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grupoeconsa-my.sharepoint.com/personal/mperez_grupoeconsa_com/Documents/Escritorio/Escritorio/Nuevo escritorio/ALEJANDRA PEREZ/NOMINAS/2026/MAYO/12.5/"/>
    </mc:Choice>
  </mc:AlternateContent>
  <xr:revisionPtr revIDLastSave="7252" documentId="13_ncr:1_{B80ECED3-67C4-4854-B9C8-9DE09307C99B}" xr6:coauthVersionLast="47" xr6:coauthVersionMax="47" xr10:uidLastSave="{34076CDB-6E10-40F9-AF2D-21B82B9A8F69}"/>
  <bookViews>
    <workbookView xWindow="-108" yWindow="-108" windowWidth="23256" windowHeight="13896" tabRatio="839" firstSheet="3" activeTab="3" xr2:uid="{00000000-000D-0000-FFFF-FFFF00000000}"/>
  </bookViews>
  <sheets>
    <sheet name="boleto de ornato" sheetId="23" state="hidden" r:id="rId1"/>
    <sheet name="INCREMENTO SALARIO MINIMO " sheetId="22" state="hidden" r:id="rId2"/>
    <sheet name="Hoja2" sheetId="21" state="hidden" r:id="rId3"/>
    <sheet name="distribucion" sheetId="2" r:id="rId4"/>
    <sheet name="Nomina Proquima" sheetId="3" r:id="rId5"/>
    <sheet name="RECIBO E IGSS PROQUIMA" sheetId="4" r:id="rId6"/>
    <sheet name="Nomina Unhesa" sheetId="6" r:id="rId7"/>
    <sheet name="RECIBO E IGSS UNHESA" sheetId="7" r:id="rId8"/>
    <sheet name="Nomina Econacional" sheetId="9" state="hidden" r:id="rId9"/>
    <sheet name="RECIBO E IGSS ECONACIONAL" sheetId="10" state="hidden" r:id="rId10"/>
    <sheet name="CHEQUES ECONACIONAL" sheetId="11" state="hidden" r:id="rId11"/>
    <sheet name="Sol.Cheques" sheetId="12" r:id="rId12"/>
    <sheet name="Hoja3" sheetId="30" r:id="rId13"/>
    <sheet name="Verificador de pago" sheetId="13" r:id="rId14"/>
    <sheet name="Verificador de pago (2)" sheetId="29" r:id="rId15"/>
    <sheet name="Hoja1" sheetId="25" r:id="rId16"/>
    <sheet name="Hoja1 (2)" sheetId="26" r:id="rId17"/>
  </sheets>
  <definedNames>
    <definedName name="_xlnm._FilterDatabase" localSheetId="0" hidden="1">'boleto de ornato'!$A$7:$J$197</definedName>
    <definedName name="_xlnm._FilterDatabase" localSheetId="3" hidden="1">distribucion!$B$7:$JB$340</definedName>
    <definedName name="_xlnm._FilterDatabase" localSheetId="15" hidden="1">Hoja1!$C$8:$N$22</definedName>
    <definedName name="_xlnm._FilterDatabase" localSheetId="16" hidden="1">'Hoja1 (2)'!$C$8:$N$22</definedName>
    <definedName name="_xlnm._FilterDatabase" localSheetId="1" hidden="1">'INCREMENTO SALARIO MINIMO '!$A$7:$CY$134</definedName>
    <definedName name="_xlnm._FilterDatabase" localSheetId="4" hidden="1">'Nomina Proquima'!$A$6:$AL$190</definedName>
    <definedName name="_xlnm._FilterDatabase" localSheetId="6" hidden="1">'Nomina Unhesa'!$A$6:$AM$195</definedName>
    <definedName name="_xlnm._FilterDatabase" localSheetId="5" hidden="1">'RECIBO E IGSS PROQUIMA'!$A$2:$AC$9</definedName>
    <definedName name="_xlnm._FilterDatabase" localSheetId="7" hidden="1">'RECIBO E IGSS UNHESA'!$A$2:$XER$15</definedName>
    <definedName name="_xlnm.Print_Area" localSheetId="0">'boleto de ornato'!$A$1:$I$197</definedName>
    <definedName name="_xlnm.Print_Area" localSheetId="15">Hoja1!$A$1:$O$26</definedName>
    <definedName name="_xlnm.Print_Area" localSheetId="16">'Hoja1 (2)'!$A$1:$O$25</definedName>
    <definedName name="_xlnm.Print_Area" localSheetId="1">'INCREMENTO SALARIO MINIMO '!$A$1:$CX$252</definedName>
    <definedName name="_xlnm.Print_Area" localSheetId="8">'Nomina Econacional'!$A$1:$AA$37</definedName>
    <definedName name="_xlnm.Print_Area" localSheetId="4">'Nomina Proquima'!$A$1:$AB$210</definedName>
    <definedName name="_xlnm.Print_Area" localSheetId="6">'Nomina Unhesa'!$A$1:$AB$259</definedName>
    <definedName name="_xlnm.Print_Area" localSheetId="11">Sol.Cheques!$A$1:$I$40</definedName>
    <definedName name="_xlnm.Print_Area" localSheetId="13">'Verificador de pago'!$A$1:$K$53</definedName>
    <definedName name="_xlnm.Print_Area" localSheetId="14">'Verificador de pago (2)'!$A$1:$K$44</definedName>
    <definedName name="ECONACIONAL">'Nomina Econacional'!$A$4:$AB$153</definedName>
    <definedName name="Excel_BuiltIn__FilterDatabase" localSheetId="0">'boleto de ornato'!#REF!</definedName>
    <definedName name="Excel_BuiltIn__FilterDatabase" localSheetId="3">distribucion!$P$6:$P$341</definedName>
    <definedName name="Excel_BuiltIn__FilterDatabase" localSheetId="1">'INCREMENTO SALARIO MINIMO '!#REF!</definedName>
    <definedName name="Excel_BuiltIn__FilterDatabase" localSheetId="9">'RECIBO E IGSS ECONACIONAL'!$B$1:$AB$2</definedName>
    <definedName name="Excel_BuiltIn__FilterDatabase" localSheetId="5">'RECIBO E IGSS PROQUIMA'!$B$2:$AC$4</definedName>
    <definedName name="Excel_BuiltIn__FilterDatabase" localSheetId="7">'RECIBO E IGSS UNHESA'!$B$2:$AB$4</definedName>
    <definedName name="_xlnm.Print_Titles" localSheetId="4">'Nomina Proquima'!$2:$6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3" i="13" l="1"/>
  <c r="H10" i="12"/>
  <c r="H22" i="12"/>
  <c r="H26" i="12"/>
  <c r="R63" i="6"/>
  <c r="H63" i="6"/>
  <c r="G63" i="6"/>
  <c r="B63" i="6"/>
  <c r="X63" i="6"/>
  <c r="W63" i="6"/>
  <c r="V63" i="6"/>
  <c r="U63" i="6"/>
  <c r="T63" i="6"/>
  <c r="S63" i="6"/>
  <c r="O63" i="6"/>
  <c r="M63" i="6"/>
  <c r="L63" i="6"/>
  <c r="K63" i="6"/>
  <c r="J63" i="6"/>
  <c r="D56" i="7"/>
  <c r="B56" i="7"/>
  <c r="A56" i="7"/>
  <c r="X165" i="6"/>
  <c r="W165" i="6"/>
  <c r="V165" i="6"/>
  <c r="U165" i="6"/>
  <c r="T165" i="6"/>
  <c r="S165" i="6"/>
  <c r="R165" i="6"/>
  <c r="O165" i="6"/>
  <c r="M165" i="6"/>
  <c r="L165" i="6"/>
  <c r="K165" i="6"/>
  <c r="J165" i="6"/>
  <c r="H165" i="6"/>
  <c r="G165" i="6"/>
  <c r="E165" i="6"/>
  <c r="C165" i="6"/>
  <c r="B165" i="6"/>
  <c r="FE237" i="2"/>
  <c r="FD237" i="2"/>
  <c r="FC237" i="2"/>
  <c r="FB237" i="2"/>
  <c r="FA237" i="2"/>
  <c r="EZ237" i="2"/>
  <c r="EY237" i="2"/>
  <c r="EX237" i="2"/>
  <c r="EW237" i="2"/>
  <c r="EU237" i="2"/>
  <c r="DH237" i="2"/>
  <c r="DG237" i="2"/>
  <c r="DF237" i="2"/>
  <c r="DE237" i="2"/>
  <c r="DD237" i="2"/>
  <c r="DC237" i="2"/>
  <c r="DI237" i="2" s="1"/>
  <c r="DB237" i="2"/>
  <c r="DA237" i="2"/>
  <c r="CY237" i="2"/>
  <c r="CX237" i="2"/>
  <c r="CW237" i="2"/>
  <c r="CV237" i="2"/>
  <c r="CU237" i="2"/>
  <c r="CT237" i="2"/>
  <c r="CZ237" i="2" s="1"/>
  <c r="CS237" i="2"/>
  <c r="CR237" i="2"/>
  <c r="CM237" i="2"/>
  <c r="CK237" i="2"/>
  <c r="CI237" i="2"/>
  <c r="CH237" i="2"/>
  <c r="CG237" i="2"/>
  <c r="CD237" i="2"/>
  <c r="CB237" i="2"/>
  <c r="BZ237" i="2"/>
  <c r="BY237" i="2"/>
  <c r="BX237" i="2"/>
  <c r="BS237" i="2"/>
  <c r="BQ237" i="2"/>
  <c r="BP237" i="2"/>
  <c r="BO237" i="2"/>
  <c r="BL237" i="2"/>
  <c r="BJ237" i="2"/>
  <c r="BH237" i="2"/>
  <c r="BG237" i="2"/>
  <c r="BF237" i="2"/>
  <c r="BC237" i="2"/>
  <c r="BA237" i="2"/>
  <c r="DN237" i="2" s="1"/>
  <c r="AY237" i="2"/>
  <c r="AX237" i="2"/>
  <c r="DK237" i="2" s="1"/>
  <c r="AW237" i="2"/>
  <c r="AM237" i="2"/>
  <c r="BU237" i="2" s="1"/>
  <c r="AJ237" i="2"/>
  <c r="CL237" i="2" s="1"/>
  <c r="AH237" i="2"/>
  <c r="CJ237" i="2" s="1"/>
  <c r="AF237" i="2"/>
  <c r="CC237" i="2" s="1"/>
  <c r="AD237" i="2"/>
  <c r="CA237" i="2" s="1"/>
  <c r="AB237" i="2"/>
  <c r="BT237" i="2" s="1"/>
  <c r="Z237" i="2"/>
  <c r="BR237" i="2" s="1"/>
  <c r="X237" i="2"/>
  <c r="BK237" i="2" s="1"/>
  <c r="V237" i="2"/>
  <c r="BI237" i="2" s="1"/>
  <c r="T237" i="2"/>
  <c r="BB237" i="2" s="1"/>
  <c r="R237" i="2"/>
  <c r="AZ237" i="2" s="1"/>
  <c r="O237" i="2"/>
  <c r="H237" i="2"/>
  <c r="A55" i="7"/>
  <c r="BG118" i="2"/>
  <c r="FE118" i="2"/>
  <c r="FD118" i="2"/>
  <c r="FC118" i="2"/>
  <c r="FB118" i="2"/>
  <c r="FA118" i="2"/>
  <c r="EZ118" i="2"/>
  <c r="EY118" i="2"/>
  <c r="EX118" i="2"/>
  <c r="EW118" i="2"/>
  <c r="EU118" i="2"/>
  <c r="EI118" i="2"/>
  <c r="EH118" i="2"/>
  <c r="EG118" i="2"/>
  <c r="EF118" i="2"/>
  <c r="EE118" i="2"/>
  <c r="ED118" i="2"/>
  <c r="EC118" i="2"/>
  <c r="EB118" i="2"/>
  <c r="DZ118" i="2"/>
  <c r="DY118" i="2"/>
  <c r="DX118" i="2"/>
  <c r="DW118" i="2"/>
  <c r="DV118" i="2"/>
  <c r="DU118" i="2"/>
  <c r="DT118" i="2"/>
  <c r="DS118" i="2"/>
  <c r="DQ118" i="2"/>
  <c r="DP118" i="2"/>
  <c r="DO118" i="2"/>
  <c r="DN118" i="2"/>
  <c r="DM118" i="2"/>
  <c r="DL118" i="2"/>
  <c r="DK118" i="2"/>
  <c r="DJ118" i="2"/>
  <c r="CY118" i="2"/>
  <c r="CX118" i="2"/>
  <c r="CW118" i="2"/>
  <c r="CV118" i="2"/>
  <c r="CU118" i="2"/>
  <c r="CT118" i="2"/>
  <c r="CS118" i="2"/>
  <c r="CR118" i="2"/>
  <c r="CM118" i="2"/>
  <c r="CK118" i="2"/>
  <c r="CI118" i="2"/>
  <c r="CH118" i="2"/>
  <c r="CG118" i="2"/>
  <c r="CD118" i="2"/>
  <c r="CB118" i="2"/>
  <c r="BZ118" i="2"/>
  <c r="BY118" i="2"/>
  <c r="BX118" i="2"/>
  <c r="BU118" i="2"/>
  <c r="BS118" i="2"/>
  <c r="BQ118" i="2"/>
  <c r="BP118" i="2"/>
  <c r="BO118" i="2"/>
  <c r="BL118" i="2"/>
  <c r="BJ118" i="2"/>
  <c r="BH118" i="2"/>
  <c r="BF118" i="2"/>
  <c r="BC118" i="2"/>
  <c r="DG118" i="2" s="1"/>
  <c r="BA118" i="2"/>
  <c r="DE118" i="2" s="1"/>
  <c r="AY118" i="2"/>
  <c r="AX118" i="2"/>
  <c r="AW118" i="2"/>
  <c r="AJ118" i="2"/>
  <c r="CL118" i="2" s="1"/>
  <c r="AH118" i="2"/>
  <c r="CJ118" i="2" s="1"/>
  <c r="AF118" i="2"/>
  <c r="CC118" i="2" s="1"/>
  <c r="AD118" i="2"/>
  <c r="CA118" i="2" s="1"/>
  <c r="AB118" i="2"/>
  <c r="BT118" i="2" s="1"/>
  <c r="Z118" i="2"/>
  <c r="BR118" i="2" s="1"/>
  <c r="X118" i="2"/>
  <c r="BK118" i="2" s="1"/>
  <c r="V118" i="2"/>
  <c r="BI118" i="2" s="1"/>
  <c r="T118" i="2"/>
  <c r="BB118" i="2" s="1"/>
  <c r="R118" i="2"/>
  <c r="AZ118" i="2" s="1"/>
  <c r="O118" i="2"/>
  <c r="H118" i="2"/>
  <c r="A54" i="7"/>
  <c r="B167" i="6"/>
  <c r="BP238" i="2"/>
  <c r="FE238" i="2"/>
  <c r="FD238" i="2"/>
  <c r="FC238" i="2"/>
  <c r="FB238" i="2"/>
  <c r="FA238" i="2"/>
  <c r="EZ238" i="2"/>
  <c r="EY238" i="2"/>
  <c r="EX238" i="2"/>
  <c r="EW238" i="2"/>
  <c r="EU238" i="2"/>
  <c r="DH238" i="2"/>
  <c r="DG238" i="2"/>
  <c r="DF238" i="2"/>
  <c r="DE238" i="2"/>
  <c r="DD238" i="2"/>
  <c r="DC238" i="2"/>
  <c r="DB238" i="2"/>
  <c r="DA238" i="2"/>
  <c r="CY238" i="2"/>
  <c r="CX238" i="2"/>
  <c r="CW238" i="2"/>
  <c r="CV238" i="2"/>
  <c r="CU238" i="2"/>
  <c r="CT238" i="2"/>
  <c r="CS238" i="2"/>
  <c r="CR238" i="2"/>
  <c r="CM238" i="2"/>
  <c r="CK238" i="2"/>
  <c r="CI238" i="2"/>
  <c r="CH238" i="2"/>
  <c r="CG238" i="2"/>
  <c r="CD238" i="2"/>
  <c r="CB238" i="2"/>
  <c r="BZ238" i="2"/>
  <c r="BY238" i="2"/>
  <c r="BX238" i="2"/>
  <c r="BS238" i="2"/>
  <c r="BQ238" i="2"/>
  <c r="BO238" i="2"/>
  <c r="BL238" i="2"/>
  <c r="BJ238" i="2"/>
  <c r="BH238" i="2"/>
  <c r="BG238" i="2"/>
  <c r="BF238" i="2"/>
  <c r="BC238" i="2"/>
  <c r="BA238" i="2"/>
  <c r="DN238" i="2" s="1"/>
  <c r="AY238" i="2"/>
  <c r="AX238" i="2"/>
  <c r="DK238" i="2" s="1"/>
  <c r="AW238" i="2"/>
  <c r="BU238" i="2"/>
  <c r="AJ238" i="2"/>
  <c r="CL238" i="2" s="1"/>
  <c r="AH238" i="2"/>
  <c r="CJ238" i="2" s="1"/>
  <c r="AF238" i="2"/>
  <c r="CC238" i="2" s="1"/>
  <c r="AD238" i="2"/>
  <c r="CA238" i="2" s="1"/>
  <c r="AB238" i="2"/>
  <c r="BT238" i="2" s="1"/>
  <c r="Z238" i="2"/>
  <c r="BR238" i="2" s="1"/>
  <c r="X238" i="2"/>
  <c r="BK238" i="2" s="1"/>
  <c r="V238" i="2"/>
  <c r="BI238" i="2" s="1"/>
  <c r="T238" i="2"/>
  <c r="BB238" i="2" s="1"/>
  <c r="R238" i="2"/>
  <c r="AZ238" i="2" s="1"/>
  <c r="O238" i="2"/>
  <c r="H238" i="2"/>
  <c r="B166" i="6"/>
  <c r="BP236" i="2"/>
  <c r="AM236" i="2"/>
  <c r="FE236" i="2"/>
  <c r="FD236" i="2"/>
  <c r="FC236" i="2"/>
  <c r="FB236" i="2"/>
  <c r="FA236" i="2"/>
  <c r="EZ236" i="2"/>
  <c r="EY236" i="2"/>
  <c r="EX236" i="2"/>
  <c r="EW236" i="2"/>
  <c r="EU236" i="2"/>
  <c r="DH236" i="2"/>
  <c r="DG236" i="2"/>
  <c r="DF236" i="2"/>
  <c r="DE236" i="2"/>
  <c r="DD236" i="2"/>
  <c r="DC236" i="2"/>
  <c r="DB236" i="2"/>
  <c r="DA236" i="2"/>
  <c r="CY236" i="2"/>
  <c r="CX236" i="2"/>
  <c r="CW236" i="2"/>
  <c r="CV236" i="2"/>
  <c r="CU236" i="2"/>
  <c r="CT236" i="2"/>
  <c r="CS236" i="2"/>
  <c r="CR236" i="2"/>
  <c r="CM236" i="2"/>
  <c r="CK236" i="2"/>
  <c r="CI236" i="2"/>
  <c r="CH236" i="2"/>
  <c r="CG236" i="2"/>
  <c r="CD236" i="2"/>
  <c r="CB236" i="2"/>
  <c r="BZ236" i="2"/>
  <c r="BY236" i="2"/>
  <c r="BX236" i="2"/>
  <c r="BU236" i="2"/>
  <c r="BS236" i="2"/>
  <c r="BQ236" i="2"/>
  <c r="BO236" i="2"/>
  <c r="BL236" i="2"/>
  <c r="BJ236" i="2"/>
  <c r="BH236" i="2"/>
  <c r="BG236" i="2"/>
  <c r="BF236" i="2"/>
  <c r="BC236" i="2"/>
  <c r="DP236" i="2" s="1"/>
  <c r="BA236" i="2"/>
  <c r="DN236" i="2" s="1"/>
  <c r="AY236" i="2"/>
  <c r="AX236" i="2"/>
  <c r="DK236" i="2" s="1"/>
  <c r="AW236" i="2"/>
  <c r="AJ236" i="2"/>
  <c r="CL236" i="2" s="1"/>
  <c r="AH236" i="2"/>
  <c r="CJ236" i="2" s="1"/>
  <c r="AF236" i="2"/>
  <c r="CC236" i="2" s="1"/>
  <c r="AD236" i="2"/>
  <c r="CA236" i="2" s="1"/>
  <c r="AB236" i="2"/>
  <c r="BT236" i="2" s="1"/>
  <c r="Z236" i="2"/>
  <c r="BR236" i="2" s="1"/>
  <c r="X236" i="2"/>
  <c r="BK236" i="2" s="1"/>
  <c r="V236" i="2"/>
  <c r="BI236" i="2" s="1"/>
  <c r="T236" i="2"/>
  <c r="BB236" i="2" s="1"/>
  <c r="R236" i="2"/>
  <c r="AZ236" i="2" s="1"/>
  <c r="O236" i="2"/>
  <c r="H236" i="2"/>
  <c r="EO274" i="2"/>
  <c r="EZ274" i="2" s="1"/>
  <c r="EO230" i="2"/>
  <c r="EO227" i="2"/>
  <c r="EO225" i="2"/>
  <c r="EO223" i="2"/>
  <c r="EO216" i="2"/>
  <c r="EO213" i="2"/>
  <c r="EO203" i="2"/>
  <c r="EO196" i="2"/>
  <c r="EO186" i="2"/>
  <c r="EO185" i="2"/>
  <c r="EO103" i="2"/>
  <c r="EO98" i="2"/>
  <c r="EO91" i="2"/>
  <c r="EM229" i="2"/>
  <c r="BG97" i="2"/>
  <c r="BG96" i="2"/>
  <c r="BG130" i="2"/>
  <c r="BG148" i="2"/>
  <c r="BG117" i="2"/>
  <c r="BG114" i="2"/>
  <c r="BG145" i="2"/>
  <c r="AX91" i="2"/>
  <c r="ET211" i="2"/>
  <c r="FE211" i="2" s="1"/>
  <c r="ES203" i="2"/>
  <c r="ES195" i="2"/>
  <c r="ES193" i="2"/>
  <c r="ES191" i="2"/>
  <c r="BP242" i="2"/>
  <c r="BP240" i="2"/>
  <c r="BP239" i="2"/>
  <c r="BP234" i="2"/>
  <c r="BP230" i="2"/>
  <c r="BP229" i="2"/>
  <c r="BP228" i="2"/>
  <c r="BP227" i="2"/>
  <c r="BP226" i="2"/>
  <c r="BP225" i="2"/>
  <c r="BP223" i="2"/>
  <c r="BP222" i="2"/>
  <c r="BG218" i="2"/>
  <c r="BG217" i="2"/>
  <c r="BG216" i="2"/>
  <c r="BG215" i="2"/>
  <c r="BG214" i="2"/>
  <c r="BG213" i="2"/>
  <c r="BG212" i="2"/>
  <c r="BG211" i="2"/>
  <c r="BG210" i="2"/>
  <c r="BG195" i="2"/>
  <c r="BG194" i="2"/>
  <c r="BG192" i="2"/>
  <c r="BG191" i="2"/>
  <c r="BG186" i="2"/>
  <c r="BG90" i="2"/>
  <c r="BG73" i="2"/>
  <c r="AX234" i="2"/>
  <c r="AX203" i="2"/>
  <c r="AX197" i="2"/>
  <c r="AX196" i="2"/>
  <c r="AX195" i="2"/>
  <c r="AX194" i="2"/>
  <c r="AX193" i="2"/>
  <c r="AX192" i="2"/>
  <c r="AX191" i="2"/>
  <c r="AX190" i="2"/>
  <c r="AX185" i="2"/>
  <c r="AX98" i="2"/>
  <c r="AX72" i="2"/>
  <c r="J9" i="13"/>
  <c r="EW187" i="2"/>
  <c r="AI133" i="6"/>
  <c r="AH133" i="6"/>
  <c r="AG133" i="6"/>
  <c r="AF133" i="6"/>
  <c r="AE133" i="6"/>
  <c r="AD133" i="6"/>
  <c r="AC133" i="6"/>
  <c r="N133" i="6"/>
  <c r="BP235" i="2"/>
  <c r="B164" i="6"/>
  <c r="FE235" i="2"/>
  <c r="FD235" i="2"/>
  <c r="FC235" i="2"/>
  <c r="FB235" i="2"/>
  <c r="FA235" i="2"/>
  <c r="EZ235" i="2"/>
  <c r="EY235" i="2"/>
  <c r="EX235" i="2"/>
  <c r="EW235" i="2"/>
  <c r="EU235" i="2"/>
  <c r="DH235" i="2"/>
  <c r="DG235" i="2"/>
  <c r="DF235" i="2"/>
  <c r="DE235" i="2"/>
  <c r="DD235" i="2"/>
  <c r="DC235" i="2"/>
  <c r="DB235" i="2"/>
  <c r="DA235" i="2"/>
  <c r="CY235" i="2"/>
  <c r="CX235" i="2"/>
  <c r="CW235" i="2"/>
  <c r="CV235" i="2"/>
  <c r="CU235" i="2"/>
  <c r="CT235" i="2"/>
  <c r="CS235" i="2"/>
  <c r="CR235" i="2"/>
  <c r="CM235" i="2"/>
  <c r="CK235" i="2"/>
  <c r="CI235" i="2"/>
  <c r="CH235" i="2"/>
  <c r="CG235" i="2"/>
  <c r="CD235" i="2"/>
  <c r="CB235" i="2"/>
  <c r="BZ235" i="2"/>
  <c r="BY235" i="2"/>
  <c r="BX235" i="2"/>
  <c r="BS235" i="2"/>
  <c r="BQ235" i="2"/>
  <c r="BO235" i="2"/>
  <c r="BL235" i="2"/>
  <c r="BJ235" i="2"/>
  <c r="BH235" i="2"/>
  <c r="BG235" i="2"/>
  <c r="BF235" i="2"/>
  <c r="BC235" i="2"/>
  <c r="BA235" i="2"/>
  <c r="AY235" i="2"/>
  <c r="AX235" i="2"/>
  <c r="AW235" i="2"/>
  <c r="BU235" i="2"/>
  <c r="AJ235" i="2"/>
  <c r="CL235" i="2" s="1"/>
  <c r="AH235" i="2"/>
  <c r="CJ235" i="2" s="1"/>
  <c r="AF235" i="2"/>
  <c r="CC235" i="2" s="1"/>
  <c r="AD235" i="2"/>
  <c r="CA235" i="2" s="1"/>
  <c r="AB235" i="2"/>
  <c r="BT235" i="2" s="1"/>
  <c r="Z235" i="2"/>
  <c r="BR235" i="2" s="1"/>
  <c r="X235" i="2"/>
  <c r="BK235" i="2" s="1"/>
  <c r="V235" i="2"/>
  <c r="BI235" i="2" s="1"/>
  <c r="T235" i="2"/>
  <c r="BB235" i="2" s="1"/>
  <c r="R235" i="2"/>
  <c r="AZ235" i="2" s="1"/>
  <c r="O235" i="2"/>
  <c r="H235" i="2"/>
  <c r="B132" i="6"/>
  <c r="BG187" i="2"/>
  <c r="FL187" i="2"/>
  <c r="FE187" i="2"/>
  <c r="FD187" i="2"/>
  <c r="FC187" i="2"/>
  <c r="FB187" i="2"/>
  <c r="FA187" i="2"/>
  <c r="EY187" i="2"/>
  <c r="EX187" i="2"/>
  <c r="EU187" i="2"/>
  <c r="FF187" i="2" s="1"/>
  <c r="DQ187" i="2"/>
  <c r="DP187" i="2"/>
  <c r="DO187" i="2"/>
  <c r="DN187" i="2"/>
  <c r="DM187" i="2"/>
  <c r="DL187" i="2"/>
  <c r="DK187" i="2"/>
  <c r="DJ187" i="2"/>
  <c r="CY187" i="2"/>
  <c r="CX187" i="2"/>
  <c r="CW187" i="2"/>
  <c r="CV187" i="2"/>
  <c r="CU187" i="2"/>
  <c r="CT187" i="2"/>
  <c r="CS187" i="2"/>
  <c r="CR187" i="2"/>
  <c r="CD187" i="2"/>
  <c r="CB187" i="2"/>
  <c r="BZ187" i="2"/>
  <c r="BY187" i="2"/>
  <c r="BX187" i="2"/>
  <c r="BU187" i="2"/>
  <c r="BS187" i="2"/>
  <c r="BQ187" i="2"/>
  <c r="BP187" i="2"/>
  <c r="BO187" i="2"/>
  <c r="BL187" i="2"/>
  <c r="BJ187" i="2"/>
  <c r="BH187" i="2"/>
  <c r="BF187" i="2"/>
  <c r="BC187" i="2"/>
  <c r="BA187" i="2"/>
  <c r="AY187" i="2"/>
  <c r="AX187" i="2"/>
  <c r="AW187" i="2"/>
  <c r="AJ187" i="2"/>
  <c r="AH187" i="2"/>
  <c r="AF187" i="2"/>
  <c r="CC187" i="2" s="1"/>
  <c r="AD187" i="2"/>
  <c r="CA187" i="2" s="1"/>
  <c r="AB187" i="2"/>
  <c r="BT187" i="2" s="1"/>
  <c r="Z187" i="2"/>
  <c r="BR187" i="2" s="1"/>
  <c r="X187" i="2"/>
  <c r="BK187" i="2" s="1"/>
  <c r="V187" i="2"/>
  <c r="BI187" i="2" s="1"/>
  <c r="T187" i="2"/>
  <c r="BB187" i="2" s="1"/>
  <c r="R187" i="2"/>
  <c r="AZ187" i="2" s="1"/>
  <c r="O187" i="2"/>
  <c r="H187" i="2"/>
  <c r="A7" i="7"/>
  <c r="A8" i="7" s="1"/>
  <c r="A9" i="7" s="1"/>
  <c r="A10" i="7" s="1"/>
  <c r="A11" i="7" s="1"/>
  <c r="A12" i="7" s="1"/>
  <c r="A13" i="7" s="1"/>
  <c r="A14" i="7" s="1"/>
  <c r="A15" i="7" s="1"/>
  <c r="A16" i="7" s="1"/>
  <c r="A17" i="7" s="1"/>
  <c r="A18" i="7" s="1"/>
  <c r="A19" i="7" s="1"/>
  <c r="A20" i="7" s="1"/>
  <c r="A21" i="7" s="1"/>
  <c r="A22" i="7" s="1"/>
  <c r="A23" i="7" s="1"/>
  <c r="A24" i="7" s="1"/>
  <c r="A25" i="7" s="1"/>
  <c r="A26" i="7" s="1"/>
  <c r="A27" i="7" s="1"/>
  <c r="A28" i="7" s="1"/>
  <c r="A29"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B97" i="3"/>
  <c r="FE192" i="2"/>
  <c r="FD192" i="2"/>
  <c r="FC192" i="2"/>
  <c r="FB192" i="2"/>
  <c r="FA192" i="2"/>
  <c r="EZ192" i="2"/>
  <c r="EY192" i="2"/>
  <c r="EX192" i="2"/>
  <c r="EW192" i="2"/>
  <c r="EU192" i="2"/>
  <c r="DQ192" i="2"/>
  <c r="DP192" i="2"/>
  <c r="DO192" i="2"/>
  <c r="DN192" i="2"/>
  <c r="DM192" i="2"/>
  <c r="DL192" i="2"/>
  <c r="DK192" i="2"/>
  <c r="DJ192" i="2"/>
  <c r="DH192" i="2"/>
  <c r="DG192" i="2"/>
  <c r="DF192" i="2"/>
  <c r="DE192" i="2"/>
  <c r="DD192" i="2"/>
  <c r="DC192" i="2"/>
  <c r="DB192" i="2"/>
  <c r="DA192" i="2"/>
  <c r="CM192" i="2"/>
  <c r="CK192" i="2"/>
  <c r="CI192" i="2"/>
  <c r="CH192" i="2"/>
  <c r="CG192" i="2"/>
  <c r="CD192" i="2"/>
  <c r="CB192" i="2"/>
  <c r="BZ192" i="2"/>
  <c r="BY192" i="2"/>
  <c r="BX192" i="2"/>
  <c r="BU192" i="2"/>
  <c r="BS192" i="2"/>
  <c r="BQ192" i="2"/>
  <c r="BP192" i="2"/>
  <c r="BO192" i="2"/>
  <c r="BL192" i="2"/>
  <c r="BJ192" i="2"/>
  <c r="BH192" i="2"/>
  <c r="BF192" i="2"/>
  <c r="BC192" i="2"/>
  <c r="CX192" i="2" s="1"/>
  <c r="BA192" i="2"/>
  <c r="CV192" i="2" s="1"/>
  <c r="AY192" i="2"/>
  <c r="AW192" i="2"/>
  <c r="AJ192" i="2"/>
  <c r="CL192" i="2" s="1"/>
  <c r="AH192" i="2"/>
  <c r="CJ192" i="2" s="1"/>
  <c r="AF192" i="2"/>
  <c r="CC192" i="2" s="1"/>
  <c r="AD192" i="2"/>
  <c r="CA192" i="2" s="1"/>
  <c r="AB192" i="2"/>
  <c r="BT192" i="2" s="1"/>
  <c r="Z192" i="2"/>
  <c r="BR192" i="2" s="1"/>
  <c r="X192" i="2"/>
  <c r="BK192" i="2" s="1"/>
  <c r="V192" i="2"/>
  <c r="BI192" i="2" s="1"/>
  <c r="T192" i="2"/>
  <c r="BB192" i="2" s="1"/>
  <c r="R192" i="2"/>
  <c r="AZ192" i="2" s="1"/>
  <c r="O192" i="2"/>
  <c r="H192" i="2"/>
  <c r="BG203" i="2"/>
  <c r="BG197" i="2"/>
  <c r="BG196" i="2"/>
  <c r="GK521" i="2"/>
  <c r="GJ521" i="2"/>
  <c r="GI521" i="2"/>
  <c r="GH521" i="2"/>
  <c r="GG521" i="2"/>
  <c r="GF521" i="2"/>
  <c r="GE521" i="2"/>
  <c r="GD521" i="2"/>
  <c r="GC521" i="2"/>
  <c r="GB521" i="2"/>
  <c r="GA521" i="2"/>
  <c r="FZ521" i="2"/>
  <c r="FY521" i="2"/>
  <c r="FX521" i="2"/>
  <c r="A163" i="6"/>
  <c r="A164" i="6" s="1"/>
  <c r="A168" i="6" s="1"/>
  <c r="A169" i="6" s="1"/>
  <c r="A170" i="6" s="1"/>
  <c r="A171" i="6" s="1"/>
  <c r="A138" i="6"/>
  <c r="A139" i="6" s="1"/>
  <c r="A140" i="6" s="1"/>
  <c r="A141" i="6" s="1"/>
  <c r="A142" i="6" s="1"/>
  <c r="A143" i="6" s="1"/>
  <c r="A144" i="6" s="1"/>
  <c r="A145" i="6" s="1"/>
  <c r="J13" i="13"/>
  <c r="BG223" i="2"/>
  <c r="V186" i="2"/>
  <c r="BI186" i="2" s="1"/>
  <c r="R191" i="2"/>
  <c r="B138" i="6"/>
  <c r="FD211" i="2"/>
  <c r="FC211" i="2"/>
  <c r="FB211" i="2"/>
  <c r="FA211" i="2"/>
  <c r="EZ211" i="2"/>
  <c r="EY211" i="2"/>
  <c r="EX211" i="2"/>
  <c r="EW211" i="2"/>
  <c r="EU211" i="2"/>
  <c r="DQ211" i="2"/>
  <c r="DP211" i="2"/>
  <c r="DO211" i="2"/>
  <c r="DN211" i="2"/>
  <c r="DM211" i="2"/>
  <c r="DL211" i="2"/>
  <c r="DK211" i="2"/>
  <c r="DJ211" i="2"/>
  <c r="CY211" i="2"/>
  <c r="CX211" i="2"/>
  <c r="CW211" i="2"/>
  <c r="CV211" i="2"/>
  <c r="CU211" i="2"/>
  <c r="CT211" i="2"/>
  <c r="CS211" i="2"/>
  <c r="CR211" i="2"/>
  <c r="CM211" i="2"/>
  <c r="CK211" i="2"/>
  <c r="CI211" i="2"/>
  <c r="CH211" i="2"/>
  <c r="CG211" i="2"/>
  <c r="CD211" i="2"/>
  <c r="CB211" i="2"/>
  <c r="BZ211" i="2"/>
  <c r="BY211" i="2"/>
  <c r="BX211" i="2"/>
  <c r="BU211" i="2"/>
  <c r="BS211" i="2"/>
  <c r="BQ211" i="2"/>
  <c r="BP211" i="2"/>
  <c r="BO211" i="2"/>
  <c r="BL211" i="2"/>
  <c r="BJ211" i="2"/>
  <c r="BH211" i="2"/>
  <c r="BF211" i="2"/>
  <c r="BC211" i="2"/>
  <c r="BA211" i="2"/>
  <c r="AY211" i="2"/>
  <c r="AX211" i="2"/>
  <c r="AW211" i="2"/>
  <c r="AJ211" i="2"/>
  <c r="CL211" i="2" s="1"/>
  <c r="AH211" i="2"/>
  <c r="CJ211" i="2" s="1"/>
  <c r="AF211" i="2"/>
  <c r="CC211" i="2" s="1"/>
  <c r="AD211" i="2"/>
  <c r="CA211" i="2" s="1"/>
  <c r="AB211" i="2"/>
  <c r="BT211" i="2" s="1"/>
  <c r="Z211" i="2"/>
  <c r="BR211" i="2" s="1"/>
  <c r="X211" i="2"/>
  <c r="BK211" i="2" s="1"/>
  <c r="V211" i="2"/>
  <c r="BI211" i="2" s="1"/>
  <c r="T211" i="2"/>
  <c r="BB211" i="2" s="1"/>
  <c r="R211" i="2"/>
  <c r="AZ211" i="2" s="1"/>
  <c r="O211" i="2"/>
  <c r="H211" i="2"/>
  <c r="B141" i="6"/>
  <c r="FE214" i="2"/>
  <c r="FD214" i="2"/>
  <c r="FC214" i="2"/>
  <c r="FB214" i="2"/>
  <c r="FA214" i="2"/>
  <c r="EZ214" i="2"/>
  <c r="EY214" i="2"/>
  <c r="EX214" i="2"/>
  <c r="EW214" i="2"/>
  <c r="EU214" i="2"/>
  <c r="DQ214" i="2"/>
  <c r="DP214" i="2"/>
  <c r="DO214" i="2"/>
  <c r="DN214" i="2"/>
  <c r="DM214" i="2"/>
  <c r="DL214" i="2"/>
  <c r="DK214" i="2"/>
  <c r="DJ214" i="2"/>
  <c r="CY214" i="2"/>
  <c r="CX214" i="2"/>
  <c r="CW214" i="2"/>
  <c r="CV214" i="2"/>
  <c r="CU214" i="2"/>
  <c r="CT214" i="2"/>
  <c r="CS214" i="2"/>
  <c r="CR214" i="2"/>
  <c r="CM214" i="2"/>
  <c r="CK214" i="2"/>
  <c r="CI214" i="2"/>
  <c r="CH214" i="2"/>
  <c r="CG214" i="2"/>
  <c r="CD214" i="2"/>
  <c r="CB214" i="2"/>
  <c r="BZ214" i="2"/>
  <c r="BY214" i="2"/>
  <c r="BX214" i="2"/>
  <c r="BU214" i="2"/>
  <c r="BS214" i="2"/>
  <c r="BQ214" i="2"/>
  <c r="BP214" i="2"/>
  <c r="BO214" i="2"/>
  <c r="BL214" i="2"/>
  <c r="BJ214" i="2"/>
  <c r="BH214" i="2"/>
  <c r="BF214" i="2"/>
  <c r="BC214" i="2"/>
  <c r="BA214" i="2"/>
  <c r="DE214" i="2" s="1"/>
  <c r="AY214" i="2"/>
  <c r="AX214" i="2"/>
  <c r="AW214" i="2"/>
  <c r="AJ214" i="2"/>
  <c r="CL214" i="2" s="1"/>
  <c r="AH214" i="2"/>
  <c r="CJ214" i="2" s="1"/>
  <c r="AF214" i="2"/>
  <c r="CC214" i="2" s="1"/>
  <c r="AD214" i="2"/>
  <c r="CA214" i="2" s="1"/>
  <c r="AB214" i="2"/>
  <c r="BT214" i="2" s="1"/>
  <c r="Z214" i="2"/>
  <c r="BR214" i="2" s="1"/>
  <c r="X214" i="2"/>
  <c r="BK214" i="2" s="1"/>
  <c r="V214" i="2"/>
  <c r="BI214" i="2" s="1"/>
  <c r="T214" i="2"/>
  <c r="BB214" i="2" s="1"/>
  <c r="R214" i="2"/>
  <c r="AZ214" i="2" s="1"/>
  <c r="O214" i="2"/>
  <c r="H214" i="2"/>
  <c r="B168" i="6"/>
  <c r="FE240" i="2"/>
  <c r="FD240" i="2"/>
  <c r="FC240" i="2"/>
  <c r="FB240" i="2"/>
  <c r="FA240" i="2"/>
  <c r="EZ240" i="2"/>
  <c r="EY240" i="2"/>
  <c r="EX240" i="2"/>
  <c r="EW240" i="2"/>
  <c r="EU240" i="2"/>
  <c r="DH240" i="2"/>
  <c r="DG240" i="2"/>
  <c r="DF240" i="2"/>
  <c r="DE240" i="2"/>
  <c r="DD240" i="2"/>
  <c r="DC240" i="2"/>
  <c r="DB240" i="2"/>
  <c r="DA240" i="2"/>
  <c r="CY240" i="2"/>
  <c r="CX240" i="2"/>
  <c r="CW240" i="2"/>
  <c r="CV240" i="2"/>
  <c r="CU240" i="2"/>
  <c r="CT240" i="2"/>
  <c r="CS240" i="2"/>
  <c r="CR240" i="2"/>
  <c r="CM240" i="2"/>
  <c r="CK240" i="2"/>
  <c r="CI240" i="2"/>
  <c r="CH240" i="2"/>
  <c r="CG240" i="2"/>
  <c r="CD240" i="2"/>
  <c r="CB240" i="2"/>
  <c r="BZ240" i="2"/>
  <c r="BY240" i="2"/>
  <c r="BX240" i="2"/>
  <c r="BU240" i="2"/>
  <c r="BS240" i="2"/>
  <c r="BQ240" i="2"/>
  <c r="BO240" i="2"/>
  <c r="BL240" i="2"/>
  <c r="BJ240" i="2"/>
  <c r="BH240" i="2"/>
  <c r="BG240" i="2"/>
  <c r="BF240" i="2"/>
  <c r="BC240" i="2"/>
  <c r="DP240" i="2" s="1"/>
  <c r="BA240" i="2"/>
  <c r="AY240" i="2"/>
  <c r="AX240" i="2"/>
  <c r="AW240" i="2"/>
  <c r="AJ240" i="2"/>
  <c r="CL240" i="2" s="1"/>
  <c r="AH240" i="2"/>
  <c r="CJ240" i="2" s="1"/>
  <c r="CN240" i="2" s="1"/>
  <c r="AF240" i="2"/>
  <c r="CC240" i="2" s="1"/>
  <c r="AD240" i="2"/>
  <c r="CA240" i="2" s="1"/>
  <c r="AB240" i="2"/>
  <c r="BT240" i="2" s="1"/>
  <c r="Z240" i="2"/>
  <c r="BR240" i="2" s="1"/>
  <c r="X240" i="2"/>
  <c r="BK240" i="2" s="1"/>
  <c r="V240" i="2"/>
  <c r="BI240" i="2" s="1"/>
  <c r="T240" i="2"/>
  <c r="BB240" i="2" s="1"/>
  <c r="R240" i="2"/>
  <c r="AZ240" i="2" s="1"/>
  <c r="O240" i="2"/>
  <c r="H240" i="2"/>
  <c r="B151" i="6"/>
  <c r="FE226" i="2"/>
  <c r="FD226" i="2"/>
  <c r="FC226" i="2"/>
  <c r="FB226" i="2"/>
  <c r="FA226" i="2"/>
  <c r="EY226" i="2"/>
  <c r="EX226" i="2"/>
  <c r="EW226" i="2"/>
  <c r="EU226" i="2"/>
  <c r="FF226" i="2" s="1"/>
  <c r="DH226" i="2"/>
  <c r="DG226" i="2"/>
  <c r="DF226" i="2"/>
  <c r="DE226" i="2"/>
  <c r="DD226" i="2"/>
  <c r="DC226" i="2"/>
  <c r="DB226" i="2"/>
  <c r="DA226" i="2"/>
  <c r="CY226" i="2"/>
  <c r="CX226" i="2"/>
  <c r="CW226" i="2"/>
  <c r="CV226" i="2"/>
  <c r="CU226" i="2"/>
  <c r="CT226" i="2"/>
  <c r="CS226" i="2"/>
  <c r="CR226" i="2"/>
  <c r="CD226" i="2"/>
  <c r="CB226" i="2"/>
  <c r="BZ226" i="2"/>
  <c r="BY226" i="2"/>
  <c r="BX226" i="2"/>
  <c r="BU226" i="2"/>
  <c r="BS226" i="2"/>
  <c r="BQ226" i="2"/>
  <c r="BO226" i="2"/>
  <c r="BL226" i="2"/>
  <c r="BJ226" i="2"/>
  <c r="BH226" i="2"/>
  <c r="BG226" i="2"/>
  <c r="BF226" i="2"/>
  <c r="BC226" i="2"/>
  <c r="BA226" i="2"/>
  <c r="AY226" i="2"/>
  <c r="AX226" i="2"/>
  <c r="AW226" i="2"/>
  <c r="AF226" i="2"/>
  <c r="CC226" i="2" s="1"/>
  <c r="AD226" i="2"/>
  <c r="CA226" i="2" s="1"/>
  <c r="AB226" i="2"/>
  <c r="BT226" i="2" s="1"/>
  <c r="Z226" i="2"/>
  <c r="BR226" i="2" s="1"/>
  <c r="X226" i="2"/>
  <c r="BK226" i="2" s="1"/>
  <c r="V226" i="2"/>
  <c r="BI226" i="2" s="1"/>
  <c r="T226" i="2"/>
  <c r="BB226" i="2" s="1"/>
  <c r="R226" i="2"/>
  <c r="AZ226" i="2" s="1"/>
  <c r="O226" i="2"/>
  <c r="H226" i="2"/>
  <c r="B163" i="6"/>
  <c r="FE239" i="2"/>
  <c r="FD239" i="2"/>
  <c r="FC239" i="2"/>
  <c r="FB239" i="2"/>
  <c r="FA239" i="2"/>
  <c r="EZ239" i="2"/>
  <c r="EY239" i="2"/>
  <c r="EX239" i="2"/>
  <c r="EW239" i="2"/>
  <c r="EU239" i="2"/>
  <c r="DH239" i="2"/>
  <c r="DG239" i="2"/>
  <c r="DF239" i="2"/>
  <c r="DE239" i="2"/>
  <c r="DD239" i="2"/>
  <c r="DC239" i="2"/>
  <c r="DB239" i="2"/>
  <c r="DA239" i="2"/>
  <c r="CY239" i="2"/>
  <c r="CX239" i="2"/>
  <c r="CW239" i="2"/>
  <c r="CV239" i="2"/>
  <c r="CU239" i="2"/>
  <c r="CT239" i="2"/>
  <c r="CS239" i="2"/>
  <c r="CR239" i="2"/>
  <c r="CM239" i="2"/>
  <c r="CK239" i="2"/>
  <c r="CI239" i="2"/>
  <c r="CH239" i="2"/>
  <c r="CG239" i="2"/>
  <c r="CD239" i="2"/>
  <c r="CB239" i="2"/>
  <c r="BZ239" i="2"/>
  <c r="BY239" i="2"/>
  <c r="BX239" i="2"/>
  <c r="BU239" i="2"/>
  <c r="BS239" i="2"/>
  <c r="BQ239" i="2"/>
  <c r="BO239" i="2"/>
  <c r="BL239" i="2"/>
  <c r="BJ239" i="2"/>
  <c r="BH239" i="2"/>
  <c r="BG239" i="2"/>
  <c r="BF239" i="2"/>
  <c r="BC239" i="2"/>
  <c r="BA239" i="2"/>
  <c r="AY239" i="2"/>
  <c r="AX239" i="2"/>
  <c r="AW239" i="2"/>
  <c r="AJ239" i="2"/>
  <c r="CL239" i="2" s="1"/>
  <c r="AH239" i="2"/>
  <c r="CJ239" i="2" s="1"/>
  <c r="AF239" i="2"/>
  <c r="CC239" i="2" s="1"/>
  <c r="AD239" i="2"/>
  <c r="CA239" i="2" s="1"/>
  <c r="AB239" i="2"/>
  <c r="BT239" i="2" s="1"/>
  <c r="Z239" i="2"/>
  <c r="BR239" i="2" s="1"/>
  <c r="X239" i="2"/>
  <c r="BK239" i="2" s="1"/>
  <c r="V239" i="2"/>
  <c r="BI239" i="2" s="1"/>
  <c r="T239" i="2"/>
  <c r="BB239" i="2" s="1"/>
  <c r="R239" i="2"/>
  <c r="AZ239" i="2" s="1"/>
  <c r="O239" i="2"/>
  <c r="H239" i="2"/>
  <c r="BP243" i="2"/>
  <c r="B169" i="6"/>
  <c r="FE241" i="2"/>
  <c r="FD241" i="2"/>
  <c r="FC241" i="2"/>
  <c r="FB241" i="2"/>
  <c r="FA241" i="2"/>
  <c r="EZ241" i="2"/>
  <c r="EY241" i="2"/>
  <c r="EX241" i="2"/>
  <c r="EW241" i="2"/>
  <c r="EU241" i="2"/>
  <c r="DH241" i="2"/>
  <c r="DG241" i="2"/>
  <c r="DF241" i="2"/>
  <c r="DE241" i="2"/>
  <c r="DD241" i="2"/>
  <c r="DC241" i="2"/>
  <c r="DB241" i="2"/>
  <c r="DA241" i="2"/>
  <c r="CY241" i="2"/>
  <c r="CX241" i="2"/>
  <c r="CW241" i="2"/>
  <c r="CV241" i="2"/>
  <c r="CU241" i="2"/>
  <c r="CT241" i="2"/>
  <c r="CS241" i="2"/>
  <c r="CR241" i="2"/>
  <c r="CM241" i="2"/>
  <c r="CK241" i="2"/>
  <c r="CI241" i="2"/>
  <c r="CH241" i="2"/>
  <c r="CG241" i="2"/>
  <c r="CD241" i="2"/>
  <c r="CB241" i="2"/>
  <c r="BZ241" i="2"/>
  <c r="BY241" i="2"/>
  <c r="BX241" i="2"/>
  <c r="BU241" i="2"/>
  <c r="BS241" i="2"/>
  <c r="BQ241" i="2"/>
  <c r="BP241" i="2"/>
  <c r="BO241" i="2"/>
  <c r="BL241" i="2"/>
  <c r="BJ241" i="2"/>
  <c r="BH241" i="2"/>
  <c r="BG241" i="2"/>
  <c r="BF241" i="2"/>
  <c r="BC241" i="2"/>
  <c r="BA241" i="2"/>
  <c r="AY241" i="2"/>
  <c r="AX241" i="2"/>
  <c r="AW241" i="2"/>
  <c r="AJ241" i="2"/>
  <c r="CL241" i="2" s="1"/>
  <c r="AH241" i="2"/>
  <c r="CJ241" i="2" s="1"/>
  <c r="AF241" i="2"/>
  <c r="CC241" i="2" s="1"/>
  <c r="AD241" i="2"/>
  <c r="CA241" i="2" s="1"/>
  <c r="AB241" i="2"/>
  <c r="BT241" i="2" s="1"/>
  <c r="Z241" i="2"/>
  <c r="BR241" i="2" s="1"/>
  <c r="X241" i="2"/>
  <c r="BK241" i="2" s="1"/>
  <c r="V241" i="2"/>
  <c r="BI241" i="2" s="1"/>
  <c r="T241" i="2"/>
  <c r="BB241" i="2" s="1"/>
  <c r="R241" i="2"/>
  <c r="AZ241" i="2" s="1"/>
  <c r="O241" i="2"/>
  <c r="H241" i="2"/>
  <c r="B170" i="6"/>
  <c r="FL243" i="2"/>
  <c r="FE243" i="2"/>
  <c r="FD243" i="2"/>
  <c r="FC243" i="2"/>
  <c r="FA243" i="2"/>
  <c r="EY243" i="2"/>
  <c r="EX243" i="2"/>
  <c r="EW243" i="2"/>
  <c r="DH243" i="2"/>
  <c r="DG243" i="2"/>
  <c r="DF243" i="2"/>
  <c r="DE243" i="2"/>
  <c r="DD243" i="2"/>
  <c r="DC243" i="2"/>
  <c r="DB243" i="2"/>
  <c r="DA243" i="2"/>
  <c r="CY243" i="2"/>
  <c r="CX243" i="2"/>
  <c r="CW243" i="2"/>
  <c r="CV243" i="2"/>
  <c r="CU243" i="2"/>
  <c r="CT243" i="2"/>
  <c r="CS243" i="2"/>
  <c r="CR243" i="2"/>
  <c r="CM243" i="2"/>
  <c r="CK243" i="2"/>
  <c r="CI243" i="2"/>
  <c r="CH243" i="2"/>
  <c r="CG243" i="2"/>
  <c r="CD243" i="2"/>
  <c r="CB243" i="2"/>
  <c r="BZ243" i="2"/>
  <c r="BY243" i="2"/>
  <c r="BX243" i="2"/>
  <c r="BU243" i="2"/>
  <c r="BS243" i="2"/>
  <c r="BQ243" i="2"/>
  <c r="BO243" i="2"/>
  <c r="BL243" i="2"/>
  <c r="BJ243" i="2"/>
  <c r="BH243" i="2"/>
  <c r="BG243" i="2"/>
  <c r="BF243" i="2"/>
  <c r="BC243" i="2"/>
  <c r="BA243" i="2"/>
  <c r="AY243" i="2"/>
  <c r="AX243" i="2"/>
  <c r="AW243" i="2"/>
  <c r="AJ243" i="2"/>
  <c r="CL243" i="2" s="1"/>
  <c r="AH243" i="2"/>
  <c r="CJ243" i="2" s="1"/>
  <c r="AF243" i="2"/>
  <c r="CC243" i="2" s="1"/>
  <c r="AD243" i="2"/>
  <c r="CA243" i="2" s="1"/>
  <c r="AB243" i="2"/>
  <c r="BT243" i="2" s="1"/>
  <c r="Z243" i="2"/>
  <c r="BR243" i="2" s="1"/>
  <c r="X243" i="2"/>
  <c r="BK243" i="2" s="1"/>
  <c r="V243" i="2"/>
  <c r="BI243" i="2" s="1"/>
  <c r="T243" i="2"/>
  <c r="BB243" i="2" s="1"/>
  <c r="R243" i="2"/>
  <c r="AZ243" i="2" s="1"/>
  <c r="O243" i="2"/>
  <c r="H243" i="2"/>
  <c r="B106" i="6"/>
  <c r="FE161" i="2"/>
  <c r="FD161" i="2"/>
  <c r="FC161" i="2"/>
  <c r="FB161" i="2"/>
  <c r="FA161" i="2"/>
  <c r="EZ161" i="2"/>
  <c r="EY161" i="2"/>
  <c r="EX161" i="2"/>
  <c r="EW161" i="2"/>
  <c r="EU161" i="2"/>
  <c r="EI161" i="2"/>
  <c r="EH161" i="2"/>
  <c r="EG161" i="2"/>
  <c r="EF161" i="2"/>
  <c r="EE161" i="2"/>
  <c r="ED161" i="2"/>
  <c r="EC161" i="2"/>
  <c r="EB161" i="2"/>
  <c r="DZ161" i="2"/>
  <c r="DY161" i="2"/>
  <c r="DX161" i="2"/>
  <c r="DW161" i="2"/>
  <c r="DV161" i="2"/>
  <c r="DU161" i="2"/>
  <c r="DT161" i="2"/>
  <c r="DS161" i="2"/>
  <c r="DQ161" i="2"/>
  <c r="DP161" i="2"/>
  <c r="DO161" i="2"/>
  <c r="DN161" i="2"/>
  <c r="DM161" i="2"/>
  <c r="DL161" i="2"/>
  <c r="DK161" i="2"/>
  <c r="DJ161" i="2"/>
  <c r="CX161" i="2"/>
  <c r="CV161" i="2"/>
  <c r="CT161" i="2"/>
  <c r="CM161" i="2"/>
  <c r="CK161" i="2"/>
  <c r="CI161" i="2"/>
  <c r="CH161" i="2"/>
  <c r="CG161" i="2"/>
  <c r="CD161" i="2"/>
  <c r="CB161" i="2"/>
  <c r="BZ161" i="2"/>
  <c r="BY161" i="2"/>
  <c r="BX161" i="2"/>
  <c r="BU161" i="2"/>
  <c r="BS161" i="2"/>
  <c r="BQ161" i="2"/>
  <c r="BP161" i="2"/>
  <c r="BO161" i="2"/>
  <c r="BL161" i="2"/>
  <c r="BJ161" i="2"/>
  <c r="BH161" i="2"/>
  <c r="BG161" i="2"/>
  <c r="BF161" i="2"/>
  <c r="BC161" i="2"/>
  <c r="BA161" i="2"/>
  <c r="AY161" i="2"/>
  <c r="AX161" i="2"/>
  <c r="AW161" i="2"/>
  <c r="AJ161" i="2"/>
  <c r="CL161" i="2" s="1"/>
  <c r="AH161" i="2"/>
  <c r="CJ161" i="2" s="1"/>
  <c r="AF161" i="2"/>
  <c r="CC161" i="2" s="1"/>
  <c r="AD161" i="2"/>
  <c r="CA161" i="2" s="1"/>
  <c r="AB161" i="2"/>
  <c r="BT161" i="2" s="1"/>
  <c r="Z161" i="2"/>
  <c r="BR161" i="2" s="1"/>
  <c r="X161" i="2"/>
  <c r="BK161" i="2" s="1"/>
  <c r="V161" i="2"/>
  <c r="BI161" i="2" s="1"/>
  <c r="T161" i="2"/>
  <c r="BB161" i="2" s="1"/>
  <c r="R161" i="2"/>
  <c r="AZ161" i="2" s="1"/>
  <c r="DD161" i="2" s="1"/>
  <c r="O161" i="2"/>
  <c r="H161" i="2"/>
  <c r="B140" i="6"/>
  <c r="FE215" i="2"/>
  <c r="FD215" i="2"/>
  <c r="FC215" i="2"/>
  <c r="FB215" i="2"/>
  <c r="FA215" i="2"/>
  <c r="EZ215" i="2"/>
  <c r="EY215" i="2"/>
  <c r="EX215" i="2"/>
  <c r="EW215" i="2"/>
  <c r="EU215" i="2"/>
  <c r="CY215" i="2"/>
  <c r="CX215" i="2"/>
  <c r="CW215" i="2"/>
  <c r="CV215" i="2"/>
  <c r="CU215" i="2"/>
  <c r="CT215" i="2"/>
  <c r="CS215" i="2"/>
  <c r="CR215" i="2"/>
  <c r="CD215" i="2"/>
  <c r="CB215" i="2"/>
  <c r="BZ215" i="2"/>
  <c r="BY215" i="2"/>
  <c r="BX215" i="2"/>
  <c r="BU215" i="2"/>
  <c r="BS215" i="2"/>
  <c r="BQ215" i="2"/>
  <c r="BP215" i="2"/>
  <c r="BO215" i="2"/>
  <c r="BL215" i="2"/>
  <c r="BJ215" i="2"/>
  <c r="BH215" i="2"/>
  <c r="BF215" i="2"/>
  <c r="BC215" i="2"/>
  <c r="DP215" i="2" s="1"/>
  <c r="BA215" i="2"/>
  <c r="DN215" i="2" s="1"/>
  <c r="AY215" i="2"/>
  <c r="AX215" i="2"/>
  <c r="AW215" i="2"/>
  <c r="AF215" i="2"/>
  <c r="CC215" i="2" s="1"/>
  <c r="AD215" i="2"/>
  <c r="CA215" i="2" s="1"/>
  <c r="AB215" i="2"/>
  <c r="BT215" i="2" s="1"/>
  <c r="Z215" i="2"/>
  <c r="BR215" i="2" s="1"/>
  <c r="X215" i="2"/>
  <c r="BK215" i="2" s="1"/>
  <c r="V215" i="2"/>
  <c r="BI215" i="2" s="1"/>
  <c r="T215" i="2"/>
  <c r="BB215" i="2" s="1"/>
  <c r="R215" i="2"/>
  <c r="AZ215" i="2" s="1"/>
  <c r="O215" i="2"/>
  <c r="H215" i="2"/>
  <c r="B215" i="2"/>
  <c r="AH186" i="3"/>
  <c r="AG186" i="3"/>
  <c r="AF186" i="3"/>
  <c r="AH188" i="3"/>
  <c r="AG188" i="3"/>
  <c r="AF188" i="3"/>
  <c r="B166" i="3"/>
  <c r="B165" i="3"/>
  <c r="FE163" i="2"/>
  <c r="FD163" i="2"/>
  <c r="FC163" i="2"/>
  <c r="FB163" i="2"/>
  <c r="FA163" i="2"/>
  <c r="EZ163" i="2"/>
  <c r="EY163" i="2"/>
  <c r="EX163" i="2"/>
  <c r="EW163" i="2"/>
  <c r="EU163" i="2"/>
  <c r="FF163" i="2" s="1"/>
  <c r="EI163" i="2"/>
  <c r="EH163" i="2"/>
  <c r="EG163" i="2"/>
  <c r="EF163" i="2"/>
  <c r="EE163" i="2"/>
  <c r="ED163" i="2"/>
  <c r="EC163" i="2"/>
  <c r="EB163" i="2"/>
  <c r="DZ163" i="2"/>
  <c r="DY163" i="2"/>
  <c r="DX163" i="2"/>
  <c r="DW163" i="2"/>
  <c r="DV163" i="2"/>
  <c r="DU163" i="2"/>
  <c r="DT163" i="2"/>
  <c r="DS163" i="2"/>
  <c r="DQ163" i="2"/>
  <c r="DP163" i="2"/>
  <c r="DO163" i="2"/>
  <c r="DN163" i="2"/>
  <c r="DM163" i="2"/>
  <c r="DL163" i="2"/>
  <c r="DK163" i="2"/>
  <c r="DJ163" i="2"/>
  <c r="DH163" i="2"/>
  <c r="DG163" i="2"/>
  <c r="DF163" i="2"/>
  <c r="DE163" i="2"/>
  <c r="DD163" i="2"/>
  <c r="DC163" i="2"/>
  <c r="DB163" i="2"/>
  <c r="DA163" i="2"/>
  <c r="CM163" i="2"/>
  <c r="CK163" i="2"/>
  <c r="CI163" i="2"/>
  <c r="CH163" i="2"/>
  <c r="CG163" i="2"/>
  <c r="CD163" i="2"/>
  <c r="CB163" i="2"/>
  <c r="BZ163" i="2"/>
  <c r="BY163" i="2"/>
  <c r="BX163" i="2"/>
  <c r="BU163" i="2"/>
  <c r="BS163" i="2"/>
  <c r="BQ163" i="2"/>
  <c r="BP163" i="2"/>
  <c r="BO163" i="2"/>
  <c r="BL163" i="2"/>
  <c r="BJ163" i="2"/>
  <c r="BH163" i="2"/>
  <c r="BG163" i="2"/>
  <c r="BF163" i="2"/>
  <c r="BC163" i="2"/>
  <c r="BA163" i="2"/>
  <c r="CV163" i="2" s="1"/>
  <c r="AY163" i="2"/>
  <c r="AX163" i="2"/>
  <c r="CS163" i="2" s="1"/>
  <c r="AW163" i="2"/>
  <c r="AJ163" i="2"/>
  <c r="CL163" i="2" s="1"/>
  <c r="AH163" i="2"/>
  <c r="CJ163" i="2" s="1"/>
  <c r="AF163" i="2"/>
  <c r="CC163" i="2" s="1"/>
  <c r="AD163" i="2"/>
  <c r="CA163" i="2" s="1"/>
  <c r="AB163" i="2"/>
  <c r="BT163" i="2" s="1"/>
  <c r="Z163" i="2"/>
  <c r="BR163" i="2" s="1"/>
  <c r="X163" i="2"/>
  <c r="BK163" i="2" s="1"/>
  <c r="V163" i="2"/>
  <c r="BI163" i="2" s="1"/>
  <c r="T163" i="2"/>
  <c r="BB163" i="2" s="1"/>
  <c r="R163" i="2"/>
  <c r="AZ163" i="2" s="1"/>
  <c r="O163" i="2"/>
  <c r="H163" i="2"/>
  <c r="FE162" i="2"/>
  <c r="FD162" i="2"/>
  <c r="FC162" i="2"/>
  <c r="FB162" i="2"/>
  <c r="FA162" i="2"/>
  <c r="EZ162" i="2"/>
  <c r="EY162" i="2"/>
  <c r="EX162" i="2"/>
  <c r="EW162" i="2"/>
  <c r="EU162" i="2"/>
  <c r="EI162" i="2"/>
  <c r="EH162" i="2"/>
  <c r="EG162" i="2"/>
  <c r="EF162" i="2"/>
  <c r="EE162" i="2"/>
  <c r="ED162" i="2"/>
  <c r="EC162" i="2"/>
  <c r="EB162" i="2"/>
  <c r="DZ162" i="2"/>
  <c r="DY162" i="2"/>
  <c r="DX162" i="2"/>
  <c r="DW162" i="2"/>
  <c r="DV162" i="2"/>
  <c r="DU162" i="2"/>
  <c r="DT162" i="2"/>
  <c r="DS162" i="2"/>
  <c r="DQ162" i="2"/>
  <c r="DP162" i="2"/>
  <c r="DO162" i="2"/>
  <c r="DN162" i="2"/>
  <c r="DM162" i="2"/>
  <c r="DL162" i="2"/>
  <c r="DK162" i="2"/>
  <c r="DJ162" i="2"/>
  <c r="DH162" i="2"/>
  <c r="DG162" i="2"/>
  <c r="DF162" i="2"/>
  <c r="DE162" i="2"/>
  <c r="DD162" i="2"/>
  <c r="DC162" i="2"/>
  <c r="DB162" i="2"/>
  <c r="DA162" i="2"/>
  <c r="CM162" i="2"/>
  <c r="CK162" i="2"/>
  <c r="CI162" i="2"/>
  <c r="CH162" i="2"/>
  <c r="CG162" i="2"/>
  <c r="CD162" i="2"/>
  <c r="CB162" i="2"/>
  <c r="BZ162" i="2"/>
  <c r="BY162" i="2"/>
  <c r="BX162" i="2"/>
  <c r="BU162" i="2"/>
  <c r="BS162" i="2"/>
  <c r="BQ162" i="2"/>
  <c r="BP162" i="2"/>
  <c r="BO162" i="2"/>
  <c r="BL162" i="2"/>
  <c r="BJ162" i="2"/>
  <c r="BH162" i="2"/>
  <c r="BG162" i="2"/>
  <c r="BF162" i="2"/>
  <c r="BC162" i="2"/>
  <c r="BA162" i="2"/>
  <c r="CV162" i="2" s="1"/>
  <c r="AY162" i="2"/>
  <c r="AX162" i="2"/>
  <c r="AW162" i="2"/>
  <c r="AJ162" i="2"/>
  <c r="CL162" i="2" s="1"/>
  <c r="AH162" i="2"/>
  <c r="CJ162" i="2" s="1"/>
  <c r="AF162" i="2"/>
  <c r="CC162" i="2" s="1"/>
  <c r="AD162" i="2"/>
  <c r="CA162" i="2" s="1"/>
  <c r="AB162" i="2"/>
  <c r="BT162" i="2" s="1"/>
  <c r="Z162" i="2"/>
  <c r="BR162" i="2" s="1"/>
  <c r="X162" i="2"/>
  <c r="BK162" i="2" s="1"/>
  <c r="V162" i="2"/>
  <c r="BI162" i="2" s="1"/>
  <c r="T162" i="2"/>
  <c r="BB162" i="2" s="1"/>
  <c r="R162" i="2"/>
  <c r="AZ162" i="2" s="1"/>
  <c r="O162" i="2"/>
  <c r="H162" i="2"/>
  <c r="BM202" i="2"/>
  <c r="AL23" i="2"/>
  <c r="AH82" i="6"/>
  <c r="AG82" i="6"/>
  <c r="AF82" i="6"/>
  <c r="AC82" i="6"/>
  <c r="N82" i="6"/>
  <c r="A150" i="6"/>
  <c r="A151" i="6" s="1"/>
  <c r="A152" i="6" s="1"/>
  <c r="A153" i="6" s="1"/>
  <c r="A154" i="6" s="1"/>
  <c r="A155" i="6" s="1"/>
  <c r="A156" i="6" s="1"/>
  <c r="A157" i="6" s="1"/>
  <c r="AD52" i="3"/>
  <c r="AE52" i="3"/>
  <c r="AD43" i="3"/>
  <c r="AE43" i="3"/>
  <c r="EL270" i="2"/>
  <c r="B188" i="6"/>
  <c r="FE274" i="2"/>
  <c r="FD274" i="2"/>
  <c r="FC274" i="2"/>
  <c r="FB274" i="2"/>
  <c r="FA274" i="2"/>
  <c r="EY274" i="2"/>
  <c r="EX274" i="2"/>
  <c r="EW274" i="2"/>
  <c r="EU274" i="2"/>
  <c r="DQ274" i="2"/>
  <c r="DP274" i="2"/>
  <c r="DO274" i="2"/>
  <c r="DN274" i="2"/>
  <c r="DM274" i="2"/>
  <c r="DL274" i="2"/>
  <c r="DK274" i="2"/>
  <c r="DJ274" i="2"/>
  <c r="CY274" i="2"/>
  <c r="CX274" i="2"/>
  <c r="CW274" i="2"/>
  <c r="CV274" i="2"/>
  <c r="CU274" i="2"/>
  <c r="CT274" i="2"/>
  <c r="CS274" i="2"/>
  <c r="CR274" i="2"/>
  <c r="CM274" i="2"/>
  <c r="CK274" i="2"/>
  <c r="CI274" i="2"/>
  <c r="CH274" i="2"/>
  <c r="CG274" i="2"/>
  <c r="CD274" i="2"/>
  <c r="CB274" i="2"/>
  <c r="BZ274" i="2"/>
  <c r="BY274" i="2"/>
  <c r="BX274" i="2"/>
  <c r="BU274" i="2"/>
  <c r="BS274" i="2"/>
  <c r="BQ274" i="2"/>
  <c r="BP274" i="2"/>
  <c r="BO274" i="2"/>
  <c r="BJ274" i="2"/>
  <c r="BH274" i="2"/>
  <c r="BG274" i="2"/>
  <c r="BF274" i="2"/>
  <c r="BC274" i="2"/>
  <c r="BA274" i="2"/>
  <c r="AY274" i="2"/>
  <c r="AX274" i="2"/>
  <c r="AW274" i="2"/>
  <c r="AJ274" i="2"/>
  <c r="CL274" i="2" s="1"/>
  <c r="AH274" i="2"/>
  <c r="CJ274" i="2" s="1"/>
  <c r="AF274" i="2"/>
  <c r="CC274" i="2" s="1"/>
  <c r="AD274" i="2"/>
  <c r="CA274" i="2" s="1"/>
  <c r="AB274" i="2"/>
  <c r="BT274" i="2" s="1"/>
  <c r="Z274" i="2"/>
  <c r="BR274" i="2" s="1"/>
  <c r="X274" i="2"/>
  <c r="BK274" i="2" s="1"/>
  <c r="V274" i="2"/>
  <c r="BI274" i="2" s="1"/>
  <c r="T274" i="2"/>
  <c r="BB274" i="2" s="1"/>
  <c r="R274" i="2"/>
  <c r="AZ274" i="2" s="1"/>
  <c r="O274" i="2"/>
  <c r="H274" i="2"/>
  <c r="AX186" i="2"/>
  <c r="FL186" i="2"/>
  <c r="FE186" i="2"/>
  <c r="FD186" i="2"/>
  <c r="FC186" i="2"/>
  <c r="FB186" i="2"/>
  <c r="FA186" i="2"/>
  <c r="EY186" i="2"/>
  <c r="EX186" i="2"/>
  <c r="EW186" i="2"/>
  <c r="EU186" i="2"/>
  <c r="FF186" i="2" s="1"/>
  <c r="DQ186" i="2"/>
  <c r="DP186" i="2"/>
  <c r="DO186" i="2"/>
  <c r="DN186" i="2"/>
  <c r="DM186" i="2"/>
  <c r="DL186" i="2"/>
  <c r="DK186" i="2"/>
  <c r="DJ186" i="2"/>
  <c r="CD186" i="2"/>
  <c r="CB186" i="2"/>
  <c r="BZ186" i="2"/>
  <c r="BY186" i="2"/>
  <c r="BX186" i="2"/>
  <c r="BU186" i="2"/>
  <c r="BS186" i="2"/>
  <c r="BQ186" i="2"/>
  <c r="BP186" i="2"/>
  <c r="BO186" i="2"/>
  <c r="BL186" i="2"/>
  <c r="BJ186" i="2"/>
  <c r="BH186" i="2"/>
  <c r="BF186" i="2"/>
  <c r="BC186" i="2"/>
  <c r="BA186" i="2"/>
  <c r="AY186" i="2"/>
  <c r="DC186" i="2" s="1"/>
  <c r="CS186" i="2"/>
  <c r="AW186" i="2"/>
  <c r="B131" i="6"/>
  <c r="AJ186" i="2"/>
  <c r="AH186" i="2"/>
  <c r="AF186" i="2"/>
  <c r="CC186" i="2" s="1"/>
  <c r="AD186" i="2"/>
  <c r="CA186" i="2" s="1"/>
  <c r="AB186" i="2"/>
  <c r="BT186" i="2" s="1"/>
  <c r="Z186" i="2"/>
  <c r="BR186" i="2" s="1"/>
  <c r="X186" i="2"/>
  <c r="BK186" i="2" s="1"/>
  <c r="T186" i="2"/>
  <c r="BB186" i="2" s="1"/>
  <c r="DF186" i="2" s="1"/>
  <c r="R186" i="2"/>
  <c r="AZ186" i="2" s="1"/>
  <c r="O186" i="2"/>
  <c r="H186" i="2"/>
  <c r="BL20" i="2"/>
  <c r="I63" i="6" l="1"/>
  <c r="P63" i="6" s="1"/>
  <c r="Q63" i="6"/>
  <c r="Y63" i="6" s="1"/>
  <c r="DB118" i="2"/>
  <c r="Z56" i="7"/>
  <c r="V56" i="7"/>
  <c r="U56" i="7"/>
  <c r="T56" i="7"/>
  <c r="S56" i="7"/>
  <c r="R56" i="7"/>
  <c r="Q56" i="7"/>
  <c r="P56" i="7"/>
  <c r="O56" i="7"/>
  <c r="N56" i="7"/>
  <c r="M56" i="7"/>
  <c r="L56" i="7"/>
  <c r="K56" i="7"/>
  <c r="J56" i="7"/>
  <c r="I56" i="7"/>
  <c r="H56" i="7"/>
  <c r="G56" i="7"/>
  <c r="F56" i="7"/>
  <c r="E56" i="7"/>
  <c r="I165" i="6"/>
  <c r="P165" i="6" s="1"/>
  <c r="Q165" i="6"/>
  <c r="Y165" i="6" s="1"/>
  <c r="W56" i="7" s="1"/>
  <c r="FR237" i="2"/>
  <c r="FF237" i="2"/>
  <c r="DL237" i="2"/>
  <c r="DJ237" i="2"/>
  <c r="FQ237" i="2" s="1"/>
  <c r="BD237" i="2"/>
  <c r="DO237" i="2"/>
  <c r="FO237" i="2"/>
  <c r="DM237" i="2"/>
  <c r="FN237" i="2"/>
  <c r="CN237" i="2"/>
  <c r="CO237" i="2" s="1"/>
  <c r="CE237" i="2"/>
  <c r="CF237" i="2" s="1"/>
  <c r="BW237" i="2"/>
  <c r="BV237" i="2"/>
  <c r="BM237" i="2"/>
  <c r="BN237" i="2" s="1"/>
  <c r="DP237" i="2"/>
  <c r="D55" i="7"/>
  <c r="B55" i="7"/>
  <c r="F63" i="6"/>
  <c r="E63" i="6"/>
  <c r="C63" i="6"/>
  <c r="D54" i="7"/>
  <c r="B54" i="7"/>
  <c r="X167" i="6"/>
  <c r="W167" i="6"/>
  <c r="V167" i="6"/>
  <c r="U167" i="6"/>
  <c r="T167" i="6"/>
  <c r="S167" i="6"/>
  <c r="R167" i="6"/>
  <c r="O167" i="6"/>
  <c r="M167" i="6"/>
  <c r="L167" i="6"/>
  <c r="K167" i="6"/>
  <c r="J167" i="6"/>
  <c r="G167" i="6"/>
  <c r="E167" i="6"/>
  <c r="C167" i="6"/>
  <c r="EJ118" i="2"/>
  <c r="EA118" i="2"/>
  <c r="CZ118" i="2"/>
  <c r="DR118" i="2"/>
  <c r="FF118" i="2"/>
  <c r="FR118" i="2"/>
  <c r="DC118" i="2"/>
  <c r="DA118" i="2"/>
  <c r="BD118" i="2"/>
  <c r="DF118" i="2"/>
  <c r="FO118" i="2"/>
  <c r="DD118" i="2"/>
  <c r="FN118" i="2"/>
  <c r="CN118" i="2"/>
  <c r="CO118" i="2" s="1"/>
  <c r="CE118" i="2"/>
  <c r="CF118" i="2" s="1"/>
  <c r="BV118" i="2"/>
  <c r="BW118" i="2" s="1"/>
  <c r="BM118" i="2"/>
  <c r="BN118" i="2" s="1"/>
  <c r="DI238" i="2"/>
  <c r="CZ238" i="2"/>
  <c r="FF238" i="2"/>
  <c r="FR238" i="2" s="1"/>
  <c r="DL238" i="2"/>
  <c r="DJ238" i="2"/>
  <c r="FQ238" i="2" s="1"/>
  <c r="BD238" i="2"/>
  <c r="DO238" i="2"/>
  <c r="FO238" i="2"/>
  <c r="DM238" i="2"/>
  <c r="FN238" i="2"/>
  <c r="BM238" i="2"/>
  <c r="BV238" i="2"/>
  <c r="BN238" i="2"/>
  <c r="CN238" i="2"/>
  <c r="CO238" i="2" s="1"/>
  <c r="CE238" i="2"/>
  <c r="CF238" i="2" s="1"/>
  <c r="BW238" i="2"/>
  <c r="DP238" i="2"/>
  <c r="D53" i="7"/>
  <c r="B53" i="7"/>
  <c r="W166" i="6"/>
  <c r="V166" i="6"/>
  <c r="U166" i="6"/>
  <c r="T166" i="6"/>
  <c r="S166" i="6"/>
  <c r="R166" i="6"/>
  <c r="O166" i="6"/>
  <c r="L166" i="6"/>
  <c r="E166" i="6"/>
  <c r="C166" i="6"/>
  <c r="E53" i="7"/>
  <c r="CZ236" i="2"/>
  <c r="DI236" i="2"/>
  <c r="FF236" i="2"/>
  <c r="DL236" i="2"/>
  <c r="J166" i="6" s="1"/>
  <c r="DJ236" i="2"/>
  <c r="BD236" i="2"/>
  <c r="BE236" i="2" s="1"/>
  <c r="DO236" i="2"/>
  <c r="M166" i="6" s="1"/>
  <c r="FO236" i="2"/>
  <c r="FN236" i="2"/>
  <c r="DM236" i="2"/>
  <c r="K166" i="6" s="1"/>
  <c r="CN236" i="2"/>
  <c r="CO236" i="2" s="1"/>
  <c r="CE236" i="2"/>
  <c r="CF236" i="2" s="1"/>
  <c r="BV236" i="2"/>
  <c r="BW236" i="2" s="1"/>
  <c r="BM236" i="2"/>
  <c r="BN236" i="2" s="1"/>
  <c r="DN235" i="2"/>
  <c r="DK235" i="2"/>
  <c r="BM241" i="2"/>
  <c r="BN241" i="2" s="1"/>
  <c r="CS192" i="2"/>
  <c r="DG187" i="2"/>
  <c r="DE187" i="2"/>
  <c r="DB186" i="2"/>
  <c r="DI240" i="2"/>
  <c r="CX163" i="2"/>
  <c r="N166" i="3" s="1"/>
  <c r="DB187" i="2"/>
  <c r="H132" i="6" s="1"/>
  <c r="D52" i="7"/>
  <c r="B52" i="7"/>
  <c r="E52" i="7" s="1"/>
  <c r="O164" i="6"/>
  <c r="L164" i="6"/>
  <c r="W164" i="6"/>
  <c r="V164" i="6"/>
  <c r="U164" i="6"/>
  <c r="T164" i="6"/>
  <c r="S164" i="6"/>
  <c r="R164" i="6"/>
  <c r="E164" i="6"/>
  <c r="C164" i="6"/>
  <c r="DP235" i="2"/>
  <c r="DI235" i="2"/>
  <c r="CZ235" i="2"/>
  <c r="FF235" i="2"/>
  <c r="DL235" i="2"/>
  <c r="J164" i="6" s="1"/>
  <c r="BD235" i="2"/>
  <c r="BE235" i="2" s="1"/>
  <c r="DJ235" i="2"/>
  <c r="FO235" i="2"/>
  <c r="DO235" i="2"/>
  <c r="M164" i="6" s="1"/>
  <c r="DM235" i="2"/>
  <c r="K164" i="6" s="1"/>
  <c r="FN235" i="2"/>
  <c r="BV235" i="2"/>
  <c r="BW235" i="2" s="1"/>
  <c r="CE235" i="2"/>
  <c r="CF235" i="2" s="1"/>
  <c r="BM235" i="2"/>
  <c r="BN235" i="2" s="1"/>
  <c r="CN235" i="2"/>
  <c r="CO235" i="2" s="1"/>
  <c r="D51" i="7"/>
  <c r="B51" i="7"/>
  <c r="E51" i="7" s="1"/>
  <c r="X132" i="6"/>
  <c r="V132" i="6"/>
  <c r="U132" i="6"/>
  <c r="T132" i="6"/>
  <c r="S132" i="6"/>
  <c r="R132" i="6"/>
  <c r="O132" i="6"/>
  <c r="L132" i="6"/>
  <c r="F132" i="6"/>
  <c r="E132" i="6"/>
  <c r="C132" i="6"/>
  <c r="W82" i="6"/>
  <c r="V82" i="6"/>
  <c r="U82" i="6"/>
  <c r="T82" i="6"/>
  <c r="S82" i="6"/>
  <c r="R82" i="6"/>
  <c r="O82" i="6"/>
  <c r="L82" i="6"/>
  <c r="DR187" i="2"/>
  <c r="CZ187" i="2"/>
  <c r="EZ187" i="2"/>
  <c r="DC187" i="2"/>
  <c r="J132" i="6" s="1"/>
  <c r="DA187" i="2"/>
  <c r="BD187" i="2"/>
  <c r="DF187" i="2"/>
  <c r="M132" i="6" s="1"/>
  <c r="FO187" i="2"/>
  <c r="DD187" i="2"/>
  <c r="K132" i="6" s="1"/>
  <c r="FN187" i="2"/>
  <c r="CE187" i="2"/>
  <c r="BM187" i="2"/>
  <c r="BN187" i="2" s="1"/>
  <c r="CF187" i="2"/>
  <c r="BV187" i="2"/>
  <c r="BW187" i="2" s="1"/>
  <c r="J82" i="6"/>
  <c r="M82" i="6"/>
  <c r="K82" i="6"/>
  <c r="E35" i="4"/>
  <c r="B35" i="4"/>
  <c r="V97" i="3"/>
  <c r="U97" i="3"/>
  <c r="T97" i="3"/>
  <c r="S97" i="3"/>
  <c r="R97" i="3"/>
  <c r="Q97" i="3"/>
  <c r="N97" i="3"/>
  <c r="L97" i="3"/>
  <c r="H97" i="3"/>
  <c r="F97" i="3"/>
  <c r="E97" i="3"/>
  <c r="C97" i="3"/>
  <c r="DI192" i="2"/>
  <c r="DR192" i="2"/>
  <c r="FF192" i="2"/>
  <c r="CW192" i="2"/>
  <c r="M97" i="3" s="1"/>
  <c r="FO192" i="2"/>
  <c r="FN192" i="2"/>
  <c r="CU192" i="2"/>
  <c r="K97" i="3" s="1"/>
  <c r="CT192" i="2"/>
  <c r="J97" i="3" s="1"/>
  <c r="BD192" i="2"/>
  <c r="CR192" i="2"/>
  <c r="CN192" i="2"/>
  <c r="CO192" i="2" s="1"/>
  <c r="CE192" i="2"/>
  <c r="CF192" i="2" s="1"/>
  <c r="BV192" i="2"/>
  <c r="BW192" i="2" s="1"/>
  <c r="BM192" i="2"/>
  <c r="BN192" i="2" s="1"/>
  <c r="DG214" i="2"/>
  <c r="DG211" i="2"/>
  <c r="DE211" i="2"/>
  <c r="L138" i="6" s="1"/>
  <c r="DB211" i="2"/>
  <c r="H138" i="6" s="1"/>
  <c r="DG161" i="2"/>
  <c r="DE161" i="2"/>
  <c r="L106" i="6" s="1"/>
  <c r="DC161" i="2"/>
  <c r="J106" i="6" s="1"/>
  <c r="DN240" i="2"/>
  <c r="L168" i="6" s="1"/>
  <c r="DL226" i="2"/>
  <c r="J151" i="6" s="1"/>
  <c r="DD186" i="2"/>
  <c r="DB161" i="2"/>
  <c r="H106" i="6" s="1"/>
  <c r="DA161" i="2"/>
  <c r="G106" i="6" s="1"/>
  <c r="D50" i="7"/>
  <c r="B50" i="7"/>
  <c r="E50" i="7" s="1"/>
  <c r="W138" i="6"/>
  <c r="V138" i="6"/>
  <c r="U138" i="6"/>
  <c r="T138" i="6"/>
  <c r="S138" i="6"/>
  <c r="R138" i="6"/>
  <c r="O138" i="6"/>
  <c r="E138" i="6"/>
  <c r="C138" i="6"/>
  <c r="DB214" i="2"/>
  <c r="H141" i="6" s="1"/>
  <c r="DR211" i="2"/>
  <c r="CZ211" i="2"/>
  <c r="FF211" i="2"/>
  <c r="X138" i="6" s="1"/>
  <c r="FR211" i="2"/>
  <c r="FN211" i="2"/>
  <c r="DD211" i="2"/>
  <c r="K138" i="6" s="1"/>
  <c r="DC211" i="2"/>
  <c r="J138" i="6" s="1"/>
  <c r="DA211" i="2"/>
  <c r="BD211" i="2"/>
  <c r="DF211" i="2"/>
  <c r="M138" i="6" s="1"/>
  <c r="FO211" i="2"/>
  <c r="CN211" i="2"/>
  <c r="CO211" i="2" s="1"/>
  <c r="CE211" i="2"/>
  <c r="CF211" i="2" s="1"/>
  <c r="BV211" i="2"/>
  <c r="BW211" i="2" s="1"/>
  <c r="BM211" i="2"/>
  <c r="BN211" i="2" s="1"/>
  <c r="D49" i="7"/>
  <c r="B49" i="7"/>
  <c r="W141" i="6"/>
  <c r="V141" i="6"/>
  <c r="U141" i="6"/>
  <c r="T141" i="6"/>
  <c r="S141" i="6"/>
  <c r="R141" i="6"/>
  <c r="O141" i="6"/>
  <c r="L141" i="6"/>
  <c r="E141" i="6"/>
  <c r="C141" i="6"/>
  <c r="E49" i="7"/>
  <c r="CZ214" i="2"/>
  <c r="DR214" i="2"/>
  <c r="FF214" i="2"/>
  <c r="DC214" i="2"/>
  <c r="J141" i="6" s="1"/>
  <c r="DA214" i="2"/>
  <c r="BD214" i="2"/>
  <c r="DF214" i="2"/>
  <c r="M141" i="6" s="1"/>
  <c r="FO214" i="2"/>
  <c r="DD214" i="2"/>
  <c r="K141" i="6" s="1"/>
  <c r="FN214" i="2"/>
  <c r="CN214" i="2"/>
  <c r="CO214" i="2" s="1"/>
  <c r="CE214" i="2"/>
  <c r="CF214" i="2" s="1"/>
  <c r="BV214" i="2"/>
  <c r="BW214" i="2" s="1"/>
  <c r="BM214" i="2"/>
  <c r="BN214" i="2" s="1"/>
  <c r="CZ240" i="2"/>
  <c r="DK240" i="2"/>
  <c r="CE240" i="2"/>
  <c r="CF240" i="2" s="1"/>
  <c r="BV240" i="2"/>
  <c r="BW240" i="2" s="1"/>
  <c r="D48" i="7"/>
  <c r="B48" i="7"/>
  <c r="W168" i="6"/>
  <c r="V168" i="6"/>
  <c r="U168" i="6"/>
  <c r="T168" i="6"/>
  <c r="S168" i="6"/>
  <c r="R168" i="6"/>
  <c r="O168" i="6"/>
  <c r="E168" i="6"/>
  <c r="C168" i="6"/>
  <c r="E48" i="7"/>
  <c r="FF240" i="2"/>
  <c r="DL240" i="2"/>
  <c r="J168" i="6" s="1"/>
  <c r="CO240" i="2"/>
  <c r="BD240" i="2"/>
  <c r="BE240" i="2" s="1"/>
  <c r="DJ240" i="2"/>
  <c r="DO240" i="2"/>
  <c r="M168" i="6" s="1"/>
  <c r="FO240" i="2"/>
  <c r="DM240" i="2"/>
  <c r="K168" i="6" s="1"/>
  <c r="FN240" i="2"/>
  <c r="BM240" i="2"/>
  <c r="BN240" i="2" s="1"/>
  <c r="DI226" i="2"/>
  <c r="DP226" i="2"/>
  <c r="DK226" i="2"/>
  <c r="H151" i="6" s="1"/>
  <c r="DJ226" i="2"/>
  <c r="FQ226" i="2" s="1"/>
  <c r="BM226" i="2"/>
  <c r="BN226" i="2" s="1"/>
  <c r="D47" i="7"/>
  <c r="B47" i="7"/>
  <c r="E47" i="7" s="1"/>
  <c r="X151" i="6"/>
  <c r="V151" i="6"/>
  <c r="U151" i="6"/>
  <c r="T151" i="6"/>
  <c r="S151" i="6"/>
  <c r="R151" i="6"/>
  <c r="O151" i="6"/>
  <c r="G151" i="6"/>
  <c r="E151" i="6"/>
  <c r="C151" i="6"/>
  <c r="CZ226" i="2"/>
  <c r="CE226" i="2"/>
  <c r="CF226" i="2" s="1"/>
  <c r="EZ226" i="2"/>
  <c r="DN226" i="2"/>
  <c r="L151" i="6" s="1"/>
  <c r="BD226" i="2"/>
  <c r="BE226" i="2" s="1"/>
  <c r="DO226" i="2"/>
  <c r="M151" i="6" s="1"/>
  <c r="FO226" i="2"/>
  <c r="DM226" i="2"/>
  <c r="K151" i="6" s="1"/>
  <c r="FN226" i="2"/>
  <c r="BV226" i="2"/>
  <c r="BW226" i="2" s="1"/>
  <c r="CN243" i="2"/>
  <c r="CO243" i="2" s="1"/>
  <c r="DF161" i="2"/>
  <c r="M106" i="6" s="1"/>
  <c r="DP239" i="2"/>
  <c r="CN239" i="2"/>
  <c r="CO239" i="2" s="1"/>
  <c r="CE239" i="2"/>
  <c r="CF239" i="2" s="1"/>
  <c r="BV239" i="2"/>
  <c r="BW239" i="2" s="1"/>
  <c r="DN239" i="2"/>
  <c r="L163" i="6" s="1"/>
  <c r="DK239" i="2"/>
  <c r="H163" i="6" s="1"/>
  <c r="DP241" i="2"/>
  <c r="DN241" i="2"/>
  <c r="L169" i="6" s="1"/>
  <c r="DK241" i="2"/>
  <c r="H166" i="6" s="1"/>
  <c r="CE241" i="2"/>
  <c r="CF241" i="2" s="1"/>
  <c r="BV241" i="2"/>
  <c r="BW241" i="2" s="1"/>
  <c r="D46" i="7"/>
  <c r="B46" i="7"/>
  <c r="E46" i="7" s="1"/>
  <c r="W163" i="6"/>
  <c r="V163" i="6"/>
  <c r="U163" i="6"/>
  <c r="T163" i="6"/>
  <c r="S163" i="6"/>
  <c r="R163" i="6"/>
  <c r="O163" i="6"/>
  <c r="E163" i="6"/>
  <c r="C163" i="6"/>
  <c r="CZ239" i="2"/>
  <c r="DI239" i="2"/>
  <c r="FF239" i="2"/>
  <c r="DL239" i="2"/>
  <c r="J163" i="6" s="1"/>
  <c r="DJ239" i="2"/>
  <c r="BM239" i="2"/>
  <c r="BN239" i="2" s="1"/>
  <c r="DO239" i="2"/>
  <c r="M163" i="6" s="1"/>
  <c r="FO239" i="2"/>
  <c r="BD239" i="2"/>
  <c r="BE239" i="2"/>
  <c r="DM239" i="2"/>
  <c r="K163" i="6" s="1"/>
  <c r="FN239" i="2"/>
  <c r="DI241" i="2"/>
  <c r="CZ241" i="2"/>
  <c r="BV243" i="2"/>
  <c r="BW243" i="2" s="1"/>
  <c r="D45" i="7"/>
  <c r="B45" i="7"/>
  <c r="E45" i="7" s="1"/>
  <c r="W169" i="6"/>
  <c r="V169" i="6"/>
  <c r="U169" i="6"/>
  <c r="T169" i="6"/>
  <c r="S169" i="6"/>
  <c r="R169" i="6"/>
  <c r="O169" i="6"/>
  <c r="E169" i="6"/>
  <c r="C169" i="6"/>
  <c r="FF241" i="2"/>
  <c r="DL241" i="2"/>
  <c r="J169" i="6" s="1"/>
  <c r="DJ241" i="2"/>
  <c r="BD241" i="2"/>
  <c r="DO241" i="2"/>
  <c r="M169" i="6" s="1"/>
  <c r="FO241" i="2"/>
  <c r="DM241" i="2"/>
  <c r="K169" i="6" s="1"/>
  <c r="FN241" i="2"/>
  <c r="CN241" i="2"/>
  <c r="CO241" i="2" s="1"/>
  <c r="DP243" i="2"/>
  <c r="DN243" i="2"/>
  <c r="L170" i="6" s="1"/>
  <c r="D44" i="7"/>
  <c r="B44" i="7"/>
  <c r="V170" i="6"/>
  <c r="U170" i="6"/>
  <c r="T170" i="6"/>
  <c r="S170" i="6"/>
  <c r="R170" i="6"/>
  <c r="E170" i="6"/>
  <c r="C170" i="6"/>
  <c r="E44" i="7"/>
  <c r="D43" i="7"/>
  <c r="B43" i="7"/>
  <c r="W106" i="6"/>
  <c r="V106" i="6"/>
  <c r="U106" i="6"/>
  <c r="T106" i="6"/>
  <c r="S106" i="6"/>
  <c r="R106" i="6"/>
  <c r="O106" i="6"/>
  <c r="K106" i="6"/>
  <c r="E106" i="6"/>
  <c r="C106" i="6"/>
  <c r="DK243" i="2"/>
  <c r="H170" i="6" s="1"/>
  <c r="DI243" i="2"/>
  <c r="CZ243" i="2"/>
  <c r="FB243" i="2"/>
  <c r="EU243" i="2"/>
  <c r="FF243" i="2" s="1"/>
  <c r="X170" i="6" s="1"/>
  <c r="EZ243" i="2"/>
  <c r="W170" i="6" s="1"/>
  <c r="DJ243" i="2"/>
  <c r="CE243" i="2"/>
  <c r="CF243" i="2" s="1"/>
  <c r="DL243" i="2"/>
  <c r="J170" i="6" s="1"/>
  <c r="BD243" i="2"/>
  <c r="BE243" i="2" s="1"/>
  <c r="DO243" i="2"/>
  <c r="M170" i="6" s="1"/>
  <c r="FO243" i="2"/>
  <c r="DM243" i="2"/>
  <c r="K170" i="6" s="1"/>
  <c r="FN243" i="2"/>
  <c r="BM243" i="2"/>
  <c r="BN243" i="2" s="1"/>
  <c r="CS161" i="2"/>
  <c r="CR161" i="2"/>
  <c r="EJ161" i="2"/>
  <c r="EA161" i="2"/>
  <c r="DR161" i="2"/>
  <c r="FF161" i="2"/>
  <c r="BD161" i="2"/>
  <c r="BE161" i="2" s="1"/>
  <c r="FO161" i="2"/>
  <c r="CW161" i="2"/>
  <c r="FN161" i="2"/>
  <c r="CU161" i="2"/>
  <c r="CN161" i="2"/>
  <c r="CO161" i="2" s="1"/>
  <c r="CE161" i="2"/>
  <c r="CF161" i="2" s="1"/>
  <c r="BV161" i="2"/>
  <c r="BW161" i="2" s="1"/>
  <c r="BM161" i="2"/>
  <c r="BN161" i="2" s="1"/>
  <c r="DC215" i="2"/>
  <c r="J140" i="6" s="1"/>
  <c r="DF215" i="2"/>
  <c r="M140" i="6" s="1"/>
  <c r="DE215" i="2"/>
  <c r="L140" i="6" s="1"/>
  <c r="DG215" i="2"/>
  <c r="D42" i="7"/>
  <c r="B42" i="7"/>
  <c r="E42" i="7" s="1"/>
  <c r="DD215" i="2"/>
  <c r="K140" i="6" s="1"/>
  <c r="BV215" i="2"/>
  <c r="BW215" i="2" s="1"/>
  <c r="DB215" i="2"/>
  <c r="H140" i="6" s="1"/>
  <c r="CX162" i="2"/>
  <c r="N165" i="3" s="1"/>
  <c r="W140" i="6"/>
  <c r="V140" i="6"/>
  <c r="U140" i="6"/>
  <c r="T140" i="6"/>
  <c r="S140" i="6"/>
  <c r="R140" i="6"/>
  <c r="O140" i="6"/>
  <c r="E140" i="6"/>
  <c r="C140" i="6"/>
  <c r="E15" i="4"/>
  <c r="B15" i="4"/>
  <c r="F15" i="4" s="1"/>
  <c r="BM215" i="2"/>
  <c r="BN215" i="2" s="1"/>
  <c r="DA215" i="2"/>
  <c r="G140" i="6" s="1"/>
  <c r="CS162" i="2"/>
  <c r="H165" i="3" s="1"/>
  <c r="DK215" i="2"/>
  <c r="CZ215" i="2"/>
  <c r="FF215" i="2"/>
  <c r="FO215" i="2"/>
  <c r="DO215" i="2"/>
  <c r="FN215" i="2"/>
  <c r="DM215" i="2"/>
  <c r="DL215" i="2"/>
  <c r="DJ215" i="2"/>
  <c r="BD215" i="2"/>
  <c r="CE215" i="2"/>
  <c r="CF215" i="2" s="1"/>
  <c r="EJ163" i="2"/>
  <c r="EA163" i="2"/>
  <c r="DR163" i="2"/>
  <c r="DI163" i="2"/>
  <c r="CW163" i="2"/>
  <c r="M166" i="3" s="1"/>
  <c r="CU163" i="2"/>
  <c r="K166" i="3" s="1"/>
  <c r="EJ162" i="2"/>
  <c r="EA162" i="2"/>
  <c r="DR162" i="2"/>
  <c r="DI162" i="2"/>
  <c r="W166" i="3"/>
  <c r="T166" i="3"/>
  <c r="R166" i="3"/>
  <c r="H166" i="3"/>
  <c r="E166" i="3"/>
  <c r="C166" i="3"/>
  <c r="V166" i="3"/>
  <c r="U166" i="3"/>
  <c r="S166" i="3"/>
  <c r="Q166" i="3"/>
  <c r="L166" i="3"/>
  <c r="F166" i="3"/>
  <c r="V165" i="3"/>
  <c r="U165" i="3"/>
  <c r="T165" i="3"/>
  <c r="S165" i="3"/>
  <c r="R165" i="3"/>
  <c r="Q165" i="3"/>
  <c r="L165" i="3"/>
  <c r="F165" i="3"/>
  <c r="E165" i="3"/>
  <c r="C165" i="3"/>
  <c r="CT163" i="2"/>
  <c r="J166" i="3" s="1"/>
  <c r="CR163" i="2"/>
  <c r="G166" i="3" s="1"/>
  <c r="BD163" i="2"/>
  <c r="FF162" i="2"/>
  <c r="W165" i="3" s="1"/>
  <c r="FR162" i="2"/>
  <c r="CT162" i="2"/>
  <c r="J165" i="3" s="1"/>
  <c r="BD162" i="2"/>
  <c r="BE162" i="2" s="1"/>
  <c r="CR162" i="2"/>
  <c r="FO162" i="2"/>
  <c r="CW162" i="2"/>
  <c r="M165" i="3" s="1"/>
  <c r="CU162" i="2"/>
  <c r="K165" i="3" s="1"/>
  <c r="FN162" i="2"/>
  <c r="CN163" i="2"/>
  <c r="CO163" i="2" s="1"/>
  <c r="CE163" i="2"/>
  <c r="CF163" i="2" s="1"/>
  <c r="BV163" i="2"/>
  <c r="BW163" i="2" s="1"/>
  <c r="BM163" i="2"/>
  <c r="BN163" i="2" s="1"/>
  <c r="CE162" i="2"/>
  <c r="CF162" i="2" s="1"/>
  <c r="CN162" i="2"/>
  <c r="CO162" i="2" s="1"/>
  <c r="BV162" i="2"/>
  <c r="BW162" i="2" s="1"/>
  <c r="BM162" i="2"/>
  <c r="BN162" i="2" s="1"/>
  <c r="BD274" i="2"/>
  <c r="BE274" i="2" s="1"/>
  <c r="BV186" i="2"/>
  <c r="BW186" i="2" s="1"/>
  <c r="BV274" i="2"/>
  <c r="BW274" i="2" s="1"/>
  <c r="BM274" i="2"/>
  <c r="BN274" i="2" s="1"/>
  <c r="BM186" i="2"/>
  <c r="BN186" i="2" s="1"/>
  <c r="DA186" i="2"/>
  <c r="BD186" i="2"/>
  <c r="CZ274" i="2"/>
  <c r="DR274" i="2"/>
  <c r="CN274" i="2"/>
  <c r="CO274" i="2" s="1"/>
  <c r="CE274" i="2"/>
  <c r="CF274" i="2" s="1"/>
  <c r="DE274" i="2"/>
  <c r="L188" i="6" s="1"/>
  <c r="CE186" i="2"/>
  <c r="CF186" i="2" s="1"/>
  <c r="DG274" i="2"/>
  <c r="DB274" i="2"/>
  <c r="H188" i="6" s="1"/>
  <c r="CX186" i="2"/>
  <c r="DG186" i="2"/>
  <c r="CV186" i="2"/>
  <c r="DE186" i="2"/>
  <c r="R188" i="6"/>
  <c r="X131" i="6"/>
  <c r="D41" i="7"/>
  <c r="B41" i="7"/>
  <c r="U188" i="6"/>
  <c r="T188" i="6"/>
  <c r="S188" i="6"/>
  <c r="O188" i="6"/>
  <c r="F188" i="6"/>
  <c r="V188" i="6"/>
  <c r="C188" i="6"/>
  <c r="W188" i="6"/>
  <c r="E188" i="6"/>
  <c r="D40" i="7"/>
  <c r="O131" i="6"/>
  <c r="S131" i="6"/>
  <c r="U131" i="6"/>
  <c r="F131" i="6"/>
  <c r="B40" i="7"/>
  <c r="R131" i="6"/>
  <c r="T131" i="6"/>
  <c r="V131" i="6"/>
  <c r="E131" i="6"/>
  <c r="C131" i="6"/>
  <c r="FF274" i="2"/>
  <c r="DC274" i="2"/>
  <c r="J188" i="6" s="1"/>
  <c r="DA274" i="2"/>
  <c r="DF274" i="2"/>
  <c r="M188" i="6" s="1"/>
  <c r="FO274" i="2"/>
  <c r="DD274" i="2"/>
  <c r="K188" i="6" s="1"/>
  <c r="FN274" i="2"/>
  <c r="DR186" i="2"/>
  <c r="EZ186" i="2"/>
  <c r="FO186" i="2"/>
  <c r="CW186" i="2"/>
  <c r="FN186" i="2"/>
  <c r="CU186" i="2"/>
  <c r="CT186" i="2"/>
  <c r="CR186" i="2"/>
  <c r="Z63" i="6" l="1"/>
  <c r="AA63" i="6"/>
  <c r="FQ118" i="2"/>
  <c r="Z165" i="6"/>
  <c r="X56" i="7" s="1"/>
  <c r="DQ237" i="2"/>
  <c r="DR237" i="2" s="1"/>
  <c r="BE237" i="2"/>
  <c r="FP237" i="2" s="1"/>
  <c r="E55" i="7"/>
  <c r="E54" i="7"/>
  <c r="Q167" i="6"/>
  <c r="Y167" i="6" s="1"/>
  <c r="DH118" i="2"/>
  <c r="DI118" i="2" s="1"/>
  <c r="BE118" i="2"/>
  <c r="DQ238" i="2"/>
  <c r="DR238" i="2" s="1"/>
  <c r="BE238" i="2"/>
  <c r="FR236" i="2"/>
  <c r="X166" i="6"/>
  <c r="FQ236" i="2"/>
  <c r="G166" i="6"/>
  <c r="DQ236" i="2"/>
  <c r="DR236" i="2" s="1"/>
  <c r="FP236" i="2" s="1"/>
  <c r="R133" i="6"/>
  <c r="U133" i="6"/>
  <c r="V133" i="6"/>
  <c r="T133" i="6"/>
  <c r="S133" i="6"/>
  <c r="X133" i="6"/>
  <c r="O133" i="6"/>
  <c r="H169" i="6"/>
  <c r="I151" i="6"/>
  <c r="P151" i="6" s="1"/>
  <c r="FR235" i="2"/>
  <c r="X164" i="6"/>
  <c r="FQ235" i="2"/>
  <c r="G164" i="6"/>
  <c r="H168" i="6"/>
  <c r="H164" i="6"/>
  <c r="DQ235" i="2"/>
  <c r="FR187" i="2"/>
  <c r="W132" i="6"/>
  <c r="FQ187" i="2"/>
  <c r="G132" i="6"/>
  <c r="X82" i="6"/>
  <c r="F35" i="4"/>
  <c r="DH187" i="2"/>
  <c r="BE187" i="2"/>
  <c r="FR192" i="2"/>
  <c r="W97" i="3"/>
  <c r="FQ192" i="2"/>
  <c r="G97" i="3"/>
  <c r="CY192" i="2"/>
  <c r="CZ192" i="2" s="1"/>
  <c r="BE192" i="2"/>
  <c r="FQ161" i="2"/>
  <c r="FQ211" i="2"/>
  <c r="G138" i="6"/>
  <c r="Q138" i="6" s="1"/>
  <c r="DH211" i="2"/>
  <c r="DI211" i="2" s="1"/>
  <c r="BE211" i="2"/>
  <c r="FR214" i="2"/>
  <c r="X141" i="6"/>
  <c r="FQ214" i="2"/>
  <c r="G141" i="6"/>
  <c r="DH214" i="2"/>
  <c r="BE214" i="2"/>
  <c r="FR240" i="2"/>
  <c r="X168" i="6"/>
  <c r="FQ240" i="2"/>
  <c r="G168" i="6"/>
  <c r="DQ240" i="2"/>
  <c r="DR240" i="2" s="1"/>
  <c r="FP240" i="2" s="1"/>
  <c r="Q151" i="6"/>
  <c r="FR226" i="2"/>
  <c r="W151" i="6"/>
  <c r="DQ226" i="2"/>
  <c r="DQ239" i="2"/>
  <c r="DR239" i="2" s="1"/>
  <c r="FP239" i="2" s="1"/>
  <c r="FR239" i="2"/>
  <c r="X163" i="6"/>
  <c r="FQ239" i="2"/>
  <c r="G163" i="6"/>
  <c r="FQ241" i="2"/>
  <c r="G169" i="6"/>
  <c r="FR241" i="2"/>
  <c r="X169" i="6"/>
  <c r="DQ241" i="2"/>
  <c r="DR241" i="2" s="1"/>
  <c r="BE241" i="2"/>
  <c r="DH161" i="2"/>
  <c r="DI161" i="2" s="1"/>
  <c r="FR161" i="2"/>
  <c r="X106" i="6"/>
  <c r="FQ243" i="2"/>
  <c r="G170" i="6"/>
  <c r="E43" i="7"/>
  <c r="I106" i="6"/>
  <c r="P106" i="6" s="1"/>
  <c r="Q106" i="6"/>
  <c r="FR243" i="2"/>
  <c r="DQ243" i="2"/>
  <c r="DR243" i="2" s="1"/>
  <c r="FP243" i="2" s="1"/>
  <c r="CY161" i="2"/>
  <c r="CZ161" i="2" s="1"/>
  <c r="FQ215" i="2"/>
  <c r="DH215" i="2"/>
  <c r="DI215" i="2" s="1"/>
  <c r="FQ162" i="2"/>
  <c r="G165" i="3"/>
  <c r="Q140" i="6"/>
  <c r="I140" i="6"/>
  <c r="P140" i="6" s="1"/>
  <c r="FR215" i="2"/>
  <c r="X140" i="6"/>
  <c r="DH186" i="2"/>
  <c r="DI186" i="2" s="1"/>
  <c r="U168" i="3"/>
  <c r="J168" i="3"/>
  <c r="V168" i="3"/>
  <c r="DQ215" i="2"/>
  <c r="DR215" i="2" s="1"/>
  <c r="BE215" i="2"/>
  <c r="W168" i="3"/>
  <c r="T168" i="3"/>
  <c r="S168" i="3"/>
  <c r="R168" i="3"/>
  <c r="Q168" i="3"/>
  <c r="L168" i="3"/>
  <c r="N168" i="3"/>
  <c r="M168" i="3"/>
  <c r="K168" i="3"/>
  <c r="H168" i="3"/>
  <c r="D166" i="3"/>
  <c r="P166" i="3"/>
  <c r="I166" i="3"/>
  <c r="O166" i="3" s="1"/>
  <c r="CY162" i="2"/>
  <c r="CY163" i="2"/>
  <c r="CZ163" i="2" s="1"/>
  <c r="BE163" i="2"/>
  <c r="FQ186" i="2"/>
  <c r="FR274" i="2"/>
  <c r="X188" i="6"/>
  <c r="FQ274" i="2"/>
  <c r="G188" i="6"/>
  <c r="Q188" i="6" s="1"/>
  <c r="E41" i="7"/>
  <c r="E40" i="7"/>
  <c r="DH274" i="2"/>
  <c r="DI274" i="2" s="1"/>
  <c r="FP274" i="2" s="1"/>
  <c r="W131" i="6"/>
  <c r="FR186" i="2"/>
  <c r="CY186" i="2"/>
  <c r="CZ186" i="2" s="1"/>
  <c r="BE186" i="2"/>
  <c r="B100" i="3"/>
  <c r="FE193" i="2"/>
  <c r="FD193" i="2"/>
  <c r="FC193" i="2"/>
  <c r="FB193" i="2"/>
  <c r="FA193" i="2"/>
  <c r="EZ193" i="2"/>
  <c r="EY193" i="2"/>
  <c r="EX193" i="2"/>
  <c r="EW193" i="2"/>
  <c r="EU193" i="2"/>
  <c r="DQ193" i="2"/>
  <c r="DP193" i="2"/>
  <c r="DO193" i="2"/>
  <c r="DN193" i="2"/>
  <c r="DM193" i="2"/>
  <c r="DL193" i="2"/>
  <c r="DK193" i="2"/>
  <c r="DJ193" i="2"/>
  <c r="DH193" i="2"/>
  <c r="DG193" i="2"/>
  <c r="DF193" i="2"/>
  <c r="DE193" i="2"/>
  <c r="DD193" i="2"/>
  <c r="DC193" i="2"/>
  <c r="DB193" i="2"/>
  <c r="DA193" i="2"/>
  <c r="CM193" i="2"/>
  <c r="CK193" i="2"/>
  <c r="CI193" i="2"/>
  <c r="CH193" i="2"/>
  <c r="CG193" i="2"/>
  <c r="CD193" i="2"/>
  <c r="CB193" i="2"/>
  <c r="BZ193" i="2"/>
  <c r="BY193" i="2"/>
  <c r="BX193" i="2"/>
  <c r="BU193" i="2"/>
  <c r="BS193" i="2"/>
  <c r="BQ193" i="2"/>
  <c r="BP193" i="2"/>
  <c r="BO193" i="2"/>
  <c r="BL193" i="2"/>
  <c r="BJ193" i="2"/>
  <c r="BH193" i="2"/>
  <c r="BG193" i="2"/>
  <c r="BF193" i="2"/>
  <c r="BC193" i="2"/>
  <c r="BA193" i="2"/>
  <c r="AY193" i="2"/>
  <c r="AW193" i="2"/>
  <c r="AJ193" i="2"/>
  <c r="CL193" i="2" s="1"/>
  <c r="AH193" i="2"/>
  <c r="CJ193" i="2" s="1"/>
  <c r="AF193" i="2"/>
  <c r="CC193" i="2" s="1"/>
  <c r="AD193" i="2"/>
  <c r="CA193" i="2" s="1"/>
  <c r="AB193" i="2"/>
  <c r="BT193" i="2" s="1"/>
  <c r="Z193" i="2"/>
  <c r="BR193" i="2" s="1"/>
  <c r="X193" i="2"/>
  <c r="BK193" i="2" s="1"/>
  <c r="V193" i="2"/>
  <c r="BI193" i="2" s="1"/>
  <c r="T193" i="2"/>
  <c r="BB193" i="2" s="1"/>
  <c r="R193" i="2"/>
  <c r="AZ193" i="2" s="1"/>
  <c r="O193" i="2"/>
  <c r="H193" i="2"/>
  <c r="D63" i="6" l="1"/>
  <c r="AA165" i="6"/>
  <c r="AE165" i="6"/>
  <c r="FP238" i="2"/>
  <c r="FP118" i="2"/>
  <c r="I166" i="6"/>
  <c r="P166" i="6" s="1"/>
  <c r="Q166" i="6"/>
  <c r="W133" i="6"/>
  <c r="Q164" i="6"/>
  <c r="Y164" i="6" s="1"/>
  <c r="I164" i="6"/>
  <c r="P164" i="6" s="1"/>
  <c r="G82" i="6"/>
  <c r="DR235" i="2"/>
  <c r="FP235" i="2" s="1"/>
  <c r="Q132" i="6"/>
  <c r="Y132" i="6" s="1"/>
  <c r="I132" i="6"/>
  <c r="P132" i="6" s="1"/>
  <c r="D132" i="6"/>
  <c r="H82" i="6"/>
  <c r="DI187" i="2"/>
  <c r="FP187" i="2" s="1"/>
  <c r="P97" i="3"/>
  <c r="D97" i="3"/>
  <c r="I97" i="3"/>
  <c r="O97" i="3" s="1"/>
  <c r="FP192" i="2"/>
  <c r="Y151" i="6"/>
  <c r="Z151" i="6" s="1"/>
  <c r="AA151" i="6" s="1"/>
  <c r="I138" i="6"/>
  <c r="P138" i="6" s="1"/>
  <c r="Y138" i="6"/>
  <c r="FP211" i="2"/>
  <c r="I141" i="6"/>
  <c r="P141" i="6" s="1"/>
  <c r="Q141" i="6"/>
  <c r="Y141" i="6" s="1"/>
  <c r="DI214" i="2"/>
  <c r="FP214" i="2"/>
  <c r="I168" i="6"/>
  <c r="P168" i="6" s="1"/>
  <c r="Q168" i="6"/>
  <c r="FP161" i="2"/>
  <c r="DR226" i="2"/>
  <c r="FP226" i="2" s="1"/>
  <c r="Q163" i="6"/>
  <c r="I163" i="6"/>
  <c r="P163" i="6" s="1"/>
  <c r="Q169" i="6"/>
  <c r="Y169" i="6" s="1"/>
  <c r="I169" i="6"/>
  <c r="P169" i="6" s="1"/>
  <c r="FP241" i="2"/>
  <c r="Y106" i="6"/>
  <c r="Z106" i="6" s="1"/>
  <c r="AA106" i="6" s="1"/>
  <c r="I165" i="3"/>
  <c r="G168" i="3"/>
  <c r="D165" i="3"/>
  <c r="P165" i="3"/>
  <c r="FP215" i="2"/>
  <c r="Y140" i="6"/>
  <c r="Z140" i="6" s="1"/>
  <c r="AA140" i="6" s="1"/>
  <c r="CZ162" i="2"/>
  <c r="FP162" i="2"/>
  <c r="X166" i="3"/>
  <c r="Y166" i="3" s="1"/>
  <c r="Z166" i="3" s="1"/>
  <c r="BD193" i="2"/>
  <c r="BE193" i="2" s="1"/>
  <c r="BM193" i="2"/>
  <c r="BN193" i="2" s="1"/>
  <c r="BV193" i="2"/>
  <c r="BW193" i="2" s="1"/>
  <c r="CS193" i="2"/>
  <c r="CX193" i="2"/>
  <c r="Y188" i="6"/>
  <c r="I188" i="6"/>
  <c r="P188" i="6" s="1"/>
  <c r="D188" i="6"/>
  <c r="FP186" i="2"/>
  <c r="CV193" i="2"/>
  <c r="CT193" i="2"/>
  <c r="B34" i="4"/>
  <c r="F34" i="4" s="1"/>
  <c r="E34" i="4"/>
  <c r="CE193" i="2"/>
  <c r="CF193" i="2" s="1"/>
  <c r="DR193" i="2"/>
  <c r="DI193" i="2"/>
  <c r="CN193" i="2"/>
  <c r="CO193" i="2" s="1"/>
  <c r="FN193" i="2"/>
  <c r="CU193" i="2"/>
  <c r="FO193" i="2"/>
  <c r="CW193" i="2"/>
  <c r="FF193" i="2"/>
  <c r="FR193" i="2" s="1"/>
  <c r="CR193" i="2"/>
  <c r="FQ193" i="2" s="1"/>
  <c r="BP224" i="2"/>
  <c r="BG185" i="2"/>
  <c r="AX13" i="2"/>
  <c r="J34" i="13"/>
  <c r="Y56" i="7" l="1"/>
  <c r="AD165" i="6"/>
  <c r="Y166" i="6"/>
  <c r="Z166" i="6" s="1"/>
  <c r="Z169" i="6"/>
  <c r="AA169" i="6" s="1"/>
  <c r="AC169" i="6" s="1"/>
  <c r="Y82" i="6"/>
  <c r="Q82" i="6"/>
  <c r="Z164" i="6"/>
  <c r="AA164" i="6" s="1"/>
  <c r="Z132" i="6"/>
  <c r="AA132" i="6" s="1"/>
  <c r="I82" i="6"/>
  <c r="X97" i="3"/>
  <c r="Z138" i="6"/>
  <c r="AA138" i="6" s="1"/>
  <c r="Z141" i="6"/>
  <c r="AA141" i="6" s="1"/>
  <c r="Y168" i="6"/>
  <c r="Z168" i="6" s="1"/>
  <c r="AA168" i="6" s="1"/>
  <c r="Y163" i="6"/>
  <c r="Z163" i="6" s="1"/>
  <c r="AA163" i="6" s="1"/>
  <c r="O165" i="3"/>
  <c r="O168" i="3" s="1"/>
  <c r="I168" i="3"/>
  <c r="X165" i="3"/>
  <c r="P168" i="3"/>
  <c r="Z188" i="6"/>
  <c r="AA188" i="6" s="1"/>
  <c r="CY193" i="2"/>
  <c r="CZ193" i="2" s="1"/>
  <c r="FP193" i="2" s="1"/>
  <c r="AA166" i="6" l="1"/>
  <c r="AD166" i="6" s="1"/>
  <c r="AE166" i="6"/>
  <c r="AD164" i="6"/>
  <c r="AE164" i="6"/>
  <c r="AA82" i="6"/>
  <c r="P82" i="6"/>
  <c r="Y97" i="3"/>
  <c r="Z97" i="3" s="1"/>
  <c r="AD138" i="6"/>
  <c r="AE138" i="6"/>
  <c r="AD168" i="6"/>
  <c r="AE168" i="6"/>
  <c r="AD163" i="6"/>
  <c r="AE163" i="6"/>
  <c r="X168" i="3"/>
  <c r="Y165" i="3"/>
  <c r="Z165" i="3" s="1"/>
  <c r="AD188" i="6"/>
  <c r="AE188" i="6"/>
  <c r="A81" i="3"/>
  <c r="A82" i="3" s="1"/>
  <c r="A83" i="3" s="1"/>
  <c r="A84" i="3" s="1"/>
  <c r="A85" i="3" s="1"/>
  <c r="Z82" i="6" l="1"/>
  <c r="AE82" i="6"/>
  <c r="Z168" i="3"/>
  <c r="AE97" i="3"/>
  <c r="AE165" i="3"/>
  <c r="Y168" i="3"/>
  <c r="AD82" i="6" l="1"/>
  <c r="AB82" i="6"/>
  <c r="AD97" i="3"/>
  <c r="AA168" i="3"/>
  <c r="AD165" i="3"/>
  <c r="GD188" i="2"/>
  <c r="GC188" i="2"/>
  <c r="GB188" i="2"/>
  <c r="GA188" i="2"/>
  <c r="FZ188" i="2"/>
  <c r="FY188" i="2"/>
  <c r="FX188" i="2"/>
  <c r="FW188" i="2"/>
  <c r="FV188" i="2"/>
  <c r="FU188" i="2"/>
  <c r="FT188" i="2"/>
  <c r="FS188" i="2"/>
  <c r="FM188" i="2"/>
  <c r="FK188" i="2"/>
  <c r="FJ188" i="2"/>
  <c r="FI188" i="2"/>
  <c r="FH188" i="2"/>
  <c r="FG188" i="2"/>
  <c r="EV188" i="2"/>
  <c r="ET188" i="2"/>
  <c r="ES188" i="2"/>
  <c r="ER188" i="2"/>
  <c r="EQ188" i="2"/>
  <c r="EP188" i="2"/>
  <c r="EO188" i="2"/>
  <c r="EN188" i="2"/>
  <c r="EM188" i="2"/>
  <c r="EL188" i="2"/>
  <c r="EI188" i="2"/>
  <c r="EH188" i="2"/>
  <c r="CQ188" i="2"/>
  <c r="CP188" i="2"/>
  <c r="CO188" i="2"/>
  <c r="CN188" i="2"/>
  <c r="CM188" i="2"/>
  <c r="CL188" i="2"/>
  <c r="CK188" i="2"/>
  <c r="CJ188" i="2"/>
  <c r="CI188" i="2"/>
  <c r="CH188" i="2"/>
  <c r="CG188" i="2"/>
  <c r="AV188" i="2"/>
  <c r="AU188" i="2"/>
  <c r="AT188" i="2"/>
  <c r="AS188" i="2"/>
  <c r="AR188" i="2"/>
  <c r="AQ188" i="2"/>
  <c r="AP188" i="2"/>
  <c r="AO188" i="2"/>
  <c r="AN188" i="2"/>
  <c r="AM188" i="2"/>
  <c r="AL188" i="2"/>
  <c r="AK188" i="2"/>
  <c r="AI188" i="2"/>
  <c r="AG188" i="2"/>
  <c r="AE188" i="2"/>
  <c r="AC188" i="2"/>
  <c r="AA188" i="2"/>
  <c r="Y188" i="2"/>
  <c r="W188" i="2"/>
  <c r="U188" i="2"/>
  <c r="S188" i="2"/>
  <c r="Q188" i="2"/>
  <c r="G188" i="2"/>
  <c r="F188" i="2"/>
  <c r="AW268" i="2"/>
  <c r="AW267" i="2"/>
  <c r="AW203" i="2" l="1"/>
  <c r="B33" i="4"/>
  <c r="E33" i="4"/>
  <c r="B32" i="4"/>
  <c r="F32" i="4" s="1"/>
  <c r="B138" i="3"/>
  <c r="B137" i="3"/>
  <c r="FE268" i="2"/>
  <c r="FD268" i="2"/>
  <c r="FC268" i="2"/>
  <c r="FB268" i="2"/>
  <c r="FA268" i="2"/>
  <c r="EZ268" i="2"/>
  <c r="EY268" i="2"/>
  <c r="EX268" i="2"/>
  <c r="EW268" i="2"/>
  <c r="EU268" i="2"/>
  <c r="DQ268" i="2"/>
  <c r="DP268" i="2"/>
  <c r="DO268" i="2"/>
  <c r="DN268" i="2"/>
  <c r="DM268" i="2"/>
  <c r="DL268" i="2"/>
  <c r="DK268" i="2"/>
  <c r="DJ268" i="2"/>
  <c r="DH268" i="2"/>
  <c r="DG268" i="2"/>
  <c r="DF268" i="2"/>
  <c r="DE268" i="2"/>
  <c r="DD268" i="2"/>
  <c r="DC268" i="2"/>
  <c r="DB268" i="2"/>
  <c r="DA268" i="2"/>
  <c r="CM268" i="2"/>
  <c r="CK268" i="2"/>
  <c r="CI268" i="2"/>
  <c r="CH268" i="2"/>
  <c r="CG268" i="2"/>
  <c r="CD268" i="2"/>
  <c r="CB268" i="2"/>
  <c r="BZ268" i="2"/>
  <c r="BY268" i="2"/>
  <c r="BX268" i="2"/>
  <c r="BU268" i="2"/>
  <c r="BS268" i="2"/>
  <c r="BQ268" i="2"/>
  <c r="BP268" i="2"/>
  <c r="BO268" i="2"/>
  <c r="BL268" i="2"/>
  <c r="BJ268" i="2"/>
  <c r="BH268" i="2"/>
  <c r="BG268" i="2"/>
  <c r="BF268" i="2"/>
  <c r="BC268" i="2"/>
  <c r="BA268" i="2"/>
  <c r="AY268" i="2"/>
  <c r="AX268" i="2"/>
  <c r="AJ268" i="2"/>
  <c r="CL268" i="2" s="1"/>
  <c r="AH268" i="2"/>
  <c r="CJ268" i="2" s="1"/>
  <c r="AF268" i="2"/>
  <c r="CC268" i="2" s="1"/>
  <c r="AD268" i="2"/>
  <c r="CA268" i="2" s="1"/>
  <c r="AB268" i="2"/>
  <c r="BT268" i="2" s="1"/>
  <c r="Z268" i="2"/>
  <c r="BR268" i="2" s="1"/>
  <c r="X268" i="2"/>
  <c r="BK268" i="2" s="1"/>
  <c r="V268" i="2"/>
  <c r="BI268" i="2" s="1"/>
  <c r="T268" i="2"/>
  <c r="BB268" i="2" s="1"/>
  <c r="R268" i="2"/>
  <c r="AZ268" i="2" s="1"/>
  <c r="O268" i="2"/>
  <c r="H268" i="2"/>
  <c r="AX267" i="2"/>
  <c r="FE267" i="2"/>
  <c r="FD267" i="2"/>
  <c r="FA267" i="2"/>
  <c r="EY267" i="2"/>
  <c r="EX267" i="2"/>
  <c r="EW267" i="2"/>
  <c r="FC267" i="2"/>
  <c r="FB267" i="2"/>
  <c r="DQ267" i="2"/>
  <c r="DP267" i="2"/>
  <c r="DO267" i="2"/>
  <c r="DN267" i="2"/>
  <c r="DM267" i="2"/>
  <c r="DL267" i="2"/>
  <c r="DK267" i="2"/>
  <c r="DJ267" i="2"/>
  <c r="DH267" i="2"/>
  <c r="DG267" i="2"/>
  <c r="DF267" i="2"/>
  <c r="DE267" i="2"/>
  <c r="DD267" i="2"/>
  <c r="DC267" i="2"/>
  <c r="DB267" i="2"/>
  <c r="DA267" i="2"/>
  <c r="CM267" i="2"/>
  <c r="CK267" i="2"/>
  <c r="CI267" i="2"/>
  <c r="CH267" i="2"/>
  <c r="CG267" i="2"/>
  <c r="CD267" i="2"/>
  <c r="CB267" i="2"/>
  <c r="BZ267" i="2"/>
  <c r="BX267" i="2"/>
  <c r="BU267" i="2"/>
  <c r="BS267" i="2"/>
  <c r="BQ267" i="2"/>
  <c r="BP267" i="2"/>
  <c r="BO267" i="2"/>
  <c r="BL267" i="2"/>
  <c r="BJ267" i="2"/>
  <c r="BH267" i="2"/>
  <c r="BF267" i="2"/>
  <c r="BC267" i="2"/>
  <c r="BA267" i="2"/>
  <c r="AY267" i="2"/>
  <c r="AJ267" i="2"/>
  <c r="CL267" i="2" s="1"/>
  <c r="AH267" i="2"/>
  <c r="CJ267" i="2" s="1"/>
  <c r="AF267" i="2"/>
  <c r="CC267" i="2" s="1"/>
  <c r="AD267" i="2"/>
  <c r="CA267" i="2" s="1"/>
  <c r="AB267" i="2"/>
  <c r="BT267" i="2" s="1"/>
  <c r="Z267" i="2"/>
  <c r="BR267" i="2" s="1"/>
  <c r="X267" i="2"/>
  <c r="BK267" i="2" s="1"/>
  <c r="V267" i="2"/>
  <c r="BI267" i="2" s="1"/>
  <c r="T267" i="2"/>
  <c r="BB267" i="2" s="1"/>
  <c r="R267" i="2"/>
  <c r="AZ267" i="2" s="1"/>
  <c r="O267" i="2"/>
  <c r="BG267" i="2"/>
  <c r="B142" i="6"/>
  <c r="FE216" i="2"/>
  <c r="FD216" i="2"/>
  <c r="FC216" i="2"/>
  <c r="FA216" i="2"/>
  <c r="EY216" i="2"/>
  <c r="EX216" i="2"/>
  <c r="EW216" i="2"/>
  <c r="FB216" i="2"/>
  <c r="EZ216" i="2"/>
  <c r="DQ216" i="2"/>
  <c r="DP216" i="2"/>
  <c r="DO216" i="2"/>
  <c r="DN216" i="2"/>
  <c r="DM216" i="2"/>
  <c r="DL216" i="2"/>
  <c r="DK216" i="2"/>
  <c r="DJ216" i="2"/>
  <c r="CY216" i="2"/>
  <c r="CX216" i="2"/>
  <c r="CW216" i="2"/>
  <c r="CV216" i="2"/>
  <c r="CU216" i="2"/>
  <c r="CT216" i="2"/>
  <c r="CS216" i="2"/>
  <c r="CR216" i="2"/>
  <c r="CM216" i="2"/>
  <c r="CK216" i="2"/>
  <c r="CI216" i="2"/>
  <c r="CH216" i="2"/>
  <c r="CG216" i="2"/>
  <c r="CD216" i="2"/>
  <c r="CB216" i="2"/>
  <c r="BZ216" i="2"/>
  <c r="BY216" i="2"/>
  <c r="BX216" i="2"/>
  <c r="BU216" i="2"/>
  <c r="BS216" i="2"/>
  <c r="BQ216" i="2"/>
  <c r="BP216" i="2"/>
  <c r="BO216" i="2"/>
  <c r="BL216" i="2"/>
  <c r="BJ216" i="2"/>
  <c r="BH216" i="2"/>
  <c r="BF216" i="2"/>
  <c r="BC216" i="2"/>
  <c r="BA216" i="2"/>
  <c r="AY216" i="2"/>
  <c r="AX216" i="2"/>
  <c r="AW216" i="2"/>
  <c r="AJ216" i="2"/>
  <c r="CL216" i="2" s="1"/>
  <c r="AH216" i="2"/>
  <c r="CJ216" i="2" s="1"/>
  <c r="AF216" i="2"/>
  <c r="CC216" i="2" s="1"/>
  <c r="AD216" i="2"/>
  <c r="CA216" i="2" s="1"/>
  <c r="AB216" i="2"/>
  <c r="BT216" i="2" s="1"/>
  <c r="Z216" i="2"/>
  <c r="BR216" i="2" s="1"/>
  <c r="X216" i="2"/>
  <c r="BK216" i="2" s="1"/>
  <c r="V216" i="2"/>
  <c r="BI216" i="2" s="1"/>
  <c r="T216" i="2"/>
  <c r="BB216" i="2" s="1"/>
  <c r="R216" i="2"/>
  <c r="AZ216" i="2" s="1"/>
  <c r="O216" i="2"/>
  <c r="H216" i="2"/>
  <c r="B139" i="6"/>
  <c r="D39" i="7" s="1"/>
  <c r="FE213" i="2"/>
  <c r="DQ213" i="2"/>
  <c r="DP213" i="2"/>
  <c r="DO213" i="2"/>
  <c r="DN213" i="2"/>
  <c r="DM213" i="2"/>
  <c r="DL213" i="2"/>
  <c r="DK213" i="2"/>
  <c r="DJ213" i="2"/>
  <c r="CY213" i="2"/>
  <c r="CX213" i="2"/>
  <c r="CW213" i="2"/>
  <c r="CV213" i="2"/>
  <c r="CU213" i="2"/>
  <c r="CT213" i="2"/>
  <c r="CS213" i="2"/>
  <c r="CR213" i="2"/>
  <c r="CM213" i="2"/>
  <c r="CK213" i="2"/>
  <c r="CI213" i="2"/>
  <c r="CD213" i="2"/>
  <c r="CB213" i="2"/>
  <c r="BZ213" i="2"/>
  <c r="BY213" i="2"/>
  <c r="BX213" i="2"/>
  <c r="BU213" i="2"/>
  <c r="BS213" i="2"/>
  <c r="BQ213" i="2"/>
  <c r="BL213" i="2"/>
  <c r="BJ213" i="2"/>
  <c r="BH213" i="2"/>
  <c r="BC213" i="2"/>
  <c r="BA213" i="2"/>
  <c r="AY213" i="2"/>
  <c r="AX213" i="2"/>
  <c r="AW213" i="2"/>
  <c r="AJ213" i="2"/>
  <c r="CL213" i="2" s="1"/>
  <c r="AH213" i="2"/>
  <c r="CJ213" i="2" s="1"/>
  <c r="AF213" i="2"/>
  <c r="CC213" i="2" s="1"/>
  <c r="AD213" i="2"/>
  <c r="CA213" i="2" s="1"/>
  <c r="AB213" i="2"/>
  <c r="BT213" i="2" s="1"/>
  <c r="Z213" i="2"/>
  <c r="BR213" i="2" s="1"/>
  <c r="X213" i="2"/>
  <c r="BK213" i="2" s="1"/>
  <c r="V213" i="2"/>
  <c r="BI213" i="2" s="1"/>
  <c r="T213" i="2"/>
  <c r="BB213" i="2" s="1"/>
  <c r="R213" i="2"/>
  <c r="AZ213" i="2" s="1"/>
  <c r="O213" i="2"/>
  <c r="H213" i="2"/>
  <c r="BD268" i="2" l="1"/>
  <c r="BE268" i="2" s="1"/>
  <c r="BD267" i="2"/>
  <c r="BV216" i="2"/>
  <c r="BW216" i="2" s="1"/>
  <c r="BD216" i="2"/>
  <c r="BV268" i="2"/>
  <c r="BW268" i="2" s="1"/>
  <c r="BM268" i="2"/>
  <c r="BN268" i="2" s="1"/>
  <c r="BV267" i="2"/>
  <c r="BW267" i="2" s="1"/>
  <c r="BM267" i="2"/>
  <c r="BN267" i="2" s="1"/>
  <c r="BM216" i="2"/>
  <c r="BN216" i="2" s="1"/>
  <c r="BD213" i="2"/>
  <c r="BE213" i="2" s="1"/>
  <c r="Q137" i="3"/>
  <c r="CV268" i="2"/>
  <c r="L138" i="3" s="1"/>
  <c r="R137" i="3"/>
  <c r="U137" i="3"/>
  <c r="T138" i="3"/>
  <c r="U138" i="3"/>
  <c r="CE268" i="2"/>
  <c r="CF268" i="2" s="1"/>
  <c r="V138" i="3"/>
  <c r="E32" i="4"/>
  <c r="CX267" i="2"/>
  <c r="N137" i="3" s="1"/>
  <c r="S137" i="3"/>
  <c r="CX268" i="2"/>
  <c r="N138" i="3" s="1"/>
  <c r="DG216" i="2"/>
  <c r="T137" i="3"/>
  <c r="W142" i="6"/>
  <c r="E138" i="3"/>
  <c r="B38" i="7"/>
  <c r="O142" i="6"/>
  <c r="D38" i="7"/>
  <c r="S142" i="6"/>
  <c r="CV267" i="2"/>
  <c r="L137" i="3" s="1"/>
  <c r="B39" i="7"/>
  <c r="C138" i="3"/>
  <c r="C137" i="3"/>
  <c r="E137" i="3"/>
  <c r="F137" i="3"/>
  <c r="R142" i="6"/>
  <c r="T142" i="6"/>
  <c r="CT268" i="2"/>
  <c r="J138" i="3" s="1"/>
  <c r="Q138" i="3"/>
  <c r="R138" i="3"/>
  <c r="S138" i="3"/>
  <c r="C142" i="6"/>
  <c r="E142" i="6"/>
  <c r="F138" i="3"/>
  <c r="U142" i="6"/>
  <c r="DC216" i="2"/>
  <c r="J142" i="6" s="1"/>
  <c r="V142" i="6"/>
  <c r="DE216" i="2"/>
  <c r="L142" i="6" s="1"/>
  <c r="DR267" i="2"/>
  <c r="F33" i="4"/>
  <c r="DI268" i="2"/>
  <c r="CS268" i="2"/>
  <c r="H138" i="3" s="1"/>
  <c r="DR268" i="2"/>
  <c r="FN268" i="2"/>
  <c r="CU268" i="2"/>
  <c r="K138" i="3" s="1"/>
  <c r="FO268" i="2"/>
  <c r="CW268" i="2"/>
  <c r="M138" i="3" s="1"/>
  <c r="CN268" i="2"/>
  <c r="CO268" i="2"/>
  <c r="FF268" i="2"/>
  <c r="CR268" i="2"/>
  <c r="CE267" i="2"/>
  <c r="DI267" i="2"/>
  <c r="CN267" i="2"/>
  <c r="CO267" i="2" s="1"/>
  <c r="CU267" i="2"/>
  <c r="K137" i="3" s="1"/>
  <c r="CW267" i="2"/>
  <c r="M137" i="3" s="1"/>
  <c r="FO267" i="2"/>
  <c r="EU267" i="2"/>
  <c r="FF267" i="2" s="1"/>
  <c r="W137" i="3" s="1"/>
  <c r="EZ267" i="2"/>
  <c r="V137" i="3" s="1"/>
  <c r="CR267" i="2"/>
  <c r="FN267" i="2"/>
  <c r="CT267" i="2"/>
  <c r="J137" i="3" s="1"/>
  <c r="H267" i="2"/>
  <c r="BY267" i="2"/>
  <c r="CS267" i="2" s="1"/>
  <c r="H137" i="3" s="1"/>
  <c r="DB216" i="2"/>
  <c r="H142" i="6" s="1"/>
  <c r="CE216" i="2"/>
  <c r="CF216" i="2" s="1"/>
  <c r="DR216" i="2"/>
  <c r="DA216" i="2"/>
  <c r="FQ216" i="2" s="1"/>
  <c r="CZ216" i="2"/>
  <c r="FN216" i="2"/>
  <c r="DD216" i="2"/>
  <c r="K142" i="6" s="1"/>
  <c r="FO216" i="2"/>
  <c r="DF216" i="2"/>
  <c r="M142" i="6" s="1"/>
  <c r="CN216" i="2"/>
  <c r="CO216" i="2" s="1"/>
  <c r="EU216" i="2"/>
  <c r="C139" i="6"/>
  <c r="E139" i="6"/>
  <c r="DC213" i="2"/>
  <c r="J139" i="6" s="1"/>
  <c r="DE213" i="2"/>
  <c r="L139" i="6"/>
  <c r="DG213" i="2"/>
  <c r="O139" i="6"/>
  <c r="U139" i="6"/>
  <c r="CE213" i="2"/>
  <c r="CF213" i="2" s="1"/>
  <c r="DR213" i="2"/>
  <c r="CG213" i="2"/>
  <c r="CN213" i="2" s="1"/>
  <c r="CH213" i="2"/>
  <c r="EW213" i="2"/>
  <c r="R139" i="6" s="1"/>
  <c r="BF213" i="2"/>
  <c r="BM213" i="2" s="1"/>
  <c r="EX213" i="2"/>
  <c r="S139" i="6" s="1"/>
  <c r="EY213" i="2"/>
  <c r="T139" i="6" s="1"/>
  <c r="EZ213" i="2"/>
  <c r="W139" i="6" s="1"/>
  <c r="FA213" i="2"/>
  <c r="FC213" i="2"/>
  <c r="BO213" i="2"/>
  <c r="BV213" i="2" s="1"/>
  <c r="FD213" i="2"/>
  <c r="V139" i="6" s="1"/>
  <c r="BP213" i="2"/>
  <c r="CZ213" i="2"/>
  <c r="FO213" i="2"/>
  <c r="DF213" i="2"/>
  <c r="M139" i="6" s="1"/>
  <c r="DD213" i="2"/>
  <c r="K139" i="6" s="1"/>
  <c r="FN213" i="2"/>
  <c r="EU213" i="2"/>
  <c r="FF213" i="2" s="1"/>
  <c r="X139" i="6" s="1"/>
  <c r="FB213" i="2"/>
  <c r="E38" i="7" l="1"/>
  <c r="DH216" i="2"/>
  <c r="DI216" i="2" s="1"/>
  <c r="CY268" i="2"/>
  <c r="CZ268" i="2" s="1"/>
  <c r="FP268" i="2" s="1"/>
  <c r="CY267" i="2"/>
  <c r="CZ267" i="2" s="1"/>
  <c r="E39" i="7"/>
  <c r="FR268" i="2"/>
  <c r="W138" i="3"/>
  <c r="G142" i="6"/>
  <c r="Q142" i="6" s="1"/>
  <c r="FQ268" i="2"/>
  <c r="G138" i="3"/>
  <c r="P138" i="3" s="1"/>
  <c r="FQ267" i="2"/>
  <c r="G137" i="3"/>
  <c r="P137" i="3" s="1"/>
  <c r="CF267" i="2"/>
  <c r="FR267" i="2"/>
  <c r="BE267" i="2"/>
  <c r="FF216" i="2"/>
  <c r="BE216" i="2"/>
  <c r="CO213" i="2"/>
  <c r="DA213" i="2"/>
  <c r="DB213" i="2"/>
  <c r="H139" i="6" s="1"/>
  <c r="BW213" i="2"/>
  <c r="BN213" i="2"/>
  <c r="FR213" i="2"/>
  <c r="DH213" i="2" l="1"/>
  <c r="DI213" i="2" s="1"/>
  <c r="FP213" i="2" s="1"/>
  <c r="FR216" i="2"/>
  <c r="X142" i="6"/>
  <c r="I142" i="6"/>
  <c r="P142" i="6" s="1"/>
  <c r="FP216" i="2"/>
  <c r="I138" i="3"/>
  <c r="O138" i="3" s="1"/>
  <c r="D138" i="3"/>
  <c r="I137" i="3"/>
  <c r="O137" i="3" s="1"/>
  <c r="D137" i="3"/>
  <c r="FP267" i="2"/>
  <c r="FQ213" i="2"/>
  <c r="G139" i="6"/>
  <c r="Q139" i="6" s="1"/>
  <c r="BG188" i="2"/>
  <c r="Y142" i="6" l="1"/>
  <c r="Z142" i="6" s="1"/>
  <c r="AA142" i="6" s="1"/>
  <c r="X138" i="3"/>
  <c r="X137" i="3"/>
  <c r="I139" i="6"/>
  <c r="P139" i="6" s="1"/>
  <c r="Y138" i="3" l="1"/>
  <c r="Z138" i="3" s="1"/>
  <c r="Y137" i="3"/>
  <c r="Z137" i="3" s="1"/>
  <c r="Y139" i="6"/>
  <c r="AE137" i="3" l="1"/>
  <c r="AE138" i="3"/>
  <c r="AD138" i="3"/>
  <c r="Z139" i="6"/>
  <c r="AA139" i="6" s="1"/>
  <c r="AD137" i="3" l="1"/>
  <c r="AN236" i="6"/>
  <c r="AM236" i="6"/>
  <c r="AL236" i="6"/>
  <c r="AK236" i="6"/>
  <c r="AJ236" i="6"/>
  <c r="AI234" i="6"/>
  <c r="AI236" i="6" s="1"/>
  <c r="AH234" i="6"/>
  <c r="AH236" i="6" s="1"/>
  <c r="EM218" i="2" l="1"/>
  <c r="EW218" i="2"/>
  <c r="B82" i="3"/>
  <c r="E31" i="4" s="1"/>
  <c r="FE176" i="2"/>
  <c r="FD176" i="2"/>
  <c r="FC176" i="2"/>
  <c r="FB176" i="2"/>
  <c r="FA176" i="2"/>
  <c r="EZ176" i="2"/>
  <c r="EY176" i="2"/>
  <c r="EX176" i="2"/>
  <c r="EW176" i="2"/>
  <c r="EU176" i="2"/>
  <c r="FF176" i="2" s="1"/>
  <c r="EI176" i="2"/>
  <c r="EH176" i="2"/>
  <c r="EG176" i="2"/>
  <c r="EF176" i="2"/>
  <c r="EE176" i="2"/>
  <c r="ED176" i="2"/>
  <c r="EC176" i="2"/>
  <c r="EB176" i="2"/>
  <c r="DZ176" i="2"/>
  <c r="DY176" i="2"/>
  <c r="DX176" i="2"/>
  <c r="DW176" i="2"/>
  <c r="DV176" i="2"/>
  <c r="DU176" i="2"/>
  <c r="DT176" i="2"/>
  <c r="DS176" i="2"/>
  <c r="DQ176" i="2"/>
  <c r="DP176" i="2"/>
  <c r="DO176" i="2"/>
  <c r="DN176" i="2"/>
  <c r="DM176" i="2"/>
  <c r="DL176" i="2"/>
  <c r="DK176" i="2"/>
  <c r="DJ176" i="2"/>
  <c r="DH176" i="2"/>
  <c r="DG176" i="2"/>
  <c r="DF176" i="2"/>
  <c r="DE176" i="2"/>
  <c r="DD176" i="2"/>
  <c r="DC176" i="2"/>
  <c r="DB176" i="2"/>
  <c r="DA176" i="2"/>
  <c r="CM176" i="2"/>
  <c r="CK176" i="2"/>
  <c r="CI176" i="2"/>
  <c r="CH176" i="2"/>
  <c r="CG176" i="2"/>
  <c r="CD176" i="2"/>
  <c r="CB176" i="2"/>
  <c r="BZ176" i="2"/>
  <c r="BY176" i="2"/>
  <c r="BX176" i="2"/>
  <c r="BU176" i="2"/>
  <c r="BS176" i="2"/>
  <c r="BQ176" i="2"/>
  <c r="BP176" i="2"/>
  <c r="BO176" i="2"/>
  <c r="BL176" i="2"/>
  <c r="BJ176" i="2"/>
  <c r="BH176" i="2"/>
  <c r="BG176" i="2"/>
  <c r="BF176" i="2"/>
  <c r="BC176" i="2"/>
  <c r="BA176" i="2"/>
  <c r="AY176" i="2"/>
  <c r="AX176" i="2"/>
  <c r="AW176" i="2"/>
  <c r="AJ176" i="2"/>
  <c r="CL176" i="2" s="1"/>
  <c r="AH176" i="2"/>
  <c r="CJ176" i="2" s="1"/>
  <c r="AF176" i="2"/>
  <c r="CC176" i="2" s="1"/>
  <c r="AD176" i="2"/>
  <c r="CA176" i="2" s="1"/>
  <c r="AB176" i="2"/>
  <c r="BT176" i="2" s="1"/>
  <c r="Z176" i="2"/>
  <c r="BR176" i="2" s="1"/>
  <c r="X176" i="2"/>
  <c r="BK176" i="2" s="1"/>
  <c r="V176" i="2"/>
  <c r="BI176" i="2" s="1"/>
  <c r="T176" i="2"/>
  <c r="BB176" i="2" s="1"/>
  <c r="R176" i="2"/>
  <c r="AZ176" i="2" s="1"/>
  <c r="H176" i="2"/>
  <c r="B214" i="6"/>
  <c r="D37" i="7" s="1"/>
  <c r="FE297" i="2"/>
  <c r="FD297" i="2"/>
  <c r="FC297" i="2"/>
  <c r="FB297" i="2"/>
  <c r="FA297" i="2"/>
  <c r="EZ297" i="2"/>
  <c r="EY297" i="2"/>
  <c r="EX297" i="2"/>
  <c r="EW297" i="2"/>
  <c r="DQ297" i="2"/>
  <c r="DP297" i="2"/>
  <c r="DO297" i="2"/>
  <c r="DN297" i="2"/>
  <c r="DM297" i="2"/>
  <c r="DL297" i="2"/>
  <c r="DK297" i="2"/>
  <c r="DJ297" i="2"/>
  <c r="CY297" i="2"/>
  <c r="CX297" i="2"/>
  <c r="CW297" i="2"/>
  <c r="CV297" i="2"/>
  <c r="CU297" i="2"/>
  <c r="CT297" i="2"/>
  <c r="CS297" i="2"/>
  <c r="CR297" i="2"/>
  <c r="CM297" i="2"/>
  <c r="CK297" i="2"/>
  <c r="CI297" i="2"/>
  <c r="CG297" i="2"/>
  <c r="CD297" i="2"/>
  <c r="CB297" i="2"/>
  <c r="BZ297" i="2"/>
  <c r="BX297" i="2"/>
  <c r="BU297" i="2"/>
  <c r="BS297" i="2"/>
  <c r="BQ297" i="2"/>
  <c r="BO297" i="2"/>
  <c r="BJ297" i="2"/>
  <c r="BH297" i="2"/>
  <c r="BF297" i="2"/>
  <c r="BC297" i="2"/>
  <c r="BA297" i="2"/>
  <c r="AY297" i="2"/>
  <c r="AW297" i="2"/>
  <c r="AJ297" i="2"/>
  <c r="CL297" i="2" s="1"/>
  <c r="AH297" i="2"/>
  <c r="CJ297" i="2" s="1"/>
  <c r="AF297" i="2"/>
  <c r="CC297" i="2" s="1"/>
  <c r="AD297" i="2"/>
  <c r="CA297" i="2" s="1"/>
  <c r="AB297" i="2"/>
  <c r="BT297" i="2" s="1"/>
  <c r="Z297" i="2"/>
  <c r="BR297" i="2" s="1"/>
  <c r="X297" i="2"/>
  <c r="BK297" i="2" s="1"/>
  <c r="V297" i="2"/>
  <c r="BI297" i="2" s="1"/>
  <c r="T297" i="2"/>
  <c r="BB297" i="2" s="1"/>
  <c r="R297" i="2"/>
  <c r="AZ297" i="2" s="1"/>
  <c r="O297" i="2"/>
  <c r="AX297" i="2"/>
  <c r="AX188" i="2"/>
  <c r="EU185" i="2"/>
  <c r="B90" i="3"/>
  <c r="AW185" i="2"/>
  <c r="FL185" i="2"/>
  <c r="FE185" i="2"/>
  <c r="FD185" i="2"/>
  <c r="FC185" i="2"/>
  <c r="FA185" i="2"/>
  <c r="EZ185" i="2"/>
  <c r="EY185" i="2"/>
  <c r="EX185" i="2"/>
  <c r="EW185" i="2"/>
  <c r="DQ185" i="2"/>
  <c r="DP185" i="2"/>
  <c r="DO185" i="2"/>
  <c r="DN185" i="2"/>
  <c r="DM185" i="2"/>
  <c r="DL185" i="2"/>
  <c r="DK185" i="2"/>
  <c r="DJ185" i="2"/>
  <c r="DH185" i="2"/>
  <c r="DG185" i="2"/>
  <c r="DF185" i="2"/>
  <c r="DE185" i="2"/>
  <c r="DD185" i="2"/>
  <c r="DC185" i="2"/>
  <c r="DB185" i="2"/>
  <c r="DA185" i="2"/>
  <c r="CD185" i="2"/>
  <c r="CB185" i="2"/>
  <c r="BZ185" i="2"/>
  <c r="BY185" i="2"/>
  <c r="BX185" i="2"/>
  <c r="BU185" i="2"/>
  <c r="BS185" i="2"/>
  <c r="BQ185" i="2"/>
  <c r="BP185" i="2"/>
  <c r="BO185" i="2"/>
  <c r="BL185" i="2"/>
  <c r="BJ185" i="2"/>
  <c r="BH185" i="2"/>
  <c r="BF185" i="2"/>
  <c r="BC185" i="2"/>
  <c r="BA185" i="2"/>
  <c r="AY185" i="2"/>
  <c r="AJ185" i="2"/>
  <c r="AH185" i="2"/>
  <c r="AF185" i="2"/>
  <c r="AD185" i="2"/>
  <c r="AB185" i="2"/>
  <c r="Z185" i="2"/>
  <c r="X185" i="2"/>
  <c r="V185" i="2"/>
  <c r="T185" i="2"/>
  <c r="R185" i="2"/>
  <c r="O185" i="2"/>
  <c r="H185" i="2"/>
  <c r="BV176" i="2" l="1"/>
  <c r="BW176" i="2" s="1"/>
  <c r="BD176" i="2"/>
  <c r="BE176" i="2" s="1"/>
  <c r="BV297" i="2"/>
  <c r="BM176" i="2"/>
  <c r="BN176" i="2" s="1"/>
  <c r="BD297" i="2"/>
  <c r="BE297" i="2" s="1"/>
  <c r="BM297" i="2"/>
  <c r="W82" i="3"/>
  <c r="U82" i="3"/>
  <c r="Q82" i="3"/>
  <c r="AW188" i="2"/>
  <c r="AY188" i="2"/>
  <c r="T82" i="3"/>
  <c r="BA188" i="2"/>
  <c r="BC188" i="2"/>
  <c r="BF188" i="2"/>
  <c r="BJ188" i="2"/>
  <c r="BO188" i="2"/>
  <c r="BB185" i="2"/>
  <c r="BB188" i="2" s="1"/>
  <c r="T188" i="2"/>
  <c r="BX188" i="2"/>
  <c r="BK185" i="2"/>
  <c r="BK188" i="2" s="1"/>
  <c r="X188" i="2"/>
  <c r="BY188" i="2"/>
  <c r="EW188" i="2"/>
  <c r="BR185" i="2"/>
  <c r="Z188" i="2"/>
  <c r="BZ188" i="2"/>
  <c r="EX188" i="2"/>
  <c r="BT185" i="2"/>
  <c r="BT188" i="2" s="1"/>
  <c r="AB188" i="2"/>
  <c r="EY188" i="2"/>
  <c r="CA185" i="2"/>
  <c r="CA188" i="2" s="1"/>
  <c r="AD188" i="2"/>
  <c r="CD188" i="2"/>
  <c r="CC185" i="2"/>
  <c r="CC188" i="2" s="1"/>
  <c r="AF188" i="2"/>
  <c r="FA188" i="2"/>
  <c r="AH188" i="2"/>
  <c r="FC188" i="2"/>
  <c r="AJ188" i="2"/>
  <c r="FD188" i="2"/>
  <c r="FF185" i="2"/>
  <c r="FF188" i="2" s="1"/>
  <c r="EU188" i="2"/>
  <c r="H188" i="2"/>
  <c r="BS188" i="2"/>
  <c r="BU188" i="2"/>
  <c r="CB188" i="2"/>
  <c r="FE188" i="2"/>
  <c r="BH188" i="2"/>
  <c r="BL188" i="2"/>
  <c r="BP188" i="2"/>
  <c r="BQ188" i="2"/>
  <c r="AZ185" i="2"/>
  <c r="R188" i="2"/>
  <c r="BI185" i="2"/>
  <c r="V188" i="2"/>
  <c r="FL188" i="2"/>
  <c r="CX176" i="2"/>
  <c r="N82" i="3" s="1"/>
  <c r="E82" i="3"/>
  <c r="R82" i="3"/>
  <c r="V82" i="3"/>
  <c r="CN297" i="2"/>
  <c r="CV176" i="2"/>
  <c r="L82" i="3" s="1"/>
  <c r="C82" i="3"/>
  <c r="F82" i="3"/>
  <c r="B31" i="4"/>
  <c r="F31" i="4" s="1"/>
  <c r="CH297" i="2"/>
  <c r="R214" i="6"/>
  <c r="U214" i="6"/>
  <c r="T214" i="6"/>
  <c r="O214" i="6"/>
  <c r="W214" i="6"/>
  <c r="BG297" i="2"/>
  <c r="CT176" i="2"/>
  <c r="J82" i="3" s="1"/>
  <c r="S82" i="3"/>
  <c r="V214" i="6"/>
  <c r="CX185" i="2"/>
  <c r="S214" i="6"/>
  <c r="DG297" i="2"/>
  <c r="R90" i="3"/>
  <c r="R91" i="3" s="1"/>
  <c r="B30" i="4"/>
  <c r="F30" i="4" s="1"/>
  <c r="E30" i="4"/>
  <c r="V90" i="3"/>
  <c r="V91" i="3" s="1"/>
  <c r="S90" i="3"/>
  <c r="S91" i="3" s="1"/>
  <c r="T90" i="3"/>
  <c r="T91" i="3" s="1"/>
  <c r="U90" i="3"/>
  <c r="U91" i="3" s="1"/>
  <c r="CR176" i="2"/>
  <c r="G82" i="3" s="1"/>
  <c r="CS176" i="2"/>
  <c r="H82" i="3" s="1"/>
  <c r="EJ176" i="2"/>
  <c r="DI176" i="2"/>
  <c r="DR176" i="2"/>
  <c r="EA176" i="2"/>
  <c r="CN176" i="2"/>
  <c r="CO176" i="2" s="1"/>
  <c r="CE176" i="2"/>
  <c r="CF176" i="2"/>
  <c r="CU176" i="2"/>
  <c r="K82" i="3" s="1"/>
  <c r="CW176" i="2"/>
  <c r="M82" i="3" s="1"/>
  <c r="H297" i="2"/>
  <c r="BP297" i="2"/>
  <c r="CT185" i="2"/>
  <c r="FB185" i="2"/>
  <c r="CV185" i="2"/>
  <c r="C214" i="6"/>
  <c r="E214" i="6"/>
  <c r="BY297" i="2"/>
  <c r="F214" i="6"/>
  <c r="Q90" i="3"/>
  <c r="Q91" i="3" s="1"/>
  <c r="DC297" i="2"/>
  <c r="J214" i="6" s="1"/>
  <c r="B37" i="7"/>
  <c r="DE297" i="2"/>
  <c r="L214" i="6"/>
  <c r="CE297" i="2"/>
  <c r="DR297" i="2"/>
  <c r="CZ297" i="2"/>
  <c r="FN297" i="2"/>
  <c r="DD297" i="2"/>
  <c r="K214" i="6" s="1"/>
  <c r="DF297" i="2"/>
  <c r="M214" i="6" s="1"/>
  <c r="FO297" i="2"/>
  <c r="EU297" i="2"/>
  <c r="FF297" i="2" s="1"/>
  <c r="X214" i="6" s="1"/>
  <c r="DA297" i="2"/>
  <c r="FQ297" i="2" s="1"/>
  <c r="EZ188" i="2"/>
  <c r="C90" i="3"/>
  <c r="E90" i="3"/>
  <c r="F90" i="3"/>
  <c r="CS185" i="2"/>
  <c r="DR185" i="2"/>
  <c r="DI185" i="2"/>
  <c r="CR185" i="2"/>
  <c r="BG227" i="2"/>
  <c r="AX218" i="2"/>
  <c r="AX217" i="2"/>
  <c r="AX16" i="2"/>
  <c r="E37" i="7" l="1"/>
  <c r="BR188" i="2"/>
  <c r="BV185" i="2"/>
  <c r="AZ188" i="2"/>
  <c r="BD185" i="2"/>
  <c r="BE185" i="2" s="1"/>
  <c r="BE188" i="2" s="1"/>
  <c r="BI188" i="2"/>
  <c r="BM185" i="2"/>
  <c r="P82" i="3"/>
  <c r="X82" i="3" s="1"/>
  <c r="CE185" i="2"/>
  <c r="CO297" i="2"/>
  <c r="CW185" i="2"/>
  <c r="FO185" i="2"/>
  <c r="FO188" i="2" s="1"/>
  <c r="FN185" i="2"/>
  <c r="FN188" i="2" s="1"/>
  <c r="CU185" i="2"/>
  <c r="L90" i="3"/>
  <c r="L91" i="3" s="1"/>
  <c r="FR185" i="2"/>
  <c r="FB188" i="2"/>
  <c r="J90" i="3"/>
  <c r="J91" i="3" s="1"/>
  <c r="W90" i="3"/>
  <c r="W91" i="3" s="1"/>
  <c r="FQ185" i="2"/>
  <c r="N90" i="3"/>
  <c r="N91" i="3" s="1"/>
  <c r="H90" i="3"/>
  <c r="H91" i="3" s="1"/>
  <c r="D82" i="3"/>
  <c r="DB297" i="2"/>
  <c r="H214" i="6" s="1"/>
  <c r="G90" i="3"/>
  <c r="BW297" i="2"/>
  <c r="I82" i="3"/>
  <c r="O82" i="3" s="1"/>
  <c r="CY176" i="2"/>
  <c r="CZ176" i="2" s="1"/>
  <c r="G214" i="6"/>
  <c r="Q214" i="6" s="1"/>
  <c r="DH297" i="2"/>
  <c r="CF297" i="2"/>
  <c r="BN297" i="2"/>
  <c r="FR297" i="2"/>
  <c r="G91" i="3" l="1"/>
  <c r="CF185" i="2"/>
  <c r="CF188" i="2" s="1"/>
  <c r="CE188" i="2"/>
  <c r="CY185" i="2"/>
  <c r="CZ185" i="2" s="1"/>
  <c r="DI297" i="2"/>
  <c r="FP297" i="2" s="1"/>
  <c r="BD188" i="2"/>
  <c r="M90" i="3"/>
  <c r="M91" i="3" s="1"/>
  <c r="FR188" i="2"/>
  <c r="BW185" i="2"/>
  <c r="BW188" i="2" s="1"/>
  <c r="BV188" i="2"/>
  <c r="BN185" i="2"/>
  <c r="BN188" i="2" s="1"/>
  <c r="BM188" i="2"/>
  <c r="K90" i="3"/>
  <c r="I90" i="3"/>
  <c r="Y82" i="3"/>
  <c r="Z82" i="3" s="1"/>
  <c r="I214" i="6"/>
  <c r="P214" i="6" s="1"/>
  <c r="Y214" i="6"/>
  <c r="D214" i="6"/>
  <c r="K91" i="3" l="1"/>
  <c r="P90" i="3"/>
  <c r="X90" i="3" s="1"/>
  <c r="X91" i="3" s="1"/>
  <c r="D90" i="3"/>
  <c r="O90" i="3"/>
  <c r="O91" i="3" s="1"/>
  <c r="FP185" i="2"/>
  <c r="I91" i="3"/>
  <c r="Z214" i="6"/>
  <c r="AA214" i="6" s="1"/>
  <c r="P91" i="3" l="1"/>
  <c r="Y90" i="3"/>
  <c r="Z90" i="3" s="1"/>
  <c r="AD214" i="6"/>
  <c r="AE214" i="6"/>
  <c r="AA91" i="3" l="1"/>
  <c r="Z91" i="3"/>
  <c r="Y91" i="3"/>
  <c r="EX229" i="2"/>
  <c r="BG16" i="2" l="1"/>
  <c r="BG13" i="2" l="1"/>
  <c r="BG219" i="2" l="1"/>
  <c r="BG72" i="2"/>
  <c r="B47" i="3" l="1"/>
  <c r="B29" i="4" s="1"/>
  <c r="FE72" i="2"/>
  <c r="FD72" i="2"/>
  <c r="FC72" i="2"/>
  <c r="FB72" i="2"/>
  <c r="FA72" i="2"/>
  <c r="EZ72" i="2"/>
  <c r="EY72" i="2"/>
  <c r="EX72" i="2"/>
  <c r="EW72" i="2"/>
  <c r="EU72" i="2"/>
  <c r="FF72" i="2" s="1"/>
  <c r="EI72" i="2"/>
  <c r="EH72" i="2"/>
  <c r="EG72" i="2"/>
  <c r="EF72" i="2"/>
  <c r="EE72" i="2"/>
  <c r="ED72" i="2"/>
  <c r="EC72" i="2"/>
  <c r="EB72" i="2"/>
  <c r="DZ72" i="2"/>
  <c r="DY72" i="2"/>
  <c r="DX72" i="2"/>
  <c r="DW72" i="2"/>
  <c r="DV72" i="2"/>
  <c r="DU72" i="2"/>
  <c r="DT72" i="2"/>
  <c r="DS72" i="2"/>
  <c r="DQ72" i="2"/>
  <c r="DP72" i="2"/>
  <c r="DO72" i="2"/>
  <c r="DN72" i="2"/>
  <c r="DM72" i="2"/>
  <c r="DL72" i="2"/>
  <c r="DK72" i="2"/>
  <c r="DJ72" i="2"/>
  <c r="DG72" i="2"/>
  <c r="DE72" i="2"/>
  <c r="CM72" i="2"/>
  <c r="CK72" i="2"/>
  <c r="CI72" i="2"/>
  <c r="CH72" i="2"/>
  <c r="CG72" i="2"/>
  <c r="CD72" i="2"/>
  <c r="CB72" i="2"/>
  <c r="BZ72" i="2"/>
  <c r="BY72" i="2"/>
  <c r="BX72" i="2"/>
  <c r="BU72" i="2"/>
  <c r="BS72" i="2"/>
  <c r="BQ72" i="2"/>
  <c r="BP72" i="2"/>
  <c r="BO72" i="2"/>
  <c r="BL72" i="2"/>
  <c r="BJ72" i="2"/>
  <c r="BH72" i="2"/>
  <c r="BF72" i="2"/>
  <c r="BC72" i="2"/>
  <c r="BA72" i="2"/>
  <c r="AY72" i="2"/>
  <c r="DC72" i="2" s="1"/>
  <c r="AW72" i="2"/>
  <c r="AJ72" i="2"/>
  <c r="CL72" i="2" s="1"/>
  <c r="AH72" i="2"/>
  <c r="CJ72" i="2" s="1"/>
  <c r="AF72" i="2"/>
  <c r="CC72" i="2" s="1"/>
  <c r="AD72" i="2"/>
  <c r="CA72" i="2" s="1"/>
  <c r="AB72" i="2"/>
  <c r="BT72" i="2" s="1"/>
  <c r="Z72" i="2"/>
  <c r="BR72" i="2" s="1"/>
  <c r="X72" i="2"/>
  <c r="BK72" i="2" s="1"/>
  <c r="DF72" i="2" s="1"/>
  <c r="V72" i="2"/>
  <c r="BI72" i="2" s="1"/>
  <c r="T72" i="2"/>
  <c r="BB72" i="2" s="1"/>
  <c r="R72" i="2"/>
  <c r="AZ72" i="2" s="1"/>
  <c r="O72" i="2"/>
  <c r="H72" i="2"/>
  <c r="EU71" i="2"/>
  <c r="BV72" i="2" l="1"/>
  <c r="BW72" i="2" s="1"/>
  <c r="BM72" i="2"/>
  <c r="BN72" i="2" s="1"/>
  <c r="BD72" i="2"/>
  <c r="BE72" i="2" s="1"/>
  <c r="CN72" i="2"/>
  <c r="CO72" i="2" s="1"/>
  <c r="V47" i="3"/>
  <c r="CR72" i="2"/>
  <c r="G47" i="3" s="1"/>
  <c r="CX72" i="2"/>
  <c r="N47" i="3" s="1"/>
  <c r="CV72" i="2"/>
  <c r="L47" i="3" s="1"/>
  <c r="C47" i="3"/>
  <c r="R47" i="3"/>
  <c r="CU72" i="2"/>
  <c r="K47" i="3" s="1"/>
  <c r="Q47" i="3"/>
  <c r="T47" i="3"/>
  <c r="U47" i="3"/>
  <c r="W47" i="3"/>
  <c r="E29" i="4"/>
  <c r="E47" i="3"/>
  <c r="F47" i="3"/>
  <c r="S47" i="3"/>
  <c r="CW72" i="2"/>
  <c r="M47" i="3" s="1"/>
  <c r="CT72" i="2"/>
  <c r="J47" i="3" s="1"/>
  <c r="CS72" i="2"/>
  <c r="H47" i="3" s="1"/>
  <c r="F29" i="4"/>
  <c r="EJ72" i="2"/>
  <c r="DA72" i="2"/>
  <c r="DB72" i="2"/>
  <c r="DR72" i="2"/>
  <c r="EA72" i="2"/>
  <c r="DD72" i="2"/>
  <c r="CE72" i="2"/>
  <c r="CF72" i="2" s="1"/>
  <c r="B61" i="6"/>
  <c r="B62" i="6"/>
  <c r="FE117" i="2"/>
  <c r="FD117" i="2"/>
  <c r="FC117" i="2"/>
  <c r="FB117" i="2"/>
  <c r="FA117" i="2"/>
  <c r="EZ117" i="2"/>
  <c r="EY117" i="2"/>
  <c r="EX117" i="2"/>
  <c r="EW117" i="2"/>
  <c r="EU117" i="2"/>
  <c r="EI117" i="2"/>
  <c r="EH117" i="2"/>
  <c r="EG117" i="2"/>
  <c r="EF117" i="2"/>
  <c r="EE117" i="2"/>
  <c r="ED117" i="2"/>
  <c r="EC117" i="2"/>
  <c r="EB117" i="2"/>
  <c r="DZ117" i="2"/>
  <c r="DY117" i="2"/>
  <c r="DX117" i="2"/>
  <c r="DW117" i="2"/>
  <c r="DV117" i="2"/>
  <c r="DU117" i="2"/>
  <c r="DT117" i="2"/>
  <c r="DS117" i="2"/>
  <c r="DQ117" i="2"/>
  <c r="DP117" i="2"/>
  <c r="DO117" i="2"/>
  <c r="DN117" i="2"/>
  <c r="DM117" i="2"/>
  <c r="DL117" i="2"/>
  <c r="DK117" i="2"/>
  <c r="DJ117" i="2"/>
  <c r="CY117" i="2"/>
  <c r="CX117" i="2"/>
  <c r="CW117" i="2"/>
  <c r="CV117" i="2"/>
  <c r="CU117" i="2"/>
  <c r="CT117" i="2"/>
  <c r="CS117" i="2"/>
  <c r="CR117" i="2"/>
  <c r="CM117" i="2"/>
  <c r="CK117" i="2"/>
  <c r="CI117" i="2"/>
  <c r="CG117" i="2"/>
  <c r="CD117" i="2"/>
  <c r="CB117" i="2"/>
  <c r="BZ117" i="2"/>
  <c r="BX117" i="2"/>
  <c r="BU117" i="2"/>
  <c r="BS117" i="2"/>
  <c r="BQ117" i="2"/>
  <c r="BO117" i="2"/>
  <c r="BL117" i="2"/>
  <c r="BJ117" i="2"/>
  <c r="BH117" i="2"/>
  <c r="BF117" i="2"/>
  <c r="BC117" i="2"/>
  <c r="BA117" i="2"/>
  <c r="AY117" i="2"/>
  <c r="AW117" i="2"/>
  <c r="AJ117" i="2"/>
  <c r="CL117" i="2" s="1"/>
  <c r="AH117" i="2"/>
  <c r="CJ117" i="2" s="1"/>
  <c r="AF117" i="2"/>
  <c r="CC117" i="2" s="1"/>
  <c r="AD117" i="2"/>
  <c r="CA117" i="2" s="1"/>
  <c r="AB117" i="2"/>
  <c r="BT117" i="2" s="1"/>
  <c r="Z117" i="2"/>
  <c r="BR117" i="2" s="1"/>
  <c r="X117" i="2"/>
  <c r="BK117" i="2" s="1"/>
  <c r="V117" i="2"/>
  <c r="BI117" i="2" s="1"/>
  <c r="T117" i="2"/>
  <c r="BB117" i="2" s="1"/>
  <c r="R117" i="2"/>
  <c r="AZ117" i="2" s="1"/>
  <c r="O117" i="2"/>
  <c r="BV117" i="2" l="1"/>
  <c r="BM117" i="2"/>
  <c r="BD117" i="2"/>
  <c r="P47" i="3"/>
  <c r="X47" i="3" s="1"/>
  <c r="D36" i="7"/>
  <c r="B36" i="7"/>
  <c r="BP117" i="2"/>
  <c r="W62" i="6"/>
  <c r="I47" i="3"/>
  <c r="O47" i="3" s="1"/>
  <c r="D47" i="3"/>
  <c r="CE117" i="2"/>
  <c r="DG117" i="2"/>
  <c r="CZ117" i="2"/>
  <c r="C62" i="6"/>
  <c r="CY72" i="2"/>
  <c r="CZ72" i="2" s="1"/>
  <c r="EJ117" i="2"/>
  <c r="DE117" i="2"/>
  <c r="L62" i="6" s="1"/>
  <c r="E62" i="6"/>
  <c r="DR117" i="2"/>
  <c r="R62" i="6"/>
  <c r="S62" i="6"/>
  <c r="O62" i="6"/>
  <c r="T62" i="6"/>
  <c r="DC117" i="2"/>
  <c r="J62" i="6" s="1"/>
  <c r="F62" i="6"/>
  <c r="U62" i="6"/>
  <c r="V62" i="6"/>
  <c r="EA117" i="2"/>
  <c r="DH72" i="2"/>
  <c r="DI72" i="2" s="1"/>
  <c r="DD117" i="2"/>
  <c r="K62" i="6" s="1"/>
  <c r="FN117" i="2"/>
  <c r="FO117" i="2"/>
  <c r="DF117" i="2"/>
  <c r="M62" i="6" s="1"/>
  <c r="CN117" i="2"/>
  <c r="BY117" i="2"/>
  <c r="DA117" i="2"/>
  <c r="G62" i="6" s="1"/>
  <c r="FF117" i="2"/>
  <c r="FR117" i="2" s="1"/>
  <c r="AX117" i="2"/>
  <c r="H117" i="2"/>
  <c r="CH117" i="2"/>
  <c r="E36" i="7" l="1"/>
  <c r="Q62" i="6"/>
  <c r="BW117" i="2"/>
  <c r="CF117" i="2"/>
  <c r="BN117" i="2"/>
  <c r="Y47" i="3"/>
  <c r="Z47" i="3" s="1"/>
  <c r="X62" i="6"/>
  <c r="D62" i="6"/>
  <c r="CO117" i="2"/>
  <c r="BE117" i="2"/>
  <c r="DB117" i="2"/>
  <c r="DH117" i="2"/>
  <c r="FQ117" i="2"/>
  <c r="Y62" i="6" l="1"/>
  <c r="DI117" i="2"/>
  <c r="FP117" i="2" s="1"/>
  <c r="H62" i="6"/>
  <c r="I62" i="6" l="1"/>
  <c r="P62" i="6" s="1"/>
  <c r="Z62" i="6" l="1"/>
  <c r="AA62" i="6" s="1"/>
  <c r="EU234" i="2"/>
  <c r="FF234" i="2" s="1"/>
  <c r="FZ244" i="2"/>
  <c r="FY244" i="2"/>
  <c r="FY335" i="2" s="1"/>
  <c r="FX244" i="2"/>
  <c r="FX335" i="2" s="1"/>
  <c r="FW244" i="2"/>
  <c r="FV244" i="2"/>
  <c r="FU244" i="2"/>
  <c r="FT244" i="2"/>
  <c r="FS244" i="2"/>
  <c r="FM244" i="2"/>
  <c r="FK244" i="2"/>
  <c r="FJ244" i="2"/>
  <c r="FI244" i="2"/>
  <c r="FH244" i="2"/>
  <c r="FG244" i="2"/>
  <c r="EV244" i="2"/>
  <c r="ES244" i="2"/>
  <c r="ER244" i="2"/>
  <c r="EP244" i="2"/>
  <c r="EO244" i="2"/>
  <c r="EN244" i="2"/>
  <c r="EL244" i="2"/>
  <c r="F244" i="2"/>
  <c r="N174" i="6"/>
  <c r="GF244" i="2"/>
  <c r="GE244" i="2"/>
  <c r="GD244" i="2"/>
  <c r="GC244" i="2"/>
  <c r="GB244" i="2"/>
  <c r="GA244" i="2"/>
  <c r="EJ244" i="2"/>
  <c r="EI244" i="2"/>
  <c r="EH244" i="2"/>
  <c r="EG244" i="2"/>
  <c r="EF244" i="2"/>
  <c r="EE244" i="2"/>
  <c r="ED244" i="2"/>
  <c r="EC244" i="2"/>
  <c r="EB244" i="2"/>
  <c r="EA244" i="2"/>
  <c r="DZ244" i="2"/>
  <c r="DY244" i="2"/>
  <c r="DX244" i="2"/>
  <c r="DW244" i="2"/>
  <c r="DV244" i="2"/>
  <c r="DU244" i="2"/>
  <c r="DT244" i="2"/>
  <c r="DS244" i="2"/>
  <c r="CQ244" i="2"/>
  <c r="CP244" i="2"/>
  <c r="AV244" i="2"/>
  <c r="AU244" i="2"/>
  <c r="AT244" i="2"/>
  <c r="AS244" i="2"/>
  <c r="AR244" i="2"/>
  <c r="AQ244" i="2"/>
  <c r="AP244" i="2"/>
  <c r="AO244" i="2"/>
  <c r="AN244" i="2"/>
  <c r="AM244" i="2"/>
  <c r="AL244" i="2"/>
  <c r="AK244" i="2"/>
  <c r="AI244" i="2"/>
  <c r="AG244" i="2"/>
  <c r="AE244" i="2"/>
  <c r="AC244" i="2"/>
  <c r="AA244" i="2"/>
  <c r="Y244" i="2"/>
  <c r="W244" i="2"/>
  <c r="U244" i="2"/>
  <c r="S244" i="2"/>
  <c r="Q244" i="2"/>
  <c r="AC216" i="6"/>
  <c r="N216" i="6"/>
  <c r="AG174" i="6"/>
  <c r="AG234" i="6" s="1"/>
  <c r="AG236" i="6" s="1"/>
  <c r="AF174" i="6"/>
  <c r="AF234" i="6" s="1"/>
  <c r="AF236" i="6" s="1"/>
  <c r="AC174" i="6"/>
  <c r="AC234" i="6" s="1"/>
  <c r="AC236" i="6" s="1"/>
  <c r="B171" i="6"/>
  <c r="B162" i="6"/>
  <c r="B161" i="6"/>
  <c r="FL242" i="2"/>
  <c r="FL244" i="2" s="1"/>
  <c r="FE242" i="2"/>
  <c r="FD242" i="2"/>
  <c r="FC242" i="2"/>
  <c r="FA242" i="2"/>
  <c r="EY242" i="2"/>
  <c r="EW242" i="2"/>
  <c r="EQ244" i="2"/>
  <c r="EZ242" i="2"/>
  <c r="EM244" i="2"/>
  <c r="DH242" i="2"/>
  <c r="DG242" i="2"/>
  <c r="DF242" i="2"/>
  <c r="DE242" i="2"/>
  <c r="DD242" i="2"/>
  <c r="DC242" i="2"/>
  <c r="DB242" i="2"/>
  <c r="DA242" i="2"/>
  <c r="CY242" i="2"/>
  <c r="CX242" i="2"/>
  <c r="CW242" i="2"/>
  <c r="CV242" i="2"/>
  <c r="CU242" i="2"/>
  <c r="CT242" i="2"/>
  <c r="CS242" i="2"/>
  <c r="CR242" i="2"/>
  <c r="CM242" i="2"/>
  <c r="CK242" i="2"/>
  <c r="CI242" i="2"/>
  <c r="CG242" i="2"/>
  <c r="CD242" i="2"/>
  <c r="CB242" i="2"/>
  <c r="BZ242" i="2"/>
  <c r="BX242" i="2"/>
  <c r="BU242" i="2"/>
  <c r="BS242" i="2"/>
  <c r="BQ242" i="2"/>
  <c r="BO242" i="2"/>
  <c r="BL242" i="2"/>
  <c r="BJ242" i="2"/>
  <c r="BH242" i="2"/>
  <c r="BF242" i="2"/>
  <c r="BC242" i="2"/>
  <c r="BA242" i="2"/>
  <c r="AY242" i="2"/>
  <c r="AW242" i="2"/>
  <c r="AJ242" i="2"/>
  <c r="CL242" i="2" s="1"/>
  <c r="AH242" i="2"/>
  <c r="CJ242" i="2" s="1"/>
  <c r="AF242" i="2"/>
  <c r="CC242" i="2" s="1"/>
  <c r="AD242" i="2"/>
  <c r="CA242" i="2" s="1"/>
  <c r="AB242" i="2"/>
  <c r="BT242" i="2" s="1"/>
  <c r="Z242" i="2"/>
  <c r="BR242" i="2" s="1"/>
  <c r="X242" i="2"/>
  <c r="BK242" i="2" s="1"/>
  <c r="V242" i="2"/>
  <c r="BI242" i="2" s="1"/>
  <c r="T242" i="2"/>
  <c r="BB242" i="2" s="1"/>
  <c r="R242" i="2"/>
  <c r="AZ242" i="2" s="1"/>
  <c r="O242" i="2"/>
  <c r="FD234" i="2"/>
  <c r="FC234" i="2"/>
  <c r="FB234" i="2"/>
  <c r="FA234" i="2"/>
  <c r="EZ234" i="2"/>
  <c r="EY234" i="2"/>
  <c r="EX234" i="2"/>
  <c r="EW234" i="2"/>
  <c r="DH234" i="2"/>
  <c r="DG234" i="2"/>
  <c r="DF234" i="2"/>
  <c r="DE234" i="2"/>
  <c r="DD234" i="2"/>
  <c r="DC234" i="2"/>
  <c r="DB234" i="2"/>
  <c r="DA234" i="2"/>
  <c r="CY234" i="2"/>
  <c r="CX234" i="2"/>
  <c r="CW234" i="2"/>
  <c r="CV234" i="2"/>
  <c r="CU234" i="2"/>
  <c r="CT234" i="2"/>
  <c r="CS234" i="2"/>
  <c r="CR234" i="2"/>
  <c r="CM234" i="2"/>
  <c r="CK234" i="2"/>
  <c r="CI234" i="2"/>
  <c r="CH234" i="2"/>
  <c r="CG234" i="2"/>
  <c r="CD234" i="2"/>
  <c r="CB234" i="2"/>
  <c r="BZ234" i="2"/>
  <c r="BY234" i="2"/>
  <c r="BX234" i="2"/>
  <c r="BU234" i="2"/>
  <c r="BS234" i="2"/>
  <c r="BQ234" i="2"/>
  <c r="BO234" i="2"/>
  <c r="BL234" i="2"/>
  <c r="BJ234" i="2"/>
  <c r="BH234" i="2"/>
  <c r="BG234" i="2"/>
  <c r="BF234" i="2"/>
  <c r="BC234" i="2"/>
  <c r="BA234" i="2"/>
  <c r="AY234" i="2"/>
  <c r="AW234" i="2"/>
  <c r="AJ234" i="2"/>
  <c r="CL234" i="2" s="1"/>
  <c r="AH234" i="2"/>
  <c r="CJ234" i="2" s="1"/>
  <c r="AF234" i="2"/>
  <c r="CC234" i="2" s="1"/>
  <c r="AD234" i="2"/>
  <c r="CA234" i="2" s="1"/>
  <c r="AB234" i="2"/>
  <c r="BT234" i="2" s="1"/>
  <c r="Z234" i="2"/>
  <c r="BR234" i="2" s="1"/>
  <c r="X234" i="2"/>
  <c r="BK234" i="2" s="1"/>
  <c r="V234" i="2"/>
  <c r="BI234" i="2" s="1"/>
  <c r="T234" i="2"/>
  <c r="BB234" i="2" s="1"/>
  <c r="R234" i="2"/>
  <c r="AZ234" i="2" s="1"/>
  <c r="O234" i="2"/>
  <c r="H234" i="2"/>
  <c r="B234" i="2"/>
  <c r="B242" i="2" s="1"/>
  <c r="BG95" i="2"/>
  <c r="BV242" i="2" l="1"/>
  <c r="BM242" i="2"/>
  <c r="BD242" i="2"/>
  <c r="BV234" i="2"/>
  <c r="BW234" i="2" s="1"/>
  <c r="BM234" i="2"/>
  <c r="BN234" i="2" s="1"/>
  <c r="BD234" i="2"/>
  <c r="EU242" i="2"/>
  <c r="CK244" i="2"/>
  <c r="ET244" i="2"/>
  <c r="BG242" i="2"/>
  <c r="BG244" i="2" s="1"/>
  <c r="BP244" i="2"/>
  <c r="EW244" i="2"/>
  <c r="BK244" i="2"/>
  <c r="CL244" i="2"/>
  <c r="BO244" i="2"/>
  <c r="BU244" i="2"/>
  <c r="BT244" i="2"/>
  <c r="CA244" i="2"/>
  <c r="BJ244" i="2"/>
  <c r="CC244" i="2"/>
  <c r="BZ244" i="2"/>
  <c r="BI244" i="2"/>
  <c r="CB244" i="2"/>
  <c r="BC244" i="2"/>
  <c r="BC498" i="2" s="1"/>
  <c r="BS244" i="2"/>
  <c r="BH244" i="2"/>
  <c r="CD244" i="2"/>
  <c r="CI244" i="2"/>
  <c r="AY244" i="2"/>
  <c r="AY498" i="2" s="1"/>
  <c r="AZ244" i="2"/>
  <c r="AZ498" i="2" s="1"/>
  <c r="BL244" i="2"/>
  <c r="BB244" i="2"/>
  <c r="BB498" i="2" s="1"/>
  <c r="CJ244" i="2"/>
  <c r="BA244" i="2"/>
  <c r="BA498" i="2" s="1"/>
  <c r="CM244" i="2"/>
  <c r="AD244" i="2"/>
  <c r="BX244" i="2"/>
  <c r="AF244" i="2"/>
  <c r="AJ244" i="2"/>
  <c r="D34" i="7"/>
  <c r="B34" i="7"/>
  <c r="U171" i="6"/>
  <c r="B35" i="7"/>
  <c r="D35" i="7"/>
  <c r="FA244" i="2"/>
  <c r="T244" i="2"/>
  <c r="AW244" i="2"/>
  <c r="CG244" i="2"/>
  <c r="BF244" i="2"/>
  <c r="FC244" i="2"/>
  <c r="V244" i="2"/>
  <c r="FD244" i="2"/>
  <c r="R244" i="2"/>
  <c r="EY244" i="2"/>
  <c r="X244" i="2"/>
  <c r="AH244" i="2"/>
  <c r="O162" i="6"/>
  <c r="AB244" i="2"/>
  <c r="BQ244" i="2"/>
  <c r="BR244" i="2"/>
  <c r="Z244" i="2"/>
  <c r="W162" i="6"/>
  <c r="V171" i="6"/>
  <c r="W171" i="6"/>
  <c r="E171" i="6"/>
  <c r="R162" i="6"/>
  <c r="S162" i="6"/>
  <c r="C171" i="6"/>
  <c r="V162" i="6"/>
  <c r="R171" i="6"/>
  <c r="X162" i="6"/>
  <c r="T171" i="6"/>
  <c r="C162" i="6"/>
  <c r="E162" i="6"/>
  <c r="T162" i="6"/>
  <c r="G244" i="2"/>
  <c r="CV244" i="2"/>
  <c r="CU244" i="2"/>
  <c r="CW244" i="2"/>
  <c r="CX244" i="2"/>
  <c r="CH242" i="2"/>
  <c r="CH244" i="2" s="1"/>
  <c r="CY244" i="2"/>
  <c r="CR244" i="2"/>
  <c r="CS244" i="2"/>
  <c r="CT244" i="2"/>
  <c r="DL242" i="2"/>
  <c r="J171" i="6" s="1"/>
  <c r="DP242" i="2"/>
  <c r="O171" i="6" s="1"/>
  <c r="CZ242" i="2"/>
  <c r="CE242" i="2"/>
  <c r="DI242" i="2"/>
  <c r="DN242" i="2"/>
  <c r="FN242" i="2"/>
  <c r="DM242" i="2"/>
  <c r="K171" i="6" s="1"/>
  <c r="FO242" i="2"/>
  <c r="DO242" i="2"/>
  <c r="CN242" i="2"/>
  <c r="EX242" i="2"/>
  <c r="EX244" i="2" s="1"/>
  <c r="AX242" i="2"/>
  <c r="AX244" i="2" s="1"/>
  <c r="AX498" i="2" s="1"/>
  <c r="FB242" i="2"/>
  <c r="FB244" i="2" s="1"/>
  <c r="DJ242" i="2"/>
  <c r="G171" i="6" s="1"/>
  <c r="H242" i="2"/>
  <c r="H244" i="2" s="1"/>
  <c r="BY242" i="2"/>
  <c r="BY244" i="2" s="1"/>
  <c r="CE234" i="2"/>
  <c r="CF234" i="2" s="1"/>
  <c r="DP234" i="2"/>
  <c r="O170" i="6" s="1"/>
  <c r="Q170" i="6" s="1"/>
  <c r="Y170" i="6" s="1"/>
  <c r="DJ234" i="2"/>
  <c r="DK234" i="2"/>
  <c r="DN234" i="2"/>
  <c r="L162" i="6" s="1"/>
  <c r="DI234" i="2"/>
  <c r="CZ234" i="2"/>
  <c r="DM234" i="2"/>
  <c r="K162" i="6" s="1"/>
  <c r="FN234" i="2"/>
  <c r="CN234" i="2"/>
  <c r="CO234" i="2" s="1"/>
  <c r="DO234" i="2"/>
  <c r="M162" i="6" s="1"/>
  <c r="FO234" i="2"/>
  <c r="FE234" i="2"/>
  <c r="FR234" i="2" s="1"/>
  <c r="DL234" i="2"/>
  <c r="J162" i="6" s="1"/>
  <c r="S216" i="6"/>
  <c r="U216" i="6"/>
  <c r="V216" i="6"/>
  <c r="W216" i="6"/>
  <c r="O216" i="6"/>
  <c r="R216" i="6"/>
  <c r="T216" i="6"/>
  <c r="J216" i="6"/>
  <c r="L216" i="6"/>
  <c r="H216" i="6"/>
  <c r="K216" i="6"/>
  <c r="M216" i="6"/>
  <c r="H162" i="6" l="1"/>
  <c r="I170" i="6"/>
  <c r="P170" i="6" s="1"/>
  <c r="Z170" i="6" s="1"/>
  <c r="AA170" i="6" s="1"/>
  <c r="E34" i="7"/>
  <c r="E35" i="7"/>
  <c r="EU244" i="2"/>
  <c r="FF242" i="2"/>
  <c r="FF244" i="2" s="1"/>
  <c r="BN242" i="2"/>
  <c r="BN244" i="2" s="1"/>
  <c r="DL244" i="2"/>
  <c r="DG244" i="2"/>
  <c r="DE244" i="2"/>
  <c r="DF244" i="2"/>
  <c r="BM244" i="2"/>
  <c r="CE244" i="2"/>
  <c r="DP244" i="2"/>
  <c r="O174" i="6"/>
  <c r="CN244" i="2"/>
  <c r="FO244" i="2"/>
  <c r="U162" i="6"/>
  <c r="U174" i="6" s="1"/>
  <c r="DD244" i="2"/>
  <c r="FN244" i="2"/>
  <c r="DC244" i="2"/>
  <c r="DB244" i="2"/>
  <c r="DN244" i="2"/>
  <c r="L171" i="6"/>
  <c r="L174" i="6" s="1"/>
  <c r="DO244" i="2"/>
  <c r="M171" i="6"/>
  <c r="Q171" i="6" s="1"/>
  <c r="K174" i="6"/>
  <c r="DM244" i="2"/>
  <c r="W174" i="6"/>
  <c r="DJ244" i="2"/>
  <c r="BD244" i="2"/>
  <c r="BD498" i="2" s="1"/>
  <c r="FE244" i="2"/>
  <c r="BV244" i="2"/>
  <c r="DA244" i="2"/>
  <c r="EZ244" i="2"/>
  <c r="FQ234" i="2"/>
  <c r="G162" i="6"/>
  <c r="G174" i="6" s="1"/>
  <c r="S171" i="6"/>
  <c r="S174" i="6" s="1"/>
  <c r="R174" i="6"/>
  <c r="T174" i="6"/>
  <c r="V174" i="6"/>
  <c r="FQ242" i="2"/>
  <c r="CZ244" i="2"/>
  <c r="BW242" i="2"/>
  <c r="BW244" i="2" s="1"/>
  <c r="CO242" i="2"/>
  <c r="DK242" i="2"/>
  <c r="H167" i="6" s="1"/>
  <c r="DQ242" i="2"/>
  <c r="CF242" i="2"/>
  <c r="BE242" i="2"/>
  <c r="DQ234" i="2"/>
  <c r="DR234" i="2" s="1"/>
  <c r="BE234" i="2"/>
  <c r="X216" i="6"/>
  <c r="I167" i="6" l="1"/>
  <c r="P167" i="6" s="1"/>
  <c r="Z167" i="6" s="1"/>
  <c r="AE167" i="6" s="1"/>
  <c r="H171" i="6"/>
  <c r="AE170" i="6"/>
  <c r="AD170" i="6"/>
  <c r="I162" i="6"/>
  <c r="P162" i="6" s="1"/>
  <c r="Q162" i="6"/>
  <c r="Y162" i="6" s="1"/>
  <c r="X171" i="6"/>
  <c r="X174" i="6" s="1"/>
  <c r="FR242" i="2"/>
  <c r="FR244" i="2" s="1"/>
  <c r="M174" i="6"/>
  <c r="CF244" i="2"/>
  <c r="J174" i="6"/>
  <c r="DK244" i="2"/>
  <c r="CO244" i="2"/>
  <c r="G216" i="6"/>
  <c r="BE244" i="2"/>
  <c r="BE498" i="2" s="1"/>
  <c r="DQ244" i="2"/>
  <c r="FQ244" i="2"/>
  <c r="DH244" i="2"/>
  <c r="DR242" i="2"/>
  <c r="FP242" i="2" s="1"/>
  <c r="DI244" i="2"/>
  <c r="FP234" i="2"/>
  <c r="AA167" i="6" l="1"/>
  <c r="AD167" i="6" s="1"/>
  <c r="I171" i="6"/>
  <c r="H174" i="6"/>
  <c r="Z162" i="6"/>
  <c r="AA162" i="6" s="1"/>
  <c r="Y171" i="6"/>
  <c r="Q216" i="6"/>
  <c r="P216" i="6"/>
  <c r="I216" i="6"/>
  <c r="DR244" i="2"/>
  <c r="Q174" i="6"/>
  <c r="FP244" i="2"/>
  <c r="P171" i="6" l="1"/>
  <c r="P174" i="6" s="1"/>
  <c r="I174" i="6"/>
  <c r="AD162" i="6"/>
  <c r="AE162" i="6"/>
  <c r="Y174" i="6"/>
  <c r="Z171" i="6"/>
  <c r="AA171" i="6" s="1"/>
  <c r="AA216" i="6"/>
  <c r="Y216" i="6"/>
  <c r="N108" i="6"/>
  <c r="B107" i="6"/>
  <c r="E107" i="6" s="1"/>
  <c r="FW165" i="2"/>
  <c r="FV165" i="2"/>
  <c r="FV521" i="2" s="1"/>
  <c r="FU165" i="2"/>
  <c r="FU521" i="2" s="1"/>
  <c r="FT165" i="2"/>
  <c r="FT521" i="2" s="1"/>
  <c r="FS165" i="2"/>
  <c r="FS521" i="2" s="1"/>
  <c r="FM165" i="2"/>
  <c r="FM521" i="2" s="1"/>
  <c r="FL165" i="2"/>
  <c r="FL521" i="2" s="1"/>
  <c r="FK165" i="2"/>
  <c r="FK521" i="2" s="1"/>
  <c r="FJ165" i="2"/>
  <c r="FJ521" i="2" s="1"/>
  <c r="FI165" i="2"/>
  <c r="FI521" i="2" s="1"/>
  <c r="FH165" i="2"/>
  <c r="FH521" i="2" s="1"/>
  <c r="FG165" i="2"/>
  <c r="FG521" i="2" s="1"/>
  <c r="EV165" i="2"/>
  <c r="EV521" i="2" s="1"/>
  <c r="ET165" i="2"/>
  <c r="ET521" i="2" s="1"/>
  <c r="ES165" i="2"/>
  <c r="ES521" i="2" s="1"/>
  <c r="ER165" i="2"/>
  <c r="ER521" i="2" s="1"/>
  <c r="EQ165" i="2"/>
  <c r="EQ521" i="2" s="1"/>
  <c r="EP165" i="2"/>
  <c r="EP521" i="2" s="1"/>
  <c r="EO165" i="2"/>
  <c r="EO521" i="2" s="1"/>
  <c r="EN165" i="2"/>
  <c r="EN521" i="2" s="1"/>
  <c r="EM165" i="2"/>
  <c r="EM521" i="2" s="1"/>
  <c r="EL165" i="2"/>
  <c r="EL521" i="2" s="1"/>
  <c r="EK165" i="2"/>
  <c r="EK521" i="2" s="1"/>
  <c r="CQ165" i="2"/>
  <c r="CQ521" i="2" s="1"/>
  <c r="CP165" i="2"/>
  <c r="CP521" i="2" s="1"/>
  <c r="AV165" i="2"/>
  <c r="AU165" i="2"/>
  <c r="AT165" i="2"/>
  <c r="AS165" i="2"/>
  <c r="AR165" i="2"/>
  <c r="AQ165" i="2"/>
  <c r="AP165" i="2"/>
  <c r="AO165" i="2"/>
  <c r="AN165" i="2"/>
  <c r="AM165" i="2"/>
  <c r="AL165" i="2"/>
  <c r="AK165" i="2"/>
  <c r="AI165" i="2"/>
  <c r="AG165" i="2"/>
  <c r="AE165" i="2"/>
  <c r="AC165" i="2"/>
  <c r="AA165" i="2"/>
  <c r="Y165" i="2"/>
  <c r="W165" i="2"/>
  <c r="U165" i="2"/>
  <c r="S165" i="2"/>
  <c r="Q165" i="2"/>
  <c r="G165" i="2"/>
  <c r="F165" i="2"/>
  <c r="FE164" i="2"/>
  <c r="FD164" i="2"/>
  <c r="FC164" i="2"/>
  <c r="FB164" i="2"/>
  <c r="FA164" i="2"/>
  <c r="EZ164" i="2"/>
  <c r="EY164" i="2"/>
  <c r="EX164" i="2"/>
  <c r="EW164" i="2"/>
  <c r="EU164" i="2"/>
  <c r="EI164" i="2"/>
  <c r="EH164" i="2"/>
  <c r="EG164" i="2"/>
  <c r="EF164" i="2"/>
  <c r="EE164" i="2"/>
  <c r="ED164" i="2"/>
  <c r="EC164" i="2"/>
  <c r="EB164" i="2"/>
  <c r="DZ164" i="2"/>
  <c r="DY164" i="2"/>
  <c r="DX164" i="2"/>
  <c r="DW164" i="2"/>
  <c r="DV164" i="2"/>
  <c r="DU164" i="2"/>
  <c r="DT164" i="2"/>
  <c r="DS164" i="2"/>
  <c r="DQ164" i="2"/>
  <c r="DP164" i="2"/>
  <c r="DO164" i="2"/>
  <c r="DN164" i="2"/>
  <c r="DM164" i="2"/>
  <c r="DL164" i="2"/>
  <c r="DK164" i="2"/>
  <c r="DJ164" i="2"/>
  <c r="CY164" i="2"/>
  <c r="CX164" i="2"/>
  <c r="CW164" i="2"/>
  <c r="CV164" i="2"/>
  <c r="CU164" i="2"/>
  <c r="CT164" i="2"/>
  <c r="CS164" i="2"/>
  <c r="CR164" i="2"/>
  <c r="CM164" i="2"/>
  <c r="CK164" i="2"/>
  <c r="CI164" i="2"/>
  <c r="CH164" i="2"/>
  <c r="CG164" i="2"/>
  <c r="CD164" i="2"/>
  <c r="CB164" i="2"/>
  <c r="BZ164" i="2"/>
  <c r="BY164" i="2"/>
  <c r="BX164" i="2"/>
  <c r="BU164" i="2"/>
  <c r="BS164" i="2"/>
  <c r="BQ164" i="2"/>
  <c r="BP164" i="2"/>
  <c r="BO164" i="2"/>
  <c r="BL164" i="2"/>
  <c r="BJ164" i="2"/>
  <c r="BH164" i="2"/>
  <c r="BG164" i="2"/>
  <c r="BF164" i="2"/>
  <c r="BC164" i="2"/>
  <c r="BA164" i="2"/>
  <c r="AY164" i="2"/>
  <c r="AX164" i="2"/>
  <c r="AW164" i="2"/>
  <c r="AJ164" i="2"/>
  <c r="CL164" i="2" s="1"/>
  <c r="AH164" i="2"/>
  <c r="CJ164" i="2" s="1"/>
  <c r="AF164" i="2"/>
  <c r="CC164" i="2" s="1"/>
  <c r="AD164" i="2"/>
  <c r="CA164" i="2" s="1"/>
  <c r="AB164" i="2"/>
  <c r="BT164" i="2" s="1"/>
  <c r="Z164" i="2"/>
  <c r="BR164" i="2" s="1"/>
  <c r="X164" i="2"/>
  <c r="BK164" i="2" s="1"/>
  <c r="V164" i="2"/>
  <c r="BI164" i="2" s="1"/>
  <c r="T164" i="2"/>
  <c r="BB164" i="2" s="1"/>
  <c r="R164" i="2"/>
  <c r="AZ164" i="2" s="1"/>
  <c r="O164" i="2"/>
  <c r="H164" i="2"/>
  <c r="FW335" i="2" l="1"/>
  <c r="FW521" i="2"/>
  <c r="BV164" i="2"/>
  <c r="BW164" i="2" s="1"/>
  <c r="BM164" i="2"/>
  <c r="BN164" i="2" s="1"/>
  <c r="BD164" i="2"/>
  <c r="BE164" i="2" s="1"/>
  <c r="AD171" i="6"/>
  <c r="AE171" i="6"/>
  <c r="AE174" i="6" s="1"/>
  <c r="AB216" i="6"/>
  <c r="Z216" i="6"/>
  <c r="AB174" i="6"/>
  <c r="FV333" i="2"/>
  <c r="FV335" i="2" s="1"/>
  <c r="FU333" i="2"/>
  <c r="FU335" i="2" s="1"/>
  <c r="Z174" i="6"/>
  <c r="S107" i="6"/>
  <c r="W107" i="6"/>
  <c r="O107" i="6"/>
  <c r="R107" i="6"/>
  <c r="T107" i="6"/>
  <c r="DE164" i="2"/>
  <c r="L107" i="6" s="1"/>
  <c r="U107" i="6"/>
  <c r="CZ164" i="2"/>
  <c r="V107" i="6"/>
  <c r="DG164" i="2"/>
  <c r="C107" i="6"/>
  <c r="D33" i="7"/>
  <c r="B33" i="7"/>
  <c r="DB164" i="2"/>
  <c r="H107" i="6" s="1"/>
  <c r="DA164" i="2"/>
  <c r="EA164" i="2"/>
  <c r="CE164" i="2"/>
  <c r="CF164" i="2" s="1"/>
  <c r="EJ164" i="2"/>
  <c r="DR164" i="2"/>
  <c r="FN164" i="2"/>
  <c r="DD164" i="2"/>
  <c r="K107" i="6" s="1"/>
  <c r="FO164" i="2"/>
  <c r="DF164" i="2"/>
  <c r="M107" i="6" s="1"/>
  <c r="CN164" i="2"/>
  <c r="CO164" i="2" s="1"/>
  <c r="DC164" i="2"/>
  <c r="J107" i="6" s="1"/>
  <c r="FF164" i="2"/>
  <c r="N91" i="6"/>
  <c r="FS142" i="2"/>
  <c r="FM142" i="2"/>
  <c r="FL142" i="2"/>
  <c r="FK142" i="2"/>
  <c r="FJ142" i="2"/>
  <c r="FI142" i="2"/>
  <c r="FH142" i="2"/>
  <c r="FG142" i="2"/>
  <c r="EV142" i="2"/>
  <c r="ET142" i="2"/>
  <c r="ES142" i="2"/>
  <c r="ER142" i="2"/>
  <c r="EQ142" i="2"/>
  <c r="EP142" i="2"/>
  <c r="EO142" i="2"/>
  <c r="EN142" i="2"/>
  <c r="EM142" i="2"/>
  <c r="EL142" i="2"/>
  <c r="EK142" i="2"/>
  <c r="CQ142" i="2"/>
  <c r="CP142" i="2"/>
  <c r="AV142" i="2"/>
  <c r="AU142" i="2"/>
  <c r="AT142" i="2"/>
  <c r="AS142" i="2"/>
  <c r="AR142" i="2"/>
  <c r="AQ142" i="2"/>
  <c r="AP142" i="2"/>
  <c r="AO142" i="2"/>
  <c r="AN142" i="2"/>
  <c r="AM142" i="2"/>
  <c r="AL142" i="2"/>
  <c r="AK142" i="2"/>
  <c r="AI142" i="2"/>
  <c r="AG142" i="2"/>
  <c r="AE142" i="2"/>
  <c r="AC142" i="2"/>
  <c r="AA142" i="2"/>
  <c r="Y142" i="2"/>
  <c r="W142" i="2"/>
  <c r="U142" i="2"/>
  <c r="S142" i="2"/>
  <c r="Q142" i="2"/>
  <c r="F142" i="2"/>
  <c r="E33" i="7" l="1"/>
  <c r="AA174" i="6"/>
  <c r="AD174" i="6"/>
  <c r="FQ164" i="2"/>
  <c r="G107" i="6"/>
  <c r="Q107" i="6" s="1"/>
  <c r="FR164" i="2"/>
  <c r="X107" i="6"/>
  <c r="DH164" i="2"/>
  <c r="DI164" i="2" s="1"/>
  <c r="FP164" i="2" s="1"/>
  <c r="I107" i="6" l="1"/>
  <c r="P107" i="6" s="1"/>
  <c r="Y107" i="6" l="1"/>
  <c r="B9" i="6"/>
  <c r="B150" i="6"/>
  <c r="BU223" i="2"/>
  <c r="FE223" i="2"/>
  <c r="FD223" i="2"/>
  <c r="FC223" i="2"/>
  <c r="FB223" i="2"/>
  <c r="FA223" i="2"/>
  <c r="EZ223" i="2"/>
  <c r="EY223" i="2"/>
  <c r="EX223" i="2"/>
  <c r="EW223" i="2"/>
  <c r="EU223" i="2"/>
  <c r="FF223" i="2" s="1"/>
  <c r="DH223" i="2"/>
  <c r="DG223" i="2"/>
  <c r="DF223" i="2"/>
  <c r="DE223" i="2"/>
  <c r="DD223" i="2"/>
  <c r="DC223" i="2"/>
  <c r="DB223" i="2"/>
  <c r="DA223" i="2"/>
  <c r="CY223" i="2"/>
  <c r="CX223" i="2"/>
  <c r="CW223" i="2"/>
  <c r="CV223" i="2"/>
  <c r="CU223" i="2"/>
  <c r="CT223" i="2"/>
  <c r="CS223" i="2"/>
  <c r="CR223" i="2"/>
  <c r="CM223" i="2"/>
  <c r="CK223" i="2"/>
  <c r="CI223" i="2"/>
  <c r="CH223" i="2"/>
  <c r="CG223" i="2"/>
  <c r="CD223" i="2"/>
  <c r="CB223" i="2"/>
  <c r="BZ223" i="2"/>
  <c r="BY223" i="2"/>
  <c r="BX223" i="2"/>
  <c r="BS223" i="2"/>
  <c r="BQ223" i="2"/>
  <c r="BO223" i="2"/>
  <c r="BL223" i="2"/>
  <c r="BJ223" i="2"/>
  <c r="BH223" i="2"/>
  <c r="BF223" i="2"/>
  <c r="BC223" i="2"/>
  <c r="BA223" i="2"/>
  <c r="AY223" i="2"/>
  <c r="AX223" i="2"/>
  <c r="AW223" i="2"/>
  <c r="AJ223" i="2"/>
  <c r="CL223" i="2" s="1"/>
  <c r="AH223" i="2"/>
  <c r="CJ223" i="2" s="1"/>
  <c r="AF223" i="2"/>
  <c r="CC223" i="2" s="1"/>
  <c r="AD223" i="2"/>
  <c r="CA223" i="2" s="1"/>
  <c r="AB223" i="2"/>
  <c r="BT223" i="2" s="1"/>
  <c r="Z223" i="2"/>
  <c r="BR223" i="2" s="1"/>
  <c r="X223" i="2"/>
  <c r="BK223" i="2" s="1"/>
  <c r="V223" i="2"/>
  <c r="BI223" i="2" s="1"/>
  <c r="T223" i="2"/>
  <c r="BB223" i="2" s="1"/>
  <c r="R223" i="2"/>
  <c r="AZ223" i="2" s="1"/>
  <c r="O223" i="2"/>
  <c r="H223" i="2"/>
  <c r="B31" i="3"/>
  <c r="E28" i="4" s="1"/>
  <c r="FE21" i="2"/>
  <c r="FD21" i="2"/>
  <c r="FC21" i="2"/>
  <c r="FB21" i="2"/>
  <c r="FA21" i="2"/>
  <c r="EZ21" i="2"/>
  <c r="EY21" i="2"/>
  <c r="EX21" i="2"/>
  <c r="EW21" i="2"/>
  <c r="EU21" i="2"/>
  <c r="FF21" i="2" s="1"/>
  <c r="DC21" i="2"/>
  <c r="CM21" i="2"/>
  <c r="CK21" i="2"/>
  <c r="CI21" i="2"/>
  <c r="CH21" i="2"/>
  <c r="CG21" i="2"/>
  <c r="CD21" i="2"/>
  <c r="CB21" i="2"/>
  <c r="BZ21" i="2"/>
  <c r="BY21" i="2"/>
  <c r="BX21" i="2"/>
  <c r="BU21" i="2"/>
  <c r="BS21" i="2"/>
  <c r="BQ21" i="2"/>
  <c r="BP21" i="2"/>
  <c r="BO21" i="2"/>
  <c r="BL21" i="2"/>
  <c r="DG21" i="2" s="1"/>
  <c r="BJ21" i="2"/>
  <c r="DE21" i="2" s="1"/>
  <c r="BH21" i="2"/>
  <c r="BG21" i="2"/>
  <c r="BF21" i="2"/>
  <c r="BC21" i="2"/>
  <c r="BA21" i="2"/>
  <c r="AY21" i="2"/>
  <c r="AX21" i="2"/>
  <c r="AW21" i="2"/>
  <c r="AJ21" i="2"/>
  <c r="CL21" i="2" s="1"/>
  <c r="AH21" i="2"/>
  <c r="CJ21" i="2" s="1"/>
  <c r="AF21" i="2"/>
  <c r="CC21" i="2" s="1"/>
  <c r="AD21" i="2"/>
  <c r="CA21" i="2" s="1"/>
  <c r="AB21" i="2"/>
  <c r="BT21" i="2" s="1"/>
  <c r="Z21" i="2"/>
  <c r="BR21" i="2" s="1"/>
  <c r="X21" i="2"/>
  <c r="BK21" i="2" s="1"/>
  <c r="V21" i="2"/>
  <c r="BI21" i="2" s="1"/>
  <c r="T21" i="2"/>
  <c r="BB21" i="2" s="1"/>
  <c r="R21" i="2"/>
  <c r="AZ21" i="2" s="1"/>
  <c r="O21" i="2"/>
  <c r="H21" i="2"/>
  <c r="AX36" i="2"/>
  <c r="B222" i="2"/>
  <c r="B224" i="2" s="1"/>
  <c r="B225" i="2" s="1"/>
  <c r="B227" i="2" s="1"/>
  <c r="B228" i="2" s="1"/>
  <c r="B229" i="2" s="1"/>
  <c r="B230" i="2" s="1"/>
  <c r="B212" i="2"/>
  <c r="B217" i="2" s="1"/>
  <c r="B218" i="2" s="1"/>
  <c r="B191" i="2"/>
  <c r="B194" i="2" s="1"/>
  <c r="B195" i="2" s="1"/>
  <c r="B196" i="2" s="1"/>
  <c r="B197" i="2" s="1"/>
  <c r="B175" i="2"/>
  <c r="B177" i="2" s="1"/>
  <c r="B178" i="2" s="1"/>
  <c r="B179" i="2" s="1"/>
  <c r="B96" i="2"/>
  <c r="B97" i="2" s="1"/>
  <c r="B98" i="2" s="1"/>
  <c r="CP517" i="2"/>
  <c r="CO517" i="2"/>
  <c r="CN517" i="2"/>
  <c r="CM517" i="2"/>
  <c r="CL517" i="2"/>
  <c r="CK517" i="2"/>
  <c r="CJ517" i="2"/>
  <c r="CI517" i="2"/>
  <c r="CH517" i="2"/>
  <c r="CG517" i="2"/>
  <c r="CF517" i="2"/>
  <c r="CE517" i="2"/>
  <c r="CD517" i="2"/>
  <c r="CC517" i="2"/>
  <c r="CB517" i="2"/>
  <c r="CA517" i="2"/>
  <c r="BZ517" i="2"/>
  <c r="BY517" i="2"/>
  <c r="BX517" i="2"/>
  <c r="BW517" i="2"/>
  <c r="BV517" i="2"/>
  <c r="BU517" i="2"/>
  <c r="BT517" i="2"/>
  <c r="BS517" i="2"/>
  <c r="BR517" i="2"/>
  <c r="BQ517" i="2"/>
  <c r="BP517" i="2"/>
  <c r="BO517" i="2"/>
  <c r="BE517" i="2"/>
  <c r="BD517" i="2"/>
  <c r="BC517" i="2"/>
  <c r="BB517" i="2"/>
  <c r="BA517" i="2"/>
  <c r="AZ517" i="2"/>
  <c r="AY517" i="2"/>
  <c r="AX517" i="2"/>
  <c r="AW517" i="2"/>
  <c r="D517" i="2"/>
  <c r="D564" i="2" s="1"/>
  <c r="E150" i="6" l="1"/>
  <c r="BM21" i="2"/>
  <c r="BN21" i="2" s="1"/>
  <c r="BD21" i="2"/>
  <c r="BD223" i="2"/>
  <c r="BE223" i="2" s="1"/>
  <c r="BV223" i="2"/>
  <c r="BM223" i="2"/>
  <c r="BN223" i="2" s="1"/>
  <c r="BV21" i="2"/>
  <c r="BW21" i="2" s="1"/>
  <c r="D3" i="7"/>
  <c r="O9" i="6"/>
  <c r="F9" i="6"/>
  <c r="Z107" i="6"/>
  <c r="AA107" i="6" s="1"/>
  <c r="E9" i="6"/>
  <c r="C9" i="6"/>
  <c r="DJ223" i="2"/>
  <c r="G150" i="6" s="1"/>
  <c r="FO223" i="2"/>
  <c r="O150" i="6"/>
  <c r="S150" i="6"/>
  <c r="R150" i="6"/>
  <c r="U150" i="6"/>
  <c r="V150" i="6"/>
  <c r="B32" i="7"/>
  <c r="D32" i="7"/>
  <c r="X150" i="6"/>
  <c r="T150" i="6"/>
  <c r="W150" i="6"/>
  <c r="DO223" i="2"/>
  <c r="M150" i="6" s="1"/>
  <c r="CU21" i="2"/>
  <c r="K31" i="3" s="1"/>
  <c r="CW21" i="2"/>
  <c r="M31" i="3" s="1"/>
  <c r="DN223" i="2"/>
  <c r="L150" i="6" s="1"/>
  <c r="FN223" i="2"/>
  <c r="CE223" i="2"/>
  <c r="CF223" i="2" s="1"/>
  <c r="CT21" i="2"/>
  <c r="J31" i="3" s="1"/>
  <c r="C150" i="6"/>
  <c r="B3" i="7"/>
  <c r="DL223" i="2"/>
  <c r="J150" i="6" s="1"/>
  <c r="DK223" i="2"/>
  <c r="H150" i="6" s="1"/>
  <c r="CS21" i="2"/>
  <c r="H31" i="3" s="1"/>
  <c r="CZ223" i="2"/>
  <c r="DP223" i="2"/>
  <c r="DI223" i="2"/>
  <c r="CN223" i="2"/>
  <c r="CO223" i="2" s="1"/>
  <c r="DM223" i="2"/>
  <c r="K150" i="6" s="1"/>
  <c r="CR21" i="2"/>
  <c r="G31" i="3" s="1"/>
  <c r="CV21" i="2"/>
  <c r="L31" i="3" s="1"/>
  <c r="CX21" i="2"/>
  <c r="N31" i="3" s="1"/>
  <c r="C31" i="3"/>
  <c r="W31" i="3"/>
  <c r="E31" i="3"/>
  <c r="F31" i="3"/>
  <c r="Q31" i="3"/>
  <c r="R31" i="3"/>
  <c r="S31" i="3"/>
  <c r="T31" i="3"/>
  <c r="U31" i="3"/>
  <c r="V31" i="3"/>
  <c r="B28" i="4"/>
  <c r="DA21" i="2"/>
  <c r="DB21" i="2"/>
  <c r="DD21" i="2"/>
  <c r="DF21" i="2"/>
  <c r="CE21" i="2"/>
  <c r="CF21" i="2" s="1"/>
  <c r="CN21" i="2"/>
  <c r="DH21" i="2" s="1"/>
  <c r="E32" i="7" l="1"/>
  <c r="Q150" i="6"/>
  <c r="P31" i="3"/>
  <c r="X31" i="3" s="1"/>
  <c r="DQ223" i="2"/>
  <c r="DR223" i="2" s="1"/>
  <c r="BW223" i="2"/>
  <c r="CO21" i="2"/>
  <c r="CY21" i="2"/>
  <c r="CZ21" i="2" s="1"/>
  <c r="D31" i="3"/>
  <c r="BE21" i="2"/>
  <c r="F28" i="4"/>
  <c r="I31" i="3"/>
  <c r="O31" i="3" s="1"/>
  <c r="DI21" i="2"/>
  <c r="Y150" i="6" l="1"/>
  <c r="Y31" i="3"/>
  <c r="Z31" i="3" s="1"/>
  <c r="B88" i="6" l="1"/>
  <c r="FE142" i="2"/>
  <c r="FD142" i="2"/>
  <c r="FC142" i="2"/>
  <c r="FB142" i="2"/>
  <c r="FA142" i="2"/>
  <c r="EZ142" i="2"/>
  <c r="EY142" i="2"/>
  <c r="EX142" i="2"/>
  <c r="EW142" i="2"/>
  <c r="EU142" i="2"/>
  <c r="EI142" i="2"/>
  <c r="EH142" i="2"/>
  <c r="EG142" i="2"/>
  <c r="EF142" i="2"/>
  <c r="EE142" i="2"/>
  <c r="ED142" i="2"/>
  <c r="EC142" i="2"/>
  <c r="EB142" i="2"/>
  <c r="DZ142" i="2"/>
  <c r="DY142" i="2"/>
  <c r="DX142" i="2"/>
  <c r="DW142" i="2"/>
  <c r="DV142" i="2"/>
  <c r="DU142" i="2"/>
  <c r="DT142" i="2"/>
  <c r="DS142" i="2"/>
  <c r="DQ142" i="2"/>
  <c r="DP142" i="2"/>
  <c r="DO142" i="2"/>
  <c r="DN142" i="2"/>
  <c r="DM142" i="2"/>
  <c r="DL142" i="2"/>
  <c r="DK142" i="2"/>
  <c r="DJ142" i="2"/>
  <c r="CY142" i="2"/>
  <c r="CX142" i="2"/>
  <c r="CW142" i="2"/>
  <c r="CV142" i="2"/>
  <c r="CU142" i="2"/>
  <c r="CT142" i="2"/>
  <c r="CS142" i="2"/>
  <c r="CR142" i="2"/>
  <c r="CM142" i="2"/>
  <c r="CK142" i="2"/>
  <c r="CI142" i="2"/>
  <c r="CG142" i="2"/>
  <c r="CD142" i="2"/>
  <c r="CC142" i="2"/>
  <c r="CB142" i="2"/>
  <c r="BZ142" i="2"/>
  <c r="BX142" i="2"/>
  <c r="BU142" i="2"/>
  <c r="BS142" i="2"/>
  <c r="BQ142" i="2"/>
  <c r="BO142" i="2"/>
  <c r="BJ142" i="2"/>
  <c r="BF142" i="2"/>
  <c r="BC142" i="2"/>
  <c r="BA142" i="2"/>
  <c r="AY142" i="2"/>
  <c r="AW142" i="2"/>
  <c r="AJ142" i="2"/>
  <c r="AH142" i="2"/>
  <c r="AF142" i="2"/>
  <c r="V142" i="2" l="1"/>
  <c r="AZ142" i="2"/>
  <c r="R142" i="2"/>
  <c r="X142" i="2"/>
  <c r="BR142" i="2"/>
  <c r="Z142" i="2"/>
  <c r="CA142" i="2"/>
  <c r="AD142" i="2"/>
  <c r="BL142" i="2"/>
  <c r="BL517" i="2" s="1"/>
  <c r="BG142" i="2"/>
  <c r="BG517" i="2" s="1"/>
  <c r="G142" i="2"/>
  <c r="BB142" i="2"/>
  <c r="T142" i="2"/>
  <c r="BT142" i="2"/>
  <c r="AB142" i="2"/>
  <c r="BH142" i="2"/>
  <c r="BH517" i="2" s="1"/>
  <c r="AX142" i="2"/>
  <c r="CJ142" i="2"/>
  <c r="CL142" i="2"/>
  <c r="R91" i="6"/>
  <c r="S91" i="6"/>
  <c r="T91" i="6"/>
  <c r="U91" i="6"/>
  <c r="V91" i="6"/>
  <c r="W91" i="6"/>
  <c r="BF517" i="2"/>
  <c r="BJ517" i="2"/>
  <c r="O91" i="6"/>
  <c r="DR142" i="2"/>
  <c r="EJ142" i="2"/>
  <c r="EA142" i="2"/>
  <c r="CZ142" i="2"/>
  <c r="CH142" i="2"/>
  <c r="BY142" i="2"/>
  <c r="BP142" i="2"/>
  <c r="H142" i="2"/>
  <c r="FF142" i="2"/>
  <c r="CE142" i="2" l="1"/>
  <c r="BV142" i="2"/>
  <c r="FN142" i="2"/>
  <c r="G91" i="6"/>
  <c r="DA142" i="2"/>
  <c r="BF564" i="2" s="1"/>
  <c r="DE142" i="2"/>
  <c r="BJ564" i="2" s="1"/>
  <c r="FO142" i="2"/>
  <c r="DG142" i="2"/>
  <c r="BL564" i="2" s="1"/>
  <c r="BK142" i="2"/>
  <c r="BK517" i="2" s="1"/>
  <c r="DC142" i="2"/>
  <c r="BH564" i="2" s="1"/>
  <c r="BD142" i="2"/>
  <c r="M91" i="6"/>
  <c r="BI142" i="2"/>
  <c r="BI517" i="2" s="1"/>
  <c r="L91" i="6"/>
  <c r="J91" i="6"/>
  <c r="FR142" i="2"/>
  <c r="X91" i="6"/>
  <c r="FQ142" i="2"/>
  <c r="CN142" i="2"/>
  <c r="BW142" i="2" l="1"/>
  <c r="CF142" i="2"/>
  <c r="BN142" i="2"/>
  <c r="BN517" i="2" s="1"/>
  <c r="DD142" i="2"/>
  <c r="BI564" i="2" s="1"/>
  <c r="BE142" i="2"/>
  <c r="BM142" i="2"/>
  <c r="BM517" i="2" s="1"/>
  <c r="K91" i="6"/>
  <c r="DF142" i="2"/>
  <c r="BK564" i="2" s="1"/>
  <c r="H91" i="6"/>
  <c r="DB142" i="2"/>
  <c r="BG564" i="2" s="1"/>
  <c r="DH142" i="2"/>
  <c r="CO142" i="2"/>
  <c r="Q91" i="6" l="1"/>
  <c r="I91" i="6"/>
  <c r="BM564" i="2"/>
  <c r="P91" i="6" l="1"/>
  <c r="Y91" i="6"/>
  <c r="DI142" i="2"/>
  <c r="BN564" i="2" s="1"/>
  <c r="FP142" i="2"/>
  <c r="Z91" i="6" l="1"/>
  <c r="AA91" i="6"/>
  <c r="AB91" i="6"/>
  <c r="FT92" i="2"/>
  <c r="FS92" i="2"/>
  <c r="FS333" i="2" s="1"/>
  <c r="FS335" i="2" s="1"/>
  <c r="FM92" i="2"/>
  <c r="FM333" i="2" s="1"/>
  <c r="FM335" i="2" s="1"/>
  <c r="FL92" i="2"/>
  <c r="FK92" i="2"/>
  <c r="FK333" i="2" s="1"/>
  <c r="FK335" i="2" s="1"/>
  <c r="FJ92" i="2"/>
  <c r="FI92" i="2"/>
  <c r="FH92" i="2"/>
  <c r="FG92" i="2"/>
  <c r="FG333" i="2" s="1"/>
  <c r="FG335" i="2" s="1"/>
  <c r="EV92" i="2"/>
  <c r="ET92" i="2"/>
  <c r="ES92" i="2"/>
  <c r="ER92" i="2"/>
  <c r="EQ92" i="2"/>
  <c r="EP92" i="2"/>
  <c r="EO92" i="2"/>
  <c r="EL92" i="2"/>
  <c r="EK92" i="2"/>
  <c r="CQ92" i="2"/>
  <c r="CP92" i="2"/>
  <c r="AV92" i="2"/>
  <c r="AU92" i="2"/>
  <c r="AT92" i="2"/>
  <c r="AS92" i="2"/>
  <c r="AR92" i="2"/>
  <c r="AQ92" i="2"/>
  <c r="AP92" i="2"/>
  <c r="AO92" i="2"/>
  <c r="AN92" i="2"/>
  <c r="AM92" i="2"/>
  <c r="AL92" i="2"/>
  <c r="AK92" i="2"/>
  <c r="AI92" i="2"/>
  <c r="AG92" i="2"/>
  <c r="AE92" i="2"/>
  <c r="AC92" i="2"/>
  <c r="AA92" i="2"/>
  <c r="Y92" i="2"/>
  <c r="W92" i="2"/>
  <c r="U92" i="2"/>
  <c r="S92" i="2"/>
  <c r="Q92" i="2"/>
  <c r="G92" i="2"/>
  <c r="F92" i="2"/>
  <c r="F19" i="3"/>
  <c r="B19" i="3"/>
  <c r="FH333" i="2" l="1"/>
  <c r="FH335" i="2" s="1"/>
  <c r="FI333" i="2"/>
  <c r="FI335" i="2" s="1"/>
  <c r="FL333" i="2"/>
  <c r="FJ333" i="2"/>
  <c r="FJ335" i="2" s="1"/>
  <c r="FT333" i="2"/>
  <c r="FT335" i="2" s="1"/>
  <c r="E27" i="4"/>
  <c r="B27" i="4"/>
  <c r="E19" i="3"/>
  <c r="C19" i="3"/>
  <c r="F27" i="4" l="1"/>
  <c r="B61" i="3" l="1"/>
  <c r="E26" i="4" s="1"/>
  <c r="FE91" i="2"/>
  <c r="FD91" i="2"/>
  <c r="FC91" i="2"/>
  <c r="FB91" i="2"/>
  <c r="FA91" i="2"/>
  <c r="EZ91" i="2"/>
  <c r="EY91" i="2"/>
  <c r="EX91" i="2"/>
  <c r="EW91" i="2"/>
  <c r="EU91" i="2"/>
  <c r="EI91" i="2"/>
  <c r="EH91" i="2"/>
  <c r="EG91" i="2"/>
  <c r="EF91" i="2"/>
  <c r="EE91" i="2"/>
  <c r="ED91" i="2"/>
  <c r="EC91" i="2"/>
  <c r="EB91" i="2"/>
  <c r="DZ91" i="2"/>
  <c r="DY91" i="2"/>
  <c r="DX91" i="2"/>
  <c r="DW91" i="2"/>
  <c r="DV91" i="2"/>
  <c r="DU91" i="2"/>
  <c r="DT91" i="2"/>
  <c r="DS91" i="2"/>
  <c r="DQ91" i="2"/>
  <c r="DP91" i="2"/>
  <c r="DO91" i="2"/>
  <c r="DN91" i="2"/>
  <c r="DM91" i="2"/>
  <c r="DL91" i="2"/>
  <c r="DK91" i="2"/>
  <c r="DJ91" i="2"/>
  <c r="DH91" i="2"/>
  <c r="DG91" i="2"/>
  <c r="DF91" i="2"/>
  <c r="DE91" i="2"/>
  <c r="DD91" i="2"/>
  <c r="DC91" i="2"/>
  <c r="DB91" i="2"/>
  <c r="DA91" i="2"/>
  <c r="CM91" i="2"/>
  <c r="CK91" i="2"/>
  <c r="CI91" i="2"/>
  <c r="CH91" i="2"/>
  <c r="CG91" i="2"/>
  <c r="CD91" i="2"/>
  <c r="CB91" i="2"/>
  <c r="BZ91" i="2"/>
  <c r="BY91" i="2"/>
  <c r="BX91" i="2"/>
  <c r="BU91" i="2"/>
  <c r="BS91" i="2"/>
  <c r="BQ91" i="2"/>
  <c r="BP91" i="2"/>
  <c r="BO91" i="2"/>
  <c r="BL91" i="2"/>
  <c r="BJ91" i="2"/>
  <c r="BH91" i="2"/>
  <c r="BG91" i="2"/>
  <c r="BF91" i="2"/>
  <c r="BC91" i="2"/>
  <c r="BA91" i="2"/>
  <c r="AY91" i="2"/>
  <c r="AW91" i="2"/>
  <c r="AJ91" i="2"/>
  <c r="CL91" i="2" s="1"/>
  <c r="AH91" i="2"/>
  <c r="CJ91" i="2" s="1"/>
  <c r="AF91" i="2"/>
  <c r="CC91" i="2" s="1"/>
  <c r="AD91" i="2"/>
  <c r="CA91" i="2" s="1"/>
  <c r="AB91" i="2"/>
  <c r="BT91" i="2" s="1"/>
  <c r="Z91" i="2"/>
  <c r="BR91" i="2" s="1"/>
  <c r="X91" i="2"/>
  <c r="BK91" i="2" s="1"/>
  <c r="V91" i="2"/>
  <c r="BI91" i="2" s="1"/>
  <c r="T91" i="2"/>
  <c r="BB91" i="2" s="1"/>
  <c r="R91" i="2"/>
  <c r="AZ91" i="2" s="1"/>
  <c r="O91" i="2"/>
  <c r="H91" i="2"/>
  <c r="B152" i="6"/>
  <c r="D31" i="7" s="1"/>
  <c r="FE222" i="2"/>
  <c r="FD222" i="2"/>
  <c r="FC222" i="2"/>
  <c r="FB222" i="2"/>
  <c r="FA222" i="2"/>
  <c r="EZ222" i="2"/>
  <c r="EY222" i="2"/>
  <c r="EX222" i="2"/>
  <c r="EW222" i="2"/>
  <c r="EU222" i="2"/>
  <c r="DH222" i="2"/>
  <c r="DG222" i="2"/>
  <c r="DF222" i="2"/>
  <c r="DE222" i="2"/>
  <c r="DD222" i="2"/>
  <c r="DC222" i="2"/>
  <c r="DB222" i="2"/>
  <c r="DA222" i="2"/>
  <c r="CY222" i="2"/>
  <c r="CX222" i="2"/>
  <c r="CW222" i="2"/>
  <c r="CV222" i="2"/>
  <c r="CU222" i="2"/>
  <c r="CT222" i="2"/>
  <c r="CS222" i="2"/>
  <c r="CR222" i="2"/>
  <c r="CM222" i="2"/>
  <c r="CK222" i="2"/>
  <c r="CI222" i="2"/>
  <c r="CH222" i="2"/>
  <c r="CG222" i="2"/>
  <c r="CD222" i="2"/>
  <c r="CB222" i="2"/>
  <c r="BZ222" i="2"/>
  <c r="BY222" i="2"/>
  <c r="BX222" i="2"/>
  <c r="BU222" i="2"/>
  <c r="BS222" i="2"/>
  <c r="BQ222" i="2"/>
  <c r="BO222" i="2"/>
  <c r="BL222" i="2"/>
  <c r="BJ222" i="2"/>
  <c r="BH222" i="2"/>
  <c r="BG222" i="2"/>
  <c r="BF222" i="2"/>
  <c r="BC222" i="2"/>
  <c r="BA222" i="2"/>
  <c r="AY222" i="2"/>
  <c r="AX222" i="2"/>
  <c r="AW222" i="2"/>
  <c r="AJ222" i="2"/>
  <c r="CL222" i="2" s="1"/>
  <c r="AH222" i="2"/>
  <c r="CJ222" i="2" s="1"/>
  <c r="AF222" i="2"/>
  <c r="CC222" i="2" s="1"/>
  <c r="AD222" i="2"/>
  <c r="CA222" i="2" s="1"/>
  <c r="AB222" i="2"/>
  <c r="BT222" i="2" s="1"/>
  <c r="Z222" i="2"/>
  <c r="BR222" i="2" s="1"/>
  <c r="X222" i="2"/>
  <c r="BK222" i="2" s="1"/>
  <c r="V222" i="2"/>
  <c r="BI222" i="2" s="1"/>
  <c r="T222" i="2"/>
  <c r="BB222" i="2" s="1"/>
  <c r="R222" i="2"/>
  <c r="AZ222" i="2" s="1"/>
  <c r="O222" i="2"/>
  <c r="H222" i="2"/>
  <c r="B98" i="3"/>
  <c r="E25" i="4" s="1"/>
  <c r="FE194" i="2"/>
  <c r="FD194" i="2"/>
  <c r="FC194" i="2"/>
  <c r="FB194" i="2"/>
  <c r="FA194" i="2"/>
  <c r="EZ194" i="2"/>
  <c r="EY194" i="2"/>
  <c r="EX194" i="2"/>
  <c r="EW194" i="2"/>
  <c r="EU194" i="2"/>
  <c r="DQ194" i="2"/>
  <c r="DP194" i="2"/>
  <c r="DO194" i="2"/>
  <c r="DN194" i="2"/>
  <c r="DM194" i="2"/>
  <c r="DL194" i="2"/>
  <c r="DK194" i="2"/>
  <c r="DJ194" i="2"/>
  <c r="DH194" i="2"/>
  <c r="DG194" i="2"/>
  <c r="DF194" i="2"/>
  <c r="DE194" i="2"/>
  <c r="DD194" i="2"/>
  <c r="DC194" i="2"/>
  <c r="DB194" i="2"/>
  <c r="DA194" i="2"/>
  <c r="CM194" i="2"/>
  <c r="CK194" i="2"/>
  <c r="CI194" i="2"/>
  <c r="CH194" i="2"/>
  <c r="CG194" i="2"/>
  <c r="CD194" i="2"/>
  <c r="CB194" i="2"/>
  <c r="BZ194" i="2"/>
  <c r="BY194" i="2"/>
  <c r="BX194" i="2"/>
  <c r="BU194" i="2"/>
  <c r="BS194" i="2"/>
  <c r="BQ194" i="2"/>
  <c r="BP194" i="2"/>
  <c r="BO194" i="2"/>
  <c r="BL194" i="2"/>
  <c r="BJ194" i="2"/>
  <c r="BH194" i="2"/>
  <c r="BF194" i="2"/>
  <c r="BC194" i="2"/>
  <c r="BA194" i="2"/>
  <c r="AY194" i="2"/>
  <c r="AW194" i="2"/>
  <c r="AJ194" i="2"/>
  <c r="CL194" i="2" s="1"/>
  <c r="AH194" i="2"/>
  <c r="CJ194" i="2" s="1"/>
  <c r="AF194" i="2"/>
  <c r="CC194" i="2" s="1"/>
  <c r="AD194" i="2"/>
  <c r="CA194" i="2" s="1"/>
  <c r="AB194" i="2"/>
  <c r="BT194" i="2" s="1"/>
  <c r="Z194" i="2"/>
  <c r="BR194" i="2" s="1"/>
  <c r="X194" i="2"/>
  <c r="BK194" i="2" s="1"/>
  <c r="V194" i="2"/>
  <c r="BI194" i="2" s="1"/>
  <c r="T194" i="2"/>
  <c r="BB194" i="2" s="1"/>
  <c r="R194" i="2"/>
  <c r="AZ194" i="2" s="1"/>
  <c r="O194" i="2"/>
  <c r="H194" i="2"/>
  <c r="BM222" i="2" l="1"/>
  <c r="BN222" i="2" s="1"/>
  <c r="BD222" i="2"/>
  <c r="BE222" i="2" s="1"/>
  <c r="BM91" i="2"/>
  <c r="BN91" i="2" s="1"/>
  <c r="BV222" i="2"/>
  <c r="BW222" i="2" s="1"/>
  <c r="BD91" i="2"/>
  <c r="BV91" i="2"/>
  <c r="BW91" i="2" s="1"/>
  <c r="BV194" i="2"/>
  <c r="BW194" i="2" s="1"/>
  <c r="BM194" i="2"/>
  <c r="BN194" i="2" s="1"/>
  <c r="BD194" i="2"/>
  <c r="BE194" i="2" s="1"/>
  <c r="V61" i="3"/>
  <c r="B31" i="7"/>
  <c r="C61" i="3"/>
  <c r="Q61" i="3"/>
  <c r="R61" i="3"/>
  <c r="CV91" i="2"/>
  <c r="L61" i="3" s="1"/>
  <c r="S61" i="3"/>
  <c r="CT91" i="2"/>
  <c r="J61" i="3" s="1"/>
  <c r="E61" i="3"/>
  <c r="F61" i="3"/>
  <c r="T61" i="3"/>
  <c r="U61" i="3"/>
  <c r="CS91" i="2"/>
  <c r="H61" i="3" s="1"/>
  <c r="CX91" i="2"/>
  <c r="N61" i="3" s="1"/>
  <c r="B26" i="4"/>
  <c r="DI91" i="2"/>
  <c r="CE91" i="2"/>
  <c r="CF91" i="2" s="1"/>
  <c r="CR91" i="2"/>
  <c r="DR91" i="2"/>
  <c r="EA91" i="2"/>
  <c r="EJ91" i="2"/>
  <c r="CN91" i="2"/>
  <c r="CO91" i="2" s="1"/>
  <c r="CU91" i="2"/>
  <c r="K61" i="3" s="1"/>
  <c r="FN91" i="2"/>
  <c r="FO91" i="2"/>
  <c r="CW91" i="2"/>
  <c r="M61" i="3" s="1"/>
  <c r="FF91" i="2"/>
  <c r="B25" i="4"/>
  <c r="F25" i="4" s="1"/>
  <c r="DP222" i="2"/>
  <c r="CN222" i="2"/>
  <c r="CO222" i="2" s="1"/>
  <c r="CV194" i="2"/>
  <c r="L98" i="3" s="1"/>
  <c r="CX194" i="2"/>
  <c r="N98" i="3" s="1"/>
  <c r="DK222" i="2"/>
  <c r="H152" i="6" s="1"/>
  <c r="DN222" i="2"/>
  <c r="L152" i="6" s="1"/>
  <c r="O152" i="6"/>
  <c r="S152" i="6"/>
  <c r="V152" i="6"/>
  <c r="C152" i="6"/>
  <c r="DL222" i="2"/>
  <c r="J152" i="6" s="1"/>
  <c r="R152" i="6"/>
  <c r="T152" i="6"/>
  <c r="U152" i="6"/>
  <c r="CE194" i="2"/>
  <c r="CF194" i="2" s="1"/>
  <c r="W152" i="6"/>
  <c r="E152" i="6"/>
  <c r="CE222" i="2"/>
  <c r="CF222" i="2" s="1"/>
  <c r="DI222" i="2"/>
  <c r="CZ222" i="2"/>
  <c r="DM222" i="2"/>
  <c r="K152" i="6" s="1"/>
  <c r="FN222" i="2"/>
  <c r="FO222" i="2"/>
  <c r="DO222" i="2"/>
  <c r="M152" i="6" s="1"/>
  <c r="DJ222" i="2"/>
  <c r="G152" i="6" s="1"/>
  <c r="FF222" i="2"/>
  <c r="FR222" i="2" s="1"/>
  <c r="C98" i="3"/>
  <c r="E98" i="3"/>
  <c r="F98" i="3"/>
  <c r="CT194" i="2"/>
  <c r="J98" i="3" s="1"/>
  <c r="Q98" i="3"/>
  <c r="R98" i="3"/>
  <c r="S98" i="3"/>
  <c r="T98" i="3"/>
  <c r="U98" i="3"/>
  <c r="V98" i="3"/>
  <c r="CS194" i="2"/>
  <c r="H98" i="3" s="1"/>
  <c r="DR194" i="2"/>
  <c r="DI194" i="2"/>
  <c r="CN194" i="2"/>
  <c r="CO194" i="2" s="1"/>
  <c r="FN194" i="2"/>
  <c r="CU194" i="2"/>
  <c r="K98" i="3" s="1"/>
  <c r="FO194" i="2"/>
  <c r="CW194" i="2"/>
  <c r="M98" i="3" s="1"/>
  <c r="FF194" i="2"/>
  <c r="FR194" i="2" s="1"/>
  <c r="CR194" i="2"/>
  <c r="FQ194" i="2" s="1"/>
  <c r="E31" i="7" l="1"/>
  <c r="Q152" i="6"/>
  <c r="I152" i="6"/>
  <c r="P152" i="6" s="1"/>
  <c r="FR91" i="2"/>
  <c r="W61" i="3"/>
  <c r="FQ91" i="2"/>
  <c r="G61" i="3"/>
  <c r="P61" i="3" s="1"/>
  <c r="F26" i="4"/>
  <c r="CY91" i="2"/>
  <c r="CZ91" i="2" s="1"/>
  <c r="BE91" i="2"/>
  <c r="X152" i="6"/>
  <c r="DQ222" i="2"/>
  <c r="DR222" i="2" s="1"/>
  <c r="FP222" i="2" s="1"/>
  <c r="FQ222" i="2"/>
  <c r="CY194" i="2"/>
  <c r="CZ194" i="2" s="1"/>
  <c r="FP194" i="2" s="1"/>
  <c r="G98" i="3"/>
  <c r="P98" i="3" s="1"/>
  <c r="W98" i="3"/>
  <c r="B83" i="3"/>
  <c r="E24" i="4" s="1"/>
  <c r="FE175" i="2"/>
  <c r="FD175" i="2"/>
  <c r="FB175" i="2"/>
  <c r="FA175" i="2"/>
  <c r="EZ175" i="2"/>
  <c r="EY175" i="2"/>
  <c r="EX175" i="2"/>
  <c r="EW175" i="2"/>
  <c r="FC175" i="2"/>
  <c r="EI175" i="2"/>
  <c r="EH175" i="2"/>
  <c r="EG175" i="2"/>
  <c r="EF175" i="2"/>
  <c r="EE175" i="2"/>
  <c r="ED175" i="2"/>
  <c r="EC175" i="2"/>
  <c r="EB175" i="2"/>
  <c r="DZ175" i="2"/>
  <c r="DY175" i="2"/>
  <c r="DX175" i="2"/>
  <c r="DW175" i="2"/>
  <c r="DV175" i="2"/>
  <c r="DU175" i="2"/>
  <c r="DT175" i="2"/>
  <c r="DS175" i="2"/>
  <c r="DQ175" i="2"/>
  <c r="DP175" i="2"/>
  <c r="DO175" i="2"/>
  <c r="DN175" i="2"/>
  <c r="DM175" i="2"/>
  <c r="DL175" i="2"/>
  <c r="DK175" i="2"/>
  <c r="DJ175" i="2"/>
  <c r="DH175" i="2"/>
  <c r="DG175" i="2"/>
  <c r="DF175" i="2"/>
  <c r="DE175" i="2"/>
  <c r="DD175" i="2"/>
  <c r="DC175" i="2"/>
  <c r="DB175" i="2"/>
  <c r="DA175" i="2"/>
  <c r="CM175" i="2"/>
  <c r="CK175" i="2"/>
  <c r="CI175" i="2"/>
  <c r="CH175" i="2"/>
  <c r="CG175" i="2"/>
  <c r="CD175" i="2"/>
  <c r="CB175" i="2"/>
  <c r="BZ175" i="2"/>
  <c r="BY175" i="2"/>
  <c r="BX175" i="2"/>
  <c r="BU175" i="2"/>
  <c r="BS175" i="2"/>
  <c r="BQ175" i="2"/>
  <c r="BP175" i="2"/>
  <c r="BO175" i="2"/>
  <c r="BL175" i="2"/>
  <c r="BJ175" i="2"/>
  <c r="BH175" i="2"/>
  <c r="BG175" i="2"/>
  <c r="BF175" i="2"/>
  <c r="BC175" i="2"/>
  <c r="BA175" i="2"/>
  <c r="AY175" i="2"/>
  <c r="AX175" i="2"/>
  <c r="AW175" i="2"/>
  <c r="AJ175" i="2"/>
  <c r="CL175" i="2" s="1"/>
  <c r="AH175" i="2"/>
  <c r="CJ175" i="2" s="1"/>
  <c r="AF175" i="2"/>
  <c r="CC175" i="2" s="1"/>
  <c r="AD175" i="2"/>
  <c r="CA175" i="2" s="1"/>
  <c r="AB175" i="2"/>
  <c r="BT175" i="2" s="1"/>
  <c r="Z175" i="2"/>
  <c r="BR175" i="2" s="1"/>
  <c r="X175" i="2"/>
  <c r="BK175" i="2" s="1"/>
  <c r="V175" i="2"/>
  <c r="BI175" i="2" s="1"/>
  <c r="T175" i="2"/>
  <c r="BB175" i="2" s="1"/>
  <c r="R175" i="2"/>
  <c r="AZ175" i="2" s="1"/>
  <c r="H175" i="2"/>
  <c r="B81" i="3"/>
  <c r="C81" i="3" s="1"/>
  <c r="FE177" i="2"/>
  <c r="FD177" i="2"/>
  <c r="FB177" i="2"/>
  <c r="FA177" i="2"/>
  <c r="EZ177" i="2"/>
  <c r="EY177" i="2"/>
  <c r="EX177" i="2"/>
  <c r="EW177" i="2"/>
  <c r="FC177" i="2"/>
  <c r="EI177" i="2"/>
  <c r="EH177" i="2"/>
  <c r="EG177" i="2"/>
  <c r="EF177" i="2"/>
  <c r="EE177" i="2"/>
  <c r="ED177" i="2"/>
  <c r="EC177" i="2"/>
  <c r="EB177" i="2"/>
  <c r="DZ177" i="2"/>
  <c r="DY177" i="2"/>
  <c r="DX177" i="2"/>
  <c r="DW177" i="2"/>
  <c r="DV177" i="2"/>
  <c r="DU177" i="2"/>
  <c r="DT177" i="2"/>
  <c r="DS177" i="2"/>
  <c r="DQ177" i="2"/>
  <c r="DP177" i="2"/>
  <c r="DO177" i="2"/>
  <c r="DN177" i="2"/>
  <c r="DM177" i="2"/>
  <c r="DL177" i="2"/>
  <c r="DK177" i="2"/>
  <c r="DJ177" i="2"/>
  <c r="DH177" i="2"/>
  <c r="DG177" i="2"/>
  <c r="DF177" i="2"/>
  <c r="DE177" i="2"/>
  <c r="DD177" i="2"/>
  <c r="DC177" i="2"/>
  <c r="DB177" i="2"/>
  <c r="DA177" i="2"/>
  <c r="CM177" i="2"/>
  <c r="CK177" i="2"/>
  <c r="CI177" i="2"/>
  <c r="CH177" i="2"/>
  <c r="CG177" i="2"/>
  <c r="CD177" i="2"/>
  <c r="CB177" i="2"/>
  <c r="BZ177" i="2"/>
  <c r="BY177" i="2"/>
  <c r="BX177" i="2"/>
  <c r="BU177" i="2"/>
  <c r="BS177" i="2"/>
  <c r="BQ177" i="2"/>
  <c r="BP177" i="2"/>
  <c r="BO177" i="2"/>
  <c r="BL177" i="2"/>
  <c r="BJ177" i="2"/>
  <c r="BH177" i="2"/>
  <c r="BG177" i="2"/>
  <c r="BF177" i="2"/>
  <c r="BC177" i="2"/>
  <c r="BA177" i="2"/>
  <c r="AY177" i="2"/>
  <c r="AX177" i="2"/>
  <c r="AW177" i="2"/>
  <c r="AJ177" i="2"/>
  <c r="CL177" i="2" s="1"/>
  <c r="AH177" i="2"/>
  <c r="CJ177" i="2" s="1"/>
  <c r="AF177" i="2"/>
  <c r="CC177" i="2" s="1"/>
  <c r="AD177" i="2"/>
  <c r="CA177" i="2" s="1"/>
  <c r="AB177" i="2"/>
  <c r="BT177" i="2" s="1"/>
  <c r="Z177" i="2"/>
  <c r="BR177" i="2" s="1"/>
  <c r="X177" i="2"/>
  <c r="BK177" i="2" s="1"/>
  <c r="V177" i="2"/>
  <c r="BI177" i="2" s="1"/>
  <c r="T177" i="2"/>
  <c r="BB177" i="2" s="1"/>
  <c r="R177" i="2"/>
  <c r="AZ177" i="2" s="1"/>
  <c r="H177" i="2"/>
  <c r="BC36" i="2"/>
  <c r="FE36" i="2"/>
  <c r="T19" i="3" s="1"/>
  <c r="FD36" i="2"/>
  <c r="U19" i="3" s="1"/>
  <c r="FC36" i="2"/>
  <c r="FB36" i="2"/>
  <c r="FA36" i="2"/>
  <c r="EZ36" i="2"/>
  <c r="V19" i="3" s="1"/>
  <c r="EY36" i="2"/>
  <c r="S19" i="3" s="1"/>
  <c r="EX36" i="2"/>
  <c r="R19" i="3" s="1"/>
  <c r="EW36" i="2"/>
  <c r="Q19" i="3" s="1"/>
  <c r="EU36" i="2"/>
  <c r="FF36" i="2" s="1"/>
  <c r="W19" i="3" s="1"/>
  <c r="EI36" i="2"/>
  <c r="EH36" i="2"/>
  <c r="EG36" i="2"/>
  <c r="EF36" i="2"/>
  <c r="EE36" i="2"/>
  <c r="ED36" i="2"/>
  <c r="EC36" i="2"/>
  <c r="EB36" i="2"/>
  <c r="DZ36" i="2"/>
  <c r="DY36" i="2"/>
  <c r="DX36" i="2"/>
  <c r="DW36" i="2"/>
  <c r="DV36" i="2"/>
  <c r="DU36" i="2"/>
  <c r="DT36" i="2"/>
  <c r="DS36" i="2"/>
  <c r="DQ36" i="2"/>
  <c r="DP36" i="2"/>
  <c r="DO36" i="2"/>
  <c r="DN36" i="2"/>
  <c r="DM36" i="2"/>
  <c r="DL36" i="2"/>
  <c r="DK36" i="2"/>
  <c r="DJ36" i="2"/>
  <c r="DH36" i="2"/>
  <c r="DG36" i="2"/>
  <c r="DF36" i="2"/>
  <c r="DE36" i="2"/>
  <c r="DD36" i="2"/>
  <c r="DC36" i="2"/>
  <c r="DB36" i="2"/>
  <c r="DA36" i="2"/>
  <c r="CM36" i="2"/>
  <c r="CK36" i="2"/>
  <c r="CI36" i="2"/>
  <c r="CH36" i="2"/>
  <c r="CG36" i="2"/>
  <c r="CD36" i="2"/>
  <c r="CB36" i="2"/>
  <c r="BZ36" i="2"/>
  <c r="BY36" i="2"/>
  <c r="BX36" i="2"/>
  <c r="BU36" i="2"/>
  <c r="BS36" i="2"/>
  <c r="BQ36" i="2"/>
  <c r="BP36" i="2"/>
  <c r="BO36" i="2"/>
  <c r="BL36" i="2"/>
  <c r="BJ36" i="2"/>
  <c r="BH36" i="2"/>
  <c r="BG36" i="2"/>
  <c r="BF36" i="2"/>
  <c r="BA36" i="2"/>
  <c r="AY36" i="2"/>
  <c r="AW36" i="2"/>
  <c r="AJ36" i="2"/>
  <c r="CL36" i="2" s="1"/>
  <c r="AH36" i="2"/>
  <c r="CJ36" i="2" s="1"/>
  <c r="AF36" i="2"/>
  <c r="CC36" i="2" s="1"/>
  <c r="AD36" i="2"/>
  <c r="CA36" i="2" s="1"/>
  <c r="AB36" i="2"/>
  <c r="BT36" i="2" s="1"/>
  <c r="Z36" i="2"/>
  <c r="BR36" i="2" s="1"/>
  <c r="X36" i="2"/>
  <c r="BK36" i="2" s="1"/>
  <c r="V36" i="2"/>
  <c r="BI36" i="2" s="1"/>
  <c r="T36" i="2"/>
  <c r="BB36" i="2" s="1"/>
  <c r="R36" i="2"/>
  <c r="AZ36" i="2" s="1"/>
  <c r="O36" i="2"/>
  <c r="H36" i="2"/>
  <c r="BM177" i="2" l="1"/>
  <c r="BN177" i="2" s="1"/>
  <c r="BD177" i="2"/>
  <c r="BE177" i="2" s="1"/>
  <c r="BM175" i="2"/>
  <c r="BN175" i="2" s="1"/>
  <c r="BV175" i="2"/>
  <c r="BW175" i="2" s="1"/>
  <c r="BV177" i="2"/>
  <c r="BW177" i="2" s="1"/>
  <c r="BV36" i="2"/>
  <c r="BW36" i="2" s="1"/>
  <c r="BM36" i="2"/>
  <c r="BN36" i="2" s="1"/>
  <c r="BD36" i="2"/>
  <c r="BE36" i="2" s="1"/>
  <c r="BD175" i="2"/>
  <c r="BE175" i="2" s="1"/>
  <c r="I150" i="6"/>
  <c r="P150" i="6" s="1"/>
  <c r="X61" i="3"/>
  <c r="D61" i="3"/>
  <c r="I61" i="3"/>
  <c r="O61" i="3" s="1"/>
  <c r="FP91" i="2"/>
  <c r="Y152" i="6"/>
  <c r="Z152" i="6" s="1"/>
  <c r="AA152" i="6" s="1"/>
  <c r="D98" i="3"/>
  <c r="I98" i="3"/>
  <c r="O98" i="3" s="1"/>
  <c r="X98" i="3"/>
  <c r="V81" i="3"/>
  <c r="CR175" i="2"/>
  <c r="G83" i="3" s="1"/>
  <c r="E83" i="3"/>
  <c r="F83" i="3"/>
  <c r="Q83" i="3"/>
  <c r="R83" i="3"/>
  <c r="T83" i="3"/>
  <c r="U83" i="3"/>
  <c r="B24" i="4"/>
  <c r="F24" i="4" s="1"/>
  <c r="C83" i="3"/>
  <c r="CN36" i="2"/>
  <c r="CO36" i="2" s="1"/>
  <c r="DI175" i="2"/>
  <c r="CE175" i="2"/>
  <c r="CF175" i="2" s="1"/>
  <c r="CV175" i="2"/>
  <c r="L83" i="3" s="1"/>
  <c r="S83" i="3"/>
  <c r="CX175" i="2"/>
  <c r="N83" i="3" s="1"/>
  <c r="V83" i="3"/>
  <c r="CR177" i="2"/>
  <c r="G81" i="3" s="1"/>
  <c r="CS175" i="2"/>
  <c r="H83" i="3" s="1"/>
  <c r="CS177" i="2"/>
  <c r="H81" i="3" s="1"/>
  <c r="DI177" i="2"/>
  <c r="E81" i="3"/>
  <c r="F81" i="3"/>
  <c r="Q81" i="3"/>
  <c r="R81" i="3"/>
  <c r="S81" i="3"/>
  <c r="U81" i="3"/>
  <c r="B23" i="4"/>
  <c r="F23" i="4" s="1"/>
  <c r="E23" i="4"/>
  <c r="DR175" i="2"/>
  <c r="EJ175" i="2"/>
  <c r="EA175" i="2"/>
  <c r="CN175" i="2"/>
  <c r="CO175" i="2" s="1"/>
  <c r="CU175" i="2"/>
  <c r="K83" i="3" s="1"/>
  <c r="CW175" i="2"/>
  <c r="M83" i="3" s="1"/>
  <c r="CT175" i="2"/>
  <c r="J83" i="3" s="1"/>
  <c r="EU175" i="2"/>
  <c r="FF175" i="2" s="1"/>
  <c r="W83" i="3" s="1"/>
  <c r="T81" i="3"/>
  <c r="CE177" i="2"/>
  <c r="CF177" i="2" s="1"/>
  <c r="EJ177" i="2"/>
  <c r="DR177" i="2"/>
  <c r="CV177" i="2"/>
  <c r="L81" i="3" s="1"/>
  <c r="CX177" i="2"/>
  <c r="N81" i="3" s="1"/>
  <c r="CX36" i="2"/>
  <c r="N19" i="3" s="1"/>
  <c r="EA177" i="2"/>
  <c r="CN177" i="2"/>
  <c r="CO177" i="2" s="1"/>
  <c r="CU177" i="2"/>
  <c r="K81" i="3" s="1"/>
  <c r="CW177" i="2"/>
  <c r="M81" i="3" s="1"/>
  <c r="EU177" i="2"/>
  <c r="FF177" i="2" s="1"/>
  <c r="W81" i="3" s="1"/>
  <c r="CT177" i="2"/>
  <c r="J81" i="3" s="1"/>
  <c r="CE36" i="2"/>
  <c r="CF36" i="2" s="1"/>
  <c r="CT36" i="2"/>
  <c r="J19" i="3" s="1"/>
  <c r="CV36" i="2"/>
  <c r="L19" i="3" s="1"/>
  <c r="DI36" i="2"/>
  <c r="EJ36" i="2"/>
  <c r="DR36" i="2"/>
  <c r="CS36" i="2"/>
  <c r="H19" i="3" s="1"/>
  <c r="EA36" i="2"/>
  <c r="CW36" i="2"/>
  <c r="M19" i="3" s="1"/>
  <c r="CU36" i="2"/>
  <c r="K19" i="3" s="1"/>
  <c r="CR36" i="2"/>
  <c r="G19" i="3" s="1"/>
  <c r="P81" i="3" l="1"/>
  <c r="X81" i="3" s="1"/>
  <c r="P19" i="3"/>
  <c r="X19" i="3" s="1"/>
  <c r="P83" i="3"/>
  <c r="X83" i="3" s="1"/>
  <c r="Z150" i="6"/>
  <c r="AA150" i="6" s="1"/>
  <c r="Y61" i="3"/>
  <c r="Z61" i="3" s="1"/>
  <c r="I19" i="3"/>
  <c r="O19" i="3" s="1"/>
  <c r="D19" i="3"/>
  <c r="Y98" i="3"/>
  <c r="Z98" i="3" s="1"/>
  <c r="D83" i="3"/>
  <c r="I83" i="3"/>
  <c r="O83" i="3" s="1"/>
  <c r="I81" i="3"/>
  <c r="O81" i="3" s="1"/>
  <c r="CY175" i="2"/>
  <c r="CZ175" i="2" s="1"/>
  <c r="D81" i="3"/>
  <c r="CY36" i="2"/>
  <c r="CZ36" i="2" s="1"/>
  <c r="CY177" i="2"/>
  <c r="CZ177" i="2" s="1"/>
  <c r="Y19" i="3" l="1"/>
  <c r="Z19" i="3" s="1"/>
  <c r="Y83" i="3"/>
  <c r="Z83" i="3" s="1"/>
  <c r="Y81" i="3"/>
  <c r="Z81" i="3" s="1"/>
  <c r="EU145" i="2" l="1"/>
  <c r="EU146" i="2" s="1"/>
  <c r="EW145" i="2"/>
  <c r="EW146" i="2" s="1"/>
  <c r="EX145" i="2"/>
  <c r="EX146" i="2" s="1"/>
  <c r="EL146" i="2"/>
  <c r="EM146" i="2"/>
  <c r="EN146" i="2"/>
  <c r="EO146" i="2"/>
  <c r="EP146" i="2"/>
  <c r="EQ146" i="2"/>
  <c r="ER146" i="2"/>
  <c r="ES146" i="2"/>
  <c r="ET146" i="2"/>
  <c r="EV146" i="2"/>
  <c r="EU148" i="2"/>
  <c r="EU149" i="2" s="1"/>
  <c r="EW148" i="2"/>
  <c r="EW149" i="2" s="1"/>
  <c r="EX148" i="2"/>
  <c r="EX149" i="2" s="1"/>
  <c r="EL149" i="2"/>
  <c r="EM149" i="2"/>
  <c r="EN149" i="2"/>
  <c r="EO149" i="2"/>
  <c r="EP149" i="2"/>
  <c r="EQ149" i="2"/>
  <c r="ER149" i="2"/>
  <c r="ES149" i="2"/>
  <c r="ET149" i="2"/>
  <c r="EV149" i="2"/>
  <c r="EU160" i="2"/>
  <c r="EU165" i="2" s="1"/>
  <c r="EU521" i="2" s="1"/>
  <c r="EW160" i="2"/>
  <c r="EW165" i="2" s="1"/>
  <c r="EW521" i="2" s="1"/>
  <c r="EX160" i="2"/>
  <c r="EX165" i="2" s="1"/>
  <c r="EX521" i="2" s="1"/>
  <c r="EL169" i="2"/>
  <c r="EM169" i="2"/>
  <c r="EN169" i="2"/>
  <c r="EO169" i="2"/>
  <c r="EP169" i="2"/>
  <c r="EQ169" i="2"/>
  <c r="ER169" i="2"/>
  <c r="ES169" i="2"/>
  <c r="ET169" i="2"/>
  <c r="EU169" i="2"/>
  <c r="EV169" i="2"/>
  <c r="EW169" i="2"/>
  <c r="EX169" i="2"/>
  <c r="EU174" i="2"/>
  <c r="EW174" i="2"/>
  <c r="EX174" i="2"/>
  <c r="EU178" i="2"/>
  <c r="EW178" i="2"/>
  <c r="EX178" i="2"/>
  <c r="EN180" i="2"/>
  <c r="EU179" i="2"/>
  <c r="EW179" i="2"/>
  <c r="EX179" i="2"/>
  <c r="EL180" i="2"/>
  <c r="EM180" i="2"/>
  <c r="EO180" i="2"/>
  <c r="EP180" i="2"/>
  <c r="EQ180" i="2"/>
  <c r="ES180" i="2"/>
  <c r="ET180" i="2"/>
  <c r="EV180" i="2"/>
  <c r="EU190" i="2"/>
  <c r="EW190" i="2"/>
  <c r="EX190" i="2"/>
  <c r="EU191" i="2"/>
  <c r="EW191" i="2"/>
  <c r="EX191" i="2"/>
  <c r="EU195" i="2"/>
  <c r="EW195" i="2"/>
  <c r="EX195" i="2"/>
  <c r="EU196" i="2"/>
  <c r="EW196" i="2"/>
  <c r="EX196" i="2"/>
  <c r="ER180" i="2" l="1"/>
  <c r="EX180" i="2"/>
  <c r="EW180" i="2"/>
  <c r="EU180" i="2"/>
  <c r="B72" i="6"/>
  <c r="G127" i="2"/>
  <c r="BG127" i="2" s="1"/>
  <c r="FE127" i="2"/>
  <c r="FD127" i="2"/>
  <c r="FB127" i="2"/>
  <c r="FA127" i="2"/>
  <c r="EZ127" i="2"/>
  <c r="EX127" i="2"/>
  <c r="EW127" i="2"/>
  <c r="FC127" i="2"/>
  <c r="EI127" i="2"/>
  <c r="EH127" i="2"/>
  <c r="EG127" i="2"/>
  <c r="EF127" i="2"/>
  <c r="EE127" i="2"/>
  <c r="ED127" i="2"/>
  <c r="EC127" i="2"/>
  <c r="EB127" i="2"/>
  <c r="DZ127" i="2"/>
  <c r="DY127" i="2"/>
  <c r="DX127" i="2"/>
  <c r="DW127" i="2"/>
  <c r="DV127" i="2"/>
  <c r="DU127" i="2"/>
  <c r="DT127" i="2"/>
  <c r="DS127" i="2"/>
  <c r="DQ127" i="2"/>
  <c r="DP127" i="2"/>
  <c r="DO127" i="2"/>
  <c r="DN127" i="2"/>
  <c r="DM127" i="2"/>
  <c r="DL127" i="2"/>
  <c r="DK127" i="2"/>
  <c r="DJ127" i="2"/>
  <c r="CY127" i="2"/>
  <c r="CX127" i="2"/>
  <c r="CW127" i="2"/>
  <c r="CV127" i="2"/>
  <c r="CU127" i="2"/>
  <c r="CT127" i="2"/>
  <c r="CS127" i="2"/>
  <c r="CR127" i="2"/>
  <c r="CM127" i="2"/>
  <c r="CK127" i="2"/>
  <c r="CI127" i="2"/>
  <c r="CG127" i="2"/>
  <c r="CD127" i="2"/>
  <c r="CB127" i="2"/>
  <c r="BZ127" i="2"/>
  <c r="BX127" i="2"/>
  <c r="BU127" i="2"/>
  <c r="BS127" i="2"/>
  <c r="BQ127" i="2"/>
  <c r="BO127" i="2"/>
  <c r="BL127" i="2"/>
  <c r="BJ127" i="2"/>
  <c r="BH127" i="2"/>
  <c r="BF127" i="2"/>
  <c r="BC127" i="2"/>
  <c r="BA127" i="2"/>
  <c r="AY127" i="2"/>
  <c r="AW127" i="2"/>
  <c r="AJ127" i="2"/>
  <c r="CL127" i="2" s="1"/>
  <c r="AH127" i="2"/>
  <c r="CJ127" i="2" s="1"/>
  <c r="AF127" i="2"/>
  <c r="CC127" i="2" s="1"/>
  <c r="AD127" i="2"/>
  <c r="CA127" i="2" s="1"/>
  <c r="AB127" i="2"/>
  <c r="BT127" i="2" s="1"/>
  <c r="Z127" i="2"/>
  <c r="BR127" i="2" s="1"/>
  <c r="X127" i="2"/>
  <c r="BK127" i="2" s="1"/>
  <c r="V127" i="2"/>
  <c r="BI127" i="2" s="1"/>
  <c r="T127" i="2"/>
  <c r="BB127" i="2" s="1"/>
  <c r="R127" i="2"/>
  <c r="AZ127" i="2" s="1"/>
  <c r="O127" i="2"/>
  <c r="F125" i="2"/>
  <c r="Q125" i="2"/>
  <c r="S125" i="2"/>
  <c r="U125" i="2"/>
  <c r="W125" i="2"/>
  <c r="Y125" i="2"/>
  <c r="AA125" i="2"/>
  <c r="AC125" i="2"/>
  <c r="AE125" i="2"/>
  <c r="AG125" i="2"/>
  <c r="AI125" i="2"/>
  <c r="AK125" i="2"/>
  <c r="AL125" i="2"/>
  <c r="AM125" i="2"/>
  <c r="AN125" i="2"/>
  <c r="AO125" i="2"/>
  <c r="AP125" i="2"/>
  <c r="AQ125" i="2"/>
  <c r="AR125" i="2"/>
  <c r="AS125" i="2"/>
  <c r="AT125" i="2"/>
  <c r="AU125" i="2"/>
  <c r="AV125" i="2"/>
  <c r="CP125" i="2"/>
  <c r="CQ125" i="2"/>
  <c r="EK125" i="2"/>
  <c r="EL125" i="2"/>
  <c r="EM125" i="2"/>
  <c r="EO125" i="2"/>
  <c r="EP125" i="2"/>
  <c r="EQ125" i="2"/>
  <c r="ES125" i="2"/>
  <c r="ET125" i="2"/>
  <c r="EV125" i="2"/>
  <c r="AX127" i="2" l="1"/>
  <c r="BV127" i="2"/>
  <c r="BD127" i="2"/>
  <c r="BM127" i="2"/>
  <c r="BY127" i="2"/>
  <c r="CH127" i="2"/>
  <c r="B30" i="7"/>
  <c r="DE127" i="2"/>
  <c r="L72" i="6" s="1"/>
  <c r="D30" i="7"/>
  <c r="DG127" i="2"/>
  <c r="C72" i="6"/>
  <c r="E72" i="6"/>
  <c r="F72" i="6"/>
  <c r="O72" i="6"/>
  <c r="R72" i="6"/>
  <c r="S72" i="6"/>
  <c r="U72" i="6"/>
  <c r="V72" i="6"/>
  <c r="W72" i="6"/>
  <c r="CE127" i="2"/>
  <c r="H127" i="2"/>
  <c r="BP127" i="2"/>
  <c r="EA127" i="2"/>
  <c r="CZ127" i="2"/>
  <c r="EJ127" i="2"/>
  <c r="DR127" i="2"/>
  <c r="FN127" i="2"/>
  <c r="DD127" i="2"/>
  <c r="K72" i="6" s="1"/>
  <c r="FO127" i="2"/>
  <c r="DF127" i="2"/>
  <c r="M72" i="6" s="1"/>
  <c r="CN127" i="2"/>
  <c r="EU127" i="2"/>
  <c r="FF127" i="2" s="1"/>
  <c r="DA127" i="2"/>
  <c r="FQ127" i="2" s="1"/>
  <c r="EY127" i="2"/>
  <c r="T72" i="6" s="1"/>
  <c r="DC127" i="2"/>
  <c r="J72" i="6" s="1"/>
  <c r="BN127" i="2" l="1"/>
  <c r="E30" i="7"/>
  <c r="CO127" i="2"/>
  <c r="CF127" i="2"/>
  <c r="FR127" i="2"/>
  <c r="DB127" i="2"/>
  <c r="H72" i="6" s="1"/>
  <c r="BW127" i="2"/>
  <c r="G72" i="6"/>
  <c r="X72" i="6"/>
  <c r="DH127" i="2"/>
  <c r="BE127" i="2"/>
  <c r="D72" i="6" l="1"/>
  <c r="Q72" i="6"/>
  <c r="Y72" i="6" s="1"/>
  <c r="DI127" i="2"/>
  <c r="FP127" i="2" s="1"/>
  <c r="I72" i="6"/>
  <c r="P72" i="6" s="1"/>
  <c r="Z72" i="6" l="1"/>
  <c r="AA72" i="6" s="1"/>
  <c r="AA74" i="6" l="1"/>
  <c r="EN92" i="2"/>
  <c r="EN125" i="2"/>
  <c r="ER125" i="2" l="1"/>
  <c r="G100" i="2"/>
  <c r="B77" i="6" l="1"/>
  <c r="D29" i="7" s="1"/>
  <c r="FE130" i="2"/>
  <c r="FD130" i="2"/>
  <c r="FC130" i="2"/>
  <c r="FB130" i="2"/>
  <c r="FA130" i="2"/>
  <c r="EZ130" i="2"/>
  <c r="EY130" i="2"/>
  <c r="EX130" i="2"/>
  <c r="EW130" i="2"/>
  <c r="EU130" i="2"/>
  <c r="EI130" i="2"/>
  <c r="EH130" i="2"/>
  <c r="EG130" i="2"/>
  <c r="EF130" i="2"/>
  <c r="EE130" i="2"/>
  <c r="ED130" i="2"/>
  <c r="EC130" i="2"/>
  <c r="EB130" i="2"/>
  <c r="DZ130" i="2"/>
  <c r="DY130" i="2"/>
  <c r="DX130" i="2"/>
  <c r="DW130" i="2"/>
  <c r="DV130" i="2"/>
  <c r="DU130" i="2"/>
  <c r="DT130" i="2"/>
  <c r="DS130" i="2"/>
  <c r="DQ130" i="2"/>
  <c r="DP130" i="2"/>
  <c r="DO130" i="2"/>
  <c r="DN130" i="2"/>
  <c r="DM130" i="2"/>
  <c r="DL130" i="2"/>
  <c r="DK130" i="2"/>
  <c r="DJ130" i="2"/>
  <c r="CY130" i="2"/>
  <c r="CX130" i="2"/>
  <c r="CW130" i="2"/>
  <c r="CV130" i="2"/>
  <c r="CU130" i="2"/>
  <c r="CT130" i="2"/>
  <c r="CS130" i="2"/>
  <c r="CR130" i="2"/>
  <c r="CM130" i="2"/>
  <c r="CK130" i="2"/>
  <c r="CI130" i="2"/>
  <c r="CH130" i="2"/>
  <c r="CG130" i="2"/>
  <c r="CD130" i="2"/>
  <c r="CB130" i="2"/>
  <c r="BZ130" i="2"/>
  <c r="BY130" i="2"/>
  <c r="BX130" i="2"/>
  <c r="BU130" i="2"/>
  <c r="BS130" i="2"/>
  <c r="BQ130" i="2"/>
  <c r="BP130" i="2"/>
  <c r="BO130" i="2"/>
  <c r="BL130" i="2"/>
  <c r="BJ130" i="2"/>
  <c r="BH130" i="2"/>
  <c r="BF130" i="2"/>
  <c r="BC130" i="2"/>
  <c r="BA130" i="2"/>
  <c r="AY130" i="2"/>
  <c r="AX130" i="2"/>
  <c r="AW130" i="2"/>
  <c r="AJ130" i="2"/>
  <c r="CL130" i="2" s="1"/>
  <c r="AH130" i="2"/>
  <c r="CJ130" i="2" s="1"/>
  <c r="AF130" i="2"/>
  <c r="CC130" i="2" s="1"/>
  <c r="AD130" i="2"/>
  <c r="CA130" i="2" s="1"/>
  <c r="AB130" i="2"/>
  <c r="BT130" i="2" s="1"/>
  <c r="Z130" i="2"/>
  <c r="BR130" i="2" s="1"/>
  <c r="X130" i="2"/>
  <c r="BK130" i="2" s="1"/>
  <c r="V130" i="2"/>
  <c r="BI130" i="2" s="1"/>
  <c r="T130" i="2"/>
  <c r="BB130" i="2" s="1"/>
  <c r="R130" i="2"/>
  <c r="AZ130" i="2" s="1"/>
  <c r="O130" i="2"/>
  <c r="H130" i="2"/>
  <c r="BV130" i="2" l="1"/>
  <c r="BW130" i="2" s="1"/>
  <c r="BM130" i="2"/>
  <c r="BD130" i="2"/>
  <c r="BE130" i="2" s="1"/>
  <c r="V77" i="6"/>
  <c r="C77" i="6"/>
  <c r="E77" i="6"/>
  <c r="F77" i="6"/>
  <c r="CE130" i="2"/>
  <c r="CF130" i="2" s="1"/>
  <c r="CN130" i="2"/>
  <c r="CO130" i="2" s="1"/>
  <c r="O77" i="6"/>
  <c r="T77" i="6"/>
  <c r="R77" i="6"/>
  <c r="U77" i="6"/>
  <c r="S77" i="6"/>
  <c r="W77" i="6"/>
  <c r="DE130" i="2"/>
  <c r="L77" i="6" s="1"/>
  <c r="DG130" i="2"/>
  <c r="B29" i="7"/>
  <c r="CZ130" i="2"/>
  <c r="DR130" i="2"/>
  <c r="EJ130" i="2"/>
  <c r="DA130" i="2"/>
  <c r="DB130" i="2"/>
  <c r="H77" i="6" s="1"/>
  <c r="EA130" i="2"/>
  <c r="FO130" i="2"/>
  <c r="DF130" i="2"/>
  <c r="M77" i="6" s="1"/>
  <c r="FN130" i="2"/>
  <c r="DD130" i="2"/>
  <c r="K77" i="6" s="1"/>
  <c r="DC130" i="2"/>
  <c r="J77" i="6" s="1"/>
  <c r="FF130" i="2"/>
  <c r="BG225" i="2"/>
  <c r="E29" i="7" l="1"/>
  <c r="FQ130" i="2"/>
  <c r="G77" i="6"/>
  <c r="Q77" i="6" s="1"/>
  <c r="FR130" i="2"/>
  <c r="X77" i="6"/>
  <c r="BN130" i="2"/>
  <c r="DH130" i="2"/>
  <c r="DI130" i="2" s="1"/>
  <c r="D77" i="6" l="1"/>
  <c r="I77" i="6"/>
  <c r="P77" i="6" s="1"/>
  <c r="FP130" i="2"/>
  <c r="Y77" i="6" l="1"/>
  <c r="Z77" i="6" l="1"/>
  <c r="AA77" i="6" s="1"/>
  <c r="B51" i="6" l="1"/>
  <c r="O51" i="6" s="1"/>
  <c r="FE96" i="2"/>
  <c r="FD96" i="2"/>
  <c r="FC96" i="2"/>
  <c r="FB96" i="2"/>
  <c r="FA96" i="2"/>
  <c r="EZ96" i="2"/>
  <c r="EY96" i="2"/>
  <c r="EX96" i="2"/>
  <c r="EW96" i="2"/>
  <c r="EU96" i="2"/>
  <c r="FF96" i="2" s="1"/>
  <c r="EI96" i="2"/>
  <c r="EH96" i="2"/>
  <c r="EG96" i="2"/>
  <c r="EF96" i="2"/>
  <c r="EE96" i="2"/>
  <c r="ED96" i="2"/>
  <c r="EC96" i="2"/>
  <c r="EB96" i="2"/>
  <c r="DZ96" i="2"/>
  <c r="DY96" i="2"/>
  <c r="DX96" i="2"/>
  <c r="DW96" i="2"/>
  <c r="DV96" i="2"/>
  <c r="DU96" i="2"/>
  <c r="DT96" i="2"/>
  <c r="DS96" i="2"/>
  <c r="DQ96" i="2"/>
  <c r="DP96" i="2"/>
  <c r="DO96" i="2"/>
  <c r="DN96" i="2"/>
  <c r="DM96" i="2"/>
  <c r="DL96" i="2"/>
  <c r="DK96" i="2"/>
  <c r="DJ96" i="2"/>
  <c r="CY96" i="2"/>
  <c r="CX96" i="2"/>
  <c r="CW96" i="2"/>
  <c r="CV96" i="2"/>
  <c r="CU96" i="2"/>
  <c r="CT96" i="2"/>
  <c r="CS96" i="2"/>
  <c r="CR96" i="2"/>
  <c r="CM96" i="2"/>
  <c r="CK96" i="2"/>
  <c r="CI96" i="2"/>
  <c r="CH96" i="2"/>
  <c r="CG96" i="2"/>
  <c r="CD96" i="2"/>
  <c r="CB96" i="2"/>
  <c r="BZ96" i="2"/>
  <c r="BY96" i="2"/>
  <c r="BX96" i="2"/>
  <c r="BU96" i="2"/>
  <c r="BS96" i="2"/>
  <c r="BQ96" i="2"/>
  <c r="BP96" i="2"/>
  <c r="BO96" i="2"/>
  <c r="BL96" i="2"/>
  <c r="BJ96" i="2"/>
  <c r="BH96" i="2"/>
  <c r="BF96" i="2"/>
  <c r="BC96" i="2"/>
  <c r="BA96" i="2"/>
  <c r="AY96" i="2"/>
  <c r="AX96" i="2"/>
  <c r="AW96" i="2"/>
  <c r="AJ96" i="2"/>
  <c r="CL96" i="2" s="1"/>
  <c r="AH96" i="2"/>
  <c r="CJ96" i="2" s="1"/>
  <c r="AF96" i="2"/>
  <c r="CC96" i="2" s="1"/>
  <c r="AD96" i="2"/>
  <c r="CA96" i="2" s="1"/>
  <c r="AB96" i="2"/>
  <c r="BT96" i="2" s="1"/>
  <c r="Z96" i="2"/>
  <c r="BR96" i="2" s="1"/>
  <c r="X96" i="2"/>
  <c r="BK96" i="2" s="1"/>
  <c r="V96" i="2"/>
  <c r="BI96" i="2" s="1"/>
  <c r="T96" i="2"/>
  <c r="BB96" i="2" s="1"/>
  <c r="R96" i="2"/>
  <c r="AZ96" i="2" s="1"/>
  <c r="O96" i="2"/>
  <c r="H96" i="2"/>
  <c r="AX225" i="2"/>
  <c r="AX174" i="2"/>
  <c r="AX35" i="2"/>
  <c r="A96" i="3"/>
  <c r="A97" i="3" s="1"/>
  <c r="A98" i="3" s="1"/>
  <c r="A99" i="3" s="1"/>
  <c r="A100" i="3" s="1"/>
  <c r="A101" i="3" s="1"/>
  <c r="A102" i="3" s="1"/>
  <c r="BD96" i="2" l="1"/>
  <c r="BE96" i="2" s="1"/>
  <c r="BV96" i="2"/>
  <c r="BW96" i="2" s="1"/>
  <c r="BM96" i="2"/>
  <c r="BN96" i="2" s="1"/>
  <c r="U51" i="6"/>
  <c r="W51" i="6"/>
  <c r="V51" i="6"/>
  <c r="X51" i="6"/>
  <c r="C51" i="6"/>
  <c r="DC96" i="2"/>
  <c r="J51" i="6" s="1"/>
  <c r="R51" i="6"/>
  <c r="E51" i="6"/>
  <c r="CN96" i="2"/>
  <c r="CO96" i="2" s="1"/>
  <c r="S51" i="6"/>
  <c r="F51" i="6"/>
  <c r="DG96" i="2"/>
  <c r="CE96" i="2"/>
  <c r="CF96" i="2" s="1"/>
  <c r="T51" i="6"/>
  <c r="FR96" i="2"/>
  <c r="DR96" i="2"/>
  <c r="DB96" i="2"/>
  <c r="H51" i="6" s="1"/>
  <c r="EA96" i="2"/>
  <c r="CZ96" i="2"/>
  <c r="EJ96" i="2"/>
  <c r="DD96" i="2"/>
  <c r="K51" i="6" s="1"/>
  <c r="FN96" i="2"/>
  <c r="DF96" i="2"/>
  <c r="M51" i="6" s="1"/>
  <c r="FO96" i="2"/>
  <c r="DA96" i="2"/>
  <c r="DE96" i="2"/>
  <c r="L51" i="6" s="1"/>
  <c r="DH96" i="2" l="1"/>
  <c r="DI96" i="2" s="1"/>
  <c r="FP96" i="2" s="1"/>
  <c r="FQ96" i="2"/>
  <c r="G51" i="6"/>
  <c r="Q51" i="6" s="1"/>
  <c r="Y51" i="6" l="1"/>
  <c r="D51" i="6"/>
  <c r="I51" i="6"/>
  <c r="P51" i="6" s="1"/>
  <c r="EX218" i="2"/>
  <c r="EU218" i="2"/>
  <c r="EL219" i="2"/>
  <c r="EN219" i="2"/>
  <c r="EP219" i="2"/>
  <c r="EQ219" i="2"/>
  <c r="ER219" i="2"/>
  <c r="ES219" i="2"/>
  <c r="ET219" i="2"/>
  <c r="EV219" i="2"/>
  <c r="EU224" i="2"/>
  <c r="EW224" i="2"/>
  <c r="EX224" i="2"/>
  <c r="EU225" i="2"/>
  <c r="EW225" i="2"/>
  <c r="EX225" i="2"/>
  <c r="EU227" i="2"/>
  <c r="EW227" i="2"/>
  <c r="EX227" i="2"/>
  <c r="EU228" i="2"/>
  <c r="EW228" i="2"/>
  <c r="EX228" i="2"/>
  <c r="EU229" i="2"/>
  <c r="EW229" i="2"/>
  <c r="EU230" i="2"/>
  <c r="EW230" i="2"/>
  <c r="EX230" i="2"/>
  <c r="EL231" i="2"/>
  <c r="EN231" i="2"/>
  <c r="EP231" i="2"/>
  <c r="ER231" i="2"/>
  <c r="ES231" i="2"/>
  <c r="ET231" i="2"/>
  <c r="EV231" i="2"/>
  <c r="EL254" i="2"/>
  <c r="EM254" i="2"/>
  <c r="EN254" i="2"/>
  <c r="EO254" i="2"/>
  <c r="EP254" i="2"/>
  <c r="EQ254" i="2"/>
  <c r="ER254" i="2"/>
  <c r="ES254" i="2"/>
  <c r="ET254" i="2"/>
  <c r="EU254" i="2"/>
  <c r="EV254" i="2"/>
  <c r="EW254" i="2"/>
  <c r="EX254" i="2"/>
  <c r="EL258" i="2"/>
  <c r="EM258" i="2"/>
  <c r="EN258" i="2"/>
  <c r="EO258" i="2"/>
  <c r="EP258" i="2"/>
  <c r="EQ258" i="2"/>
  <c r="ER258" i="2"/>
  <c r="ES258" i="2"/>
  <c r="ET258" i="2"/>
  <c r="EU258" i="2"/>
  <c r="EV258" i="2"/>
  <c r="EW258" i="2"/>
  <c r="EX258" i="2"/>
  <c r="EL262" i="2"/>
  <c r="EM262" i="2"/>
  <c r="EN262" i="2"/>
  <c r="EO262" i="2"/>
  <c r="EP262" i="2"/>
  <c r="EQ262" i="2"/>
  <c r="ER262" i="2"/>
  <c r="ES262" i="2"/>
  <c r="ET262" i="2"/>
  <c r="EU262" i="2"/>
  <c r="EV262" i="2"/>
  <c r="EW262" i="2"/>
  <c r="EX262" i="2"/>
  <c r="EM219" i="2" l="1"/>
  <c r="Z51" i="6"/>
  <c r="AA51" i="6" s="1"/>
  <c r="EO231" i="2"/>
  <c r="EQ231" i="2"/>
  <c r="EU231" i="2"/>
  <c r="EW231" i="2"/>
  <c r="EX231" i="2"/>
  <c r="EM231" i="2"/>
  <c r="B99" i="3" l="1"/>
  <c r="E22" i="4" s="1"/>
  <c r="FE195" i="2"/>
  <c r="FD195" i="2"/>
  <c r="FC195" i="2"/>
  <c r="FB195" i="2"/>
  <c r="FA195" i="2"/>
  <c r="EZ195" i="2"/>
  <c r="EY195" i="2"/>
  <c r="FF195" i="2"/>
  <c r="DQ195" i="2"/>
  <c r="DP195" i="2"/>
  <c r="DO195" i="2"/>
  <c r="DN195" i="2"/>
  <c r="DM195" i="2"/>
  <c r="DL195" i="2"/>
  <c r="DK195" i="2"/>
  <c r="DJ195" i="2"/>
  <c r="DH195" i="2"/>
  <c r="DG195" i="2"/>
  <c r="DF195" i="2"/>
  <c r="DE195" i="2"/>
  <c r="DD195" i="2"/>
  <c r="DC195" i="2"/>
  <c r="DB195" i="2"/>
  <c r="DA195" i="2"/>
  <c r="CM195" i="2"/>
  <c r="CK195" i="2"/>
  <c r="CI195" i="2"/>
  <c r="CH195" i="2"/>
  <c r="CG195" i="2"/>
  <c r="CD195" i="2"/>
  <c r="CB195" i="2"/>
  <c r="BZ195" i="2"/>
  <c r="BY195" i="2"/>
  <c r="BX195" i="2"/>
  <c r="BU195" i="2"/>
  <c r="BS195" i="2"/>
  <c r="BQ195" i="2"/>
  <c r="BP195" i="2"/>
  <c r="BO195" i="2"/>
  <c r="BL195" i="2"/>
  <c r="BJ195" i="2"/>
  <c r="BH195" i="2"/>
  <c r="BF195" i="2"/>
  <c r="BC195" i="2"/>
  <c r="BA195" i="2"/>
  <c r="AY195" i="2"/>
  <c r="AW195" i="2"/>
  <c r="AJ195" i="2"/>
  <c r="CL195" i="2" s="1"/>
  <c r="AH195" i="2"/>
  <c r="CJ195" i="2" s="1"/>
  <c r="AF195" i="2"/>
  <c r="CC195" i="2" s="1"/>
  <c r="AD195" i="2"/>
  <c r="CA195" i="2" s="1"/>
  <c r="AB195" i="2"/>
  <c r="BT195" i="2" s="1"/>
  <c r="Z195" i="2"/>
  <c r="BR195" i="2" s="1"/>
  <c r="X195" i="2"/>
  <c r="BK195" i="2" s="1"/>
  <c r="V195" i="2"/>
  <c r="BI195" i="2" s="1"/>
  <c r="T195" i="2"/>
  <c r="BB195" i="2" s="1"/>
  <c r="R195" i="2"/>
  <c r="AZ195" i="2" s="1"/>
  <c r="O195" i="2"/>
  <c r="H195" i="2"/>
  <c r="AX29" i="2"/>
  <c r="AW29" i="2"/>
  <c r="BV195" i="2" l="1"/>
  <c r="BW195" i="2" s="1"/>
  <c r="BM195" i="2"/>
  <c r="BN195" i="2" s="1"/>
  <c r="BD195" i="2"/>
  <c r="V99" i="3"/>
  <c r="U99" i="3"/>
  <c r="W99" i="3"/>
  <c r="CU195" i="2"/>
  <c r="K99" i="3" s="1"/>
  <c r="CX195" i="2"/>
  <c r="N99" i="3" s="1"/>
  <c r="CE195" i="2"/>
  <c r="CF195" i="2" s="1"/>
  <c r="CV195" i="2"/>
  <c r="L99" i="3" s="1"/>
  <c r="CS195" i="2"/>
  <c r="H99" i="3" s="1"/>
  <c r="CR195" i="2"/>
  <c r="G99" i="3" s="1"/>
  <c r="E99" i="3"/>
  <c r="S99" i="3"/>
  <c r="B22" i="4"/>
  <c r="DR195" i="2"/>
  <c r="C99" i="3"/>
  <c r="Q99" i="3"/>
  <c r="R99" i="3"/>
  <c r="F99" i="3"/>
  <c r="T99" i="3"/>
  <c r="DI195" i="2"/>
  <c r="CN195" i="2"/>
  <c r="CO195" i="2" s="1"/>
  <c r="CW195" i="2"/>
  <c r="M99" i="3" s="1"/>
  <c r="CT195" i="2"/>
  <c r="EO219" i="2"/>
  <c r="P99" i="3" l="1"/>
  <c r="X99" i="3" s="1"/>
  <c r="CY195" i="2"/>
  <c r="CZ195" i="2" s="1"/>
  <c r="J99" i="3"/>
  <c r="I99" i="3"/>
  <c r="D99" i="3"/>
  <c r="F22" i="4"/>
  <c r="BE195" i="2"/>
  <c r="O99" i="3" l="1"/>
  <c r="Y99" i="3" s="1"/>
  <c r="Z99" i="3" s="1"/>
  <c r="B80" i="3" l="1"/>
  <c r="C80" i="3" s="1"/>
  <c r="BC174" i="2"/>
  <c r="FE174" i="2"/>
  <c r="FD174" i="2"/>
  <c r="FB174" i="2"/>
  <c r="FA174" i="2"/>
  <c r="EY174" i="2"/>
  <c r="FC174" i="2"/>
  <c r="EZ174" i="2"/>
  <c r="EI174" i="2"/>
  <c r="EH174" i="2"/>
  <c r="EG174" i="2"/>
  <c r="EF174" i="2"/>
  <c r="EE174" i="2"/>
  <c r="ED174" i="2"/>
  <c r="EC174" i="2"/>
  <c r="EB174" i="2"/>
  <c r="DZ174" i="2"/>
  <c r="DY174" i="2"/>
  <c r="DX174" i="2"/>
  <c r="DW174" i="2"/>
  <c r="DV174" i="2"/>
  <c r="DU174" i="2"/>
  <c r="DT174" i="2"/>
  <c r="DS174" i="2"/>
  <c r="DQ174" i="2"/>
  <c r="DP174" i="2"/>
  <c r="DO174" i="2"/>
  <c r="DN174" i="2"/>
  <c r="DM174" i="2"/>
  <c r="DL174" i="2"/>
  <c r="DK174" i="2"/>
  <c r="DJ174" i="2"/>
  <c r="DH174" i="2"/>
  <c r="DG174" i="2"/>
  <c r="DF174" i="2"/>
  <c r="DE174" i="2"/>
  <c r="DD174" i="2"/>
  <c r="DC174" i="2"/>
  <c r="DB174" i="2"/>
  <c r="DA174" i="2"/>
  <c r="CM174" i="2"/>
  <c r="CK174" i="2"/>
  <c r="CI174" i="2"/>
  <c r="CH174" i="2"/>
  <c r="CG174" i="2"/>
  <c r="CD174" i="2"/>
  <c r="CB174" i="2"/>
  <c r="BZ174" i="2"/>
  <c r="BY174" i="2"/>
  <c r="BX174" i="2"/>
  <c r="BU174" i="2"/>
  <c r="BS174" i="2"/>
  <c r="BQ174" i="2"/>
  <c r="BP174" i="2"/>
  <c r="BO174" i="2"/>
  <c r="BL174" i="2"/>
  <c r="BJ174" i="2"/>
  <c r="BH174" i="2"/>
  <c r="BG174" i="2"/>
  <c r="BF174" i="2"/>
  <c r="BA174" i="2"/>
  <c r="AY174" i="2"/>
  <c r="AW174" i="2"/>
  <c r="AJ174" i="2"/>
  <c r="CL174" i="2" s="1"/>
  <c r="AH174" i="2"/>
  <c r="CJ174" i="2" s="1"/>
  <c r="AF174" i="2"/>
  <c r="CC174" i="2" s="1"/>
  <c r="AD174" i="2"/>
  <c r="CA174" i="2" s="1"/>
  <c r="AB174" i="2"/>
  <c r="BT174" i="2" s="1"/>
  <c r="Z174" i="2"/>
  <c r="BR174" i="2" s="1"/>
  <c r="X174" i="2"/>
  <c r="BK174" i="2" s="1"/>
  <c r="V174" i="2"/>
  <c r="BI174" i="2" s="1"/>
  <c r="T174" i="2"/>
  <c r="BB174" i="2" s="1"/>
  <c r="R174" i="2"/>
  <c r="AZ174" i="2" s="1"/>
  <c r="H174" i="2"/>
  <c r="H179" i="2"/>
  <c r="H178" i="2"/>
  <c r="BD174" i="2" l="1"/>
  <c r="BM174" i="2"/>
  <c r="BN174" i="2" s="1"/>
  <c r="BV174" i="2"/>
  <c r="BW174" i="2" s="1"/>
  <c r="CX174" i="2"/>
  <c r="N80" i="3" s="1"/>
  <c r="CT174" i="2"/>
  <c r="J80" i="3" s="1"/>
  <c r="E80" i="3"/>
  <c r="S80" i="3"/>
  <c r="U80" i="3"/>
  <c r="Q80" i="3"/>
  <c r="F80" i="3"/>
  <c r="T80" i="3"/>
  <c r="R80" i="3"/>
  <c r="B21" i="4"/>
  <c r="F21" i="4" s="1"/>
  <c r="E21" i="4"/>
  <c r="V80" i="3"/>
  <c r="CS174" i="2"/>
  <c r="H80" i="3" s="1"/>
  <c r="CN174" i="2"/>
  <c r="CO174" i="2" s="1"/>
  <c r="EJ174" i="2"/>
  <c r="EA174" i="2"/>
  <c r="DR174" i="2"/>
  <c r="CR174" i="2"/>
  <c r="G80" i="3" s="1"/>
  <c r="CE174" i="2"/>
  <c r="CF174" i="2" s="1"/>
  <c r="DI174" i="2"/>
  <c r="CU174" i="2"/>
  <c r="K80" i="3" s="1"/>
  <c r="CW174" i="2"/>
  <c r="M80" i="3" s="1"/>
  <c r="CV174" i="2"/>
  <c r="L80" i="3" s="1"/>
  <c r="FF174" i="2"/>
  <c r="W80" i="3" s="1"/>
  <c r="P80" i="3" l="1"/>
  <c r="X80" i="3" s="1"/>
  <c r="D80" i="3"/>
  <c r="CY174" i="2"/>
  <c r="CZ174" i="2" s="1"/>
  <c r="I80" i="3"/>
  <c r="O80" i="3" s="1"/>
  <c r="BE174" i="2"/>
  <c r="Y80" i="3" l="1"/>
  <c r="Z80" i="3" s="1"/>
  <c r="BP218" i="2" l="1"/>
  <c r="BG224" i="2" l="1"/>
  <c r="J13" i="29" l="1"/>
  <c r="B38" i="6" l="1"/>
  <c r="E38" i="6" s="1"/>
  <c r="FE73" i="2"/>
  <c r="FD73" i="2"/>
  <c r="FC73" i="2"/>
  <c r="FB73" i="2"/>
  <c r="FA73" i="2"/>
  <c r="EZ73" i="2"/>
  <c r="EY73" i="2"/>
  <c r="EX73" i="2"/>
  <c r="EW73" i="2"/>
  <c r="EU73" i="2"/>
  <c r="FF73" i="2" s="1"/>
  <c r="EI73" i="2"/>
  <c r="EH73" i="2"/>
  <c r="EG73" i="2"/>
  <c r="EF73" i="2"/>
  <c r="EE73" i="2"/>
  <c r="ED73" i="2"/>
  <c r="EC73" i="2"/>
  <c r="EB73" i="2"/>
  <c r="DZ73" i="2"/>
  <c r="DY73" i="2"/>
  <c r="DX73" i="2"/>
  <c r="DW73" i="2"/>
  <c r="DV73" i="2"/>
  <c r="DU73" i="2"/>
  <c r="DT73" i="2"/>
  <c r="DS73" i="2"/>
  <c r="DQ73" i="2"/>
  <c r="DP73" i="2"/>
  <c r="DO73" i="2"/>
  <c r="DN73" i="2"/>
  <c r="DM73" i="2"/>
  <c r="DL73" i="2"/>
  <c r="DK73" i="2"/>
  <c r="DJ73" i="2"/>
  <c r="CM73" i="2"/>
  <c r="CK73" i="2"/>
  <c r="CI73" i="2"/>
  <c r="CH73" i="2"/>
  <c r="CG73" i="2"/>
  <c r="CD73" i="2"/>
  <c r="CB73" i="2"/>
  <c r="BZ73" i="2"/>
  <c r="BY73" i="2"/>
  <c r="BX73" i="2"/>
  <c r="BU73" i="2"/>
  <c r="BS73" i="2"/>
  <c r="BQ73" i="2"/>
  <c r="BP73" i="2"/>
  <c r="BO73" i="2"/>
  <c r="BL73" i="2"/>
  <c r="BJ73" i="2"/>
  <c r="BH73" i="2"/>
  <c r="BF73" i="2"/>
  <c r="BC73" i="2"/>
  <c r="CX73" i="2" s="1"/>
  <c r="BA73" i="2"/>
  <c r="CV73" i="2" s="1"/>
  <c r="AY73" i="2"/>
  <c r="CT73" i="2" s="1"/>
  <c r="AX73" i="2"/>
  <c r="AW73" i="2"/>
  <c r="AJ73" i="2"/>
  <c r="CL73" i="2" s="1"/>
  <c r="AH73" i="2"/>
  <c r="CJ73" i="2" s="1"/>
  <c r="AF73" i="2"/>
  <c r="CC73" i="2" s="1"/>
  <c r="AD73" i="2"/>
  <c r="CA73" i="2" s="1"/>
  <c r="AB73" i="2"/>
  <c r="BT73" i="2" s="1"/>
  <c r="Z73" i="2"/>
  <c r="BR73" i="2" s="1"/>
  <c r="X73" i="2"/>
  <c r="BK73" i="2" s="1"/>
  <c r="V73" i="2"/>
  <c r="BI73" i="2" s="1"/>
  <c r="T73" i="2"/>
  <c r="BB73" i="2" s="1"/>
  <c r="R73" i="2"/>
  <c r="AZ73" i="2" s="1"/>
  <c r="O73" i="2"/>
  <c r="H73" i="2"/>
  <c r="BM73" i="2" l="1"/>
  <c r="BN73" i="2" s="1"/>
  <c r="BV73" i="2"/>
  <c r="BW73" i="2" s="1"/>
  <c r="BD73" i="2"/>
  <c r="DG73" i="2"/>
  <c r="DD73" i="2"/>
  <c r="K38" i="6" s="1"/>
  <c r="DF73" i="2"/>
  <c r="M38" i="6" s="1"/>
  <c r="X38" i="6"/>
  <c r="F38" i="6"/>
  <c r="S38" i="6"/>
  <c r="O38" i="6"/>
  <c r="T38" i="6"/>
  <c r="W38" i="6"/>
  <c r="B28" i="7"/>
  <c r="D28" i="7"/>
  <c r="DC73" i="2"/>
  <c r="J38" i="6" s="1"/>
  <c r="V38" i="6"/>
  <c r="DE73" i="2"/>
  <c r="L38" i="6" s="1"/>
  <c r="U38" i="6"/>
  <c r="DA73" i="2"/>
  <c r="G38" i="6" s="1"/>
  <c r="DB73" i="2"/>
  <c r="H38" i="6" s="1"/>
  <c r="H40" i="6" s="1"/>
  <c r="C38" i="6"/>
  <c r="R38" i="6"/>
  <c r="CE73" i="2"/>
  <c r="CF73" i="2" s="1"/>
  <c r="EJ73" i="2"/>
  <c r="EA73" i="2"/>
  <c r="DR73" i="2"/>
  <c r="CS73" i="2"/>
  <c r="CU73" i="2"/>
  <c r="CW73" i="2"/>
  <c r="CN73" i="2"/>
  <c r="CO73" i="2" s="1"/>
  <c r="CR73" i="2"/>
  <c r="AX224" i="2"/>
  <c r="E28" i="7" l="1"/>
  <c r="Q38" i="6"/>
  <c r="Y38" i="6" s="1"/>
  <c r="I38" i="6"/>
  <c r="P38" i="6" s="1"/>
  <c r="D38" i="6"/>
  <c r="BE73" i="2"/>
  <c r="DH73" i="2"/>
  <c r="DI73" i="2" s="1"/>
  <c r="CY73" i="2"/>
  <c r="CZ73" i="2" s="1"/>
  <c r="Z38" i="6" l="1"/>
  <c r="AA38" i="6" s="1"/>
  <c r="N189" i="6" l="1"/>
  <c r="EV275" i="2"/>
  <c r="ET275" i="2"/>
  <c r="ES275" i="2"/>
  <c r="ER275" i="2"/>
  <c r="EQ275" i="2"/>
  <c r="EP275" i="2"/>
  <c r="EO275" i="2"/>
  <c r="EN275" i="2"/>
  <c r="EM275" i="2"/>
  <c r="EL275" i="2"/>
  <c r="EK275" i="2"/>
  <c r="EJ275" i="2"/>
  <c r="EI275" i="2"/>
  <c r="EH275" i="2"/>
  <c r="EG275" i="2"/>
  <c r="EF275" i="2"/>
  <c r="EE275" i="2"/>
  <c r="ED275" i="2"/>
  <c r="EC275" i="2"/>
  <c r="EB275" i="2"/>
  <c r="EA275" i="2"/>
  <c r="DZ275" i="2"/>
  <c r="DY275" i="2"/>
  <c r="DX275" i="2"/>
  <c r="DW275" i="2"/>
  <c r="DV275" i="2"/>
  <c r="DU275" i="2"/>
  <c r="DT275" i="2"/>
  <c r="DS275" i="2"/>
  <c r="CQ275" i="2"/>
  <c r="CP275" i="2"/>
  <c r="BL275" i="2"/>
  <c r="AV275" i="2"/>
  <c r="AU275" i="2"/>
  <c r="AT275" i="2"/>
  <c r="AS275" i="2"/>
  <c r="AR275" i="2"/>
  <c r="AQ275" i="2"/>
  <c r="AP275" i="2"/>
  <c r="AO275" i="2"/>
  <c r="AN275" i="2"/>
  <c r="AM275" i="2"/>
  <c r="AL275" i="2"/>
  <c r="AK275" i="2"/>
  <c r="AI275" i="2"/>
  <c r="AG275" i="2"/>
  <c r="AE275" i="2"/>
  <c r="AC275" i="2"/>
  <c r="AA275" i="2"/>
  <c r="Y275" i="2"/>
  <c r="W275" i="2"/>
  <c r="U275" i="2"/>
  <c r="S275" i="2"/>
  <c r="Q275" i="2"/>
  <c r="G275" i="2"/>
  <c r="F275" i="2"/>
  <c r="FR327" i="2" l="1"/>
  <c r="FR326" i="2"/>
  <c r="FR313" i="2"/>
  <c r="FR309" i="2"/>
  <c r="FR305" i="2"/>
  <c r="FR302" i="2"/>
  <c r="FR295" i="2"/>
  <c r="FR293" i="2"/>
  <c r="FR288" i="2"/>
  <c r="FR285" i="2"/>
  <c r="FR282" i="2"/>
  <c r="FR279" i="2"/>
  <c r="FR261" i="2"/>
  <c r="FR257" i="2"/>
  <c r="FR253" i="2"/>
  <c r="FR65" i="2"/>
  <c r="FR33" i="2"/>
  <c r="AD33" i="6" l="1"/>
  <c r="AE33" i="6"/>
  <c r="AD34" i="6"/>
  <c r="AE34" i="6"/>
  <c r="AD35" i="6"/>
  <c r="AE35" i="6"/>
  <c r="AD36" i="6"/>
  <c r="AE36" i="6"/>
  <c r="AD37" i="6"/>
  <c r="AE37" i="6"/>
  <c r="AD39" i="6"/>
  <c r="AE39" i="6"/>
  <c r="AD41" i="6"/>
  <c r="AE41" i="6"/>
  <c r="AD42" i="6"/>
  <c r="AE42" i="6"/>
  <c r="AD44" i="6"/>
  <c r="AE44" i="6"/>
  <c r="AD45" i="6"/>
  <c r="AE45" i="6"/>
  <c r="AD48" i="6"/>
  <c r="AE48" i="6"/>
  <c r="AD49" i="6"/>
  <c r="AE49" i="6"/>
  <c r="AD54" i="6"/>
  <c r="AE54" i="6"/>
  <c r="AD55" i="6"/>
  <c r="AE55" i="6"/>
  <c r="AD56" i="6"/>
  <c r="AE56" i="6"/>
  <c r="AD57" i="6"/>
  <c r="AE57" i="6"/>
  <c r="AD60" i="6"/>
  <c r="AE60" i="6"/>
  <c r="AD61" i="6"/>
  <c r="AE61" i="6"/>
  <c r="AD65" i="6"/>
  <c r="AE65" i="6"/>
  <c r="AD66" i="6"/>
  <c r="AE66" i="6"/>
  <c r="AD67" i="6"/>
  <c r="AE67" i="6"/>
  <c r="AD70" i="6"/>
  <c r="AE70" i="6"/>
  <c r="AD71" i="6"/>
  <c r="AE71" i="6"/>
  <c r="AD72" i="6"/>
  <c r="AE72" i="6"/>
  <c r="AD75" i="6"/>
  <c r="AE75" i="6"/>
  <c r="AD76" i="6"/>
  <c r="AE76" i="6"/>
  <c r="AD77" i="6"/>
  <c r="AE77" i="6"/>
  <c r="AD79" i="6"/>
  <c r="AE79" i="6"/>
  <c r="AD80" i="6"/>
  <c r="AE80" i="6"/>
  <c r="AD83" i="6"/>
  <c r="AE83" i="6"/>
  <c r="AD84" i="6"/>
  <c r="AE84" i="6"/>
  <c r="AD93" i="6"/>
  <c r="AE93" i="6"/>
  <c r="AD94" i="6"/>
  <c r="AE94" i="6"/>
  <c r="AD95" i="6"/>
  <c r="AE95" i="6"/>
  <c r="AD98" i="6"/>
  <c r="AE98" i="6"/>
  <c r="AD99" i="6"/>
  <c r="AE99" i="6"/>
  <c r="AD102" i="6"/>
  <c r="AE102" i="6"/>
  <c r="AD103" i="6"/>
  <c r="AE103" i="6"/>
  <c r="AD104" i="6"/>
  <c r="AE104" i="6"/>
  <c r="AD109" i="6"/>
  <c r="AE109" i="6"/>
  <c r="AD110" i="6"/>
  <c r="AE110" i="6"/>
  <c r="AD113" i="6"/>
  <c r="AE113" i="6"/>
  <c r="AD114" i="6"/>
  <c r="AE114" i="6"/>
  <c r="AD115" i="6"/>
  <c r="AE115" i="6"/>
  <c r="AD116" i="6"/>
  <c r="AE116" i="6"/>
  <c r="AD117" i="6"/>
  <c r="AE117" i="6"/>
  <c r="AD118" i="6"/>
  <c r="AE118" i="6"/>
  <c r="AD119" i="6"/>
  <c r="AE119" i="6"/>
  <c r="AD120" i="6"/>
  <c r="AE120" i="6"/>
  <c r="AD121" i="6"/>
  <c r="AE121" i="6"/>
  <c r="AD122" i="6"/>
  <c r="AE122" i="6"/>
  <c r="AD123" i="6"/>
  <c r="AE123" i="6"/>
  <c r="AD124" i="6"/>
  <c r="AE124" i="6"/>
  <c r="AD125" i="6"/>
  <c r="AE125" i="6"/>
  <c r="AD126" i="6"/>
  <c r="AE126" i="6"/>
  <c r="AD127" i="6"/>
  <c r="AE127" i="6"/>
  <c r="AD135" i="6"/>
  <c r="AE135" i="6"/>
  <c r="AD136" i="6"/>
  <c r="AE136" i="6"/>
  <c r="AD147" i="6"/>
  <c r="AE147" i="6"/>
  <c r="AD148" i="6"/>
  <c r="AE148" i="6"/>
  <c r="AD159" i="6"/>
  <c r="AE159" i="6"/>
  <c r="AD175" i="6"/>
  <c r="AE175" i="6"/>
  <c r="AD176" i="6"/>
  <c r="AE176" i="6"/>
  <c r="AD177" i="6"/>
  <c r="AE177" i="6"/>
  <c r="AD178" i="6"/>
  <c r="AE178" i="6"/>
  <c r="AD180" i="6"/>
  <c r="AE180" i="6"/>
  <c r="AD181" i="6"/>
  <c r="AE181" i="6"/>
  <c r="AD182" i="6"/>
  <c r="AE182" i="6"/>
  <c r="AD184" i="6"/>
  <c r="AE184" i="6"/>
  <c r="AD185" i="6"/>
  <c r="AE185" i="6"/>
  <c r="AD186" i="6"/>
  <c r="AE186" i="6"/>
  <c r="AD190" i="6"/>
  <c r="AE190" i="6"/>
  <c r="AD191" i="6"/>
  <c r="AE191" i="6"/>
  <c r="AD192" i="6"/>
  <c r="AE192" i="6"/>
  <c r="AD193" i="6"/>
  <c r="AE193" i="6"/>
  <c r="AD194" i="6"/>
  <c r="AE194" i="6"/>
  <c r="AD195" i="6"/>
  <c r="AE195" i="6"/>
  <c r="AD196" i="6"/>
  <c r="AE196" i="6"/>
  <c r="AD197" i="6"/>
  <c r="AE197" i="6"/>
  <c r="AD198" i="6"/>
  <c r="AE198" i="6"/>
  <c r="AD199" i="6"/>
  <c r="AE199" i="6"/>
  <c r="AD200" i="6"/>
  <c r="AE200" i="6"/>
  <c r="AD202" i="6"/>
  <c r="AE202" i="6"/>
  <c r="AD203" i="6"/>
  <c r="AE203" i="6"/>
  <c r="AD204" i="6"/>
  <c r="AE204" i="6"/>
  <c r="AD206" i="6"/>
  <c r="AE206" i="6"/>
  <c r="AD207" i="6"/>
  <c r="AE207" i="6"/>
  <c r="AD208" i="6"/>
  <c r="AE208" i="6"/>
  <c r="AD209" i="6"/>
  <c r="AE209" i="6"/>
  <c r="AD210" i="6"/>
  <c r="AE210" i="6"/>
  <c r="AD212" i="6"/>
  <c r="AE212" i="6"/>
  <c r="AD213" i="6"/>
  <c r="AE213" i="6"/>
  <c r="AD215" i="6"/>
  <c r="AD216" i="6" s="1"/>
  <c r="AE215" i="6"/>
  <c r="AE216" i="6" s="1"/>
  <c r="AD217" i="6"/>
  <c r="AE217" i="6"/>
  <c r="AD218" i="6"/>
  <c r="AE218" i="6"/>
  <c r="AD219" i="6"/>
  <c r="AE219" i="6"/>
  <c r="AD220" i="6"/>
  <c r="AE220" i="6"/>
  <c r="AD221" i="6"/>
  <c r="AE221" i="6"/>
  <c r="AD223" i="6"/>
  <c r="AE223" i="6"/>
  <c r="AD224" i="6"/>
  <c r="AE224" i="6"/>
  <c r="AD225" i="6"/>
  <c r="AE225" i="6"/>
  <c r="AD226" i="6"/>
  <c r="AE226" i="6"/>
  <c r="AD228" i="6"/>
  <c r="AE228" i="6"/>
  <c r="AD230" i="6"/>
  <c r="AE230" i="6"/>
  <c r="AD231" i="6"/>
  <c r="AE231" i="6"/>
  <c r="AD232" i="6"/>
  <c r="AE232" i="6"/>
  <c r="AD233" i="6"/>
  <c r="AE233" i="6"/>
  <c r="AD235" i="6"/>
  <c r="AE235" i="6"/>
  <c r="AD13" i="6"/>
  <c r="AE13" i="6"/>
  <c r="AD14" i="6"/>
  <c r="AE14" i="6"/>
  <c r="AD18" i="6"/>
  <c r="AE18" i="6"/>
  <c r="AD19" i="6"/>
  <c r="AE19" i="6"/>
  <c r="AD20" i="6"/>
  <c r="AE20" i="6"/>
  <c r="AD21" i="6"/>
  <c r="AE21" i="6"/>
  <c r="AD22" i="6"/>
  <c r="AE22" i="6"/>
  <c r="AD24" i="6"/>
  <c r="AE24" i="6"/>
  <c r="AD25" i="6"/>
  <c r="AE25" i="6"/>
  <c r="AD26" i="6"/>
  <c r="AE26" i="6"/>
  <c r="AD28" i="6"/>
  <c r="AE28" i="6"/>
  <c r="AD29" i="6"/>
  <c r="AE29" i="6"/>
  <c r="AD30" i="6"/>
  <c r="AE30" i="6"/>
  <c r="AD31" i="6"/>
  <c r="AE31" i="6"/>
  <c r="AD10" i="6"/>
  <c r="AE10" i="6"/>
  <c r="AD22" i="3"/>
  <c r="AE22" i="3"/>
  <c r="AD26" i="3"/>
  <c r="AE26" i="3"/>
  <c r="AD27" i="3"/>
  <c r="AE27" i="3"/>
  <c r="AD28" i="3"/>
  <c r="AE28" i="3"/>
  <c r="AD29" i="3"/>
  <c r="AE29" i="3"/>
  <c r="AD30" i="3"/>
  <c r="AE30" i="3"/>
  <c r="AD34" i="3"/>
  <c r="AE34" i="3"/>
  <c r="AD35" i="3"/>
  <c r="AE35" i="3"/>
  <c r="AD36" i="3"/>
  <c r="AE36" i="3"/>
  <c r="AD37" i="3"/>
  <c r="AE37" i="3"/>
  <c r="AD38" i="3"/>
  <c r="AE38" i="3"/>
  <c r="AD39" i="3"/>
  <c r="AE39" i="3"/>
  <c r="AD40" i="3"/>
  <c r="AE40" i="3"/>
  <c r="AD41" i="3"/>
  <c r="AE41" i="3"/>
  <c r="AD42" i="3"/>
  <c r="AE42" i="3"/>
  <c r="AD45" i="3"/>
  <c r="AE45" i="3"/>
  <c r="AD46" i="3"/>
  <c r="AE46" i="3"/>
  <c r="AD47" i="3"/>
  <c r="AE47" i="3"/>
  <c r="AD50" i="3"/>
  <c r="AE50" i="3"/>
  <c r="AD51" i="3"/>
  <c r="AE51" i="3"/>
  <c r="AD54" i="3"/>
  <c r="AE54" i="3"/>
  <c r="AD55" i="3"/>
  <c r="AE55" i="3"/>
  <c r="AD56" i="3"/>
  <c r="AE56" i="3"/>
  <c r="AD58" i="3"/>
  <c r="AE58" i="3"/>
  <c r="AD59" i="3"/>
  <c r="AE59" i="3"/>
  <c r="AD60" i="3"/>
  <c r="AE60" i="3"/>
  <c r="AD63" i="3"/>
  <c r="AE63" i="3"/>
  <c r="AD64" i="3"/>
  <c r="AE64" i="3"/>
  <c r="AD65" i="3"/>
  <c r="AE65" i="3"/>
  <c r="AD68" i="3"/>
  <c r="AE68" i="3"/>
  <c r="AD69" i="3"/>
  <c r="AE69" i="3"/>
  <c r="AD71" i="3"/>
  <c r="AE71" i="3"/>
  <c r="AD72" i="3"/>
  <c r="AE72" i="3"/>
  <c r="AD75" i="3"/>
  <c r="AE75" i="3"/>
  <c r="AD76" i="3"/>
  <c r="AE76" i="3"/>
  <c r="AD77" i="3"/>
  <c r="AE77" i="3"/>
  <c r="AD78" i="3"/>
  <c r="AE78" i="3"/>
  <c r="AD79" i="3"/>
  <c r="AE79" i="3"/>
  <c r="AD87" i="3"/>
  <c r="AE87" i="3"/>
  <c r="AD88" i="3"/>
  <c r="AE88" i="3"/>
  <c r="AD89" i="3"/>
  <c r="AE89" i="3"/>
  <c r="AD90" i="3"/>
  <c r="AE90" i="3"/>
  <c r="AD91" i="3"/>
  <c r="AE91" i="3"/>
  <c r="AD92" i="3"/>
  <c r="AE92" i="3"/>
  <c r="AD93" i="3"/>
  <c r="AE93" i="3"/>
  <c r="AD94" i="3"/>
  <c r="AE94" i="3"/>
  <c r="AD104" i="3"/>
  <c r="AE104" i="3"/>
  <c r="AD105" i="3"/>
  <c r="AE105" i="3"/>
  <c r="AD106" i="3"/>
  <c r="AE106" i="3"/>
  <c r="AD107" i="3"/>
  <c r="AE107" i="3"/>
  <c r="AD111" i="3"/>
  <c r="AE111" i="3"/>
  <c r="AD112" i="3"/>
  <c r="AE112" i="3"/>
  <c r="AD113" i="3"/>
  <c r="AE113" i="3"/>
  <c r="AD114" i="3"/>
  <c r="AE114" i="3"/>
  <c r="AD115" i="3"/>
  <c r="AE115" i="3"/>
  <c r="AD116" i="3"/>
  <c r="AE116" i="3"/>
  <c r="AD117" i="3"/>
  <c r="AE117" i="3"/>
  <c r="AD118" i="3"/>
  <c r="AE118" i="3"/>
  <c r="AD119" i="3"/>
  <c r="AE119" i="3"/>
  <c r="AD120" i="3"/>
  <c r="AE120" i="3"/>
  <c r="AD121" i="3"/>
  <c r="AE121" i="3"/>
  <c r="AD122" i="3"/>
  <c r="AE122" i="3"/>
  <c r="AD123" i="3"/>
  <c r="AE123" i="3"/>
  <c r="AD124" i="3"/>
  <c r="AE124" i="3"/>
  <c r="AD125" i="3"/>
  <c r="AE125" i="3"/>
  <c r="AD126" i="3"/>
  <c r="AE126" i="3"/>
  <c r="AD127" i="3"/>
  <c r="AE127" i="3"/>
  <c r="AD129" i="3"/>
  <c r="AE129" i="3"/>
  <c r="AD130" i="3"/>
  <c r="AE130" i="3"/>
  <c r="AD131" i="3"/>
  <c r="AE131" i="3"/>
  <c r="AD132" i="3"/>
  <c r="AE132" i="3"/>
  <c r="AD133" i="3"/>
  <c r="AE133" i="3"/>
  <c r="AD135" i="3"/>
  <c r="AE135" i="3"/>
  <c r="AD136" i="3"/>
  <c r="AE136" i="3"/>
  <c r="AD141" i="3"/>
  <c r="AE141" i="3"/>
  <c r="AD142" i="3"/>
  <c r="AE142" i="3"/>
  <c r="AD143" i="3"/>
  <c r="AE143" i="3"/>
  <c r="AD144" i="3"/>
  <c r="AE144" i="3"/>
  <c r="AD146" i="3"/>
  <c r="AE146" i="3"/>
  <c r="AD147" i="3"/>
  <c r="AE147" i="3"/>
  <c r="AD148" i="3"/>
  <c r="AE148" i="3"/>
  <c r="AD149" i="3"/>
  <c r="AE149" i="3"/>
  <c r="AD150" i="3"/>
  <c r="AE150" i="3"/>
  <c r="AD151" i="3"/>
  <c r="AE151" i="3"/>
  <c r="AD153" i="3"/>
  <c r="AE153" i="3"/>
  <c r="AD154" i="3"/>
  <c r="AE154" i="3"/>
  <c r="AD155" i="3"/>
  <c r="AE155" i="3"/>
  <c r="AD156" i="3"/>
  <c r="AE156" i="3"/>
  <c r="AD157" i="3"/>
  <c r="AE157" i="3"/>
  <c r="AD159" i="3"/>
  <c r="AE159" i="3"/>
  <c r="AD160" i="3"/>
  <c r="AE160" i="3"/>
  <c r="AD167" i="3"/>
  <c r="AE167" i="3"/>
  <c r="AD168" i="3"/>
  <c r="AE168" i="3"/>
  <c r="AD169" i="3"/>
  <c r="AE169" i="3"/>
  <c r="AD170" i="3"/>
  <c r="AE170" i="3"/>
  <c r="AD171" i="3"/>
  <c r="AE171" i="3"/>
  <c r="AD172" i="3"/>
  <c r="AE172" i="3"/>
  <c r="AD174" i="3"/>
  <c r="AE174" i="3"/>
  <c r="AD175" i="3"/>
  <c r="AE175" i="3"/>
  <c r="AD176" i="3"/>
  <c r="AE176" i="3"/>
  <c r="AD179" i="3"/>
  <c r="AE179" i="3"/>
  <c r="AD180" i="3"/>
  <c r="AE180" i="3"/>
  <c r="AD181" i="3"/>
  <c r="AE181" i="3"/>
  <c r="AD182" i="3"/>
  <c r="AE182" i="3"/>
  <c r="AD183" i="3"/>
  <c r="AE183" i="3"/>
  <c r="AD185" i="3"/>
  <c r="AE185" i="3"/>
  <c r="AD187" i="3"/>
  <c r="AE187" i="3"/>
  <c r="AE10" i="3"/>
  <c r="AE12" i="3"/>
  <c r="AE15" i="3"/>
  <c r="AE16" i="3"/>
  <c r="AD10" i="3"/>
  <c r="AD12" i="3"/>
  <c r="AD15" i="3"/>
  <c r="AD16" i="3"/>
  <c r="FQ326" i="2"/>
  <c r="FP326" i="2"/>
  <c r="FO326" i="2"/>
  <c r="FN326" i="2"/>
  <c r="FQ327" i="2"/>
  <c r="FP327" i="2"/>
  <c r="FO327" i="2"/>
  <c r="FN327" i="2"/>
  <c r="FQ313" i="2"/>
  <c r="FP313" i="2"/>
  <c r="FO313" i="2"/>
  <c r="FN313" i="2"/>
  <c r="FQ309" i="2"/>
  <c r="FP309" i="2"/>
  <c r="FO309" i="2"/>
  <c r="FN309" i="2"/>
  <c r="FQ305" i="2"/>
  <c r="FP305" i="2"/>
  <c r="FO305" i="2"/>
  <c r="FN305" i="2"/>
  <c r="FQ302" i="2"/>
  <c r="FP302" i="2"/>
  <c r="FO302" i="2"/>
  <c r="FN302" i="2"/>
  <c r="FQ295" i="2"/>
  <c r="FP295" i="2"/>
  <c r="FO295" i="2"/>
  <c r="FN295" i="2"/>
  <c r="FQ293" i="2"/>
  <c r="FP293" i="2"/>
  <c r="FO293" i="2"/>
  <c r="FN293" i="2"/>
  <c r="FQ288" i="2"/>
  <c r="FP288" i="2"/>
  <c r="FO288" i="2"/>
  <c r="FN288" i="2"/>
  <c r="FQ285" i="2"/>
  <c r="FP285" i="2"/>
  <c r="FO285" i="2"/>
  <c r="FN285" i="2"/>
  <c r="FQ282" i="2"/>
  <c r="FP282" i="2"/>
  <c r="FO282" i="2"/>
  <c r="FN282" i="2"/>
  <c r="FQ279" i="2"/>
  <c r="FP279" i="2"/>
  <c r="FO279" i="2"/>
  <c r="FN279" i="2"/>
  <c r="FQ261" i="2"/>
  <c r="FP261" i="2"/>
  <c r="FO261" i="2"/>
  <c r="FN261" i="2"/>
  <c r="FQ257" i="2"/>
  <c r="FP257" i="2"/>
  <c r="FO257" i="2"/>
  <c r="FN257" i="2"/>
  <c r="FQ253" i="2"/>
  <c r="FP253" i="2"/>
  <c r="FO253" i="2"/>
  <c r="FN253" i="2"/>
  <c r="FQ65" i="2"/>
  <c r="FP65" i="2"/>
  <c r="FO65" i="2"/>
  <c r="FN65" i="2"/>
  <c r="FQ60" i="2"/>
  <c r="FP60" i="2"/>
  <c r="FO60" i="2"/>
  <c r="FN60" i="2"/>
  <c r="FQ55" i="2"/>
  <c r="FP55" i="2"/>
  <c r="FO55" i="2"/>
  <c r="FN55" i="2"/>
  <c r="FQ50" i="2"/>
  <c r="FP50" i="2"/>
  <c r="FO50" i="2"/>
  <c r="FN50" i="2"/>
  <c r="FQ46" i="2"/>
  <c r="FP46" i="2"/>
  <c r="FO46" i="2"/>
  <c r="FN46" i="2"/>
  <c r="FQ33" i="2"/>
  <c r="FP33" i="2"/>
  <c r="FO33" i="2"/>
  <c r="FN33" i="2"/>
  <c r="EM92" i="2" l="1"/>
  <c r="AX228" i="2" l="1"/>
  <c r="BJ662" i="2"/>
  <c r="B52" i="6" l="1"/>
  <c r="D27" i="7" s="1"/>
  <c r="FE97" i="2"/>
  <c r="FD97" i="2"/>
  <c r="FC97" i="2"/>
  <c r="FB97" i="2"/>
  <c r="FA97" i="2"/>
  <c r="EY97" i="2"/>
  <c r="EX97" i="2"/>
  <c r="EW97" i="2"/>
  <c r="EU97" i="2"/>
  <c r="FF97" i="2" s="1"/>
  <c r="EZ97" i="2"/>
  <c r="EI97" i="2"/>
  <c r="EH97" i="2"/>
  <c r="EG97" i="2"/>
  <c r="EF97" i="2"/>
  <c r="EE97" i="2"/>
  <c r="ED97" i="2"/>
  <c r="EC97" i="2"/>
  <c r="EB97" i="2"/>
  <c r="DZ97" i="2"/>
  <c r="DY97" i="2"/>
  <c r="DX97" i="2"/>
  <c r="DW97" i="2"/>
  <c r="DV97" i="2"/>
  <c r="DU97" i="2"/>
  <c r="DT97" i="2"/>
  <c r="DS97" i="2"/>
  <c r="DQ97" i="2"/>
  <c r="DP97" i="2"/>
  <c r="DO97" i="2"/>
  <c r="DN97" i="2"/>
  <c r="DM97" i="2"/>
  <c r="DL97" i="2"/>
  <c r="DK97" i="2"/>
  <c r="DJ97" i="2"/>
  <c r="CY97" i="2"/>
  <c r="CX97" i="2"/>
  <c r="CW97" i="2"/>
  <c r="CV97" i="2"/>
  <c r="CU97" i="2"/>
  <c r="CT97" i="2"/>
  <c r="CS97" i="2"/>
  <c r="CR97" i="2"/>
  <c r="CM97" i="2"/>
  <c r="CK97" i="2"/>
  <c r="CI97" i="2"/>
  <c r="CH97" i="2"/>
  <c r="CG97" i="2"/>
  <c r="CD97" i="2"/>
  <c r="CB97" i="2"/>
  <c r="BZ97" i="2"/>
  <c r="BY97" i="2"/>
  <c r="BX97" i="2"/>
  <c r="BU97" i="2"/>
  <c r="BS97" i="2"/>
  <c r="BQ97" i="2"/>
  <c r="BP97" i="2"/>
  <c r="BO97" i="2"/>
  <c r="BL97" i="2"/>
  <c r="BJ97" i="2"/>
  <c r="BH97" i="2"/>
  <c r="BF97" i="2"/>
  <c r="BC97" i="2"/>
  <c r="BA97" i="2"/>
  <c r="AY97" i="2"/>
  <c r="AX97" i="2"/>
  <c r="AW97" i="2"/>
  <c r="AJ97" i="2"/>
  <c r="CL97" i="2" s="1"/>
  <c r="AH97" i="2"/>
  <c r="CJ97" i="2" s="1"/>
  <c r="AF97" i="2"/>
  <c r="CC97" i="2" s="1"/>
  <c r="AD97" i="2"/>
  <c r="CA97" i="2" s="1"/>
  <c r="AB97" i="2"/>
  <c r="BT97" i="2" s="1"/>
  <c r="Z97" i="2"/>
  <c r="BR97" i="2" s="1"/>
  <c r="X97" i="2"/>
  <c r="BK97" i="2" s="1"/>
  <c r="V97" i="2"/>
  <c r="BI97" i="2" s="1"/>
  <c r="T97" i="2"/>
  <c r="BB97" i="2" s="1"/>
  <c r="R97" i="2"/>
  <c r="AZ97" i="2" s="1"/>
  <c r="O97" i="2"/>
  <c r="H97" i="2"/>
  <c r="BM97" i="2" l="1"/>
  <c r="BN97" i="2" s="1"/>
  <c r="BV97" i="2"/>
  <c r="BW97" i="2" s="1"/>
  <c r="BD97" i="2"/>
  <c r="BE97" i="2" s="1"/>
  <c r="FN97" i="2"/>
  <c r="FO97" i="2"/>
  <c r="FR97" i="2"/>
  <c r="R52" i="6"/>
  <c r="S52" i="6"/>
  <c r="T52" i="6"/>
  <c r="V52" i="6"/>
  <c r="U52" i="6"/>
  <c r="DC97" i="2"/>
  <c r="J52" i="6" s="1"/>
  <c r="E52" i="6"/>
  <c r="W52" i="6"/>
  <c r="F52" i="6"/>
  <c r="X52" i="6"/>
  <c r="O52" i="6"/>
  <c r="DE97" i="2"/>
  <c r="L52" i="6" s="1"/>
  <c r="CE97" i="2"/>
  <c r="CF97" i="2" s="1"/>
  <c r="CN97" i="2"/>
  <c r="CO97" i="2" s="1"/>
  <c r="DB97" i="2"/>
  <c r="H52" i="6" s="1"/>
  <c r="B27" i="7"/>
  <c r="DF97" i="2"/>
  <c r="M52" i="6" s="1"/>
  <c r="DG97" i="2"/>
  <c r="C52" i="6"/>
  <c r="EA97" i="2"/>
  <c r="DR97" i="2"/>
  <c r="CZ97" i="2"/>
  <c r="EJ97" i="2"/>
  <c r="DD97" i="2"/>
  <c r="K52" i="6" s="1"/>
  <c r="DA97" i="2"/>
  <c r="G52" i="6" s="1"/>
  <c r="BG190" i="2"/>
  <c r="E27" i="7" l="1"/>
  <c r="Q52" i="6"/>
  <c r="Y52" i="6" s="1"/>
  <c r="FQ97" i="2"/>
  <c r="I52" i="6"/>
  <c r="P52" i="6" s="1"/>
  <c r="D52" i="6"/>
  <c r="DH97" i="2"/>
  <c r="DI97" i="2" s="1"/>
  <c r="EV74" i="2"/>
  <c r="ET74" i="2"/>
  <c r="ES74" i="2"/>
  <c r="ER74" i="2"/>
  <c r="EQ74" i="2"/>
  <c r="EP74" i="2"/>
  <c r="EN74" i="2"/>
  <c r="EM74" i="2"/>
  <c r="EL74" i="2"/>
  <c r="EK74" i="2"/>
  <c r="CQ74" i="2"/>
  <c r="CP74" i="2"/>
  <c r="AV74" i="2"/>
  <c r="AU74" i="2"/>
  <c r="AT74" i="2"/>
  <c r="AS74" i="2"/>
  <c r="AR74" i="2"/>
  <c r="AQ74" i="2"/>
  <c r="AP74" i="2"/>
  <c r="AO74" i="2"/>
  <c r="AN74" i="2"/>
  <c r="AM74" i="2"/>
  <c r="AL74" i="2"/>
  <c r="AK74" i="2"/>
  <c r="AI74" i="2"/>
  <c r="AG74" i="2"/>
  <c r="AE74" i="2"/>
  <c r="AC74" i="2"/>
  <c r="AA74" i="2"/>
  <c r="Y74" i="2"/>
  <c r="W74" i="2"/>
  <c r="U74" i="2"/>
  <c r="S74" i="2"/>
  <c r="Q74" i="2"/>
  <c r="EV11" i="2"/>
  <c r="ET11" i="2"/>
  <c r="ES11" i="2"/>
  <c r="ER11" i="2"/>
  <c r="EQ11" i="2"/>
  <c r="EP11" i="2"/>
  <c r="EO11" i="2"/>
  <c r="EN11" i="2"/>
  <c r="EM11" i="2"/>
  <c r="EL11" i="2"/>
  <c r="EK11" i="2"/>
  <c r="EJ11" i="2"/>
  <c r="EI11" i="2"/>
  <c r="EH11" i="2"/>
  <c r="EG11" i="2"/>
  <c r="EF11" i="2"/>
  <c r="EE11" i="2"/>
  <c r="ED11" i="2"/>
  <c r="EC11" i="2"/>
  <c r="EB11" i="2"/>
  <c r="EA11" i="2"/>
  <c r="DZ11" i="2"/>
  <c r="DY11" i="2"/>
  <c r="DX11" i="2"/>
  <c r="DW11" i="2"/>
  <c r="DV11" i="2"/>
  <c r="DU11" i="2"/>
  <c r="DT11" i="2"/>
  <c r="DS11" i="2"/>
  <c r="DR11" i="2"/>
  <c r="DQ11" i="2"/>
  <c r="DP11" i="2"/>
  <c r="DO11" i="2"/>
  <c r="DN11" i="2"/>
  <c r="DM11" i="2"/>
  <c r="DL11" i="2"/>
  <c r="DK11" i="2"/>
  <c r="DJ11" i="2"/>
  <c r="CQ11" i="2"/>
  <c r="CP11" i="2"/>
  <c r="AV11" i="2"/>
  <c r="AU11" i="2"/>
  <c r="AT11" i="2"/>
  <c r="AS11" i="2"/>
  <c r="AR11" i="2"/>
  <c r="AQ11" i="2"/>
  <c r="AP11" i="2"/>
  <c r="AO11" i="2"/>
  <c r="AN11" i="2"/>
  <c r="AM11" i="2"/>
  <c r="AL11" i="2"/>
  <c r="AK11" i="2"/>
  <c r="AI11" i="2"/>
  <c r="AG11" i="2"/>
  <c r="AE11" i="2"/>
  <c r="AC11" i="2"/>
  <c r="AA11" i="2"/>
  <c r="Y11" i="2"/>
  <c r="W11" i="2"/>
  <c r="U11" i="2"/>
  <c r="T11" i="2"/>
  <c r="S11" i="2"/>
  <c r="Q11" i="2"/>
  <c r="FP97" i="2" l="1"/>
  <c r="Z52" i="6"/>
  <c r="AA52" i="6" s="1"/>
  <c r="AD52" i="6" l="1"/>
  <c r="AE52" i="6"/>
  <c r="AX74" i="2"/>
  <c r="EO74" i="2"/>
  <c r="EU273" i="2"/>
  <c r="EU275" i="2" s="1"/>
  <c r="FF227" i="2"/>
  <c r="FF225" i="2"/>
  <c r="FF224" i="2"/>
  <c r="EU217" i="2"/>
  <c r="EU212" i="2"/>
  <c r="EU210" i="2"/>
  <c r="EU197" i="2"/>
  <c r="EU137" i="2"/>
  <c r="EU124" i="2"/>
  <c r="EU125" i="2" s="1"/>
  <c r="EU114" i="2"/>
  <c r="EU106" i="2"/>
  <c r="EU103" i="2"/>
  <c r="EU98" i="2"/>
  <c r="EU95" i="2"/>
  <c r="EU90" i="2"/>
  <c r="EU70" i="2"/>
  <c r="EU60" i="2"/>
  <c r="FR60" i="2" s="1"/>
  <c r="EU55" i="2"/>
  <c r="FR55" i="2" s="1"/>
  <c r="EU50" i="2"/>
  <c r="FR50" i="2" s="1"/>
  <c r="EU46" i="2"/>
  <c r="FR46" i="2" s="1"/>
  <c r="EU42" i="2"/>
  <c r="EU41" i="2"/>
  <c r="EU35" i="2"/>
  <c r="EU34" i="2"/>
  <c r="EU30" i="2"/>
  <c r="EU29" i="2"/>
  <c r="EU20" i="2"/>
  <c r="EU16" i="2"/>
  <c r="EU13" i="2"/>
  <c r="EU92" i="2" l="1"/>
  <c r="EU219" i="2"/>
  <c r="EU74" i="2"/>
  <c r="N64" i="6" l="1"/>
  <c r="BG119" i="2"/>
  <c r="EV119" i="2"/>
  <c r="ET119" i="2"/>
  <c r="ES119" i="2"/>
  <c r="ER119" i="2"/>
  <c r="EP119" i="2"/>
  <c r="EO119" i="2"/>
  <c r="EN119" i="2"/>
  <c r="EM119" i="2"/>
  <c r="EL119" i="2"/>
  <c r="EK119" i="2"/>
  <c r="CQ119" i="2"/>
  <c r="CP119" i="2"/>
  <c r="BL119" i="2"/>
  <c r="AV119" i="2"/>
  <c r="AU119" i="2"/>
  <c r="AT119" i="2"/>
  <c r="AS119" i="2"/>
  <c r="AR119" i="2"/>
  <c r="AQ119" i="2"/>
  <c r="AP119" i="2"/>
  <c r="AO119" i="2"/>
  <c r="AN119" i="2"/>
  <c r="AM119" i="2"/>
  <c r="AL119" i="2"/>
  <c r="AK119" i="2"/>
  <c r="AI119" i="2"/>
  <c r="AG119" i="2"/>
  <c r="AE119" i="2"/>
  <c r="AC119" i="2"/>
  <c r="AA119" i="2"/>
  <c r="Y119" i="2"/>
  <c r="W119" i="2"/>
  <c r="U119" i="2"/>
  <c r="S119" i="2"/>
  <c r="Q119" i="2"/>
  <c r="G119" i="2"/>
  <c r="F119" i="2"/>
  <c r="BG92" i="2"/>
  <c r="S100" i="3" l="1"/>
  <c r="K62" i="3"/>
  <c r="Q62" i="3"/>
  <c r="W100" i="3"/>
  <c r="N62" i="3"/>
  <c r="R62" i="3"/>
  <c r="V100" i="3"/>
  <c r="Q100" i="3"/>
  <c r="S62" i="3"/>
  <c r="M62" i="3"/>
  <c r="E100" i="3"/>
  <c r="T100" i="3"/>
  <c r="H62" i="3"/>
  <c r="J62" i="3"/>
  <c r="L62" i="3"/>
  <c r="F100" i="3"/>
  <c r="U100" i="3"/>
  <c r="K100" i="3"/>
  <c r="T62" i="3"/>
  <c r="U62" i="3"/>
  <c r="J100" i="3"/>
  <c r="V62" i="3"/>
  <c r="W62" i="3"/>
  <c r="L100" i="3"/>
  <c r="H100" i="3"/>
  <c r="R100" i="3"/>
  <c r="C100" i="3"/>
  <c r="N100" i="3"/>
  <c r="M100" i="3"/>
  <c r="Q198" i="2"/>
  <c r="G100" i="3" l="1"/>
  <c r="P100" i="3" s="1"/>
  <c r="EQ119" i="2"/>
  <c r="D100" i="3" l="1"/>
  <c r="G62" i="3"/>
  <c r="I100" i="3"/>
  <c r="O100" i="3" s="1"/>
  <c r="EJ534" i="2"/>
  <c r="EI534" i="2"/>
  <c r="EH534" i="2"/>
  <c r="EG534" i="2"/>
  <c r="EF534" i="2"/>
  <c r="EE534" i="2"/>
  <c r="ED534" i="2"/>
  <c r="EC534" i="2"/>
  <c r="EB534" i="2"/>
  <c r="EA534" i="2"/>
  <c r="DZ534" i="2"/>
  <c r="DY534" i="2"/>
  <c r="DX534" i="2"/>
  <c r="DW534" i="2"/>
  <c r="DV534" i="2"/>
  <c r="DU534" i="2"/>
  <c r="DT534" i="2"/>
  <c r="DS534" i="2"/>
  <c r="DQ534" i="2"/>
  <c r="DP534" i="2"/>
  <c r="DO534" i="2"/>
  <c r="DN534" i="2"/>
  <c r="DM534" i="2"/>
  <c r="DL534" i="2"/>
  <c r="X100" i="3" l="1"/>
  <c r="X62" i="3"/>
  <c r="P62" i="3"/>
  <c r="I62" i="3"/>
  <c r="Y100" i="3" l="1"/>
  <c r="Z100" i="3" s="1"/>
  <c r="O62" i="3"/>
  <c r="H13" i="2"/>
  <c r="H14" i="2" s="1"/>
  <c r="O13" i="2"/>
  <c r="F14" i="2"/>
  <c r="G14" i="2"/>
  <c r="H16" i="2"/>
  <c r="H17" i="2" s="1"/>
  <c r="O16" i="2"/>
  <c r="F17" i="2"/>
  <c r="G17" i="2"/>
  <c r="H20" i="2"/>
  <c r="O20" i="2"/>
  <c r="F23" i="2"/>
  <c r="G23" i="2"/>
  <c r="H29" i="2"/>
  <c r="O29" i="2"/>
  <c r="H30" i="2"/>
  <c r="O30" i="2"/>
  <c r="F31" i="2"/>
  <c r="G31" i="2"/>
  <c r="H34" i="2"/>
  <c r="O34" i="2"/>
  <c r="H35" i="2"/>
  <c r="O35" i="2"/>
  <c r="F38" i="2"/>
  <c r="G38" i="2"/>
  <c r="H41" i="2"/>
  <c r="O41" i="2"/>
  <c r="H42" i="2"/>
  <c r="O42" i="2"/>
  <c r="F43" i="2"/>
  <c r="G43" i="2"/>
  <c r="F47" i="2"/>
  <c r="G47" i="2"/>
  <c r="H47" i="2"/>
  <c r="AE100" i="3" l="1"/>
  <c r="Z62" i="3"/>
  <c r="AA62" i="3"/>
  <c r="Y62" i="3"/>
  <c r="H43" i="2"/>
  <c r="H23" i="2"/>
  <c r="H31" i="2"/>
  <c r="H38" i="2"/>
  <c r="AD100" i="3" l="1"/>
  <c r="EQ43" i="2"/>
  <c r="FB20" i="2" l="1"/>
  <c r="FB29" i="2"/>
  <c r="B24" i="3" l="1"/>
  <c r="EV43" i="2"/>
  <c r="ET43" i="2"/>
  <c r="ES43" i="2"/>
  <c r="ER43" i="2"/>
  <c r="EP43" i="2"/>
  <c r="EO43" i="2"/>
  <c r="EN43" i="2"/>
  <c r="EM43" i="2"/>
  <c r="EL43" i="2"/>
  <c r="EK43" i="2"/>
  <c r="CQ43" i="2"/>
  <c r="CP43" i="2"/>
  <c r="AV43" i="2"/>
  <c r="AU43" i="2"/>
  <c r="AT43" i="2"/>
  <c r="AS43" i="2"/>
  <c r="AR43" i="2"/>
  <c r="AQ43" i="2"/>
  <c r="AP43" i="2"/>
  <c r="AO43" i="2"/>
  <c r="AN43" i="2"/>
  <c r="AM43" i="2"/>
  <c r="AL43" i="2"/>
  <c r="AK43" i="2"/>
  <c r="AI43" i="2"/>
  <c r="AG43" i="2"/>
  <c r="AE43" i="2"/>
  <c r="AC43" i="2"/>
  <c r="AA43" i="2"/>
  <c r="Y43" i="2"/>
  <c r="W43" i="2"/>
  <c r="U43" i="2"/>
  <c r="S43" i="2"/>
  <c r="Q43" i="2"/>
  <c r="FE42" i="2"/>
  <c r="FD42" i="2"/>
  <c r="FC42" i="2"/>
  <c r="FB42" i="2"/>
  <c r="FA42" i="2"/>
  <c r="EZ42" i="2"/>
  <c r="EY42" i="2"/>
  <c r="EX42" i="2"/>
  <c r="EW42" i="2"/>
  <c r="FF42" i="2"/>
  <c r="EI42" i="2"/>
  <c r="EH42" i="2"/>
  <c r="EG42" i="2"/>
  <c r="EF42" i="2"/>
  <c r="EE42" i="2"/>
  <c r="ED42" i="2"/>
  <c r="EC42" i="2"/>
  <c r="EB42" i="2"/>
  <c r="DZ42" i="2"/>
  <c r="DY42" i="2"/>
  <c r="DX42" i="2"/>
  <c r="DW42" i="2"/>
  <c r="DV42" i="2"/>
  <c r="DU42" i="2"/>
  <c r="DT42" i="2"/>
  <c r="DS42" i="2"/>
  <c r="DQ42" i="2"/>
  <c r="DP42" i="2"/>
  <c r="DO42" i="2"/>
  <c r="DN42" i="2"/>
  <c r="DM42" i="2"/>
  <c r="DL42" i="2"/>
  <c r="DK42" i="2"/>
  <c r="DJ42" i="2"/>
  <c r="DH42" i="2"/>
  <c r="DG42" i="2"/>
  <c r="DF42" i="2"/>
  <c r="DE42" i="2"/>
  <c r="DD42" i="2"/>
  <c r="DC42" i="2"/>
  <c r="DB42" i="2"/>
  <c r="DA42" i="2"/>
  <c r="CM42" i="2"/>
  <c r="CK42" i="2"/>
  <c r="CI42" i="2"/>
  <c r="CH42" i="2"/>
  <c r="CG42" i="2"/>
  <c r="CD42" i="2"/>
  <c r="CB42" i="2"/>
  <c r="BZ42" i="2"/>
  <c r="BY42" i="2"/>
  <c r="BX42" i="2"/>
  <c r="BU42" i="2"/>
  <c r="BS42" i="2"/>
  <c r="BQ42" i="2"/>
  <c r="BP42" i="2"/>
  <c r="BO42" i="2"/>
  <c r="BL42" i="2"/>
  <c r="BJ42" i="2"/>
  <c r="BH42" i="2"/>
  <c r="BG42" i="2"/>
  <c r="BF42" i="2"/>
  <c r="BC42" i="2"/>
  <c r="BA42" i="2"/>
  <c r="AY42" i="2"/>
  <c r="AX42" i="2"/>
  <c r="AW42" i="2"/>
  <c r="AJ42" i="2"/>
  <c r="CL42" i="2" s="1"/>
  <c r="AH42" i="2"/>
  <c r="CJ42" i="2" s="1"/>
  <c r="AF42" i="2"/>
  <c r="CC42" i="2" s="1"/>
  <c r="AD42" i="2"/>
  <c r="CA42" i="2" s="1"/>
  <c r="AB42" i="2"/>
  <c r="BT42" i="2" s="1"/>
  <c r="Z42" i="2"/>
  <c r="BR42" i="2" s="1"/>
  <c r="X42" i="2"/>
  <c r="BK42" i="2" s="1"/>
  <c r="V42" i="2"/>
  <c r="BI42" i="2" s="1"/>
  <c r="T42" i="2"/>
  <c r="BB42" i="2" s="1"/>
  <c r="R42" i="2"/>
  <c r="AZ42" i="2" s="1"/>
  <c r="BV42" i="2" l="1"/>
  <c r="BM42" i="2"/>
  <c r="BD42" i="2"/>
  <c r="FO42" i="2"/>
  <c r="FN42" i="2"/>
  <c r="FR42" i="2"/>
  <c r="T24" i="3"/>
  <c r="U24" i="3"/>
  <c r="CV42" i="2"/>
  <c r="L24" i="3" s="1"/>
  <c r="C24" i="3"/>
  <c r="W24" i="3"/>
  <c r="F24" i="3"/>
  <c r="V24" i="3"/>
  <c r="S24" i="3"/>
  <c r="B20" i="4"/>
  <c r="F20" i="4" s="1"/>
  <c r="E20" i="4"/>
  <c r="E24" i="3"/>
  <c r="R24" i="3"/>
  <c r="CW42" i="2"/>
  <c r="M24" i="3" s="1"/>
  <c r="EA42" i="2"/>
  <c r="EJ42" i="2"/>
  <c r="CX42" i="2"/>
  <c r="N24" i="3" s="1"/>
  <c r="Q24" i="3"/>
  <c r="CT42" i="2"/>
  <c r="J24" i="3" s="1"/>
  <c r="DR42" i="2"/>
  <c r="CS42" i="2"/>
  <c r="CE42" i="2"/>
  <c r="DI42" i="2"/>
  <c r="CU42" i="2"/>
  <c r="K24" i="3" s="1"/>
  <c r="CN42" i="2"/>
  <c r="CR42" i="2"/>
  <c r="FQ42" i="2" s="1"/>
  <c r="AX270" i="2"/>
  <c r="F328" i="2"/>
  <c r="Q66" i="2"/>
  <c r="CO42" i="2" l="1"/>
  <c r="BN42" i="2"/>
  <c r="G24" i="3"/>
  <c r="P24" i="3" s="1"/>
  <c r="H24" i="3"/>
  <c r="BW42" i="2"/>
  <c r="CF42" i="2"/>
  <c r="CY42" i="2"/>
  <c r="BE42" i="2"/>
  <c r="I24" i="3" l="1"/>
  <c r="O24" i="3" s="1"/>
  <c r="D24" i="3"/>
  <c r="CZ42" i="2"/>
  <c r="FP42" i="2" s="1"/>
  <c r="X24" i="3" l="1"/>
  <c r="Y24" i="3" l="1"/>
  <c r="Z24" i="3" s="1"/>
  <c r="B16" i="3"/>
  <c r="EV38" i="2"/>
  <c r="ET38" i="2"/>
  <c r="ES38" i="2"/>
  <c r="ER38" i="2"/>
  <c r="EQ38" i="2"/>
  <c r="EP38" i="2"/>
  <c r="EO38" i="2"/>
  <c r="EN38" i="2"/>
  <c r="EM38" i="2"/>
  <c r="EL38" i="2"/>
  <c r="EK38" i="2"/>
  <c r="CQ38" i="2"/>
  <c r="CP38" i="2"/>
  <c r="AV38" i="2"/>
  <c r="AU38" i="2"/>
  <c r="AT38" i="2"/>
  <c r="AS38" i="2"/>
  <c r="AR38" i="2"/>
  <c r="AQ38" i="2"/>
  <c r="AP38" i="2"/>
  <c r="AO38" i="2"/>
  <c r="AN38" i="2"/>
  <c r="AM38" i="2"/>
  <c r="AL38" i="2"/>
  <c r="AK38" i="2"/>
  <c r="AI38" i="2"/>
  <c r="AG38" i="2"/>
  <c r="AE38" i="2"/>
  <c r="AC38" i="2"/>
  <c r="AA38" i="2"/>
  <c r="Y38" i="2"/>
  <c r="W38" i="2"/>
  <c r="U38" i="2"/>
  <c r="S38" i="2"/>
  <c r="Q38" i="2"/>
  <c r="EV31" i="2"/>
  <c r="ET31" i="2"/>
  <c r="ES31" i="2"/>
  <c r="ER31" i="2"/>
  <c r="EQ31" i="2"/>
  <c r="EP31" i="2"/>
  <c r="EO31" i="2"/>
  <c r="EN31" i="2"/>
  <c r="EM31" i="2"/>
  <c r="EL31" i="2"/>
  <c r="EK31" i="2"/>
  <c r="CQ31" i="2"/>
  <c r="CP31" i="2"/>
  <c r="AV31" i="2"/>
  <c r="AU31" i="2"/>
  <c r="AT31" i="2"/>
  <c r="AS31" i="2"/>
  <c r="AR31" i="2"/>
  <c r="AQ31" i="2"/>
  <c r="AP31" i="2"/>
  <c r="AO31" i="2"/>
  <c r="AN31" i="2"/>
  <c r="AM31" i="2"/>
  <c r="AL31" i="2"/>
  <c r="AK31" i="2"/>
  <c r="AI31" i="2"/>
  <c r="AG31" i="2"/>
  <c r="AE31" i="2"/>
  <c r="AC31" i="2"/>
  <c r="AA31" i="2"/>
  <c r="Y31" i="2"/>
  <c r="W31" i="2"/>
  <c r="U31" i="2"/>
  <c r="S31" i="2"/>
  <c r="Q31" i="2"/>
  <c r="AD24" i="3" l="1"/>
  <c r="AE24" i="3"/>
  <c r="B109" i="3" l="1"/>
  <c r="C109" i="3" s="1"/>
  <c r="B107" i="3"/>
  <c r="F198" i="2"/>
  <c r="EV204" i="2"/>
  <c r="ET204" i="2"/>
  <c r="ES204" i="2"/>
  <c r="EQ204" i="2"/>
  <c r="EP204" i="2"/>
  <c r="EN204" i="2"/>
  <c r="EL204" i="2"/>
  <c r="EK204" i="2"/>
  <c r="EJ204" i="2"/>
  <c r="EI204" i="2"/>
  <c r="EH204" i="2"/>
  <c r="EG204" i="2"/>
  <c r="EF204" i="2"/>
  <c r="EE204" i="2"/>
  <c r="ED204" i="2"/>
  <c r="EC204" i="2"/>
  <c r="EB204" i="2"/>
  <c r="EA204" i="2"/>
  <c r="DZ204" i="2"/>
  <c r="DY204" i="2"/>
  <c r="DX204" i="2"/>
  <c r="DW204" i="2"/>
  <c r="DV204" i="2"/>
  <c r="DU204" i="2"/>
  <c r="DT204" i="2"/>
  <c r="DS204" i="2"/>
  <c r="CQ204" i="2"/>
  <c r="CP204" i="2"/>
  <c r="AV204" i="2"/>
  <c r="AU204" i="2"/>
  <c r="AT204" i="2"/>
  <c r="AS204" i="2"/>
  <c r="AR204" i="2"/>
  <c r="AQ204" i="2"/>
  <c r="AP204" i="2"/>
  <c r="AO204" i="2"/>
  <c r="AN204" i="2"/>
  <c r="AM204" i="2"/>
  <c r="AL204" i="2"/>
  <c r="AK204" i="2"/>
  <c r="AI204" i="2"/>
  <c r="AG204" i="2"/>
  <c r="AE204" i="2"/>
  <c r="AC204" i="2"/>
  <c r="AA204" i="2"/>
  <c r="Y204" i="2"/>
  <c r="W204" i="2"/>
  <c r="U204" i="2"/>
  <c r="S204" i="2"/>
  <c r="Q204" i="2"/>
  <c r="F204" i="2"/>
  <c r="FE203" i="2"/>
  <c r="FD203" i="2"/>
  <c r="FB203" i="2"/>
  <c r="FA203" i="2"/>
  <c r="EY203" i="2"/>
  <c r="EW203" i="2"/>
  <c r="EZ203" i="2"/>
  <c r="EX203" i="2"/>
  <c r="DQ203" i="2"/>
  <c r="DP203" i="2"/>
  <c r="DO203" i="2"/>
  <c r="DN203" i="2"/>
  <c r="DM203" i="2"/>
  <c r="DL203" i="2"/>
  <c r="DK203" i="2"/>
  <c r="DJ203" i="2"/>
  <c r="DH203" i="2"/>
  <c r="DG203" i="2"/>
  <c r="DF203" i="2"/>
  <c r="DE203" i="2"/>
  <c r="DD203" i="2"/>
  <c r="DC203" i="2"/>
  <c r="DB203" i="2"/>
  <c r="DA203" i="2"/>
  <c r="CM203" i="2"/>
  <c r="CK203" i="2"/>
  <c r="CI203" i="2"/>
  <c r="CG203" i="2"/>
  <c r="CD203" i="2"/>
  <c r="CB203" i="2"/>
  <c r="BZ203" i="2"/>
  <c r="BX203" i="2"/>
  <c r="BU203" i="2"/>
  <c r="BS203" i="2"/>
  <c r="BQ203" i="2"/>
  <c r="BO203" i="2"/>
  <c r="BL203" i="2"/>
  <c r="BJ203" i="2"/>
  <c r="BH203" i="2"/>
  <c r="BF203" i="2"/>
  <c r="BC203" i="2"/>
  <c r="BA203" i="2"/>
  <c r="AY203" i="2"/>
  <c r="AJ203" i="2"/>
  <c r="CL203" i="2" s="1"/>
  <c r="AH203" i="2"/>
  <c r="CJ203" i="2" s="1"/>
  <c r="AF203" i="2"/>
  <c r="CC203" i="2" s="1"/>
  <c r="AD203" i="2"/>
  <c r="CA203" i="2" s="1"/>
  <c r="AB203" i="2"/>
  <c r="BT203" i="2" s="1"/>
  <c r="Z203" i="2"/>
  <c r="BR203" i="2" s="1"/>
  <c r="X203" i="2"/>
  <c r="BK203" i="2" s="1"/>
  <c r="V203" i="2"/>
  <c r="BI203" i="2" s="1"/>
  <c r="T203" i="2"/>
  <c r="BB203" i="2" s="1"/>
  <c r="R203" i="2"/>
  <c r="AZ203" i="2" s="1"/>
  <c r="O203" i="2"/>
  <c r="N112" i="6"/>
  <c r="EK169" i="2"/>
  <c r="CQ169" i="2"/>
  <c r="CP169" i="2"/>
  <c r="AV169" i="2"/>
  <c r="AU169" i="2"/>
  <c r="AT169" i="2"/>
  <c r="AS169" i="2"/>
  <c r="AR169" i="2"/>
  <c r="AQ169" i="2"/>
  <c r="AP169" i="2"/>
  <c r="AO169" i="2"/>
  <c r="AN169" i="2"/>
  <c r="AM169" i="2"/>
  <c r="AL169" i="2"/>
  <c r="AK169" i="2"/>
  <c r="AI169" i="2"/>
  <c r="AG169" i="2"/>
  <c r="AE169" i="2"/>
  <c r="AC169" i="2"/>
  <c r="AA169" i="2"/>
  <c r="Y169" i="2"/>
  <c r="W169" i="2"/>
  <c r="U169" i="2"/>
  <c r="S169" i="2"/>
  <c r="Q169" i="2"/>
  <c r="G169" i="2"/>
  <c r="F169" i="2"/>
  <c r="B99" i="6"/>
  <c r="B95" i="6"/>
  <c r="B58" i="6"/>
  <c r="O58" i="6" s="1"/>
  <c r="F115" i="2"/>
  <c r="FE114" i="2"/>
  <c r="FD114" i="2"/>
  <c r="FC114" i="2"/>
  <c r="FB114" i="2"/>
  <c r="FA114" i="2"/>
  <c r="EZ114" i="2"/>
  <c r="EY114" i="2"/>
  <c r="EX114" i="2"/>
  <c r="EW114" i="2"/>
  <c r="FF114" i="2"/>
  <c r="EI114" i="2"/>
  <c r="EH114" i="2"/>
  <c r="EG114" i="2"/>
  <c r="EF114" i="2"/>
  <c r="EE114" i="2"/>
  <c r="ED114" i="2"/>
  <c r="EC114" i="2"/>
  <c r="EB114" i="2"/>
  <c r="DZ114" i="2"/>
  <c r="DY114" i="2"/>
  <c r="DX114" i="2"/>
  <c r="DW114" i="2"/>
  <c r="DV114" i="2"/>
  <c r="DU114" i="2"/>
  <c r="DT114" i="2"/>
  <c r="DS114" i="2"/>
  <c r="DQ114" i="2"/>
  <c r="DP114" i="2"/>
  <c r="DO114" i="2"/>
  <c r="DN114" i="2"/>
  <c r="DM114" i="2"/>
  <c r="DL114" i="2"/>
  <c r="DK114" i="2"/>
  <c r="DJ114" i="2"/>
  <c r="CY114" i="2"/>
  <c r="CX114" i="2"/>
  <c r="CW114" i="2"/>
  <c r="CV114" i="2"/>
  <c r="CU114" i="2"/>
  <c r="CT114" i="2"/>
  <c r="CS114" i="2"/>
  <c r="CR114" i="2"/>
  <c r="CM114" i="2"/>
  <c r="CK114" i="2"/>
  <c r="CI114" i="2"/>
  <c r="CH114" i="2"/>
  <c r="CG114" i="2"/>
  <c r="CD114" i="2"/>
  <c r="CB114" i="2"/>
  <c r="BZ114" i="2"/>
  <c r="BY114" i="2"/>
  <c r="BX114" i="2"/>
  <c r="BU114" i="2"/>
  <c r="BS114" i="2"/>
  <c r="BQ114" i="2"/>
  <c r="BP114" i="2"/>
  <c r="BO114" i="2"/>
  <c r="BL114" i="2"/>
  <c r="BJ114" i="2"/>
  <c r="BH114" i="2"/>
  <c r="BF114" i="2"/>
  <c r="BC114" i="2"/>
  <c r="BA114" i="2"/>
  <c r="AY114" i="2"/>
  <c r="AX114" i="2"/>
  <c r="AW114" i="2"/>
  <c r="AJ114" i="2"/>
  <c r="CL114" i="2" s="1"/>
  <c r="AH114" i="2"/>
  <c r="CJ114" i="2" s="1"/>
  <c r="AF114" i="2"/>
  <c r="CC114" i="2" s="1"/>
  <c r="AD114" i="2"/>
  <c r="CA114" i="2" s="1"/>
  <c r="AB114" i="2"/>
  <c r="BT114" i="2" s="1"/>
  <c r="Z114" i="2"/>
  <c r="BR114" i="2" s="1"/>
  <c r="X114" i="2"/>
  <c r="BK114" i="2" s="1"/>
  <c r="V114" i="2"/>
  <c r="BI114" i="2" s="1"/>
  <c r="T114" i="2"/>
  <c r="BB114" i="2" s="1"/>
  <c r="R114" i="2"/>
  <c r="AZ114" i="2" s="1"/>
  <c r="O114" i="2"/>
  <c r="H114" i="2"/>
  <c r="N53" i="6"/>
  <c r="EV99" i="2"/>
  <c r="ET99" i="2"/>
  <c r="ES99" i="2"/>
  <c r="ER99" i="2"/>
  <c r="EP99" i="2"/>
  <c r="EN99" i="2"/>
  <c r="EM99" i="2"/>
  <c r="EL99" i="2"/>
  <c r="EK99" i="2"/>
  <c r="CQ99" i="2"/>
  <c r="CP99" i="2"/>
  <c r="AV99" i="2"/>
  <c r="AU99" i="2"/>
  <c r="AT99" i="2"/>
  <c r="AS99" i="2"/>
  <c r="AR99" i="2"/>
  <c r="AQ99" i="2"/>
  <c r="AP99" i="2"/>
  <c r="AO99" i="2"/>
  <c r="AN99" i="2"/>
  <c r="AM99" i="2"/>
  <c r="AL99" i="2"/>
  <c r="AK99" i="2"/>
  <c r="AI99" i="2"/>
  <c r="AG99" i="2"/>
  <c r="AE99" i="2"/>
  <c r="AC99" i="2"/>
  <c r="AA99" i="2"/>
  <c r="Y99" i="2"/>
  <c r="W99" i="2"/>
  <c r="U99" i="2"/>
  <c r="S99" i="2"/>
  <c r="Q99" i="2"/>
  <c r="G99" i="2"/>
  <c r="F99" i="2"/>
  <c r="BD203" i="2" l="1"/>
  <c r="BM203" i="2"/>
  <c r="BV203" i="2"/>
  <c r="BV114" i="2"/>
  <c r="BW114" i="2" s="1"/>
  <c r="BM114" i="2"/>
  <c r="BN114" i="2" s="1"/>
  <c r="BD114" i="2"/>
  <c r="BE114" i="2" s="1"/>
  <c r="BG204" i="2"/>
  <c r="CD204" i="2"/>
  <c r="BZ204" i="2"/>
  <c r="CB204" i="2"/>
  <c r="FN203" i="2"/>
  <c r="FN114" i="2"/>
  <c r="FO114" i="2"/>
  <c r="BT204" i="2"/>
  <c r="BL204" i="2"/>
  <c r="FO203" i="2"/>
  <c r="FR114" i="2"/>
  <c r="FC203" i="2"/>
  <c r="FC204" i="2" s="1"/>
  <c r="EU203" i="2"/>
  <c r="FF203" i="2" s="1"/>
  <c r="W109" i="3" s="1"/>
  <c r="DG204" i="2"/>
  <c r="FB204" i="2"/>
  <c r="DH204" i="2"/>
  <c r="DJ204" i="2"/>
  <c r="CI204" i="2"/>
  <c r="DK204" i="2"/>
  <c r="CP522" i="2"/>
  <c r="CK204" i="2"/>
  <c r="DL204" i="2"/>
  <c r="CQ522" i="2"/>
  <c r="CM204" i="2"/>
  <c r="DM204" i="2"/>
  <c r="DA204" i="2"/>
  <c r="DN204" i="2"/>
  <c r="DO204" i="2"/>
  <c r="DC204" i="2"/>
  <c r="DP204" i="2"/>
  <c r="DD204" i="2"/>
  <c r="DQ204" i="2"/>
  <c r="CH203" i="2"/>
  <c r="CH204" i="2" s="1"/>
  <c r="DE204" i="2"/>
  <c r="DF204" i="2"/>
  <c r="EW204" i="2"/>
  <c r="FD204" i="2"/>
  <c r="EZ204" i="2"/>
  <c r="BH204" i="2"/>
  <c r="BR204" i="2"/>
  <c r="BJ204" i="2"/>
  <c r="CG204" i="2"/>
  <c r="EY204" i="2"/>
  <c r="BO204" i="2"/>
  <c r="CC204" i="2"/>
  <c r="DB204" i="2"/>
  <c r="BQ204" i="2"/>
  <c r="BX204" i="2"/>
  <c r="G204" i="2"/>
  <c r="FA204" i="2"/>
  <c r="AZ204" i="2"/>
  <c r="AY204" i="2"/>
  <c r="BB204" i="2"/>
  <c r="BA204" i="2"/>
  <c r="CL204" i="2"/>
  <c r="V204" i="2"/>
  <c r="BC204" i="2"/>
  <c r="X204" i="2"/>
  <c r="BF204" i="2"/>
  <c r="EX204" i="2"/>
  <c r="CA204" i="2"/>
  <c r="Z204" i="2"/>
  <c r="ER204" i="2"/>
  <c r="AB204" i="2"/>
  <c r="Q109" i="3"/>
  <c r="BU204" i="2"/>
  <c r="FE204" i="2"/>
  <c r="CJ204" i="2"/>
  <c r="BS204" i="2"/>
  <c r="R204" i="2"/>
  <c r="BK204" i="2"/>
  <c r="T204" i="2"/>
  <c r="AF204" i="2"/>
  <c r="AD204" i="2"/>
  <c r="AH204" i="2"/>
  <c r="E109" i="3"/>
  <c r="EM204" i="2"/>
  <c r="F109" i="3"/>
  <c r="AJ204" i="2"/>
  <c r="AW204" i="2"/>
  <c r="EO204" i="2"/>
  <c r="R109" i="3"/>
  <c r="S109" i="3"/>
  <c r="T109" i="3"/>
  <c r="U109" i="3"/>
  <c r="V109" i="3"/>
  <c r="CX203" i="2"/>
  <c r="N109" i="3" s="1"/>
  <c r="CN203" i="2"/>
  <c r="BP203" i="2"/>
  <c r="CW203" i="2"/>
  <c r="M109" i="3" s="1"/>
  <c r="CE203" i="2"/>
  <c r="BY203" i="2"/>
  <c r="BY204" i="2" s="1"/>
  <c r="DI203" i="2"/>
  <c r="CT203" i="2"/>
  <c r="J109" i="3" s="1"/>
  <c r="DR203" i="2"/>
  <c r="CR203" i="2"/>
  <c r="H203" i="2"/>
  <c r="H204" i="2" s="1"/>
  <c r="CU203" i="2"/>
  <c r="K109" i="3" s="1"/>
  <c r="AX204" i="2"/>
  <c r="CV203" i="2"/>
  <c r="L109" i="3" s="1"/>
  <c r="DA114" i="2"/>
  <c r="G58" i="6" s="1"/>
  <c r="R58" i="6"/>
  <c r="E58" i="6"/>
  <c r="F58" i="6"/>
  <c r="EJ114" i="2"/>
  <c r="S58" i="6"/>
  <c r="C58" i="6"/>
  <c r="T58" i="6"/>
  <c r="U58" i="6"/>
  <c r="V58" i="6"/>
  <c r="DF114" i="2"/>
  <c r="M58" i="6" s="1"/>
  <c r="CZ114" i="2"/>
  <c r="W58" i="6"/>
  <c r="X58" i="6"/>
  <c r="DE114" i="2"/>
  <c r="L58" i="6" s="1"/>
  <c r="DG114" i="2"/>
  <c r="DB114" i="2"/>
  <c r="H58" i="6" s="1"/>
  <c r="EA114" i="2"/>
  <c r="DR114" i="2"/>
  <c r="CE114" i="2"/>
  <c r="CF114" i="2" s="1"/>
  <c r="DD114" i="2"/>
  <c r="K58" i="6" s="1"/>
  <c r="CN114" i="2"/>
  <c r="CO114" i="2" s="1"/>
  <c r="DC114" i="2"/>
  <c r="J58" i="6" s="1"/>
  <c r="Q58" i="6" l="1"/>
  <c r="Y58" i="6" s="1"/>
  <c r="K110" i="3"/>
  <c r="FR203" i="2"/>
  <c r="G109" i="3"/>
  <c r="P109" i="3" s="1"/>
  <c r="FQ203" i="2"/>
  <c r="FQ114" i="2"/>
  <c r="CO203" i="2"/>
  <c r="I58" i="6"/>
  <c r="P58" i="6" s="1"/>
  <c r="S110" i="3"/>
  <c r="W110" i="3"/>
  <c r="DR204" i="2"/>
  <c r="BD204" i="2"/>
  <c r="Q110" i="3"/>
  <c r="EU204" i="2"/>
  <c r="FF204" i="2"/>
  <c r="CR204" i="2"/>
  <c r="V110" i="3"/>
  <c r="L110" i="3"/>
  <c r="CV204" i="2"/>
  <c r="CY203" i="2"/>
  <c r="DI204" i="2"/>
  <c r="U110" i="3"/>
  <c r="T110" i="3"/>
  <c r="R110" i="3"/>
  <c r="CE204" i="2"/>
  <c r="N110" i="3"/>
  <c r="CF203" i="2"/>
  <c r="BM204" i="2"/>
  <c r="BI204" i="2"/>
  <c r="BW203" i="2"/>
  <c r="BP204" i="2"/>
  <c r="BV204" i="2"/>
  <c r="J110" i="3"/>
  <c r="CT204" i="2"/>
  <c r="CN204" i="2"/>
  <c r="CX204" i="2"/>
  <c r="CS203" i="2"/>
  <c r="CS204" i="2" s="1"/>
  <c r="BN203" i="2"/>
  <c r="BE203" i="2"/>
  <c r="BE204" i="2" s="1"/>
  <c r="D58" i="6"/>
  <c r="DH114" i="2"/>
  <c r="DI114" i="2" s="1"/>
  <c r="D109" i="3" l="1"/>
  <c r="X109" i="3"/>
  <c r="CU204" i="2"/>
  <c r="FP114" i="2"/>
  <c r="CO204" i="2"/>
  <c r="Z58" i="6"/>
  <c r="AA58" i="6" s="1"/>
  <c r="CF204" i="2"/>
  <c r="BW204" i="2"/>
  <c r="CW204" i="2"/>
  <c r="M110" i="3"/>
  <c r="CZ203" i="2"/>
  <c r="FP203" i="2" s="1"/>
  <c r="H109" i="3"/>
  <c r="I109" i="3" s="1"/>
  <c r="G110" i="3"/>
  <c r="BN204" i="2"/>
  <c r="EO99" i="2"/>
  <c r="G10" i="2"/>
  <c r="BG10" i="2" s="1"/>
  <c r="AD58" i="6" l="1"/>
  <c r="AE58" i="6"/>
  <c r="O109" i="3"/>
  <c r="Y109" i="3" s="1"/>
  <c r="Z109" i="3" s="1"/>
  <c r="P110" i="3"/>
  <c r="I110" i="3"/>
  <c r="CZ204" i="2"/>
  <c r="CY204" i="2"/>
  <c r="H110" i="3"/>
  <c r="AD109" i="3" l="1"/>
  <c r="AE109" i="3"/>
  <c r="O110" i="3"/>
  <c r="X110" i="3"/>
  <c r="AA110" i="3" l="1"/>
  <c r="Z110" i="3"/>
  <c r="Y110" i="3"/>
  <c r="Q328" i="2"/>
  <c r="Q321" i="2"/>
  <c r="Q314" i="2"/>
  <c r="Q310" i="2"/>
  <c r="Q306" i="2"/>
  <c r="Q303" i="2"/>
  <c r="Q298" i="2"/>
  <c r="Q289" i="2"/>
  <c r="Q286" i="2"/>
  <c r="Q283" i="2"/>
  <c r="Q280" i="2"/>
  <c r="Q270" i="2"/>
  <c r="Q262" i="2"/>
  <c r="Q258" i="2"/>
  <c r="Q254" i="2"/>
  <c r="Q231" i="2"/>
  <c r="Q219" i="2"/>
  <c r="Q180" i="2"/>
  <c r="Q149" i="2"/>
  <c r="Q146" i="2"/>
  <c r="Q138" i="2"/>
  <c r="Q135" i="2"/>
  <c r="Q131" i="2"/>
  <c r="Q128" i="2"/>
  <c r="Q115" i="2"/>
  <c r="Q107" i="2"/>
  <c r="Q104" i="2"/>
  <c r="FF87" i="2"/>
  <c r="FE87" i="2"/>
  <c r="FD87" i="2"/>
  <c r="FC87" i="2"/>
  <c r="FB87" i="2"/>
  <c r="FA87" i="2"/>
  <c r="EZ87" i="2"/>
  <c r="EY87" i="2"/>
  <c r="EX87" i="2"/>
  <c r="EW87" i="2"/>
  <c r="EV87" i="2"/>
  <c r="EU87" i="2"/>
  <c r="ET87" i="2"/>
  <c r="ES87" i="2"/>
  <c r="ER87" i="2"/>
  <c r="EQ87" i="2"/>
  <c r="EP87" i="2"/>
  <c r="EO87" i="2"/>
  <c r="EN87" i="2"/>
  <c r="EM87" i="2"/>
  <c r="EL87" i="2"/>
  <c r="EK87" i="2"/>
  <c r="EJ87" i="2"/>
  <c r="EI87" i="2"/>
  <c r="EH87" i="2"/>
  <c r="EG87" i="2"/>
  <c r="EF87" i="2"/>
  <c r="EE87" i="2"/>
  <c r="ED87" i="2"/>
  <c r="EC87" i="2"/>
  <c r="EB87" i="2"/>
  <c r="EA87" i="2"/>
  <c r="DZ87" i="2"/>
  <c r="DY87" i="2"/>
  <c r="DX87" i="2"/>
  <c r="DW87" i="2"/>
  <c r="DV87" i="2"/>
  <c r="DU87" i="2"/>
  <c r="DT87" i="2"/>
  <c r="DS87" i="2"/>
  <c r="DR87" i="2"/>
  <c r="DQ87" i="2"/>
  <c r="DP87" i="2"/>
  <c r="DO87" i="2"/>
  <c r="DN87" i="2"/>
  <c r="DM87" i="2"/>
  <c r="DL87" i="2"/>
  <c r="DK87" i="2"/>
  <c r="DJ87" i="2"/>
  <c r="DI87" i="2"/>
  <c r="DH87" i="2"/>
  <c r="DG87" i="2"/>
  <c r="DF87" i="2"/>
  <c r="DE87" i="2"/>
  <c r="DD87" i="2"/>
  <c r="DC87" i="2"/>
  <c r="DB87" i="2"/>
  <c r="DA87" i="2"/>
  <c r="CZ87" i="2"/>
  <c r="CY87" i="2"/>
  <c r="CX87" i="2"/>
  <c r="CW87" i="2"/>
  <c r="CV87" i="2"/>
  <c r="CU87" i="2"/>
  <c r="CT87" i="2"/>
  <c r="CS87" i="2"/>
  <c r="CR87" i="2"/>
  <c r="CQ87" i="2"/>
  <c r="CP87" i="2"/>
  <c r="CO87" i="2"/>
  <c r="CN87" i="2"/>
  <c r="CM87" i="2"/>
  <c r="CL87" i="2"/>
  <c r="CK87" i="2"/>
  <c r="CJ87" i="2"/>
  <c r="CI87" i="2"/>
  <c r="CH87" i="2"/>
  <c r="CG87" i="2"/>
  <c r="CF87" i="2"/>
  <c r="CE87" i="2"/>
  <c r="CD87" i="2"/>
  <c r="CC87" i="2"/>
  <c r="CB87" i="2"/>
  <c r="CA87" i="2"/>
  <c r="BZ87" i="2"/>
  <c r="BY87" i="2"/>
  <c r="BX87" i="2"/>
  <c r="BW87" i="2"/>
  <c r="BV87" i="2"/>
  <c r="BU87" i="2"/>
  <c r="BT87" i="2"/>
  <c r="BS87" i="2"/>
  <c r="BR87" i="2"/>
  <c r="BQ87" i="2"/>
  <c r="BP87" i="2"/>
  <c r="BO87" i="2"/>
  <c r="BN87" i="2"/>
  <c r="BM87" i="2"/>
  <c r="BL87" i="2"/>
  <c r="BK87" i="2"/>
  <c r="BJ87" i="2"/>
  <c r="BI87" i="2"/>
  <c r="BH87" i="2"/>
  <c r="BG87" i="2"/>
  <c r="BF87" i="2"/>
  <c r="BE87" i="2"/>
  <c r="BD87" i="2"/>
  <c r="BC87" i="2"/>
  <c r="BB87" i="2"/>
  <c r="BA87" i="2"/>
  <c r="AZ87" i="2"/>
  <c r="AY87" i="2"/>
  <c r="AX87" i="2"/>
  <c r="AW87" i="2"/>
  <c r="AV87" i="2"/>
  <c r="AU87" i="2"/>
  <c r="AT87" i="2"/>
  <c r="AS87" i="2"/>
  <c r="AR87" i="2"/>
  <c r="AQ87" i="2"/>
  <c r="AP87" i="2"/>
  <c r="AO87" i="2"/>
  <c r="AN87" i="2"/>
  <c r="AM87" i="2"/>
  <c r="AL87" i="2"/>
  <c r="AK87" i="2"/>
  <c r="AJ87" i="2"/>
  <c r="AI87" i="2"/>
  <c r="AH87" i="2"/>
  <c r="AG87" i="2"/>
  <c r="AF87" i="2"/>
  <c r="AE87" i="2"/>
  <c r="AD87" i="2"/>
  <c r="AC87" i="2"/>
  <c r="AB87" i="2"/>
  <c r="AA87" i="2"/>
  <c r="Z87" i="2"/>
  <c r="Y87" i="2"/>
  <c r="X87" i="2"/>
  <c r="W87" i="2"/>
  <c r="V87" i="2"/>
  <c r="U87" i="2"/>
  <c r="T87" i="2"/>
  <c r="S87" i="2"/>
  <c r="R87" i="2"/>
  <c r="Q87" i="2"/>
  <c r="Q82" i="2"/>
  <c r="Q78" i="2"/>
  <c r="Q61" i="2"/>
  <c r="Q56" i="2"/>
  <c r="Q51" i="2"/>
  <c r="Q47" i="2"/>
  <c r="Q17" i="2"/>
  <c r="Q23" i="2"/>
  <c r="FF306" i="2"/>
  <c r="FE306" i="2"/>
  <c r="FD306" i="2"/>
  <c r="FC306" i="2"/>
  <c r="FB306" i="2"/>
  <c r="FA306" i="2"/>
  <c r="EZ306" i="2"/>
  <c r="EY306" i="2"/>
  <c r="EX306" i="2"/>
  <c r="EW306" i="2"/>
  <c r="EV306" i="2"/>
  <c r="EU306" i="2"/>
  <c r="ET306" i="2"/>
  <c r="ES306" i="2"/>
  <c r="ER306" i="2"/>
  <c r="EQ306" i="2"/>
  <c r="EP306" i="2"/>
  <c r="EO306" i="2"/>
  <c r="EN306" i="2"/>
  <c r="EM306" i="2"/>
  <c r="EL306" i="2"/>
  <c r="EK306" i="2"/>
  <c r="EJ306" i="2"/>
  <c r="EI306" i="2"/>
  <c r="EH306" i="2"/>
  <c r="EG306" i="2"/>
  <c r="EF306" i="2"/>
  <c r="EE306" i="2"/>
  <c r="ED306" i="2"/>
  <c r="EC306" i="2"/>
  <c r="EB306" i="2"/>
  <c r="EA306" i="2"/>
  <c r="DZ306" i="2"/>
  <c r="DY306" i="2"/>
  <c r="DX306" i="2"/>
  <c r="DW306" i="2"/>
  <c r="DV306" i="2"/>
  <c r="DU306" i="2"/>
  <c r="DT306" i="2"/>
  <c r="DS306" i="2"/>
  <c r="DR306" i="2"/>
  <c r="DQ306" i="2"/>
  <c r="DP306" i="2"/>
  <c r="DO306" i="2"/>
  <c r="DN306" i="2"/>
  <c r="DM306" i="2"/>
  <c r="DL306" i="2"/>
  <c r="DK306" i="2"/>
  <c r="DJ306" i="2"/>
  <c r="DI306" i="2"/>
  <c r="DH306" i="2"/>
  <c r="DG306" i="2"/>
  <c r="DF306" i="2"/>
  <c r="DE306" i="2"/>
  <c r="DD306" i="2"/>
  <c r="DC306" i="2"/>
  <c r="DB306" i="2"/>
  <c r="DA306" i="2"/>
  <c r="CZ306" i="2"/>
  <c r="CY306" i="2"/>
  <c r="CX306" i="2"/>
  <c r="CW306" i="2"/>
  <c r="CV306" i="2"/>
  <c r="CU306" i="2"/>
  <c r="CT306" i="2"/>
  <c r="CS306" i="2"/>
  <c r="CR306" i="2"/>
  <c r="CQ306" i="2"/>
  <c r="CP306" i="2"/>
  <c r="CO306" i="2"/>
  <c r="CN306" i="2"/>
  <c r="CM306" i="2"/>
  <c r="CL306" i="2"/>
  <c r="CK306" i="2"/>
  <c r="CJ306" i="2"/>
  <c r="CI306" i="2"/>
  <c r="CH306" i="2"/>
  <c r="CG306" i="2"/>
  <c r="CF306" i="2"/>
  <c r="CE306" i="2"/>
  <c r="CD306" i="2"/>
  <c r="CC306" i="2"/>
  <c r="CB306" i="2"/>
  <c r="CA306" i="2"/>
  <c r="BZ306" i="2"/>
  <c r="BY306" i="2"/>
  <c r="BX306" i="2"/>
  <c r="BW306" i="2"/>
  <c r="BV306" i="2"/>
  <c r="BU306" i="2"/>
  <c r="BT306" i="2"/>
  <c r="BS306" i="2"/>
  <c r="BR306" i="2"/>
  <c r="BQ306" i="2"/>
  <c r="BP306" i="2"/>
  <c r="BO306" i="2"/>
  <c r="BN306" i="2"/>
  <c r="BM306" i="2"/>
  <c r="BL306" i="2"/>
  <c r="BK306" i="2"/>
  <c r="BJ306" i="2"/>
  <c r="BI306" i="2"/>
  <c r="BH306" i="2"/>
  <c r="BG306" i="2"/>
  <c r="BF306" i="2"/>
  <c r="BE306" i="2"/>
  <c r="BD306" i="2"/>
  <c r="BC306" i="2"/>
  <c r="BB306" i="2"/>
  <c r="BA306" i="2"/>
  <c r="AZ306" i="2"/>
  <c r="AY306" i="2"/>
  <c r="AX306" i="2"/>
  <c r="AW306" i="2"/>
  <c r="AV306" i="2"/>
  <c r="AU306" i="2"/>
  <c r="AT306" i="2"/>
  <c r="AS306" i="2"/>
  <c r="AR306" i="2"/>
  <c r="AQ306" i="2"/>
  <c r="AP306" i="2"/>
  <c r="AO306" i="2"/>
  <c r="AN306" i="2"/>
  <c r="AM306" i="2"/>
  <c r="AL306" i="2"/>
  <c r="AK306" i="2"/>
  <c r="AJ306" i="2"/>
  <c r="AI306" i="2"/>
  <c r="AH306" i="2"/>
  <c r="AG306" i="2"/>
  <c r="AF306" i="2"/>
  <c r="AE306" i="2"/>
  <c r="AD306" i="2"/>
  <c r="AC306" i="2"/>
  <c r="AB306" i="2"/>
  <c r="AA306" i="2"/>
  <c r="Z306" i="2"/>
  <c r="Y306" i="2"/>
  <c r="X306" i="2"/>
  <c r="W306" i="2"/>
  <c r="V306" i="2"/>
  <c r="U306" i="2"/>
  <c r="T306" i="2"/>
  <c r="S306" i="2"/>
  <c r="R306" i="2"/>
  <c r="FF286" i="2"/>
  <c r="FE286" i="2"/>
  <c r="FD286" i="2"/>
  <c r="FC286" i="2"/>
  <c r="FB286" i="2"/>
  <c r="FA286" i="2"/>
  <c r="EZ286" i="2"/>
  <c r="EY286" i="2"/>
  <c r="EX286" i="2"/>
  <c r="EW286" i="2"/>
  <c r="EV286" i="2"/>
  <c r="EU286" i="2"/>
  <c r="ET286" i="2"/>
  <c r="ES286" i="2"/>
  <c r="ER286" i="2"/>
  <c r="EQ286" i="2"/>
  <c r="EP286" i="2"/>
  <c r="EO286" i="2"/>
  <c r="EN286" i="2"/>
  <c r="EM286" i="2"/>
  <c r="EL286" i="2"/>
  <c r="EK286" i="2"/>
  <c r="EJ286" i="2"/>
  <c r="EI286" i="2"/>
  <c r="EH286" i="2"/>
  <c r="EG286" i="2"/>
  <c r="EF286" i="2"/>
  <c r="EE286" i="2"/>
  <c r="ED286" i="2"/>
  <c r="EC286" i="2"/>
  <c r="EB286" i="2"/>
  <c r="EA286" i="2"/>
  <c r="DZ286" i="2"/>
  <c r="DY286" i="2"/>
  <c r="DX286" i="2"/>
  <c r="DW286" i="2"/>
  <c r="DV286" i="2"/>
  <c r="DU286" i="2"/>
  <c r="DT286" i="2"/>
  <c r="DS286" i="2"/>
  <c r="DR286" i="2"/>
  <c r="DQ286" i="2"/>
  <c r="DP286" i="2"/>
  <c r="DO286" i="2"/>
  <c r="DN286" i="2"/>
  <c r="DM286" i="2"/>
  <c r="DL286" i="2"/>
  <c r="DK286" i="2"/>
  <c r="DJ286" i="2"/>
  <c r="DI286" i="2"/>
  <c r="DH286" i="2"/>
  <c r="DG286" i="2"/>
  <c r="DF286" i="2"/>
  <c r="DE286" i="2"/>
  <c r="DD286" i="2"/>
  <c r="DC286" i="2"/>
  <c r="DB286" i="2"/>
  <c r="DA286" i="2"/>
  <c r="CZ286" i="2"/>
  <c r="CY286" i="2"/>
  <c r="CX286" i="2"/>
  <c r="CW286" i="2"/>
  <c r="CV286" i="2"/>
  <c r="CU286" i="2"/>
  <c r="CT286" i="2"/>
  <c r="CS286" i="2"/>
  <c r="CR286" i="2"/>
  <c r="CQ286" i="2"/>
  <c r="CP286" i="2"/>
  <c r="CO286" i="2"/>
  <c r="CN286" i="2"/>
  <c r="CM286" i="2"/>
  <c r="CL286" i="2"/>
  <c r="CK286" i="2"/>
  <c r="CJ286" i="2"/>
  <c r="CI286" i="2"/>
  <c r="CH286" i="2"/>
  <c r="CG286" i="2"/>
  <c r="CF286" i="2"/>
  <c r="CE286" i="2"/>
  <c r="CD286" i="2"/>
  <c r="CC286" i="2"/>
  <c r="CB286" i="2"/>
  <c r="CA286" i="2"/>
  <c r="BZ286" i="2"/>
  <c r="BY286" i="2"/>
  <c r="BX286" i="2"/>
  <c r="BW286" i="2"/>
  <c r="BV286" i="2"/>
  <c r="BU286" i="2"/>
  <c r="BT286" i="2"/>
  <c r="BS286" i="2"/>
  <c r="BR286" i="2"/>
  <c r="BQ286" i="2"/>
  <c r="BP286" i="2"/>
  <c r="BO286" i="2"/>
  <c r="BN286" i="2"/>
  <c r="BM286" i="2"/>
  <c r="BL286" i="2"/>
  <c r="BK286" i="2"/>
  <c r="BJ286" i="2"/>
  <c r="BI286" i="2"/>
  <c r="BH286" i="2"/>
  <c r="BG286" i="2"/>
  <c r="BF286" i="2"/>
  <c r="BE286" i="2"/>
  <c r="BD286" i="2"/>
  <c r="BC286" i="2"/>
  <c r="BB286" i="2"/>
  <c r="BA286" i="2"/>
  <c r="AZ286" i="2"/>
  <c r="AY286" i="2"/>
  <c r="AX286" i="2"/>
  <c r="AW286" i="2"/>
  <c r="AV286" i="2"/>
  <c r="AU286" i="2"/>
  <c r="AT286" i="2"/>
  <c r="AS286" i="2"/>
  <c r="AR286" i="2"/>
  <c r="AQ286" i="2"/>
  <c r="AP286" i="2"/>
  <c r="AO286" i="2"/>
  <c r="AN286" i="2"/>
  <c r="AM286" i="2"/>
  <c r="AL286" i="2"/>
  <c r="AK286" i="2"/>
  <c r="AJ286" i="2"/>
  <c r="AI286" i="2"/>
  <c r="AH286" i="2"/>
  <c r="AG286" i="2"/>
  <c r="AF286" i="2"/>
  <c r="AE286" i="2"/>
  <c r="AD286" i="2"/>
  <c r="AC286" i="2"/>
  <c r="AB286" i="2"/>
  <c r="AA286" i="2"/>
  <c r="Z286" i="2"/>
  <c r="Y286" i="2"/>
  <c r="X286" i="2"/>
  <c r="W286" i="2"/>
  <c r="V286" i="2"/>
  <c r="U286" i="2"/>
  <c r="T286" i="2"/>
  <c r="S286" i="2"/>
  <c r="R286" i="2"/>
  <c r="AD110" i="3" l="1"/>
  <c r="AE110" i="3"/>
  <c r="Q24" i="2"/>
  <c r="H286" i="2"/>
  <c r="G286" i="2"/>
  <c r="F286" i="2"/>
  <c r="H306" i="2"/>
  <c r="G306" i="2"/>
  <c r="F306" i="2"/>
  <c r="FE145" i="2"/>
  <c r="FD145" i="2"/>
  <c r="FC145" i="2"/>
  <c r="FB145" i="2"/>
  <c r="FA145" i="2"/>
  <c r="EZ145" i="2"/>
  <c r="EY145" i="2"/>
  <c r="FF145" i="2"/>
  <c r="EI145" i="2"/>
  <c r="EH145" i="2"/>
  <c r="EG145" i="2"/>
  <c r="EF145" i="2"/>
  <c r="EE145" i="2"/>
  <c r="ED145" i="2"/>
  <c r="EC145" i="2"/>
  <c r="EB145" i="2"/>
  <c r="DZ145" i="2"/>
  <c r="DY145" i="2"/>
  <c r="DX145" i="2"/>
  <c r="DW145" i="2"/>
  <c r="DV145" i="2"/>
  <c r="DU145" i="2"/>
  <c r="DT145" i="2"/>
  <c r="DS145" i="2"/>
  <c r="DQ145" i="2"/>
  <c r="DP145" i="2"/>
  <c r="DO145" i="2"/>
  <c r="DN145" i="2"/>
  <c r="DM145" i="2"/>
  <c r="DL145" i="2"/>
  <c r="DK145" i="2"/>
  <c r="DJ145" i="2"/>
  <c r="CY145" i="2"/>
  <c r="CX145" i="2"/>
  <c r="CW145" i="2"/>
  <c r="CV145" i="2"/>
  <c r="CU145" i="2"/>
  <c r="CT145" i="2"/>
  <c r="CS145" i="2"/>
  <c r="CR145" i="2"/>
  <c r="CM145" i="2"/>
  <c r="CK145" i="2"/>
  <c r="CI145" i="2"/>
  <c r="CH145" i="2"/>
  <c r="CG145" i="2"/>
  <c r="CD145" i="2"/>
  <c r="CB145" i="2"/>
  <c r="BZ145" i="2"/>
  <c r="BY145" i="2"/>
  <c r="BX145" i="2"/>
  <c r="BU145" i="2"/>
  <c r="BS145" i="2"/>
  <c r="BQ145" i="2"/>
  <c r="BP145" i="2"/>
  <c r="BO145" i="2"/>
  <c r="BL145" i="2"/>
  <c r="BJ145" i="2"/>
  <c r="BH145" i="2"/>
  <c r="BF145" i="2"/>
  <c r="BC145" i="2"/>
  <c r="BA145" i="2"/>
  <c r="AY145" i="2"/>
  <c r="AX145" i="2"/>
  <c r="AW145" i="2"/>
  <c r="AJ145" i="2"/>
  <c r="CL145" i="2" s="1"/>
  <c r="AH145" i="2"/>
  <c r="CJ145" i="2" s="1"/>
  <c r="AF145" i="2"/>
  <c r="CC145" i="2" s="1"/>
  <c r="AD145" i="2"/>
  <c r="CA145" i="2" s="1"/>
  <c r="AB145" i="2"/>
  <c r="BT145" i="2" s="1"/>
  <c r="Z145" i="2"/>
  <c r="BR145" i="2" s="1"/>
  <c r="X145" i="2"/>
  <c r="BK145" i="2" s="1"/>
  <c r="V145" i="2"/>
  <c r="BI145" i="2" s="1"/>
  <c r="T145" i="2"/>
  <c r="BB145" i="2" s="1"/>
  <c r="R145" i="2"/>
  <c r="AZ145" i="2" s="1"/>
  <c r="O145" i="2"/>
  <c r="H145" i="2"/>
  <c r="BV145" i="2" l="1"/>
  <c r="BW145" i="2" s="1"/>
  <c r="BM145" i="2"/>
  <c r="BN145" i="2" s="1"/>
  <c r="BD145" i="2"/>
  <c r="FN145" i="2"/>
  <c r="FO145" i="2"/>
  <c r="FR145" i="2"/>
  <c r="DE145" i="2"/>
  <c r="DF145" i="2"/>
  <c r="DG145" i="2"/>
  <c r="CZ145" i="2"/>
  <c r="EJ145" i="2"/>
  <c r="EA145" i="2"/>
  <c r="DR145" i="2"/>
  <c r="CE145" i="2"/>
  <c r="CF145" i="2" s="1"/>
  <c r="DB145" i="2"/>
  <c r="DD145" i="2"/>
  <c r="CN145" i="2"/>
  <c r="CO145" i="2" s="1"/>
  <c r="DA145" i="2"/>
  <c r="FQ145" i="2" s="1"/>
  <c r="DC145" i="2"/>
  <c r="DH145" i="2" l="1"/>
  <c r="DI145" i="2" s="1"/>
  <c r="BE145" i="2"/>
  <c r="FP145" i="2" l="1"/>
  <c r="EZ196" i="2"/>
  <c r="FE169" i="2"/>
  <c r="FD169" i="2"/>
  <c r="FC169" i="2"/>
  <c r="FB169" i="2"/>
  <c r="FA169" i="2"/>
  <c r="EZ169" i="2"/>
  <c r="EY169" i="2"/>
  <c r="EI169" i="2"/>
  <c r="EH169" i="2"/>
  <c r="EG169" i="2"/>
  <c r="EF169" i="2"/>
  <c r="EE169" i="2"/>
  <c r="ED169" i="2"/>
  <c r="EC169" i="2"/>
  <c r="EB169" i="2"/>
  <c r="DZ169" i="2"/>
  <c r="DY169" i="2"/>
  <c r="DX169" i="2"/>
  <c r="DW169" i="2"/>
  <c r="DV169" i="2"/>
  <c r="DU169" i="2"/>
  <c r="DT169" i="2"/>
  <c r="DS169" i="2"/>
  <c r="DQ169" i="2"/>
  <c r="DP169" i="2"/>
  <c r="DO169" i="2"/>
  <c r="DN169" i="2"/>
  <c r="DM169" i="2"/>
  <c r="DL169" i="2"/>
  <c r="DK169" i="2"/>
  <c r="DJ169" i="2"/>
  <c r="CY169" i="2"/>
  <c r="CX169" i="2"/>
  <c r="CW169" i="2"/>
  <c r="CV169" i="2"/>
  <c r="CU169" i="2"/>
  <c r="CT169" i="2"/>
  <c r="CS169" i="2"/>
  <c r="CM169" i="2"/>
  <c r="CK169" i="2"/>
  <c r="CI169" i="2"/>
  <c r="CH169" i="2"/>
  <c r="CG169" i="2"/>
  <c r="CD169" i="2"/>
  <c r="CB169" i="2"/>
  <c r="BZ169" i="2"/>
  <c r="BY169" i="2"/>
  <c r="BX169" i="2"/>
  <c r="BU169" i="2"/>
  <c r="BS169" i="2"/>
  <c r="BQ169" i="2"/>
  <c r="BP169" i="2"/>
  <c r="BO169" i="2"/>
  <c r="BL169" i="2"/>
  <c r="BJ169" i="2"/>
  <c r="BH169" i="2"/>
  <c r="BG169" i="2"/>
  <c r="BF169" i="2"/>
  <c r="BC169" i="2"/>
  <c r="BA169" i="2"/>
  <c r="AY169" i="2"/>
  <c r="AX169" i="2"/>
  <c r="AF169" i="2"/>
  <c r="H169" i="2"/>
  <c r="H190" i="2"/>
  <c r="O190" i="2"/>
  <c r="R190" i="2"/>
  <c r="AZ190" i="2" s="1"/>
  <c r="T190" i="2"/>
  <c r="BB190" i="2" s="1"/>
  <c r="V190" i="2"/>
  <c r="BI190" i="2" s="1"/>
  <c r="X190" i="2"/>
  <c r="BK190" i="2" s="1"/>
  <c r="Z190" i="2"/>
  <c r="BR190" i="2" s="1"/>
  <c r="AB190" i="2"/>
  <c r="BT190" i="2" s="1"/>
  <c r="AD190" i="2"/>
  <c r="CA190" i="2" s="1"/>
  <c r="AF190" i="2"/>
  <c r="CC190" i="2" s="1"/>
  <c r="AW190" i="2"/>
  <c r="AY190" i="2"/>
  <c r="BA190" i="2"/>
  <c r="BC190" i="2"/>
  <c r="BF190" i="2"/>
  <c r="BH190" i="2"/>
  <c r="BJ190" i="2"/>
  <c r="BL190" i="2"/>
  <c r="BO190" i="2"/>
  <c r="BP190" i="2"/>
  <c r="BQ190" i="2"/>
  <c r="BS190" i="2"/>
  <c r="BU190" i="2"/>
  <c r="BX190" i="2"/>
  <c r="BY190" i="2"/>
  <c r="BZ190" i="2"/>
  <c r="CB190" i="2"/>
  <c r="CD190" i="2"/>
  <c r="DA190" i="2"/>
  <c r="DB190" i="2"/>
  <c r="DC190" i="2"/>
  <c r="DD190" i="2"/>
  <c r="DE190" i="2"/>
  <c r="DF190" i="2"/>
  <c r="DG190" i="2"/>
  <c r="DH190" i="2"/>
  <c r="DJ190" i="2"/>
  <c r="DK190" i="2"/>
  <c r="DL190" i="2"/>
  <c r="DM190" i="2"/>
  <c r="DN190" i="2"/>
  <c r="DO190" i="2"/>
  <c r="DP190" i="2"/>
  <c r="DQ190" i="2"/>
  <c r="FF190" i="2"/>
  <c r="EY190" i="2"/>
  <c r="EZ190" i="2"/>
  <c r="FA190" i="2"/>
  <c r="FB190" i="2"/>
  <c r="FC190" i="2"/>
  <c r="FD190" i="2"/>
  <c r="FE190" i="2"/>
  <c r="FL190" i="2"/>
  <c r="H191" i="2"/>
  <c r="O191" i="2"/>
  <c r="AZ191" i="2"/>
  <c r="T191" i="2"/>
  <c r="BB191" i="2" s="1"/>
  <c r="V191" i="2"/>
  <c r="BI191" i="2" s="1"/>
  <c r="X191" i="2"/>
  <c r="BK191" i="2" s="1"/>
  <c r="Z191" i="2"/>
  <c r="BR191" i="2" s="1"/>
  <c r="AB191" i="2"/>
  <c r="BT191" i="2" s="1"/>
  <c r="AD191" i="2"/>
  <c r="CA191" i="2" s="1"/>
  <c r="AF191" i="2"/>
  <c r="CC191" i="2" s="1"/>
  <c r="AH191" i="2"/>
  <c r="CJ191" i="2" s="1"/>
  <c r="AJ191" i="2"/>
  <c r="CL191" i="2" s="1"/>
  <c r="AW191" i="2"/>
  <c r="AY191" i="2"/>
  <c r="BA191" i="2"/>
  <c r="BC191" i="2"/>
  <c r="BF191" i="2"/>
  <c r="BH191" i="2"/>
  <c r="BJ191" i="2"/>
  <c r="BL191" i="2"/>
  <c r="BO191" i="2"/>
  <c r="BP191" i="2"/>
  <c r="BQ191" i="2"/>
  <c r="BS191" i="2"/>
  <c r="BU191" i="2"/>
  <c r="BX191" i="2"/>
  <c r="BY191" i="2"/>
  <c r="BZ191" i="2"/>
  <c r="CB191" i="2"/>
  <c r="CD191" i="2"/>
  <c r="CG191" i="2"/>
  <c r="CH191" i="2"/>
  <c r="CI191" i="2"/>
  <c r="CK191" i="2"/>
  <c r="CM191" i="2"/>
  <c r="DA191" i="2"/>
  <c r="DB191" i="2"/>
  <c r="DC191" i="2"/>
  <c r="DD191" i="2"/>
  <c r="DE191" i="2"/>
  <c r="DF191" i="2"/>
  <c r="DG191" i="2"/>
  <c r="DH191" i="2"/>
  <c r="DJ191" i="2"/>
  <c r="DK191" i="2"/>
  <c r="DL191" i="2"/>
  <c r="DM191" i="2"/>
  <c r="DN191" i="2"/>
  <c r="DO191" i="2"/>
  <c r="DP191" i="2"/>
  <c r="DQ191" i="2"/>
  <c r="FF191" i="2"/>
  <c r="EY191" i="2"/>
  <c r="EZ191" i="2"/>
  <c r="FA191" i="2"/>
  <c r="FB191" i="2"/>
  <c r="FC191" i="2"/>
  <c r="FD191" i="2"/>
  <c r="FE191" i="2"/>
  <c r="H196" i="2"/>
  <c r="O196" i="2"/>
  <c r="R196" i="2"/>
  <c r="AZ196" i="2" s="1"/>
  <c r="T196" i="2"/>
  <c r="BB196" i="2" s="1"/>
  <c r="V196" i="2"/>
  <c r="BI196" i="2" s="1"/>
  <c r="X196" i="2"/>
  <c r="BK196" i="2" s="1"/>
  <c r="Z196" i="2"/>
  <c r="BR196" i="2" s="1"/>
  <c r="AB196" i="2"/>
  <c r="BT196" i="2" s="1"/>
  <c r="AD196" i="2"/>
  <c r="CA196" i="2" s="1"/>
  <c r="AF196" i="2"/>
  <c r="CC196" i="2" s="1"/>
  <c r="AW196" i="2"/>
  <c r="AY196" i="2"/>
  <c r="BA196" i="2"/>
  <c r="BC196" i="2"/>
  <c r="BF196" i="2"/>
  <c r="BH196" i="2"/>
  <c r="BJ196" i="2"/>
  <c r="BL196" i="2"/>
  <c r="BO196" i="2"/>
  <c r="BP196" i="2"/>
  <c r="BQ196" i="2"/>
  <c r="BS196" i="2"/>
  <c r="BU196" i="2"/>
  <c r="BX196" i="2"/>
  <c r="BY196" i="2"/>
  <c r="BZ196" i="2"/>
  <c r="CB196" i="2"/>
  <c r="CD196" i="2"/>
  <c r="CG196" i="2"/>
  <c r="CH196" i="2"/>
  <c r="DA196" i="2"/>
  <c r="DB196" i="2"/>
  <c r="DC196" i="2"/>
  <c r="DD196" i="2"/>
  <c r="DE196" i="2"/>
  <c r="DF196" i="2"/>
  <c r="DG196" i="2"/>
  <c r="DH196" i="2"/>
  <c r="DJ196" i="2"/>
  <c r="DK196" i="2"/>
  <c r="DL196" i="2"/>
  <c r="DM196" i="2"/>
  <c r="DN196" i="2"/>
  <c r="DO196" i="2"/>
  <c r="DP196" i="2"/>
  <c r="DQ196" i="2"/>
  <c r="FF196" i="2"/>
  <c r="EY196" i="2"/>
  <c r="FA196" i="2"/>
  <c r="FB196" i="2"/>
  <c r="FC196" i="2"/>
  <c r="FD196" i="2"/>
  <c r="FE196" i="2"/>
  <c r="FL196" i="2"/>
  <c r="H197" i="2"/>
  <c r="O197" i="2"/>
  <c r="R197" i="2"/>
  <c r="AZ197" i="2" s="1"/>
  <c r="T197" i="2"/>
  <c r="BB197" i="2" s="1"/>
  <c r="V197" i="2"/>
  <c r="BI197" i="2" s="1"/>
  <c r="X197" i="2"/>
  <c r="BK197" i="2" s="1"/>
  <c r="Z197" i="2"/>
  <c r="BR197" i="2" s="1"/>
  <c r="AB197" i="2"/>
  <c r="BT197" i="2" s="1"/>
  <c r="AD197" i="2"/>
  <c r="CA197" i="2" s="1"/>
  <c r="AF197" i="2"/>
  <c r="CC197" i="2" s="1"/>
  <c r="AH197" i="2"/>
  <c r="CJ197" i="2" s="1"/>
  <c r="AJ197" i="2"/>
  <c r="CL197" i="2" s="1"/>
  <c r="AW197" i="2"/>
  <c r="AY197" i="2"/>
  <c r="BA197" i="2"/>
  <c r="BC197" i="2"/>
  <c r="BF197" i="2"/>
  <c r="BH197" i="2"/>
  <c r="BJ197" i="2"/>
  <c r="BL197" i="2"/>
  <c r="BO197" i="2"/>
  <c r="BP197" i="2"/>
  <c r="BQ197" i="2"/>
  <c r="BS197" i="2"/>
  <c r="BU197" i="2"/>
  <c r="BX197" i="2"/>
  <c r="BY197" i="2"/>
  <c r="BZ197" i="2"/>
  <c r="CB197" i="2"/>
  <c r="CD197" i="2"/>
  <c r="CG197" i="2"/>
  <c r="CH197" i="2"/>
  <c r="CI197" i="2"/>
  <c r="CK197" i="2"/>
  <c r="CM197" i="2"/>
  <c r="CQ197" i="2"/>
  <c r="DO197" i="2" s="1"/>
  <c r="FF197" i="2"/>
  <c r="EW197" i="2"/>
  <c r="EX197" i="2"/>
  <c r="EY197" i="2"/>
  <c r="EZ197" i="2"/>
  <c r="FA197" i="2"/>
  <c r="FB197" i="2"/>
  <c r="FC197" i="2"/>
  <c r="FD197" i="2"/>
  <c r="FE197" i="2"/>
  <c r="BV190" i="2" l="1"/>
  <c r="BW190" i="2" s="1"/>
  <c r="BD191" i="2"/>
  <c r="BE191" i="2" s="1"/>
  <c r="BM191" i="2"/>
  <c r="BN191" i="2" s="1"/>
  <c r="BD190" i="2"/>
  <c r="BM190" i="2"/>
  <c r="BN190" i="2" s="1"/>
  <c r="BV191" i="2"/>
  <c r="BW191" i="2" s="1"/>
  <c r="BD196" i="2"/>
  <c r="BM196" i="2"/>
  <c r="BN196" i="2" s="1"/>
  <c r="BV196" i="2"/>
  <c r="BW196" i="2" s="1"/>
  <c r="BD197" i="2"/>
  <c r="BE197" i="2" s="1"/>
  <c r="BM197" i="2"/>
  <c r="BN197" i="2" s="1"/>
  <c r="BV197" i="2"/>
  <c r="BW197" i="2" s="1"/>
  <c r="FO191" i="2"/>
  <c r="FN191" i="2"/>
  <c r="FO196" i="2"/>
  <c r="FN196" i="2"/>
  <c r="FO197" i="2"/>
  <c r="FO190" i="2"/>
  <c r="FN197" i="2"/>
  <c r="FN190" i="2"/>
  <c r="FR190" i="2"/>
  <c r="FR191" i="2"/>
  <c r="FR196" i="2"/>
  <c r="FR197" i="2"/>
  <c r="AW169" i="2"/>
  <c r="CR169" i="2"/>
  <c r="CC169" i="2"/>
  <c r="R169" i="2"/>
  <c r="CJ169" i="2"/>
  <c r="AH169" i="2"/>
  <c r="FF169" i="2"/>
  <c r="CL169" i="2"/>
  <c r="AJ169" i="2"/>
  <c r="T169" i="2"/>
  <c r="BI169" i="2"/>
  <c r="V169" i="2"/>
  <c r="BK169" i="2"/>
  <c r="X169" i="2"/>
  <c r="BR169" i="2"/>
  <c r="Z169" i="2"/>
  <c r="BT169" i="2"/>
  <c r="AB169" i="2"/>
  <c r="CA169" i="2"/>
  <c r="AD169" i="2"/>
  <c r="EJ169" i="2"/>
  <c r="CZ169" i="2"/>
  <c r="S112" i="6"/>
  <c r="DE169" i="2"/>
  <c r="U112" i="6"/>
  <c r="EA169" i="2"/>
  <c r="T112" i="6"/>
  <c r="V112" i="6"/>
  <c r="DG169" i="2"/>
  <c r="DR169" i="2"/>
  <c r="W112" i="6"/>
  <c r="O112" i="6"/>
  <c r="R112" i="6"/>
  <c r="DC169" i="2"/>
  <c r="CR190" i="2"/>
  <c r="FQ190" i="2" s="1"/>
  <c r="CX190" i="2"/>
  <c r="CS190" i="2"/>
  <c r="CT191" i="2"/>
  <c r="DR191" i="2"/>
  <c r="CW190" i="2"/>
  <c r="CV190" i="2"/>
  <c r="CU190" i="2"/>
  <c r="CT190" i="2"/>
  <c r="CS191" i="2"/>
  <c r="CR191" i="2"/>
  <c r="FQ191" i="2" s="1"/>
  <c r="DI190" i="2"/>
  <c r="DI191" i="2"/>
  <c r="DR190" i="2"/>
  <c r="CE190" i="2"/>
  <c r="CF190" i="2" s="1"/>
  <c r="CX191" i="2"/>
  <c r="CV191" i="2"/>
  <c r="CN191" i="2"/>
  <c r="CO191" i="2" s="1"/>
  <c r="CE191" i="2"/>
  <c r="CF191" i="2" s="1"/>
  <c r="CW191" i="2"/>
  <c r="CU191" i="2"/>
  <c r="DC197" i="2"/>
  <c r="DD197" i="2"/>
  <c r="CR196" i="2"/>
  <c r="FQ196" i="2" s="1"/>
  <c r="DR196" i="2"/>
  <c r="CT196" i="2"/>
  <c r="CS196" i="2"/>
  <c r="CX196" i="2"/>
  <c r="CV196" i="2"/>
  <c r="DP197" i="2"/>
  <c r="DI196" i="2"/>
  <c r="CE196" i="2"/>
  <c r="CF196" i="2" s="1"/>
  <c r="CW196" i="2"/>
  <c r="CU196" i="2"/>
  <c r="CR197" i="2"/>
  <c r="CS197" i="2"/>
  <c r="CN197" i="2"/>
  <c r="CO197" i="2" s="1"/>
  <c r="CE197" i="2"/>
  <c r="CF197" i="2" s="1"/>
  <c r="DN197" i="2"/>
  <c r="DB197" i="2"/>
  <c r="DM197" i="2"/>
  <c r="DA197" i="2"/>
  <c r="DL197" i="2"/>
  <c r="DK197" i="2"/>
  <c r="DJ197" i="2"/>
  <c r="CX197" i="2"/>
  <c r="CW197" i="2"/>
  <c r="DH197" i="2"/>
  <c r="CV197" i="2"/>
  <c r="DG197" i="2"/>
  <c r="CU197" i="2"/>
  <c r="DF197" i="2"/>
  <c r="CT197" i="2"/>
  <c r="DQ197" i="2"/>
  <c r="DE197" i="2"/>
  <c r="FQ197" i="2" l="1"/>
  <c r="BB169" i="2"/>
  <c r="AZ169" i="2"/>
  <c r="L112" i="6"/>
  <c r="CE169" i="2"/>
  <c r="BV169" i="2"/>
  <c r="DF169" i="2"/>
  <c r="CN169" i="2"/>
  <c r="H112" i="6"/>
  <c r="DB169" i="2"/>
  <c r="X112" i="6"/>
  <c r="DA169" i="2"/>
  <c r="J112" i="6"/>
  <c r="CY190" i="2"/>
  <c r="CZ190" i="2" s="1"/>
  <c r="CY191" i="2"/>
  <c r="CZ191" i="2" s="1"/>
  <c r="BE190" i="2"/>
  <c r="CY196" i="2"/>
  <c r="CZ196" i="2" s="1"/>
  <c r="BE196" i="2"/>
  <c r="CY197" i="2"/>
  <c r="CZ197" i="2" s="1"/>
  <c r="DR197" i="2"/>
  <c r="DI197" i="2"/>
  <c r="FP196" i="2" l="1"/>
  <c r="FP191" i="2"/>
  <c r="FP197" i="2"/>
  <c r="FP190" i="2"/>
  <c r="BE169" i="2"/>
  <c r="G112" i="6"/>
  <c r="CO169" i="2"/>
  <c r="CF169" i="2"/>
  <c r="BD169" i="2"/>
  <c r="M112" i="6"/>
  <c r="BW169" i="2"/>
  <c r="BN169" i="2"/>
  <c r="BM169" i="2"/>
  <c r="DD169" i="2"/>
  <c r="K112" i="6" l="1"/>
  <c r="P112" i="6"/>
  <c r="I112" i="6"/>
  <c r="DH169" i="2"/>
  <c r="DI169" i="2"/>
  <c r="Y112" i="6" l="1"/>
  <c r="Q112" i="6"/>
  <c r="BG11" i="2" l="1"/>
  <c r="AB112" i="6" l="1"/>
  <c r="AA112" i="6"/>
  <c r="Z112" i="6"/>
  <c r="AE112" i="6" s="1"/>
  <c r="BG228" i="2"/>
  <c r="AX227" i="2"/>
  <c r="AX212" i="2"/>
  <c r="AD112" i="6" l="1"/>
  <c r="F298" i="2"/>
  <c r="F74" i="2"/>
  <c r="EV61" i="2"/>
  <c r="ET61" i="2"/>
  <c r="ES61" i="2"/>
  <c r="ER61" i="2"/>
  <c r="EQ61" i="2"/>
  <c r="EP61" i="2"/>
  <c r="EO61" i="2"/>
  <c r="EN61" i="2"/>
  <c r="EL61" i="2"/>
  <c r="EK61" i="2"/>
  <c r="CQ61" i="2"/>
  <c r="CP61" i="2"/>
  <c r="AV61" i="2"/>
  <c r="AU61" i="2"/>
  <c r="AT61" i="2"/>
  <c r="AS61" i="2"/>
  <c r="AR61" i="2"/>
  <c r="AQ61" i="2"/>
  <c r="AP61" i="2"/>
  <c r="AO61" i="2"/>
  <c r="AN61" i="2"/>
  <c r="AM61" i="2"/>
  <c r="AL61" i="2"/>
  <c r="AK61" i="2"/>
  <c r="AI61" i="2"/>
  <c r="AG61" i="2"/>
  <c r="AE61" i="2"/>
  <c r="AC61" i="2"/>
  <c r="AA61" i="2"/>
  <c r="Y61" i="2"/>
  <c r="W61" i="2"/>
  <c r="U61" i="2"/>
  <c r="S61" i="2"/>
  <c r="G61" i="2"/>
  <c r="F61" i="2"/>
  <c r="N27" i="6" l="1"/>
  <c r="F18" i="3"/>
  <c r="B18" i="3"/>
  <c r="E19" i="4" s="1"/>
  <c r="FE35" i="2"/>
  <c r="FD35" i="2"/>
  <c r="FC35" i="2"/>
  <c r="FB35" i="2"/>
  <c r="FA35" i="2"/>
  <c r="EZ35" i="2"/>
  <c r="EY35" i="2"/>
  <c r="EX35" i="2"/>
  <c r="EW35" i="2"/>
  <c r="FF35" i="2"/>
  <c r="EI35" i="2"/>
  <c r="EH35" i="2"/>
  <c r="EG35" i="2"/>
  <c r="EF35" i="2"/>
  <c r="EE35" i="2"/>
  <c r="ED35" i="2"/>
  <c r="EC35" i="2"/>
  <c r="EB35" i="2"/>
  <c r="DZ35" i="2"/>
  <c r="DY35" i="2"/>
  <c r="DX35" i="2"/>
  <c r="DW35" i="2"/>
  <c r="DV35" i="2"/>
  <c r="DU35" i="2"/>
  <c r="DT35" i="2"/>
  <c r="DS35" i="2"/>
  <c r="DQ35" i="2"/>
  <c r="DP35" i="2"/>
  <c r="DO35" i="2"/>
  <c r="DN35" i="2"/>
  <c r="DM35" i="2"/>
  <c r="DL35" i="2"/>
  <c r="DK35" i="2"/>
  <c r="DJ35" i="2"/>
  <c r="DH35" i="2"/>
  <c r="DG35" i="2"/>
  <c r="DF35" i="2"/>
  <c r="DE35" i="2"/>
  <c r="DD35" i="2"/>
  <c r="DC35" i="2"/>
  <c r="DB35" i="2"/>
  <c r="DA35" i="2"/>
  <c r="CM35" i="2"/>
  <c r="CK35" i="2"/>
  <c r="CI35" i="2"/>
  <c r="CH35" i="2"/>
  <c r="CG35" i="2"/>
  <c r="CD35" i="2"/>
  <c r="CB35" i="2"/>
  <c r="BZ35" i="2"/>
  <c r="BY35" i="2"/>
  <c r="BX35" i="2"/>
  <c r="BU35" i="2"/>
  <c r="BS35" i="2"/>
  <c r="BQ35" i="2"/>
  <c r="BP35" i="2"/>
  <c r="BO35" i="2"/>
  <c r="BL35" i="2"/>
  <c r="BJ35" i="2"/>
  <c r="BH35" i="2"/>
  <c r="BG35" i="2"/>
  <c r="BF35" i="2"/>
  <c r="BC35" i="2"/>
  <c r="BA35" i="2"/>
  <c r="AY35" i="2"/>
  <c r="AW35" i="2"/>
  <c r="AJ35" i="2"/>
  <c r="CL35" i="2" s="1"/>
  <c r="AH35" i="2"/>
  <c r="CJ35" i="2" s="1"/>
  <c r="AF35" i="2"/>
  <c r="CC35" i="2" s="1"/>
  <c r="AD35" i="2"/>
  <c r="CA35" i="2" s="1"/>
  <c r="AB35" i="2"/>
  <c r="BT35" i="2" s="1"/>
  <c r="Z35" i="2"/>
  <c r="BR35" i="2" s="1"/>
  <c r="X35" i="2"/>
  <c r="BK35" i="2" s="1"/>
  <c r="V35" i="2"/>
  <c r="BI35" i="2" s="1"/>
  <c r="T35" i="2"/>
  <c r="BB35" i="2" s="1"/>
  <c r="R35" i="2"/>
  <c r="AZ35" i="2" s="1"/>
  <c r="F17" i="3"/>
  <c r="B17" i="3"/>
  <c r="E18" i="4" s="1"/>
  <c r="BM35" i="2" l="1"/>
  <c r="BN35" i="2" s="1"/>
  <c r="BV35" i="2"/>
  <c r="BW35" i="2" s="1"/>
  <c r="BD35" i="2"/>
  <c r="FN35" i="2"/>
  <c r="FO35" i="2"/>
  <c r="FR35" i="2"/>
  <c r="CE35" i="2"/>
  <c r="CF35" i="2" s="1"/>
  <c r="EJ35" i="2"/>
  <c r="C18" i="3"/>
  <c r="Q18" i="3"/>
  <c r="EA35" i="2"/>
  <c r="R18" i="3"/>
  <c r="DR35" i="2"/>
  <c r="E18" i="3"/>
  <c r="S18" i="3"/>
  <c r="CX35" i="2"/>
  <c r="N18" i="3" s="1"/>
  <c r="T18" i="3"/>
  <c r="U18" i="3"/>
  <c r="CS35" i="2"/>
  <c r="H18" i="3" s="1"/>
  <c r="V18" i="3"/>
  <c r="CT35" i="2"/>
  <c r="J18" i="3" s="1"/>
  <c r="DI35" i="2"/>
  <c r="W18" i="3"/>
  <c r="CV35" i="2"/>
  <c r="L18" i="3" s="1"/>
  <c r="B19" i="4"/>
  <c r="CU35" i="2"/>
  <c r="K18" i="3" s="1"/>
  <c r="CN35" i="2"/>
  <c r="CO35" i="2" s="1"/>
  <c r="CW35" i="2"/>
  <c r="M18" i="3" s="1"/>
  <c r="CR35" i="2"/>
  <c r="C17" i="3"/>
  <c r="E17" i="3"/>
  <c r="B18" i="4"/>
  <c r="F18" i="4" s="1"/>
  <c r="G18" i="3" l="1"/>
  <c r="FQ35" i="2"/>
  <c r="F19" i="4"/>
  <c r="CY35" i="2"/>
  <c r="CZ35" i="2" s="1"/>
  <c r="BE35" i="2"/>
  <c r="I18" i="3" l="1"/>
  <c r="O18" i="3" s="1"/>
  <c r="P18" i="3"/>
  <c r="X18" i="3" s="1"/>
  <c r="FP35" i="2"/>
  <c r="D18" i="3"/>
  <c r="Y18" i="3" l="1"/>
  <c r="Z18" i="3" s="1"/>
  <c r="FE34" i="2"/>
  <c r="FD34" i="2"/>
  <c r="FC34" i="2"/>
  <c r="FC38" i="2" s="1"/>
  <c r="FB34" i="2"/>
  <c r="FB38" i="2" s="1"/>
  <c r="FA34" i="2"/>
  <c r="FA38" i="2" s="1"/>
  <c r="EZ34" i="2"/>
  <c r="EY34" i="2"/>
  <c r="EX34" i="2"/>
  <c r="EW34" i="2"/>
  <c r="EI34" i="2"/>
  <c r="EI38" i="2" s="1"/>
  <c r="EH34" i="2"/>
  <c r="EH38" i="2" s="1"/>
  <c r="EG34" i="2"/>
  <c r="EG38" i="2" s="1"/>
  <c r="EF34" i="2"/>
  <c r="EF38" i="2" s="1"/>
  <c r="EE34" i="2"/>
  <c r="EE38" i="2" s="1"/>
  <c r="ED34" i="2"/>
  <c r="ED38" i="2" s="1"/>
  <c r="EC34" i="2"/>
  <c r="EC38" i="2" s="1"/>
  <c r="EB34" i="2"/>
  <c r="EB38" i="2" s="1"/>
  <c r="DZ34" i="2"/>
  <c r="DZ38" i="2" s="1"/>
  <c r="DY34" i="2"/>
  <c r="DY38" i="2" s="1"/>
  <c r="DX34" i="2"/>
  <c r="DX38" i="2" s="1"/>
  <c r="DW34" i="2"/>
  <c r="DW38" i="2" s="1"/>
  <c r="DV34" i="2"/>
  <c r="DV38" i="2" s="1"/>
  <c r="DU34" i="2"/>
  <c r="DU38" i="2" s="1"/>
  <c r="DT34" i="2"/>
  <c r="DT38" i="2" s="1"/>
  <c r="DS34" i="2"/>
  <c r="DS38" i="2" s="1"/>
  <c r="DQ34" i="2"/>
  <c r="DQ38" i="2" s="1"/>
  <c r="DP34" i="2"/>
  <c r="DP38" i="2" s="1"/>
  <c r="DO34" i="2"/>
  <c r="DO38" i="2" s="1"/>
  <c r="DN34" i="2"/>
  <c r="DN38" i="2" s="1"/>
  <c r="DM34" i="2"/>
  <c r="DM38" i="2" s="1"/>
  <c r="DL34" i="2"/>
  <c r="DL38" i="2" s="1"/>
  <c r="DK34" i="2"/>
  <c r="DK38" i="2" s="1"/>
  <c r="DJ34" i="2"/>
  <c r="DJ38" i="2" s="1"/>
  <c r="DH34" i="2"/>
  <c r="DH38" i="2" s="1"/>
  <c r="DG34" i="2"/>
  <c r="DG38" i="2" s="1"/>
  <c r="DF34" i="2"/>
  <c r="DF38" i="2" s="1"/>
  <c r="DE34" i="2"/>
  <c r="DE38" i="2" s="1"/>
  <c r="DD34" i="2"/>
  <c r="DD38" i="2" s="1"/>
  <c r="DC34" i="2"/>
  <c r="DC38" i="2" s="1"/>
  <c r="DB34" i="2"/>
  <c r="DB38" i="2" s="1"/>
  <c r="DA34" i="2"/>
  <c r="DA38" i="2" s="1"/>
  <c r="CM34" i="2"/>
  <c r="CM38" i="2" s="1"/>
  <c r="CK34" i="2"/>
  <c r="CK38" i="2" s="1"/>
  <c r="CI34" i="2"/>
  <c r="CI38" i="2" s="1"/>
  <c r="CH34" i="2"/>
  <c r="CH38" i="2" s="1"/>
  <c r="CG34" i="2"/>
  <c r="CG38" i="2" s="1"/>
  <c r="CD34" i="2"/>
  <c r="CD38" i="2" s="1"/>
  <c r="CB34" i="2"/>
  <c r="CB38" i="2" s="1"/>
  <c r="BZ34" i="2"/>
  <c r="BZ38" i="2" s="1"/>
  <c r="BY34" i="2"/>
  <c r="BY38" i="2" s="1"/>
  <c r="BX34" i="2"/>
  <c r="BX38" i="2" s="1"/>
  <c r="BU34" i="2"/>
  <c r="BU38" i="2" s="1"/>
  <c r="BS34" i="2"/>
  <c r="BS38" i="2" s="1"/>
  <c r="BQ34" i="2"/>
  <c r="BQ38" i="2" s="1"/>
  <c r="BP34" i="2"/>
  <c r="BP38" i="2" s="1"/>
  <c r="BO34" i="2"/>
  <c r="BL34" i="2"/>
  <c r="BL38" i="2" s="1"/>
  <c r="BJ34" i="2"/>
  <c r="BJ38" i="2" s="1"/>
  <c r="BH34" i="2"/>
  <c r="BH38" i="2" s="1"/>
  <c r="BG34" i="2"/>
  <c r="BG38" i="2" s="1"/>
  <c r="BF34" i="2"/>
  <c r="BC34" i="2"/>
  <c r="BC38" i="2" s="1"/>
  <c r="BA34" i="2"/>
  <c r="BA38" i="2" s="1"/>
  <c r="AY34" i="2"/>
  <c r="AY38" i="2" s="1"/>
  <c r="AX34" i="2"/>
  <c r="AX38" i="2" s="1"/>
  <c r="AW34" i="2"/>
  <c r="AJ34" i="2"/>
  <c r="AH34" i="2"/>
  <c r="AF34" i="2"/>
  <c r="AD34" i="2"/>
  <c r="AB34" i="2"/>
  <c r="Z34" i="2"/>
  <c r="X34" i="2"/>
  <c r="V34" i="2"/>
  <c r="T34" i="2"/>
  <c r="R34" i="2"/>
  <c r="EM61" i="2"/>
  <c r="AD18" i="3" l="1"/>
  <c r="AE18" i="3"/>
  <c r="BO38" i="2"/>
  <c r="BF38" i="2"/>
  <c r="AW38" i="2"/>
  <c r="BT34" i="2"/>
  <c r="AB38" i="2"/>
  <c r="CJ34" i="2"/>
  <c r="CJ38" i="2" s="1"/>
  <c r="AH38" i="2"/>
  <c r="Q17" i="3"/>
  <c r="EW38" i="2"/>
  <c r="CL34" i="2"/>
  <c r="CL38" i="2" s="1"/>
  <c r="AJ38" i="2"/>
  <c r="R17" i="3"/>
  <c r="EX38" i="2"/>
  <c r="S17" i="3"/>
  <c r="EY38" i="2"/>
  <c r="BB34" i="2"/>
  <c r="T38" i="2"/>
  <c r="BI34" i="2"/>
  <c r="V38" i="2"/>
  <c r="BK34" i="2"/>
  <c r="BK38" i="2" s="1"/>
  <c r="X38" i="2"/>
  <c r="U17" i="3"/>
  <c r="FD38" i="2"/>
  <c r="CA34" i="2"/>
  <c r="CA38" i="2" s="1"/>
  <c r="AD38" i="2"/>
  <c r="CC34" i="2"/>
  <c r="CC38" i="2" s="1"/>
  <c r="AF38" i="2"/>
  <c r="FF34" i="2"/>
  <c r="FR34" i="2" s="1"/>
  <c r="EU38" i="2"/>
  <c r="V17" i="3"/>
  <c r="EZ38" i="2"/>
  <c r="AZ34" i="2"/>
  <c r="R38" i="2"/>
  <c r="BR34" i="2"/>
  <c r="BR38" i="2" s="1"/>
  <c r="Z38" i="2"/>
  <c r="T17" i="3"/>
  <c r="FE38" i="2"/>
  <c r="CV34" i="2"/>
  <c r="CX34" i="2"/>
  <c r="EJ34" i="2"/>
  <c r="EJ38" i="2" s="1"/>
  <c r="EA34" i="2"/>
  <c r="EA38" i="2" s="1"/>
  <c r="CT34" i="2"/>
  <c r="DR34" i="2"/>
  <c r="DR38" i="2" s="1"/>
  <c r="DI34" i="2"/>
  <c r="DI38" i="2" s="1"/>
  <c r="CS34" i="2"/>
  <c r="CR34" i="2"/>
  <c r="FQ34" i="2" s="1"/>
  <c r="BI38" i="2" l="1"/>
  <c r="BM34" i="2"/>
  <c r="BM38" i="2" s="1"/>
  <c r="BD34" i="2"/>
  <c r="BT38" i="2"/>
  <c r="BV34" i="2"/>
  <c r="AZ38" i="2"/>
  <c r="FN34" i="2"/>
  <c r="BB38" i="2"/>
  <c r="FO34" i="2"/>
  <c r="CW34" i="2"/>
  <c r="M17" i="3" s="1"/>
  <c r="CU34" i="2"/>
  <c r="CU38" i="2" s="1"/>
  <c r="CE34" i="2"/>
  <c r="L17" i="3"/>
  <c r="CV38" i="2"/>
  <c r="H17" i="3"/>
  <c r="CS38" i="2"/>
  <c r="J17" i="3"/>
  <c r="CT38" i="2"/>
  <c r="G17" i="3"/>
  <c r="CR38" i="2"/>
  <c r="CN34" i="2"/>
  <c r="N17" i="3"/>
  <c r="CX38" i="2"/>
  <c r="W17" i="3"/>
  <c r="FF38" i="2"/>
  <c r="BD38" i="2" l="1"/>
  <c r="K17" i="3"/>
  <c r="BN34" i="2"/>
  <c r="BN38" i="2" s="1"/>
  <c r="BE34" i="2"/>
  <c r="BE38" i="2" s="1"/>
  <c r="CW38" i="2"/>
  <c r="I17" i="3"/>
  <c r="BW34" i="2"/>
  <c r="BW38" i="2" s="1"/>
  <c r="BV38" i="2"/>
  <c r="CO34" i="2"/>
  <c r="CO38" i="2" s="1"/>
  <c r="CN38" i="2"/>
  <c r="CY34" i="2"/>
  <c r="CF34" i="2"/>
  <c r="CF38" i="2" s="1"/>
  <c r="CE38" i="2"/>
  <c r="D17" i="3" l="1"/>
  <c r="P17" i="3"/>
  <c r="X17" i="3" s="1"/>
  <c r="O17" i="3"/>
  <c r="CZ34" i="2"/>
  <c r="CZ38" i="2" s="1"/>
  <c r="CY38" i="2"/>
  <c r="FP34" i="2" l="1"/>
  <c r="Y17" i="3"/>
  <c r="Z17" i="3" s="1"/>
  <c r="BG74" i="2"/>
  <c r="AD17" i="3" l="1"/>
  <c r="AE17" i="3"/>
  <c r="EV280" i="2" l="1"/>
  <c r="ET280" i="2"/>
  <c r="ES280" i="2"/>
  <c r="ER280" i="2"/>
  <c r="EQ280" i="2"/>
  <c r="EP280" i="2"/>
  <c r="EO280" i="2"/>
  <c r="EN280" i="2"/>
  <c r="EM280" i="2"/>
  <c r="EL280" i="2"/>
  <c r="EK280" i="2"/>
  <c r="EJ280" i="2"/>
  <c r="EI280" i="2"/>
  <c r="EH280" i="2"/>
  <c r="EG280" i="2"/>
  <c r="EF280" i="2"/>
  <c r="EE280" i="2"/>
  <c r="ED280" i="2"/>
  <c r="EC280" i="2"/>
  <c r="EB280" i="2"/>
  <c r="EA280" i="2"/>
  <c r="DZ280" i="2"/>
  <c r="DY280" i="2"/>
  <c r="DX280" i="2"/>
  <c r="DW280" i="2"/>
  <c r="DV280" i="2"/>
  <c r="DU280" i="2"/>
  <c r="DT280" i="2"/>
  <c r="DS280" i="2"/>
  <c r="CQ280" i="2"/>
  <c r="CP280" i="2"/>
  <c r="AV280" i="2"/>
  <c r="AU280" i="2"/>
  <c r="AT280" i="2"/>
  <c r="AS280" i="2"/>
  <c r="AR280" i="2"/>
  <c r="AQ280" i="2"/>
  <c r="AP280" i="2"/>
  <c r="AO280" i="2"/>
  <c r="AN280" i="2"/>
  <c r="AM280" i="2"/>
  <c r="AL280" i="2"/>
  <c r="AK280" i="2"/>
  <c r="AI280" i="2"/>
  <c r="AG280" i="2"/>
  <c r="AE280" i="2"/>
  <c r="AC280" i="2"/>
  <c r="AA280" i="2"/>
  <c r="Y280" i="2"/>
  <c r="W280" i="2"/>
  <c r="U280" i="2"/>
  <c r="S280" i="2"/>
  <c r="G280" i="2"/>
  <c r="F280" i="2"/>
  <c r="N211" i="6" l="1"/>
  <c r="AX115" i="2"/>
  <c r="BJ655" i="2"/>
  <c r="BJ648" i="2"/>
  <c r="BM660" i="2"/>
  <c r="BO660" i="2" s="1"/>
  <c r="BN653" i="2"/>
  <c r="BO653" i="2" s="1"/>
  <c r="BM652" i="2"/>
  <c r="BN652" i="2" s="1"/>
  <c r="BO652" i="2" s="1"/>
  <c r="J211" i="6" l="1"/>
  <c r="W211" i="6"/>
  <c r="O211" i="6"/>
  <c r="R211" i="6"/>
  <c r="K211" i="6"/>
  <c r="H211" i="6"/>
  <c r="S211" i="6"/>
  <c r="T211" i="6"/>
  <c r="L211" i="6"/>
  <c r="U211" i="6"/>
  <c r="V211" i="6"/>
  <c r="M211" i="6"/>
  <c r="X211" i="6"/>
  <c r="EV298" i="2"/>
  <c r="ET298" i="2"/>
  <c r="ES298" i="2"/>
  <c r="EQ298" i="2"/>
  <c r="EP298" i="2"/>
  <c r="EN298" i="2"/>
  <c r="EM298" i="2"/>
  <c r="EL298" i="2"/>
  <c r="EK298" i="2"/>
  <c r="EJ298" i="2"/>
  <c r="EI298" i="2"/>
  <c r="EH298" i="2"/>
  <c r="EG298" i="2"/>
  <c r="EF298" i="2"/>
  <c r="EE298" i="2"/>
  <c r="ED298" i="2"/>
  <c r="EC298" i="2"/>
  <c r="EB298" i="2"/>
  <c r="EA298" i="2"/>
  <c r="DZ298" i="2"/>
  <c r="DY298" i="2"/>
  <c r="DX298" i="2"/>
  <c r="DW298" i="2"/>
  <c r="DV298" i="2"/>
  <c r="DU298" i="2"/>
  <c r="DT298" i="2"/>
  <c r="DS298" i="2"/>
  <c r="CQ298" i="2"/>
  <c r="CP298" i="2"/>
  <c r="CO298" i="2"/>
  <c r="CM298" i="2"/>
  <c r="CK298" i="2"/>
  <c r="CI298" i="2"/>
  <c r="CD298" i="2"/>
  <c r="CB298" i="2"/>
  <c r="BZ298" i="2"/>
  <c r="G211" i="6" l="1"/>
  <c r="Y211" i="6"/>
  <c r="Q211" i="6" l="1"/>
  <c r="I211" i="6"/>
  <c r="P211" i="6"/>
  <c r="AB211" i="6" l="1"/>
  <c r="AA211" i="6"/>
  <c r="Z211" i="6"/>
  <c r="AD211" i="6" l="1"/>
  <c r="AE211" i="6"/>
  <c r="B30" i="3"/>
  <c r="EV23" i="2"/>
  <c r="ET23" i="2"/>
  <c r="ES23" i="2"/>
  <c r="ER23" i="2"/>
  <c r="EQ23" i="2"/>
  <c r="EP23" i="2"/>
  <c r="EO23" i="2"/>
  <c r="EN23" i="2"/>
  <c r="EM23" i="2"/>
  <c r="EL23" i="2"/>
  <c r="EK23" i="2"/>
  <c r="EJ23" i="2"/>
  <c r="EI23" i="2"/>
  <c r="EH23" i="2"/>
  <c r="EG23" i="2"/>
  <c r="EF23" i="2"/>
  <c r="EE23" i="2"/>
  <c r="ED23" i="2"/>
  <c r="EC23" i="2"/>
  <c r="EB23" i="2"/>
  <c r="EA23" i="2"/>
  <c r="DZ23" i="2"/>
  <c r="DY23" i="2"/>
  <c r="DX23" i="2"/>
  <c r="DW23" i="2"/>
  <c r="DV23" i="2"/>
  <c r="DU23" i="2"/>
  <c r="DT23" i="2"/>
  <c r="DS23" i="2"/>
  <c r="DR23" i="2"/>
  <c r="DQ23" i="2"/>
  <c r="DP23" i="2"/>
  <c r="DO23" i="2"/>
  <c r="DN23" i="2"/>
  <c r="DM23" i="2"/>
  <c r="DL23" i="2"/>
  <c r="DK23" i="2"/>
  <c r="DJ23" i="2"/>
  <c r="CQ23" i="2"/>
  <c r="CP23" i="2"/>
  <c r="AV23" i="2"/>
  <c r="AU23" i="2"/>
  <c r="AT23" i="2"/>
  <c r="AS23" i="2"/>
  <c r="AR23" i="2"/>
  <c r="AQ23" i="2"/>
  <c r="AP23" i="2"/>
  <c r="AO23" i="2"/>
  <c r="AN23" i="2"/>
  <c r="AM23" i="2"/>
  <c r="AK23" i="2"/>
  <c r="AI23" i="2"/>
  <c r="AG23" i="2"/>
  <c r="AE23" i="2"/>
  <c r="AC23" i="2"/>
  <c r="AA23" i="2"/>
  <c r="Y23" i="2"/>
  <c r="W23" i="2"/>
  <c r="U23" i="2"/>
  <c r="S23" i="2"/>
  <c r="N201" i="6"/>
  <c r="EO298" i="2"/>
  <c r="M33" i="3" l="1"/>
  <c r="N33" i="3"/>
  <c r="L33" i="3"/>
  <c r="U33" i="3"/>
  <c r="W33" i="3"/>
  <c r="J33" i="3"/>
  <c r="T33" i="3"/>
  <c r="Q33" i="3"/>
  <c r="S33" i="3"/>
  <c r="R33" i="3"/>
  <c r="H33" i="3"/>
  <c r="G33" i="3" l="1"/>
  <c r="V33" i="3"/>
  <c r="I33" i="3" l="1"/>
  <c r="P33" i="3"/>
  <c r="K33" i="3"/>
  <c r="X33" i="3" l="1"/>
  <c r="O33" i="3" l="1"/>
  <c r="B66" i="3"/>
  <c r="F66" i="3" s="1"/>
  <c r="FE98" i="2"/>
  <c r="FD98" i="2"/>
  <c r="FC98" i="2"/>
  <c r="FB98" i="2"/>
  <c r="FA98" i="2"/>
  <c r="EY98" i="2"/>
  <c r="EX98" i="2"/>
  <c r="EW98" i="2"/>
  <c r="FF98" i="2"/>
  <c r="EZ98" i="2"/>
  <c r="EI98" i="2"/>
  <c r="EH98" i="2"/>
  <c r="EG98" i="2"/>
  <c r="EF98" i="2"/>
  <c r="EE98" i="2"/>
  <c r="ED98" i="2"/>
  <c r="EC98" i="2"/>
  <c r="EB98" i="2"/>
  <c r="DZ98" i="2"/>
  <c r="DY98" i="2"/>
  <c r="DX98" i="2"/>
  <c r="DW98" i="2"/>
  <c r="DV98" i="2"/>
  <c r="DU98" i="2"/>
  <c r="DT98" i="2"/>
  <c r="DS98" i="2"/>
  <c r="DQ98" i="2"/>
  <c r="DP98" i="2"/>
  <c r="DO98" i="2"/>
  <c r="DN98" i="2"/>
  <c r="DM98" i="2"/>
  <c r="DL98" i="2"/>
  <c r="DK98" i="2"/>
  <c r="DJ98" i="2"/>
  <c r="DH98" i="2"/>
  <c r="DG98" i="2"/>
  <c r="DF98" i="2"/>
  <c r="DE98" i="2"/>
  <c r="DD98" i="2"/>
  <c r="DC98" i="2"/>
  <c r="DB98" i="2"/>
  <c r="DA98" i="2"/>
  <c r="CM98" i="2"/>
  <c r="CK98" i="2"/>
  <c r="CI98" i="2"/>
  <c r="CH98" i="2"/>
  <c r="CG98" i="2"/>
  <c r="CD98" i="2"/>
  <c r="CB98" i="2"/>
  <c r="BZ98" i="2"/>
  <c r="BY98" i="2"/>
  <c r="BX98" i="2"/>
  <c r="BU98" i="2"/>
  <c r="BS98" i="2"/>
  <c r="BQ98" i="2"/>
  <c r="BP98" i="2"/>
  <c r="BO98" i="2"/>
  <c r="BL98" i="2"/>
  <c r="BJ98" i="2"/>
  <c r="BH98" i="2"/>
  <c r="BG98" i="2"/>
  <c r="BF98" i="2"/>
  <c r="BC98" i="2"/>
  <c r="BA98" i="2"/>
  <c r="AY98" i="2"/>
  <c r="AW98" i="2"/>
  <c r="AJ98" i="2"/>
  <c r="CL98" i="2" s="1"/>
  <c r="AH98" i="2"/>
  <c r="CJ98" i="2" s="1"/>
  <c r="AF98" i="2"/>
  <c r="CC98" i="2" s="1"/>
  <c r="AD98" i="2"/>
  <c r="CA98" i="2" s="1"/>
  <c r="AB98" i="2"/>
  <c r="BT98" i="2" s="1"/>
  <c r="Z98" i="2"/>
  <c r="BR98" i="2" s="1"/>
  <c r="X98" i="2"/>
  <c r="BK98" i="2" s="1"/>
  <c r="V98" i="2"/>
  <c r="BI98" i="2" s="1"/>
  <c r="T98" i="2"/>
  <c r="BB98" i="2" s="1"/>
  <c r="R98" i="2"/>
  <c r="AZ98" i="2" s="1"/>
  <c r="O98" i="2"/>
  <c r="H98" i="2"/>
  <c r="BV98" i="2" l="1"/>
  <c r="BW98" i="2" s="1"/>
  <c r="BM98" i="2"/>
  <c r="BN98" i="2" s="1"/>
  <c r="BD98" i="2"/>
  <c r="FN98" i="2"/>
  <c r="FO98" i="2"/>
  <c r="AA33" i="3"/>
  <c r="Z33" i="3"/>
  <c r="Y33" i="3"/>
  <c r="U66" i="3"/>
  <c r="CX98" i="2"/>
  <c r="N66" i="3" s="1"/>
  <c r="CR98" i="2"/>
  <c r="T66" i="3"/>
  <c r="Q66" i="3"/>
  <c r="R66" i="3"/>
  <c r="S66" i="3"/>
  <c r="CV98" i="2"/>
  <c r="L66" i="3" s="1"/>
  <c r="B17" i="4"/>
  <c r="C66" i="3"/>
  <c r="E17" i="4"/>
  <c r="V66" i="3"/>
  <c r="E66" i="3"/>
  <c r="W66" i="3"/>
  <c r="EA98" i="2"/>
  <c r="DI98" i="2"/>
  <c r="CE98" i="2"/>
  <c r="CF98" i="2" s="1"/>
  <c r="DR98" i="2"/>
  <c r="CS98" i="2"/>
  <c r="H66" i="3" s="1"/>
  <c r="EJ98" i="2"/>
  <c r="CU98" i="2"/>
  <c r="K66" i="3" s="1"/>
  <c r="CW98" i="2"/>
  <c r="M66" i="3" s="1"/>
  <c r="CN98" i="2"/>
  <c r="CO98" i="2" s="1"/>
  <c r="CT98" i="2"/>
  <c r="J66" i="3" s="1"/>
  <c r="AX178" i="2"/>
  <c r="G66" i="3" l="1"/>
  <c r="P66" i="3" s="1"/>
  <c r="FQ98" i="2"/>
  <c r="AD33" i="3"/>
  <c r="AE33" i="3"/>
  <c r="CY98" i="2"/>
  <c r="CZ98" i="2" s="1"/>
  <c r="BE98" i="2"/>
  <c r="D66" i="3" l="1"/>
  <c r="X66" i="3"/>
  <c r="FP98" i="2"/>
  <c r="I66" i="3"/>
  <c r="O66" i="3" s="1"/>
  <c r="Y66" i="3" l="1"/>
  <c r="Z66" i="3" s="1"/>
  <c r="B176" i="3"/>
  <c r="AB176" i="3"/>
  <c r="AC176" i="3" s="1"/>
  <c r="EV321" i="2"/>
  <c r="ET321" i="2"/>
  <c r="ES321" i="2"/>
  <c r="ER321" i="2"/>
  <c r="EQ321" i="2"/>
  <c r="EP321" i="2"/>
  <c r="EO321" i="2"/>
  <c r="EN321" i="2"/>
  <c r="EM321" i="2"/>
  <c r="EL321" i="2"/>
  <c r="EK321" i="2"/>
  <c r="EJ321" i="2"/>
  <c r="EI321" i="2"/>
  <c r="EH321" i="2"/>
  <c r="EG321" i="2"/>
  <c r="EF321" i="2"/>
  <c r="EE321" i="2"/>
  <c r="ED321" i="2"/>
  <c r="EC321" i="2"/>
  <c r="EB321" i="2"/>
  <c r="EA321" i="2"/>
  <c r="DZ321" i="2"/>
  <c r="DY321" i="2"/>
  <c r="DX321" i="2"/>
  <c r="DW321" i="2"/>
  <c r="DV321" i="2"/>
  <c r="DU321" i="2"/>
  <c r="DT321" i="2"/>
  <c r="DS321" i="2"/>
  <c r="CQ321" i="2"/>
  <c r="CP321" i="2"/>
  <c r="AV321" i="2"/>
  <c r="AU321" i="2"/>
  <c r="AT321" i="2"/>
  <c r="AS321" i="2"/>
  <c r="AR321" i="2"/>
  <c r="AQ321" i="2"/>
  <c r="AP321" i="2"/>
  <c r="AO321" i="2"/>
  <c r="AN321" i="2"/>
  <c r="AM321" i="2"/>
  <c r="AL321" i="2"/>
  <c r="AK321" i="2"/>
  <c r="AI321" i="2"/>
  <c r="AG321" i="2"/>
  <c r="AE321" i="2"/>
  <c r="AC321" i="2"/>
  <c r="AA321" i="2"/>
  <c r="Y321" i="2"/>
  <c r="W321" i="2"/>
  <c r="U321" i="2"/>
  <c r="S321" i="2"/>
  <c r="FE321" i="2"/>
  <c r="FD321" i="2"/>
  <c r="FC321" i="2"/>
  <c r="FA321" i="2"/>
  <c r="EZ321" i="2"/>
  <c r="EY321" i="2"/>
  <c r="EX321" i="2"/>
  <c r="EU321" i="2"/>
  <c r="DQ321" i="2"/>
  <c r="DP321" i="2"/>
  <c r="DO321" i="2"/>
  <c r="DN321" i="2"/>
  <c r="DM321" i="2"/>
  <c r="DL321" i="2"/>
  <c r="DK321" i="2"/>
  <c r="DJ321" i="2"/>
  <c r="DH321" i="2"/>
  <c r="DG321" i="2"/>
  <c r="DF321" i="2"/>
  <c r="DE321" i="2"/>
  <c r="DD321" i="2"/>
  <c r="DB321" i="2"/>
  <c r="DA321" i="2"/>
  <c r="CM321" i="2"/>
  <c r="CK321" i="2"/>
  <c r="CI321" i="2"/>
  <c r="CD321" i="2"/>
  <c r="CB321" i="2"/>
  <c r="BZ321" i="2"/>
  <c r="BU321" i="2"/>
  <c r="BS321" i="2"/>
  <c r="BQ321" i="2"/>
  <c r="BO321" i="2"/>
  <c r="BL321" i="2"/>
  <c r="BJ321" i="2"/>
  <c r="BH321" i="2"/>
  <c r="BF321" i="2"/>
  <c r="BC321" i="2"/>
  <c r="BA321" i="2"/>
  <c r="AY321" i="2"/>
  <c r="CJ321" i="2"/>
  <c r="AF321" i="2"/>
  <c r="AD321" i="2"/>
  <c r="BT321" i="2"/>
  <c r="BR321" i="2"/>
  <c r="AE66" i="3" l="1"/>
  <c r="AD66" i="3"/>
  <c r="EW321" i="2"/>
  <c r="U178" i="3"/>
  <c r="CA321" i="2"/>
  <c r="CC321" i="2"/>
  <c r="BY321" i="2"/>
  <c r="AX321" i="2"/>
  <c r="AH321" i="2"/>
  <c r="F17" i="4"/>
  <c r="Q178" i="3"/>
  <c r="R178" i="3"/>
  <c r="S178" i="3"/>
  <c r="T178" i="3"/>
  <c r="G321" i="2"/>
  <c r="BP321" i="2"/>
  <c r="CH321" i="2"/>
  <c r="DI321" i="2"/>
  <c r="BK321" i="2"/>
  <c r="X321" i="2"/>
  <c r="J178" i="3"/>
  <c r="DR321" i="2"/>
  <c r="Z321" i="2"/>
  <c r="FB321" i="2"/>
  <c r="BV321" i="2"/>
  <c r="AB321" i="2"/>
  <c r="CX321" i="2"/>
  <c r="DC321" i="2"/>
  <c r="H321" i="2"/>
  <c r="F321" i="2"/>
  <c r="V178" i="3" l="1"/>
  <c r="N178" i="3"/>
  <c r="CV321" i="2"/>
  <c r="L178" i="3"/>
  <c r="FF321" i="2"/>
  <c r="W178" i="3"/>
  <c r="BG321" i="2"/>
  <c r="BW321" i="2"/>
  <c r="V321" i="2"/>
  <c r="CG321" i="2"/>
  <c r="BX321" i="2"/>
  <c r="CE321" i="2"/>
  <c r="AW321" i="2"/>
  <c r="T321" i="2"/>
  <c r="R321" i="2"/>
  <c r="CT321" i="2"/>
  <c r="CL321" i="2"/>
  <c r="AJ321" i="2"/>
  <c r="CR321" i="2" l="1"/>
  <c r="CF321" i="2"/>
  <c r="CS321" i="2"/>
  <c r="BB321" i="2"/>
  <c r="CN321" i="2"/>
  <c r="AZ321" i="2"/>
  <c r="BI321" i="2"/>
  <c r="BM321" i="2"/>
  <c r="BE321" i="2" l="1"/>
  <c r="CO321" i="2"/>
  <c r="CW321" i="2"/>
  <c r="M178" i="3"/>
  <c r="CU321" i="2"/>
  <c r="K178" i="3"/>
  <c r="G178" i="3"/>
  <c r="H178" i="3"/>
  <c r="BD321" i="2"/>
  <c r="CY321" i="2"/>
  <c r="BN321" i="2"/>
  <c r="X178" i="3" l="1"/>
  <c r="CZ321" i="2"/>
  <c r="I178" i="3"/>
  <c r="P178" i="3" l="1"/>
  <c r="O178" i="3"/>
  <c r="AA178" i="3" l="1"/>
  <c r="Z178" i="3"/>
  <c r="AB178" i="3" s="1"/>
  <c r="Y178" i="3"/>
  <c r="AD178" i="3" l="1"/>
  <c r="AE178" i="3"/>
  <c r="AC178" i="3"/>
  <c r="EV115" i="2" l="1"/>
  <c r="ET115" i="2"/>
  <c r="ES115" i="2"/>
  <c r="ER115" i="2"/>
  <c r="EQ115" i="2"/>
  <c r="EP115" i="2"/>
  <c r="EO115" i="2"/>
  <c r="EN115" i="2"/>
  <c r="EM115" i="2"/>
  <c r="EL115" i="2"/>
  <c r="EK115" i="2"/>
  <c r="CQ115" i="2"/>
  <c r="CP115" i="2"/>
  <c r="AV115" i="2"/>
  <c r="AU115" i="2"/>
  <c r="AT115" i="2"/>
  <c r="AS115" i="2"/>
  <c r="AR115" i="2"/>
  <c r="AQ115" i="2"/>
  <c r="AP115" i="2"/>
  <c r="AO115" i="2"/>
  <c r="AN115" i="2"/>
  <c r="AM115" i="2"/>
  <c r="AL115" i="2"/>
  <c r="AK115" i="2"/>
  <c r="AI115" i="2"/>
  <c r="AG115" i="2"/>
  <c r="AE115" i="2"/>
  <c r="AC115" i="2"/>
  <c r="AA115" i="2"/>
  <c r="Y115" i="2"/>
  <c r="W115" i="2"/>
  <c r="U115" i="2"/>
  <c r="S115" i="2"/>
  <c r="G115" i="2"/>
  <c r="EV310" i="2"/>
  <c r="ET310" i="2"/>
  <c r="ES310" i="2"/>
  <c r="ER310" i="2"/>
  <c r="EQ310" i="2"/>
  <c r="EP310" i="2"/>
  <c r="EO310" i="2"/>
  <c r="EN310" i="2"/>
  <c r="EM310" i="2"/>
  <c r="EL310" i="2"/>
  <c r="EK310" i="2"/>
  <c r="EJ310" i="2"/>
  <c r="EI310" i="2"/>
  <c r="EH310" i="2"/>
  <c r="EG310" i="2"/>
  <c r="EF310" i="2"/>
  <c r="EE310" i="2"/>
  <c r="ED310" i="2"/>
  <c r="EC310" i="2"/>
  <c r="EB310" i="2"/>
  <c r="EA310" i="2"/>
  <c r="DZ310" i="2"/>
  <c r="DY310" i="2"/>
  <c r="DX310" i="2"/>
  <c r="DW310" i="2"/>
  <c r="DV310" i="2"/>
  <c r="DU310" i="2"/>
  <c r="DT310" i="2"/>
  <c r="DS310" i="2"/>
  <c r="CQ310" i="2"/>
  <c r="CP310" i="2"/>
  <c r="AV310" i="2"/>
  <c r="AU310" i="2"/>
  <c r="AT310" i="2"/>
  <c r="AS310" i="2"/>
  <c r="AR310" i="2"/>
  <c r="AQ310" i="2"/>
  <c r="AP310" i="2"/>
  <c r="AO310" i="2"/>
  <c r="AN310" i="2"/>
  <c r="AM310" i="2"/>
  <c r="AL310" i="2"/>
  <c r="AK310" i="2"/>
  <c r="AI310" i="2"/>
  <c r="AG310" i="2"/>
  <c r="AE310" i="2"/>
  <c r="AC310" i="2"/>
  <c r="AA310" i="2"/>
  <c r="Y310" i="2"/>
  <c r="W310" i="2"/>
  <c r="U310" i="2"/>
  <c r="S310" i="2"/>
  <c r="G310" i="2"/>
  <c r="F310" i="2"/>
  <c r="AW310" i="2"/>
  <c r="A16" i="6"/>
  <c r="N59" i="6" l="1"/>
  <c r="N17" i="6"/>
  <c r="N12" i="6"/>
  <c r="F262" i="2" l="1"/>
  <c r="BG310" i="2" l="1"/>
  <c r="AX310" i="2"/>
  <c r="EP82" i="2" l="1"/>
  <c r="B11" i="6" l="1"/>
  <c r="BG20" i="2"/>
  <c r="BG23" i="2" s="1"/>
  <c r="FE20" i="2"/>
  <c r="FE23" i="2" s="1"/>
  <c r="FD20" i="2"/>
  <c r="FD23" i="2" s="1"/>
  <c r="FC20" i="2"/>
  <c r="FC23" i="2" s="1"/>
  <c r="FB23" i="2"/>
  <c r="FA20" i="2"/>
  <c r="FA23" i="2" s="1"/>
  <c r="EZ20" i="2"/>
  <c r="EZ23" i="2" s="1"/>
  <c r="EY20" i="2"/>
  <c r="EY23" i="2" s="1"/>
  <c r="EX20" i="2"/>
  <c r="EX23" i="2" s="1"/>
  <c r="EW20" i="2"/>
  <c r="CX20" i="2"/>
  <c r="CX23" i="2" s="1"/>
  <c r="CM20" i="2"/>
  <c r="CM23" i="2" s="1"/>
  <c r="CK20" i="2"/>
  <c r="CK23" i="2" s="1"/>
  <c r="CI20" i="2"/>
  <c r="CI23" i="2" s="1"/>
  <c r="CG20" i="2"/>
  <c r="CG23" i="2" s="1"/>
  <c r="CD20" i="2"/>
  <c r="CD23" i="2" s="1"/>
  <c r="CB20" i="2"/>
  <c r="CB23" i="2" s="1"/>
  <c r="BZ20" i="2"/>
  <c r="BZ23" i="2" s="1"/>
  <c r="BX20" i="2"/>
  <c r="BX23" i="2" s="1"/>
  <c r="BU20" i="2"/>
  <c r="BU23" i="2" s="1"/>
  <c r="BS20" i="2"/>
  <c r="BS23" i="2" s="1"/>
  <c r="BQ20" i="2"/>
  <c r="BQ23" i="2" s="1"/>
  <c r="BO20" i="2"/>
  <c r="BL23" i="2"/>
  <c r="BJ20" i="2"/>
  <c r="BJ23" i="2" s="1"/>
  <c r="BH20" i="2"/>
  <c r="BF20" i="2"/>
  <c r="BC20" i="2"/>
  <c r="BC23" i="2" s="1"/>
  <c r="BA20" i="2"/>
  <c r="AY20" i="2"/>
  <c r="AY23" i="2" s="1"/>
  <c r="AW20" i="2"/>
  <c r="AJ20" i="2"/>
  <c r="AH20" i="2"/>
  <c r="AF20" i="2"/>
  <c r="AD20" i="2"/>
  <c r="AB20" i="2"/>
  <c r="Z20" i="2"/>
  <c r="X20" i="2"/>
  <c r="V20" i="2"/>
  <c r="T20" i="2"/>
  <c r="R20" i="2"/>
  <c r="BO23" i="2" l="1"/>
  <c r="BH23" i="2"/>
  <c r="BF23" i="2"/>
  <c r="EW23" i="2"/>
  <c r="AW23" i="2"/>
  <c r="AZ20" i="2"/>
  <c r="R23" i="2"/>
  <c r="BK20" i="2"/>
  <c r="BK23" i="2" s="1"/>
  <c r="X23" i="2"/>
  <c r="BI20" i="2"/>
  <c r="V23" i="2"/>
  <c r="CA20" i="2"/>
  <c r="CA23" i="2" s="1"/>
  <c r="AD23" i="2"/>
  <c r="CJ20" i="2"/>
  <c r="CJ23" i="2" s="1"/>
  <c r="AH23" i="2"/>
  <c r="CL20" i="2"/>
  <c r="CL23" i="2" s="1"/>
  <c r="AJ23" i="2"/>
  <c r="CV20" i="2"/>
  <c r="CV23" i="2" s="1"/>
  <c r="BA23" i="2"/>
  <c r="BB20" i="2"/>
  <c r="T23" i="2"/>
  <c r="BR20" i="2"/>
  <c r="Z23" i="2"/>
  <c r="BT20" i="2"/>
  <c r="BT23" i="2" s="1"/>
  <c r="AB23" i="2"/>
  <c r="CC20" i="2"/>
  <c r="CC23" i="2" s="1"/>
  <c r="AF23" i="2"/>
  <c r="FF20" i="2"/>
  <c r="FF23" i="2" s="1"/>
  <c r="EU23" i="2"/>
  <c r="S11" i="6"/>
  <c r="DC20" i="2"/>
  <c r="DE20" i="2"/>
  <c r="W11" i="6"/>
  <c r="V11" i="6"/>
  <c r="O11" i="6"/>
  <c r="R11" i="6"/>
  <c r="DG20" i="2"/>
  <c r="DG23" i="2" s="1"/>
  <c r="U11" i="6"/>
  <c r="T11" i="6"/>
  <c r="C11" i="6"/>
  <c r="E11" i="6"/>
  <c r="B25" i="7"/>
  <c r="F11" i="6"/>
  <c r="D25" i="7"/>
  <c r="DA20" i="2"/>
  <c r="CH20" i="2"/>
  <c r="CH23" i="2" s="1"/>
  <c r="BP20" i="2"/>
  <c r="AX20" i="2"/>
  <c r="AX23" i="2" s="1"/>
  <c r="BY20" i="2"/>
  <c r="BY23" i="2" s="1"/>
  <c r="CU20" i="2"/>
  <c r="CU23" i="2" s="1"/>
  <c r="CW20" i="2"/>
  <c r="CW23" i="2" s="1"/>
  <c r="CR20" i="2"/>
  <c r="CT20" i="2"/>
  <c r="CT23" i="2" s="1"/>
  <c r="CP506" i="2"/>
  <c r="FE310" i="2"/>
  <c r="FD310" i="2"/>
  <c r="FC310" i="2"/>
  <c r="FB310" i="2"/>
  <c r="FA310" i="2"/>
  <c r="EY310" i="2"/>
  <c r="EX310" i="2"/>
  <c r="EW310" i="2"/>
  <c r="EZ310" i="2"/>
  <c r="DQ310" i="2"/>
  <c r="DO310" i="2"/>
  <c r="DN310" i="2"/>
  <c r="DM310" i="2"/>
  <c r="DL310" i="2"/>
  <c r="DK310" i="2"/>
  <c r="DJ310" i="2"/>
  <c r="CV310" i="2"/>
  <c r="CM310" i="2"/>
  <c r="CK310" i="2"/>
  <c r="CI310" i="2"/>
  <c r="CH310" i="2"/>
  <c r="CG310" i="2"/>
  <c r="CD310" i="2"/>
  <c r="CB310" i="2"/>
  <c r="BZ310" i="2"/>
  <c r="BY310" i="2"/>
  <c r="BX310" i="2"/>
  <c r="BU310" i="2"/>
  <c r="BS310" i="2"/>
  <c r="BQ310" i="2"/>
  <c r="BP310" i="2"/>
  <c r="BO310" i="2"/>
  <c r="BJ310" i="2"/>
  <c r="BH310" i="2"/>
  <c r="BA310" i="2"/>
  <c r="CR310" i="2"/>
  <c r="H310" i="2"/>
  <c r="BY314" i="2"/>
  <c r="BY496" i="2" s="1"/>
  <c r="BG115" i="2"/>
  <c r="EJ535" i="2"/>
  <c r="EI535" i="2"/>
  <c r="EH535" i="2"/>
  <c r="EG535" i="2"/>
  <c r="EF535" i="2"/>
  <c r="EE535" i="2"/>
  <c r="ED535" i="2"/>
  <c r="EC535" i="2"/>
  <c r="EB535" i="2"/>
  <c r="EA535" i="2"/>
  <c r="DZ535" i="2"/>
  <c r="DY535" i="2"/>
  <c r="DX535" i="2"/>
  <c r="DW535" i="2"/>
  <c r="DV535" i="2"/>
  <c r="DU535" i="2"/>
  <c r="DT535" i="2"/>
  <c r="DS535" i="2"/>
  <c r="DQ535" i="2"/>
  <c r="DP535" i="2"/>
  <c r="DO535" i="2"/>
  <c r="DN535" i="2"/>
  <c r="DM535" i="2"/>
  <c r="DL535" i="2"/>
  <c r="BM20" i="2" l="1"/>
  <c r="E25" i="7"/>
  <c r="BD20" i="2"/>
  <c r="BD23" i="2" s="1"/>
  <c r="BR23" i="2"/>
  <c r="BV20" i="2"/>
  <c r="BI23" i="2"/>
  <c r="BB23" i="2"/>
  <c r="FO20" i="2"/>
  <c r="AZ23" i="2"/>
  <c r="FN20" i="2"/>
  <c r="FR20" i="2"/>
  <c r="CR23" i="2"/>
  <c r="FQ20" i="2"/>
  <c r="CE20" i="2"/>
  <c r="CE23" i="2" s="1"/>
  <c r="BG506" i="2"/>
  <c r="DF20" i="2"/>
  <c r="CN20" i="2"/>
  <c r="CN23" i="2" s="1"/>
  <c r="L11" i="6"/>
  <c r="K25" i="7" s="1"/>
  <c r="DE23" i="2"/>
  <c r="J11" i="6"/>
  <c r="I25" i="7" s="1"/>
  <c r="DC23" i="2"/>
  <c r="X11" i="6"/>
  <c r="V25" i="7" s="1"/>
  <c r="DD20" i="2"/>
  <c r="BP23" i="2"/>
  <c r="G11" i="6"/>
  <c r="DA23" i="2"/>
  <c r="BK310" i="2"/>
  <c r="X310" i="2"/>
  <c r="BR310" i="2"/>
  <c r="Z310" i="2"/>
  <c r="BT310" i="2"/>
  <c r="AB310" i="2"/>
  <c r="CA310" i="2"/>
  <c r="AD310" i="2"/>
  <c r="FF310" i="2"/>
  <c r="EU310" i="2"/>
  <c r="CC310" i="2"/>
  <c r="AF310" i="2"/>
  <c r="CJ310" i="2"/>
  <c r="AH310" i="2"/>
  <c r="CL310" i="2"/>
  <c r="AJ310" i="2"/>
  <c r="CT310" i="2"/>
  <c r="AY310" i="2"/>
  <c r="R310" i="2"/>
  <c r="BB310" i="2"/>
  <c r="T310" i="2"/>
  <c r="BI310" i="2"/>
  <c r="V310" i="2"/>
  <c r="BL310" i="2"/>
  <c r="DP310" i="2"/>
  <c r="BC310" i="2"/>
  <c r="BF310" i="2"/>
  <c r="Q25" i="7"/>
  <c r="U25" i="7"/>
  <c r="P25" i="7"/>
  <c r="M25" i="7"/>
  <c r="R25" i="7"/>
  <c r="T25" i="7"/>
  <c r="S25" i="7"/>
  <c r="F25" i="7"/>
  <c r="DB20" i="2"/>
  <c r="DB23" i="2" s="1"/>
  <c r="CS20" i="2"/>
  <c r="CS23" i="2" s="1"/>
  <c r="CY20" i="2"/>
  <c r="CY23" i="2" s="1"/>
  <c r="CS310" i="2"/>
  <c r="DR310" i="2"/>
  <c r="CW310" i="2"/>
  <c r="BV23" i="2" l="1"/>
  <c r="BW20" i="2"/>
  <c r="BW23" i="2" s="1"/>
  <c r="BM23" i="2"/>
  <c r="BN20" i="2"/>
  <c r="BN23" i="2" s="1"/>
  <c r="BE20" i="2"/>
  <c r="BE23" i="2" s="1"/>
  <c r="CF20" i="2"/>
  <c r="CF23" i="2" s="1"/>
  <c r="DH20" i="2"/>
  <c r="DH23" i="2" s="1"/>
  <c r="CO20" i="2"/>
  <c r="CO23" i="2" s="1"/>
  <c r="K11" i="6"/>
  <c r="DD23" i="2"/>
  <c r="G25" i="7"/>
  <c r="M11" i="6"/>
  <c r="L25" i="7" s="1"/>
  <c r="DF23" i="2"/>
  <c r="CF310" i="2"/>
  <c r="CO310" i="2"/>
  <c r="DF310" i="2"/>
  <c r="BW310" i="2"/>
  <c r="CU310" i="2"/>
  <c r="AZ310" i="2"/>
  <c r="BD310" i="2"/>
  <c r="DC310" i="2"/>
  <c r="DE310" i="2"/>
  <c r="DG310" i="2"/>
  <c r="CX310" i="2"/>
  <c r="DB310" i="2"/>
  <c r="DA310" i="2"/>
  <c r="H11" i="6"/>
  <c r="CZ20" i="2"/>
  <c r="CZ23" i="2" s="1"/>
  <c r="Q11" i="6" l="1"/>
  <c r="J25" i="7"/>
  <c r="DI20" i="2"/>
  <c r="DI23" i="2" s="1"/>
  <c r="D11" i="6"/>
  <c r="BV310" i="2"/>
  <c r="CE310" i="2"/>
  <c r="CN310" i="2"/>
  <c r="DH310" i="2"/>
  <c r="DD310" i="2"/>
  <c r="BM310" i="2"/>
  <c r="BN310" i="2"/>
  <c r="BE310" i="2"/>
  <c r="CZ310" i="2"/>
  <c r="CY310" i="2"/>
  <c r="I11" i="6"/>
  <c r="H25" i="7"/>
  <c r="FP20" i="2" l="1"/>
  <c r="O25" i="7"/>
  <c r="Y11" i="6"/>
  <c r="W25" i="7" s="1"/>
  <c r="DI310" i="2"/>
  <c r="P11" i="6"/>
  <c r="N25" i="7" l="1"/>
  <c r="Z11" i="6"/>
  <c r="AA11" i="6" s="1"/>
  <c r="Y25" i="7" l="1"/>
  <c r="AD11" i="6"/>
  <c r="AE11" i="6"/>
  <c r="X25" i="7"/>
  <c r="DQ280" i="2"/>
  <c r="DP280" i="2"/>
  <c r="DO280" i="2"/>
  <c r="DN280" i="2"/>
  <c r="DM280" i="2"/>
  <c r="DL280" i="2"/>
  <c r="DK280" i="2"/>
  <c r="DJ280" i="2"/>
  <c r="CY280" i="2"/>
  <c r="CX280" i="2"/>
  <c r="CW280" i="2"/>
  <c r="CV280" i="2"/>
  <c r="CU280" i="2"/>
  <c r="CT280" i="2"/>
  <c r="CS280" i="2"/>
  <c r="CR280" i="2"/>
  <c r="DQ273" i="2"/>
  <c r="DQ275" i="2" s="1"/>
  <c r="DP273" i="2"/>
  <c r="DP275" i="2" s="1"/>
  <c r="DO273" i="2"/>
  <c r="DO275" i="2" s="1"/>
  <c r="DN273" i="2"/>
  <c r="DN275" i="2" s="1"/>
  <c r="DM273" i="2"/>
  <c r="DM275" i="2" s="1"/>
  <c r="DL273" i="2"/>
  <c r="DL275" i="2" s="1"/>
  <c r="DK273" i="2"/>
  <c r="DK275" i="2" s="1"/>
  <c r="DJ273" i="2"/>
  <c r="DJ275" i="2" s="1"/>
  <c r="CY273" i="2"/>
  <c r="CY275" i="2" s="1"/>
  <c r="CX273" i="2"/>
  <c r="CX275" i="2" s="1"/>
  <c r="CW273" i="2"/>
  <c r="CW275" i="2" s="1"/>
  <c r="CV273" i="2"/>
  <c r="CV275" i="2" s="1"/>
  <c r="CU273" i="2"/>
  <c r="CU275" i="2" s="1"/>
  <c r="CT273" i="2"/>
  <c r="CT275" i="2" s="1"/>
  <c r="CS273" i="2"/>
  <c r="CS275" i="2" s="1"/>
  <c r="CR273" i="2"/>
  <c r="CR275" i="2" s="1"/>
  <c r="DH230" i="2"/>
  <c r="DG230" i="2"/>
  <c r="DF230" i="2"/>
  <c r="DE230" i="2"/>
  <c r="DD230" i="2"/>
  <c r="DC230" i="2"/>
  <c r="DB230" i="2"/>
  <c r="DA230" i="2"/>
  <c r="CY230" i="2"/>
  <c r="CX230" i="2"/>
  <c r="CW230" i="2"/>
  <c r="CV230" i="2"/>
  <c r="CU230" i="2"/>
  <c r="CT230" i="2"/>
  <c r="CS230" i="2"/>
  <c r="CR230" i="2"/>
  <c r="DH229" i="2"/>
  <c r="DG229" i="2"/>
  <c r="DF229" i="2"/>
  <c r="DE229" i="2"/>
  <c r="DD229" i="2"/>
  <c r="DC229" i="2"/>
  <c r="DB229" i="2"/>
  <c r="DA229" i="2"/>
  <c r="CY229" i="2"/>
  <c r="CX229" i="2"/>
  <c r="CW229" i="2"/>
  <c r="CV229" i="2"/>
  <c r="CU229" i="2"/>
  <c r="CT229" i="2"/>
  <c r="CS229" i="2"/>
  <c r="CR229" i="2"/>
  <c r="DH228" i="2"/>
  <c r="DG228" i="2"/>
  <c r="DF228" i="2"/>
  <c r="DE228" i="2"/>
  <c r="DD228" i="2"/>
  <c r="DC228" i="2"/>
  <c r="DB228" i="2"/>
  <c r="DA228" i="2"/>
  <c r="CY228" i="2"/>
  <c r="CX228" i="2"/>
  <c r="CW228" i="2"/>
  <c r="CV228" i="2"/>
  <c r="CU228" i="2"/>
  <c r="CT228" i="2"/>
  <c r="CS228" i="2"/>
  <c r="CR228" i="2"/>
  <c r="DH227" i="2"/>
  <c r="DG227" i="2"/>
  <c r="DF227" i="2"/>
  <c r="DE227" i="2"/>
  <c r="DD227" i="2"/>
  <c r="DC227" i="2"/>
  <c r="DB227" i="2"/>
  <c r="DA227" i="2"/>
  <c r="CY227" i="2"/>
  <c r="CX227" i="2"/>
  <c r="CW227" i="2"/>
  <c r="CV227" i="2"/>
  <c r="CU227" i="2"/>
  <c r="CT227" i="2"/>
  <c r="CS227" i="2"/>
  <c r="CR227" i="2"/>
  <c r="DH225" i="2"/>
  <c r="DG225" i="2"/>
  <c r="DF225" i="2"/>
  <c r="DE225" i="2"/>
  <c r="DD225" i="2"/>
  <c r="DC225" i="2"/>
  <c r="DB225" i="2"/>
  <c r="DA225" i="2"/>
  <c r="CY225" i="2"/>
  <c r="CX225" i="2"/>
  <c r="CW225" i="2"/>
  <c r="CV225" i="2"/>
  <c r="CU225" i="2"/>
  <c r="CT225" i="2"/>
  <c r="CS225" i="2"/>
  <c r="CR225" i="2"/>
  <c r="DH224" i="2"/>
  <c r="DG224" i="2"/>
  <c r="DF224" i="2"/>
  <c r="DE224" i="2"/>
  <c r="DD224" i="2"/>
  <c r="DC224" i="2"/>
  <c r="DB224" i="2"/>
  <c r="DA224" i="2"/>
  <c r="CY224" i="2"/>
  <c r="CX224" i="2"/>
  <c r="CW224" i="2"/>
  <c r="CV224" i="2"/>
  <c r="CU224" i="2"/>
  <c r="CT224" i="2"/>
  <c r="CS224" i="2"/>
  <c r="CR224" i="2"/>
  <c r="DQ212" i="2"/>
  <c r="DP212" i="2"/>
  <c r="DO212" i="2"/>
  <c r="DN212" i="2"/>
  <c r="DM212" i="2"/>
  <c r="DL212" i="2"/>
  <c r="DK212" i="2"/>
  <c r="DJ212" i="2"/>
  <c r="CY212" i="2"/>
  <c r="CX212" i="2"/>
  <c r="CW212" i="2"/>
  <c r="CV212" i="2"/>
  <c r="CU212" i="2"/>
  <c r="CT212" i="2"/>
  <c r="CS212" i="2"/>
  <c r="CR212" i="2"/>
  <c r="DQ210" i="2"/>
  <c r="DP210" i="2"/>
  <c r="DO210" i="2"/>
  <c r="DN210" i="2"/>
  <c r="DM210" i="2"/>
  <c r="DL210" i="2"/>
  <c r="DK210" i="2"/>
  <c r="DJ210" i="2"/>
  <c r="CY210" i="2"/>
  <c r="CX210" i="2"/>
  <c r="CW210" i="2"/>
  <c r="CV210" i="2"/>
  <c r="CU210" i="2"/>
  <c r="CT210" i="2"/>
  <c r="CS210" i="2"/>
  <c r="CR210" i="2"/>
  <c r="DJ298" i="2" l="1"/>
  <c r="DK298" i="2"/>
  <c r="DM298" i="2"/>
  <c r="DN298" i="2"/>
  <c r="DO298" i="2"/>
  <c r="DP298" i="2"/>
  <c r="DQ298" i="2"/>
  <c r="DL298" i="2"/>
  <c r="Z25" i="7"/>
  <c r="DI229" i="2"/>
  <c r="CZ225" i="2"/>
  <c r="DI228" i="2"/>
  <c r="DR212" i="2"/>
  <c r="CZ229" i="2"/>
  <c r="DI227" i="2"/>
  <c r="DI230" i="2"/>
  <c r="CZ224" i="2"/>
  <c r="CZ228" i="2"/>
  <c r="DR280" i="2"/>
  <c r="DI225" i="2"/>
  <c r="DR273" i="2"/>
  <c r="DR275" i="2" s="1"/>
  <c r="CZ212" i="2"/>
  <c r="DI224" i="2"/>
  <c r="CZ210" i="2"/>
  <c r="DR210" i="2"/>
  <c r="CZ227" i="2"/>
  <c r="CZ230" i="2"/>
  <c r="CZ273" i="2"/>
  <c r="CZ275" i="2" s="1"/>
  <c r="CZ280" i="2"/>
  <c r="DR298" i="2" l="1"/>
  <c r="EV135" i="2"/>
  <c r="ET135" i="2"/>
  <c r="ES135" i="2"/>
  <c r="ER135" i="2"/>
  <c r="EQ135" i="2"/>
  <c r="EP135" i="2"/>
  <c r="EO135" i="2"/>
  <c r="EN135" i="2"/>
  <c r="EM135" i="2"/>
  <c r="EL135" i="2"/>
  <c r="EK135" i="2"/>
  <c r="CQ135" i="2"/>
  <c r="CP135" i="2"/>
  <c r="AV135" i="2"/>
  <c r="AU135" i="2"/>
  <c r="AT135" i="2"/>
  <c r="AS135" i="2"/>
  <c r="AR135" i="2"/>
  <c r="AQ135" i="2"/>
  <c r="AP135" i="2"/>
  <c r="AO135" i="2"/>
  <c r="AN135" i="2"/>
  <c r="AM135" i="2"/>
  <c r="AL135" i="2"/>
  <c r="AK135" i="2"/>
  <c r="AI135" i="2"/>
  <c r="AG135" i="2"/>
  <c r="AE135" i="2"/>
  <c r="AC135" i="2"/>
  <c r="AA135" i="2"/>
  <c r="Y135" i="2"/>
  <c r="W135" i="2"/>
  <c r="U135" i="2"/>
  <c r="S135" i="2"/>
  <c r="G135" i="2"/>
  <c r="F135" i="2"/>
  <c r="R57" i="3" l="1"/>
  <c r="W57" i="3"/>
  <c r="S57" i="3"/>
  <c r="U57" i="3"/>
  <c r="T57" i="3"/>
  <c r="V57" i="3"/>
  <c r="Q57" i="3"/>
  <c r="J57" i="3" l="1"/>
  <c r="M57" i="3"/>
  <c r="N57" i="3"/>
  <c r="K57" i="3"/>
  <c r="L57" i="3"/>
  <c r="H57" i="3"/>
  <c r="P57" i="3" l="1"/>
  <c r="G57" i="3"/>
  <c r="I57" i="3" l="1"/>
  <c r="X57" i="3"/>
  <c r="O57" i="3"/>
  <c r="B96" i="3" l="1"/>
  <c r="E96" i="3" s="1"/>
  <c r="EK254" i="2"/>
  <c r="CQ254" i="2"/>
  <c r="CP254" i="2"/>
  <c r="AV254" i="2"/>
  <c r="AU254" i="2"/>
  <c r="AT254" i="2"/>
  <c r="AS254" i="2"/>
  <c r="AR254" i="2"/>
  <c r="AQ254" i="2"/>
  <c r="AP254" i="2"/>
  <c r="AO254" i="2"/>
  <c r="AN254" i="2"/>
  <c r="AM254" i="2"/>
  <c r="AL254" i="2"/>
  <c r="AK254" i="2"/>
  <c r="AI254" i="2"/>
  <c r="AG254" i="2"/>
  <c r="AE254" i="2"/>
  <c r="AC254" i="2"/>
  <c r="AA254" i="2"/>
  <c r="Y254" i="2"/>
  <c r="W254" i="2"/>
  <c r="U254" i="2"/>
  <c r="S254" i="2"/>
  <c r="N254" i="2"/>
  <c r="M254" i="2"/>
  <c r="L254" i="2"/>
  <c r="K254" i="2"/>
  <c r="J254" i="2"/>
  <c r="I254" i="2"/>
  <c r="G254" i="2"/>
  <c r="F254" i="2"/>
  <c r="BG135" i="2"/>
  <c r="ER14" i="2"/>
  <c r="BG254" i="2"/>
  <c r="Z57" i="3" l="1"/>
  <c r="AA57" i="3"/>
  <c r="Y57" i="3"/>
  <c r="S96" i="3"/>
  <c r="G96" i="3"/>
  <c r="K96" i="3"/>
  <c r="L96" i="3"/>
  <c r="M96" i="3"/>
  <c r="N96" i="3"/>
  <c r="J96" i="3"/>
  <c r="H96" i="3"/>
  <c r="W96" i="3"/>
  <c r="Q96" i="3"/>
  <c r="F96" i="3"/>
  <c r="T96" i="3"/>
  <c r="U96" i="3"/>
  <c r="R96" i="3"/>
  <c r="C96" i="3"/>
  <c r="E16" i="4"/>
  <c r="B16" i="4"/>
  <c r="F16" i="4" s="1"/>
  <c r="V96" i="3"/>
  <c r="AX254" i="2"/>
  <c r="AX502" i="2" s="1"/>
  <c r="P96" i="3" l="1"/>
  <c r="X96" i="3" s="1"/>
  <c r="AD57" i="3"/>
  <c r="AE57" i="3"/>
  <c r="I96" i="3"/>
  <c r="O96" i="3" s="1"/>
  <c r="D96" i="3"/>
  <c r="BF218" i="2"/>
  <c r="BH218" i="2"/>
  <c r="BJ218" i="2"/>
  <c r="BL218" i="2"/>
  <c r="Y96" i="3" l="1"/>
  <c r="Z96" i="3" s="1"/>
  <c r="AB228" i="2"/>
  <c r="AD96" i="3" l="1"/>
  <c r="AE96" i="3"/>
  <c r="CY10" i="2" l="1"/>
  <c r="CY11" i="2" s="1"/>
  <c r="CX10" i="2"/>
  <c r="CX11" i="2" s="1"/>
  <c r="CW10" i="2"/>
  <c r="CW11" i="2" s="1"/>
  <c r="CV10" i="2"/>
  <c r="CV11" i="2" s="1"/>
  <c r="CU10" i="2"/>
  <c r="CU11" i="2" s="1"/>
  <c r="CT10" i="2"/>
  <c r="CT11" i="2" s="1"/>
  <c r="CS10" i="2"/>
  <c r="CS11" i="2" s="1"/>
  <c r="CR10" i="2"/>
  <c r="CM10" i="2"/>
  <c r="CM11" i="2" s="1"/>
  <c r="CK10" i="2"/>
  <c r="CK11" i="2" s="1"/>
  <c r="CI10" i="2"/>
  <c r="CI11" i="2" s="1"/>
  <c r="CH10" i="2"/>
  <c r="CH11" i="2" s="1"/>
  <c r="CG10" i="2"/>
  <c r="CG11" i="2" s="1"/>
  <c r="CD10" i="2"/>
  <c r="CD11" i="2" s="1"/>
  <c r="CB10" i="2"/>
  <c r="CB11" i="2" s="1"/>
  <c r="BZ10" i="2"/>
  <c r="BZ11" i="2" s="1"/>
  <c r="BY10" i="2"/>
  <c r="BY11" i="2" s="1"/>
  <c r="BX10" i="2"/>
  <c r="BX11" i="2" s="1"/>
  <c r="BU10" i="2"/>
  <c r="BU11" i="2" s="1"/>
  <c r="BS10" i="2"/>
  <c r="BS11" i="2" s="1"/>
  <c r="BQ10" i="2"/>
  <c r="BQ11" i="2" s="1"/>
  <c r="BP10" i="2"/>
  <c r="BP11" i="2" s="1"/>
  <c r="BO10" i="2"/>
  <c r="BL10" i="2"/>
  <c r="BL11" i="2" s="1"/>
  <c r="BJ10" i="2"/>
  <c r="BJ11" i="2" s="1"/>
  <c r="BH10" i="2"/>
  <c r="BH11" i="2" s="1"/>
  <c r="BF10" i="2"/>
  <c r="BC10" i="2"/>
  <c r="BC11" i="2" s="1"/>
  <c r="BB10" i="2"/>
  <c r="BA10" i="2"/>
  <c r="BA11" i="2" s="1"/>
  <c r="AY10" i="2"/>
  <c r="AY11" i="2" s="1"/>
  <c r="AX10" i="2"/>
  <c r="AX11" i="2" s="1"/>
  <c r="AW10" i="2"/>
  <c r="BO11" i="2" l="1"/>
  <c r="BF11" i="2"/>
  <c r="BB11" i="2"/>
  <c r="CR11" i="2"/>
  <c r="AW11" i="2"/>
  <c r="DE10" i="2"/>
  <c r="DG10" i="2"/>
  <c r="DG11" i="2" s="1"/>
  <c r="DB10" i="2"/>
  <c r="CZ10" i="2"/>
  <c r="CZ11" i="2" s="1"/>
  <c r="DC10" i="2"/>
  <c r="DA10" i="2"/>
  <c r="DE11" i="2" l="1"/>
  <c r="L9" i="6"/>
  <c r="DC11" i="2"/>
  <c r="J9" i="6"/>
  <c r="DA11" i="2"/>
  <c r="G9" i="6"/>
  <c r="DB11" i="2"/>
  <c r="H9" i="6"/>
  <c r="H12" i="6" s="1"/>
  <c r="FQ10" i="2"/>
  <c r="FE115" i="2"/>
  <c r="FD115" i="2"/>
  <c r="FA115" i="2"/>
  <c r="EY115" i="2"/>
  <c r="EX115" i="2"/>
  <c r="EW115" i="2"/>
  <c r="FC115" i="2"/>
  <c r="EZ115" i="2"/>
  <c r="EI115" i="2"/>
  <c r="EH115" i="2"/>
  <c r="EG115" i="2"/>
  <c r="EF115" i="2"/>
  <c r="EE115" i="2"/>
  <c r="ED115" i="2"/>
  <c r="EC115" i="2"/>
  <c r="EB115" i="2"/>
  <c r="DZ115" i="2"/>
  <c r="DY115" i="2"/>
  <c r="DX115" i="2"/>
  <c r="DW115" i="2"/>
  <c r="DV115" i="2"/>
  <c r="DU115" i="2"/>
  <c r="DT115" i="2"/>
  <c r="DS115" i="2"/>
  <c r="DQ115" i="2"/>
  <c r="DP115" i="2"/>
  <c r="DO115" i="2"/>
  <c r="DN115" i="2"/>
  <c r="DM115" i="2"/>
  <c r="DL115" i="2"/>
  <c r="DK115" i="2"/>
  <c r="DJ115" i="2"/>
  <c r="CM115" i="2"/>
  <c r="CK115" i="2"/>
  <c r="CI115" i="2"/>
  <c r="CH115" i="2"/>
  <c r="CG115" i="2"/>
  <c r="CD115" i="2"/>
  <c r="CB115" i="2"/>
  <c r="BZ115" i="2"/>
  <c r="BY115" i="2"/>
  <c r="BX115" i="2"/>
  <c r="BU115" i="2"/>
  <c r="BS115" i="2"/>
  <c r="BQ115" i="2"/>
  <c r="BP115" i="2"/>
  <c r="BO115" i="2"/>
  <c r="BL115" i="2"/>
  <c r="BJ115" i="2"/>
  <c r="BH115" i="2"/>
  <c r="BF115" i="2"/>
  <c r="BC115" i="2"/>
  <c r="BA115" i="2"/>
  <c r="AY115" i="2"/>
  <c r="AW115" i="2"/>
  <c r="H115" i="2"/>
  <c r="I9" i="6" l="1"/>
  <c r="CA115" i="2"/>
  <c r="AD115" i="2"/>
  <c r="CC115" i="2"/>
  <c r="AF115" i="2"/>
  <c r="AZ115" i="2"/>
  <c r="R115" i="2"/>
  <c r="BB115" i="2"/>
  <c r="T115" i="2"/>
  <c r="CJ115" i="2"/>
  <c r="AH115" i="2"/>
  <c r="CL115" i="2"/>
  <c r="AJ115" i="2"/>
  <c r="BI115" i="2"/>
  <c r="V115" i="2"/>
  <c r="BK115" i="2"/>
  <c r="X115" i="2"/>
  <c r="BR115" i="2"/>
  <c r="Z115" i="2"/>
  <c r="BT115" i="2"/>
  <c r="AB115" i="2"/>
  <c r="FB115" i="2"/>
  <c r="B24" i="7"/>
  <c r="DG115" i="2"/>
  <c r="D24" i="7"/>
  <c r="O59" i="6"/>
  <c r="R59" i="6"/>
  <c r="S59" i="6"/>
  <c r="T59" i="6"/>
  <c r="U59" i="6"/>
  <c r="V59" i="6"/>
  <c r="W59" i="6"/>
  <c r="CX115" i="2"/>
  <c r="CS115" i="2"/>
  <c r="CT115" i="2"/>
  <c r="EA115" i="2"/>
  <c r="CV115" i="2"/>
  <c r="DR115" i="2"/>
  <c r="CR115" i="2"/>
  <c r="EJ115" i="2"/>
  <c r="CU115" i="2"/>
  <c r="CW115" i="2"/>
  <c r="E24" i="7" l="1"/>
  <c r="CF115" i="2"/>
  <c r="BN115" i="2"/>
  <c r="DF115" i="2"/>
  <c r="BD115" i="2"/>
  <c r="BW115" i="2"/>
  <c r="CO115" i="2"/>
  <c r="L59" i="6"/>
  <c r="DE115" i="2"/>
  <c r="J59" i="6"/>
  <c r="DC115" i="2"/>
  <c r="FF115" i="2"/>
  <c r="EU115" i="2"/>
  <c r="H59" i="6"/>
  <c r="DB115" i="2"/>
  <c r="G59" i="6"/>
  <c r="DA115" i="2"/>
  <c r="E40" i="29"/>
  <c r="K22" i="29"/>
  <c r="J20" i="29"/>
  <c r="J22" i="29" s="1"/>
  <c r="J24" i="29" s="1"/>
  <c r="K7" i="29"/>
  <c r="ER300" i="2"/>
  <c r="BM115" i="2" l="1"/>
  <c r="M59" i="6"/>
  <c r="CE115" i="2"/>
  <c r="CN115" i="2"/>
  <c r="X59" i="6"/>
  <c r="BV115" i="2"/>
  <c r="DI115" i="2"/>
  <c r="BE115" i="2"/>
  <c r="K59" i="6"/>
  <c r="DD115" i="2"/>
  <c r="CZ115" i="2"/>
  <c r="CY115" i="2"/>
  <c r="DH115" i="2" l="1"/>
  <c r="P59" i="6"/>
  <c r="Q59" i="6"/>
  <c r="I59" i="6"/>
  <c r="Y59" i="6" l="1"/>
  <c r="AA59" i="6" l="1"/>
  <c r="AB59" i="6"/>
  <c r="Z59" i="6"/>
  <c r="AE59" i="6" s="1"/>
  <c r="AD59" i="6" l="1"/>
  <c r="O254" i="2"/>
  <c r="ER298" i="2"/>
  <c r="CP571" i="2" l="1"/>
  <c r="CO571" i="2"/>
  <c r="CN571" i="2"/>
  <c r="CM571" i="2"/>
  <c r="CL571" i="2"/>
  <c r="CK571" i="2"/>
  <c r="CJ571" i="2"/>
  <c r="CI571" i="2"/>
  <c r="CH571" i="2"/>
  <c r="CG571" i="2"/>
  <c r="CF571" i="2"/>
  <c r="CE571" i="2"/>
  <c r="CD571" i="2"/>
  <c r="CC571" i="2"/>
  <c r="CB571" i="2"/>
  <c r="CA571" i="2"/>
  <c r="BZ571" i="2"/>
  <c r="BY571" i="2"/>
  <c r="BX571" i="2"/>
  <c r="BW571" i="2"/>
  <c r="BV571" i="2"/>
  <c r="BU571" i="2"/>
  <c r="BT571" i="2"/>
  <c r="BS571" i="2"/>
  <c r="BR571" i="2"/>
  <c r="BQ571" i="2"/>
  <c r="BP571" i="2"/>
  <c r="BO571" i="2"/>
  <c r="BN571" i="2"/>
  <c r="BM571" i="2"/>
  <c r="BL571" i="2"/>
  <c r="BK571" i="2"/>
  <c r="BJ571" i="2"/>
  <c r="BI571" i="2"/>
  <c r="BH571" i="2"/>
  <c r="BG571" i="2"/>
  <c r="BF571" i="2"/>
  <c r="BE571" i="2"/>
  <c r="BD571" i="2"/>
  <c r="BC571" i="2"/>
  <c r="BB571" i="2"/>
  <c r="BA571" i="2"/>
  <c r="AZ571" i="2"/>
  <c r="AY571" i="2"/>
  <c r="AX571" i="2"/>
  <c r="CP562" i="2"/>
  <c r="CP553" i="2"/>
  <c r="CP538" i="2"/>
  <c r="C488" i="2"/>
  <c r="C489" i="2" s="1"/>
  <c r="C490" i="2" s="1"/>
  <c r="C491" i="2" s="1"/>
  <c r="C492" i="2" s="1"/>
  <c r="C493" i="2" s="1"/>
  <c r="C494" i="2" s="1"/>
  <c r="C495" i="2" s="1"/>
  <c r="C496" i="2" s="1"/>
  <c r="C497" i="2" s="1"/>
  <c r="C498" i="2" s="1"/>
  <c r="C499" i="2" s="1"/>
  <c r="C500" i="2" s="1"/>
  <c r="C501" i="2" s="1"/>
  <c r="C502" i="2" s="1"/>
  <c r="C503" i="2" s="1"/>
  <c r="C504" i="2" s="1"/>
  <c r="C505" i="2" s="1"/>
  <c r="C506" i="2" s="1"/>
  <c r="C507" i="2" s="1"/>
  <c r="C508" i="2" s="1"/>
  <c r="C509" i="2" s="1"/>
  <c r="C510" i="2" s="1"/>
  <c r="C511" i="2" s="1"/>
  <c r="C512" i="2" s="1"/>
  <c r="C513" i="2" s="1"/>
  <c r="C514" i="2" s="1"/>
  <c r="C515" i="2" s="1"/>
  <c r="C516" i="2" s="1"/>
  <c r="C517" i="2" s="1"/>
  <c r="C518" i="2" s="1"/>
  <c r="C519" i="2" s="1"/>
  <c r="C520" i="2" s="1"/>
  <c r="C521" i="2" s="1"/>
  <c r="C522" i="2" s="1"/>
  <c r="C523" i="2" s="1"/>
  <c r="C524" i="2" s="1"/>
  <c r="C525" i="2" s="1"/>
  <c r="AW571" i="2"/>
  <c r="D524" i="2"/>
  <c r="D522" i="2"/>
  <c r="D521" i="2"/>
  <c r="D520" i="2"/>
  <c r="D519" i="2"/>
  <c r="D518" i="2"/>
  <c r="D516" i="2"/>
  <c r="D515" i="2"/>
  <c r="D514" i="2"/>
  <c r="D513" i="2"/>
  <c r="D512" i="2"/>
  <c r="CP508" i="2"/>
  <c r="A4" i="4" l="1"/>
  <c r="A5" i="4" s="1"/>
  <c r="A6" i="4" s="1"/>
  <c r="A7" i="4" s="1"/>
  <c r="A8" i="4" s="1"/>
  <c r="A9" i="4" s="1"/>
  <c r="A10" i="4" s="1"/>
  <c r="A11" i="4" s="1"/>
  <c r="A12" i="4" s="1"/>
  <c r="A13" i="4" s="1"/>
  <c r="A14" i="4" s="1"/>
  <c r="A16" i="4" s="1"/>
  <c r="A17" i="4" s="1"/>
  <c r="A18" i="4" s="1"/>
  <c r="A19" i="4" s="1"/>
  <c r="A20" i="4" s="1"/>
  <c r="A21" i="4" s="1"/>
  <c r="A22" i="4" s="1"/>
  <c r="A23" i="4" s="1"/>
  <c r="A24" i="4" s="1"/>
  <c r="A25" i="4" s="1"/>
  <c r="A26" i="4" s="1"/>
  <c r="A27" i="4" s="1"/>
  <c r="A28" i="4" s="1"/>
  <c r="A29" i="4" s="1"/>
  <c r="A30" i="4" s="1"/>
  <c r="A31" i="4" s="1"/>
  <c r="A32" i="4" s="1"/>
  <c r="A33" i="4" s="1"/>
  <c r="A34" i="4" s="1"/>
  <c r="A35" i="4" s="1"/>
  <c r="S201" i="6" l="1"/>
  <c r="U201" i="6"/>
  <c r="O201" i="6"/>
  <c r="R201" i="6"/>
  <c r="T201" i="6"/>
  <c r="V201" i="6"/>
  <c r="W201" i="6"/>
  <c r="X201" i="6"/>
  <c r="H201" i="6" l="1"/>
  <c r="K201" i="6"/>
  <c r="L201" i="6"/>
  <c r="G201" i="6"/>
  <c r="J201" i="6"/>
  <c r="M201" i="6" l="1"/>
  <c r="P201" i="6" l="1"/>
  <c r="I201" i="6"/>
  <c r="Q201" i="6" l="1"/>
  <c r="Y201" i="6" l="1"/>
  <c r="AA201" i="6"/>
  <c r="AB201" i="6" l="1"/>
  <c r="Z201" i="6"/>
  <c r="AD201" i="6" l="1"/>
  <c r="AE201" i="6"/>
  <c r="F14" i="4"/>
  <c r="F13" i="4"/>
  <c r="F12" i="4"/>
  <c r="F11" i="4"/>
  <c r="F10" i="4"/>
  <c r="F9" i="4"/>
  <c r="F8" i="4"/>
  <c r="F7" i="4"/>
  <c r="F6" i="4"/>
  <c r="F5" i="4"/>
  <c r="F4" i="4"/>
  <c r="F3" i="4"/>
  <c r="EV56" i="2" l="1"/>
  <c r="ET56" i="2"/>
  <c r="ES56" i="2"/>
  <c r="ER56" i="2"/>
  <c r="EQ56" i="2"/>
  <c r="EP56" i="2"/>
  <c r="EO56" i="2"/>
  <c r="EN56" i="2"/>
  <c r="EM56" i="2"/>
  <c r="EL56" i="2"/>
  <c r="EK56" i="2"/>
  <c r="CP539" i="2" s="1"/>
  <c r="CQ56" i="2"/>
  <c r="CP56" i="2"/>
  <c r="AV56" i="2"/>
  <c r="AU56" i="2"/>
  <c r="AT56" i="2"/>
  <c r="AS56" i="2"/>
  <c r="AR56" i="2"/>
  <c r="AQ56" i="2"/>
  <c r="AP56" i="2"/>
  <c r="AO56" i="2"/>
  <c r="AN56" i="2"/>
  <c r="AM56" i="2"/>
  <c r="AL56" i="2"/>
  <c r="AK56" i="2"/>
  <c r="AI56" i="2"/>
  <c r="AG56" i="2"/>
  <c r="AE56" i="2"/>
  <c r="AC56" i="2"/>
  <c r="AA56" i="2"/>
  <c r="Y56" i="2"/>
  <c r="W56" i="2"/>
  <c r="U56" i="2"/>
  <c r="S56" i="2"/>
  <c r="EV51" i="2"/>
  <c r="ET51" i="2"/>
  <c r="ES51" i="2"/>
  <c r="EQ51" i="2"/>
  <c r="EP51" i="2"/>
  <c r="EO51" i="2"/>
  <c r="EN51" i="2"/>
  <c r="EM51" i="2"/>
  <c r="EL51" i="2"/>
  <c r="EK51" i="2"/>
  <c r="EJ51" i="2"/>
  <c r="EI51" i="2"/>
  <c r="EH51" i="2"/>
  <c r="EG51" i="2"/>
  <c r="EF51" i="2"/>
  <c r="EE51" i="2"/>
  <c r="ED51" i="2"/>
  <c r="EC51" i="2"/>
  <c r="EB51" i="2"/>
  <c r="EA51" i="2"/>
  <c r="DZ51" i="2"/>
  <c r="DY51" i="2"/>
  <c r="DX51" i="2"/>
  <c r="DW51" i="2"/>
  <c r="DV51" i="2"/>
  <c r="DU51" i="2"/>
  <c r="DT51" i="2"/>
  <c r="DS51" i="2"/>
  <c r="DR51" i="2"/>
  <c r="DQ51" i="2"/>
  <c r="DP51" i="2"/>
  <c r="DO51" i="2"/>
  <c r="DN51" i="2"/>
  <c r="DM51" i="2"/>
  <c r="DL51" i="2"/>
  <c r="DK51" i="2"/>
  <c r="DJ51" i="2"/>
  <c r="CQ51" i="2"/>
  <c r="CP51" i="2"/>
  <c r="AV51" i="2"/>
  <c r="AU51" i="2"/>
  <c r="AT51" i="2"/>
  <c r="AS51" i="2"/>
  <c r="AR51" i="2"/>
  <c r="AQ51" i="2"/>
  <c r="AP51" i="2"/>
  <c r="AO51" i="2"/>
  <c r="AN51" i="2"/>
  <c r="AM51" i="2"/>
  <c r="AL51" i="2"/>
  <c r="AK51" i="2"/>
  <c r="AI51" i="2"/>
  <c r="AG51" i="2"/>
  <c r="AE51" i="2"/>
  <c r="AC51" i="2"/>
  <c r="AA51" i="2"/>
  <c r="Y51" i="2"/>
  <c r="W51" i="2"/>
  <c r="U51" i="2"/>
  <c r="S51" i="2"/>
  <c r="EV47" i="2"/>
  <c r="ET47" i="2"/>
  <c r="ES47" i="2"/>
  <c r="ER47" i="2"/>
  <c r="EQ47" i="2"/>
  <c r="EP47" i="2"/>
  <c r="EO47" i="2"/>
  <c r="EN47" i="2"/>
  <c r="EM47" i="2"/>
  <c r="EL47" i="2"/>
  <c r="EK47" i="2"/>
  <c r="EJ47" i="2"/>
  <c r="EI47" i="2"/>
  <c r="EH47" i="2"/>
  <c r="EG47" i="2"/>
  <c r="EF47" i="2"/>
  <c r="EE47" i="2"/>
  <c r="ED47" i="2"/>
  <c r="EC47" i="2"/>
  <c r="EB47" i="2"/>
  <c r="EA47" i="2"/>
  <c r="DZ47" i="2"/>
  <c r="DY47" i="2"/>
  <c r="DX47" i="2"/>
  <c r="DW47" i="2"/>
  <c r="DV47" i="2"/>
  <c r="DU47" i="2"/>
  <c r="DT47" i="2"/>
  <c r="DS47" i="2"/>
  <c r="CQ47" i="2"/>
  <c r="CP47" i="2"/>
  <c r="CO47" i="2"/>
  <c r="CN47" i="2"/>
  <c r="CM47" i="2"/>
  <c r="CL47" i="2"/>
  <c r="CK47" i="2"/>
  <c r="CJ47" i="2"/>
  <c r="CI47" i="2"/>
  <c r="CH47" i="2"/>
  <c r="CG47" i="2"/>
  <c r="AV47" i="2"/>
  <c r="AU47" i="2"/>
  <c r="AT47" i="2"/>
  <c r="AS47" i="2"/>
  <c r="AR47" i="2"/>
  <c r="AQ47" i="2"/>
  <c r="AP47" i="2"/>
  <c r="AO47" i="2"/>
  <c r="AN47" i="2"/>
  <c r="AM47" i="2"/>
  <c r="AL47" i="2"/>
  <c r="AK47" i="2"/>
  <c r="AJ47" i="2"/>
  <c r="AI47" i="2"/>
  <c r="AH47" i="2"/>
  <c r="AG47" i="2"/>
  <c r="AE47" i="2"/>
  <c r="AC47" i="2"/>
  <c r="AA47" i="2"/>
  <c r="Y47" i="2"/>
  <c r="W47" i="2"/>
  <c r="U47" i="2"/>
  <c r="S47" i="2"/>
  <c r="EV17" i="2"/>
  <c r="ET17" i="2"/>
  <c r="ES17" i="2"/>
  <c r="ER17" i="2"/>
  <c r="EQ17" i="2"/>
  <c r="EP17" i="2"/>
  <c r="EO17" i="2"/>
  <c r="EN17" i="2"/>
  <c r="EM17" i="2"/>
  <c r="EL17" i="2"/>
  <c r="EK17" i="2"/>
  <c r="EJ17" i="2"/>
  <c r="EI17" i="2"/>
  <c r="EH17" i="2"/>
  <c r="EG17" i="2"/>
  <c r="EF17" i="2"/>
  <c r="EE17" i="2"/>
  <c r="ED17" i="2"/>
  <c r="EC17" i="2"/>
  <c r="EB17" i="2"/>
  <c r="EA17" i="2"/>
  <c r="DZ17" i="2"/>
  <c r="DY17" i="2"/>
  <c r="DX17" i="2"/>
  <c r="DW17" i="2"/>
  <c r="DV17" i="2"/>
  <c r="DU17" i="2"/>
  <c r="DT17" i="2"/>
  <c r="DS17" i="2"/>
  <c r="DR17" i="2"/>
  <c r="DQ17" i="2"/>
  <c r="DP17" i="2"/>
  <c r="DO17" i="2"/>
  <c r="DN17" i="2"/>
  <c r="DM17" i="2"/>
  <c r="DL17" i="2"/>
  <c r="DK17" i="2"/>
  <c r="DJ17" i="2"/>
  <c r="CQ17" i="2"/>
  <c r="CP17" i="2"/>
  <c r="AV17" i="2"/>
  <c r="AU17" i="2"/>
  <c r="AT17" i="2"/>
  <c r="AS17" i="2"/>
  <c r="AR17" i="2"/>
  <c r="AQ17" i="2"/>
  <c r="AP17" i="2"/>
  <c r="AO17" i="2"/>
  <c r="AN17" i="2"/>
  <c r="AM17" i="2"/>
  <c r="AL17" i="2"/>
  <c r="AL24" i="2" s="1"/>
  <c r="AK17" i="2"/>
  <c r="AI17" i="2"/>
  <c r="AG17" i="2"/>
  <c r="AE17" i="2"/>
  <c r="AC17" i="2"/>
  <c r="AA17" i="2"/>
  <c r="AA24" i="2" s="1"/>
  <c r="Y17" i="2"/>
  <c r="Y24" i="2" s="1"/>
  <c r="W17" i="2"/>
  <c r="U17" i="2"/>
  <c r="U24" i="2" s="1"/>
  <c r="S17" i="2"/>
  <c r="EV14" i="2"/>
  <c r="ET14" i="2"/>
  <c r="ES14" i="2"/>
  <c r="EQ14" i="2"/>
  <c r="EP14" i="2"/>
  <c r="EO14" i="2"/>
  <c r="EN14" i="2"/>
  <c r="EM14" i="2"/>
  <c r="EL14" i="2"/>
  <c r="EK14" i="2"/>
  <c r="EJ14" i="2"/>
  <c r="EI14" i="2"/>
  <c r="EH14" i="2"/>
  <c r="EG14" i="2"/>
  <c r="EF14" i="2"/>
  <c r="EE14" i="2"/>
  <c r="ED14" i="2"/>
  <c r="EC14" i="2"/>
  <c r="EB14" i="2"/>
  <c r="EA14" i="2"/>
  <c r="DZ14" i="2"/>
  <c r="DY14" i="2"/>
  <c r="DX14" i="2"/>
  <c r="DW14" i="2"/>
  <c r="DV14" i="2"/>
  <c r="DU14" i="2"/>
  <c r="DT14" i="2"/>
  <c r="DS14" i="2"/>
  <c r="DR14" i="2"/>
  <c r="DQ14" i="2"/>
  <c r="DP14" i="2"/>
  <c r="DO14" i="2"/>
  <c r="DN14" i="2"/>
  <c r="DM14" i="2"/>
  <c r="DL14" i="2"/>
  <c r="DK14" i="2"/>
  <c r="DJ14" i="2"/>
  <c r="CQ14" i="2"/>
  <c r="CP14" i="2"/>
  <c r="AV14" i="2"/>
  <c r="AU14" i="2"/>
  <c r="AT14" i="2"/>
  <c r="AS14" i="2"/>
  <c r="AR14" i="2"/>
  <c r="AQ14" i="2"/>
  <c r="AP14" i="2"/>
  <c r="AO14" i="2"/>
  <c r="AN14" i="2"/>
  <c r="AM14" i="2"/>
  <c r="AL14" i="2"/>
  <c r="AK14" i="2"/>
  <c r="AI14" i="2"/>
  <c r="AG14" i="2"/>
  <c r="AE14" i="2"/>
  <c r="AC14" i="2"/>
  <c r="AA14" i="2"/>
  <c r="Y14" i="2"/>
  <c r="W14" i="2"/>
  <c r="U14" i="2"/>
  <c r="S14" i="2"/>
  <c r="Q14" i="2"/>
  <c r="Q333" i="2" s="1"/>
  <c r="Q335" i="2" s="1"/>
  <c r="EV328" i="2"/>
  <c r="ET328" i="2"/>
  <c r="ES328" i="2"/>
  <c r="ER328" i="2"/>
  <c r="EQ328" i="2"/>
  <c r="EP328" i="2"/>
  <c r="EO328" i="2"/>
  <c r="EN328" i="2"/>
  <c r="EM328" i="2"/>
  <c r="EL328" i="2"/>
  <c r="EK328" i="2"/>
  <c r="CP548" i="2" s="1"/>
  <c r="CP501" i="2"/>
  <c r="AV328" i="2"/>
  <c r="AU328" i="2"/>
  <c r="AT328" i="2"/>
  <c r="AS328" i="2"/>
  <c r="AR328" i="2"/>
  <c r="AQ328" i="2"/>
  <c r="AP328" i="2"/>
  <c r="AO328" i="2"/>
  <c r="AN328" i="2"/>
  <c r="AM328" i="2"/>
  <c r="AL328" i="2"/>
  <c r="AK328" i="2"/>
  <c r="AI328" i="2"/>
  <c r="AG328" i="2"/>
  <c r="AE328" i="2"/>
  <c r="AC328" i="2"/>
  <c r="AA328" i="2"/>
  <c r="Y328" i="2"/>
  <c r="W328" i="2"/>
  <c r="U328" i="2"/>
  <c r="S328" i="2"/>
  <c r="EV314" i="2"/>
  <c r="ET314" i="2"/>
  <c r="ES314" i="2"/>
  <c r="ER314" i="2"/>
  <c r="EQ314" i="2"/>
  <c r="EP314" i="2"/>
  <c r="EO314" i="2"/>
  <c r="EN314" i="2"/>
  <c r="EM314" i="2"/>
  <c r="EL314" i="2"/>
  <c r="EK314" i="2"/>
  <c r="CP543" i="2" s="1"/>
  <c r="CQ314" i="2"/>
  <c r="CP314" i="2"/>
  <c r="CP496" i="2" s="1"/>
  <c r="AV314" i="2"/>
  <c r="AU314" i="2"/>
  <c r="AT314" i="2"/>
  <c r="AS314" i="2"/>
  <c r="AR314" i="2"/>
  <c r="AQ314" i="2"/>
  <c r="AP314" i="2"/>
  <c r="AO314" i="2"/>
  <c r="AN314" i="2"/>
  <c r="AM314" i="2"/>
  <c r="AL314" i="2"/>
  <c r="AK314" i="2"/>
  <c r="AI314" i="2"/>
  <c r="AG314" i="2"/>
  <c r="AE314" i="2"/>
  <c r="AC314" i="2"/>
  <c r="AA314" i="2"/>
  <c r="Y314" i="2"/>
  <c r="W314" i="2"/>
  <c r="U314" i="2"/>
  <c r="S314" i="2"/>
  <c r="EV303" i="2"/>
  <c r="ET303" i="2"/>
  <c r="ES303" i="2"/>
  <c r="ER303" i="2"/>
  <c r="EQ303" i="2"/>
  <c r="EP303" i="2"/>
  <c r="EO303" i="2"/>
  <c r="EN303" i="2"/>
  <c r="EM303" i="2"/>
  <c r="EL303" i="2"/>
  <c r="EK303" i="2"/>
  <c r="CP552" i="2" s="1"/>
  <c r="CQ303" i="2"/>
  <c r="CP303" i="2"/>
  <c r="CP505" i="2" s="1"/>
  <c r="AV303" i="2"/>
  <c r="AU303" i="2"/>
  <c r="AT303" i="2"/>
  <c r="AS303" i="2"/>
  <c r="AR303" i="2"/>
  <c r="AQ303" i="2"/>
  <c r="AP303" i="2"/>
  <c r="AO303" i="2"/>
  <c r="AN303" i="2"/>
  <c r="AM303" i="2"/>
  <c r="AL303" i="2"/>
  <c r="AK303" i="2"/>
  <c r="AI303" i="2"/>
  <c r="AG303" i="2"/>
  <c r="AE303" i="2"/>
  <c r="AC303" i="2"/>
  <c r="AA303" i="2"/>
  <c r="Y303" i="2"/>
  <c r="W303" i="2"/>
  <c r="U303" i="2"/>
  <c r="S303" i="2"/>
  <c r="CP537" i="2"/>
  <c r="CN537" i="2"/>
  <c r="CM537" i="2"/>
  <c r="CL537" i="2"/>
  <c r="CK537" i="2"/>
  <c r="CJ537" i="2"/>
  <c r="CI537" i="2"/>
  <c r="CH537" i="2"/>
  <c r="CG537" i="2"/>
  <c r="CF537" i="2"/>
  <c r="AV298" i="2"/>
  <c r="AU298" i="2"/>
  <c r="AT298" i="2"/>
  <c r="AS298" i="2"/>
  <c r="AR298" i="2"/>
  <c r="AQ298" i="2"/>
  <c r="AP298" i="2"/>
  <c r="AO298" i="2"/>
  <c r="AN298" i="2"/>
  <c r="AM298" i="2"/>
  <c r="AL298" i="2"/>
  <c r="AK298" i="2"/>
  <c r="AI298" i="2"/>
  <c r="AG298" i="2"/>
  <c r="AE298" i="2"/>
  <c r="AC298" i="2"/>
  <c r="AA298" i="2"/>
  <c r="Y298" i="2"/>
  <c r="W298" i="2"/>
  <c r="U298" i="2"/>
  <c r="S298" i="2"/>
  <c r="EV289" i="2"/>
  <c r="ET289" i="2"/>
  <c r="ES289" i="2"/>
  <c r="ER289" i="2"/>
  <c r="EQ289" i="2"/>
  <c r="EP289" i="2"/>
  <c r="EO289" i="2"/>
  <c r="EN289" i="2"/>
  <c r="EM289" i="2"/>
  <c r="EL289" i="2"/>
  <c r="EK289" i="2"/>
  <c r="CQ289" i="2"/>
  <c r="CP289" i="2"/>
  <c r="AV289" i="2"/>
  <c r="AU289" i="2"/>
  <c r="AT289" i="2"/>
  <c r="AS289" i="2"/>
  <c r="AR289" i="2"/>
  <c r="AQ289" i="2"/>
  <c r="AP289" i="2"/>
  <c r="AO289" i="2"/>
  <c r="AN289" i="2"/>
  <c r="AM289" i="2"/>
  <c r="AL289" i="2"/>
  <c r="AK289" i="2"/>
  <c r="AI289" i="2"/>
  <c r="AG289" i="2"/>
  <c r="AE289" i="2"/>
  <c r="AC289" i="2"/>
  <c r="AA289" i="2"/>
  <c r="Y289" i="2"/>
  <c r="W289" i="2"/>
  <c r="U289" i="2"/>
  <c r="S289" i="2"/>
  <c r="EV283" i="2"/>
  <c r="ET283" i="2"/>
  <c r="ES283" i="2"/>
  <c r="ER283" i="2"/>
  <c r="EQ283" i="2"/>
  <c r="EP283" i="2"/>
  <c r="EO283" i="2"/>
  <c r="EN283" i="2"/>
  <c r="EM283" i="2"/>
  <c r="EL283" i="2"/>
  <c r="EK283" i="2"/>
  <c r="CQ283" i="2"/>
  <c r="CP283" i="2"/>
  <c r="AV283" i="2"/>
  <c r="AU283" i="2"/>
  <c r="AT283" i="2"/>
  <c r="AS283" i="2"/>
  <c r="AR283" i="2"/>
  <c r="AQ283" i="2"/>
  <c r="AP283" i="2"/>
  <c r="AO283" i="2"/>
  <c r="AN283" i="2"/>
  <c r="AM283" i="2"/>
  <c r="AL283" i="2"/>
  <c r="AK283" i="2"/>
  <c r="AI283" i="2"/>
  <c r="AG283" i="2"/>
  <c r="AE283" i="2"/>
  <c r="AC283" i="2"/>
  <c r="AA283" i="2"/>
  <c r="Y283" i="2"/>
  <c r="W283" i="2"/>
  <c r="U283" i="2"/>
  <c r="S283" i="2"/>
  <c r="CP494" i="2"/>
  <c r="EV270" i="2"/>
  <c r="ET270" i="2"/>
  <c r="ES270" i="2"/>
  <c r="ER270" i="2"/>
  <c r="EP270" i="2"/>
  <c r="EO270" i="2"/>
  <c r="EN270" i="2"/>
  <c r="EM270" i="2"/>
  <c r="EK270" i="2"/>
  <c r="CQ270" i="2"/>
  <c r="CP270" i="2"/>
  <c r="AV270" i="2"/>
  <c r="AU270" i="2"/>
  <c r="AT270" i="2"/>
  <c r="AS270" i="2"/>
  <c r="AR270" i="2"/>
  <c r="AQ270" i="2"/>
  <c r="AP270" i="2"/>
  <c r="AO270" i="2"/>
  <c r="AN270" i="2"/>
  <c r="AM270" i="2"/>
  <c r="AL270" i="2"/>
  <c r="AI270" i="2"/>
  <c r="AG270" i="2"/>
  <c r="AE270" i="2"/>
  <c r="AC270" i="2"/>
  <c r="AA270" i="2"/>
  <c r="Y270" i="2"/>
  <c r="W270" i="2"/>
  <c r="U270" i="2"/>
  <c r="S270" i="2"/>
  <c r="EK262" i="2"/>
  <c r="CQ262" i="2"/>
  <c r="CP262" i="2"/>
  <c r="AV262" i="2"/>
  <c r="AU262" i="2"/>
  <c r="AT262" i="2"/>
  <c r="AS262" i="2"/>
  <c r="AR262" i="2"/>
  <c r="AQ262" i="2"/>
  <c r="AP262" i="2"/>
  <c r="AO262" i="2"/>
  <c r="AN262" i="2"/>
  <c r="AM262" i="2"/>
  <c r="AL262" i="2"/>
  <c r="AK262" i="2"/>
  <c r="AI262" i="2"/>
  <c r="AG262" i="2"/>
  <c r="AE262" i="2"/>
  <c r="AC262" i="2"/>
  <c r="AA262" i="2"/>
  <c r="Y262" i="2"/>
  <c r="W262" i="2"/>
  <c r="U262" i="2"/>
  <c r="S262" i="2"/>
  <c r="EK258" i="2"/>
  <c r="CQ258" i="2"/>
  <c r="CP258" i="2"/>
  <c r="AV258" i="2"/>
  <c r="AU258" i="2"/>
  <c r="AT258" i="2"/>
  <c r="AS258" i="2"/>
  <c r="AR258" i="2"/>
  <c r="AQ258" i="2"/>
  <c r="AP258" i="2"/>
  <c r="AO258" i="2"/>
  <c r="AN258" i="2"/>
  <c r="AM258" i="2"/>
  <c r="AL258" i="2"/>
  <c r="AK258" i="2"/>
  <c r="AI258" i="2"/>
  <c r="AG258" i="2"/>
  <c r="AE258" i="2"/>
  <c r="AC258" i="2"/>
  <c r="AA258" i="2"/>
  <c r="Y258" i="2"/>
  <c r="W258" i="2"/>
  <c r="U258" i="2"/>
  <c r="S258" i="2"/>
  <c r="CP502" i="2"/>
  <c r="EK231" i="2"/>
  <c r="CP545" i="2" s="1"/>
  <c r="CQ231" i="2"/>
  <c r="CP231" i="2"/>
  <c r="CP498" i="2" s="1"/>
  <c r="AV231" i="2"/>
  <c r="AU231" i="2"/>
  <c r="AT231" i="2"/>
  <c r="AS231" i="2"/>
  <c r="AR231" i="2"/>
  <c r="AQ231" i="2"/>
  <c r="AP231" i="2"/>
  <c r="AO231" i="2"/>
  <c r="AN231" i="2"/>
  <c r="AM231" i="2"/>
  <c r="AL231" i="2"/>
  <c r="AK231" i="2"/>
  <c r="AI231" i="2"/>
  <c r="AG231" i="2"/>
  <c r="AE231" i="2"/>
  <c r="AC231" i="2"/>
  <c r="AA231" i="2"/>
  <c r="Y231" i="2"/>
  <c r="W231" i="2"/>
  <c r="U231" i="2"/>
  <c r="S231" i="2"/>
  <c r="EK219" i="2"/>
  <c r="CP544" i="2" s="1"/>
  <c r="CP219" i="2"/>
  <c r="AV219" i="2"/>
  <c r="AU219" i="2"/>
  <c r="AT219" i="2"/>
  <c r="AS219" i="2"/>
  <c r="AR219" i="2"/>
  <c r="AQ219" i="2"/>
  <c r="AP219" i="2"/>
  <c r="AO219" i="2"/>
  <c r="AN219" i="2"/>
  <c r="AM219" i="2"/>
  <c r="AL219" i="2"/>
  <c r="AK219" i="2"/>
  <c r="AI219" i="2"/>
  <c r="AG219" i="2"/>
  <c r="AE219" i="2"/>
  <c r="AC219" i="2"/>
  <c r="AA219" i="2"/>
  <c r="Y219" i="2"/>
  <c r="W219" i="2"/>
  <c r="U219" i="2"/>
  <c r="S219" i="2"/>
  <c r="EV198" i="2"/>
  <c r="ET198" i="2"/>
  <c r="ES198" i="2"/>
  <c r="ER198" i="2"/>
  <c r="EP198" i="2"/>
  <c r="EO198" i="2"/>
  <c r="EN198" i="2"/>
  <c r="EM198" i="2"/>
  <c r="EL198" i="2"/>
  <c r="EK198" i="2"/>
  <c r="CP547" i="2" s="1"/>
  <c r="CP198" i="2"/>
  <c r="CP500" i="2" s="1"/>
  <c r="AV198" i="2"/>
  <c r="AU198" i="2"/>
  <c r="AT198" i="2"/>
  <c r="AS198" i="2"/>
  <c r="AR198" i="2"/>
  <c r="AQ198" i="2"/>
  <c r="AP198" i="2"/>
  <c r="AO198" i="2"/>
  <c r="AN198" i="2"/>
  <c r="AM198" i="2"/>
  <c r="AL198" i="2"/>
  <c r="AK198" i="2"/>
  <c r="AI198" i="2"/>
  <c r="AG198" i="2"/>
  <c r="AE198" i="2"/>
  <c r="AC198" i="2"/>
  <c r="AA198" i="2"/>
  <c r="Y198" i="2"/>
  <c r="W198" i="2"/>
  <c r="U198" i="2"/>
  <c r="S198" i="2"/>
  <c r="CP495" i="2"/>
  <c r="EK180" i="2"/>
  <c r="CP536" i="2" s="1"/>
  <c r="CQ180" i="2"/>
  <c r="CP180" i="2"/>
  <c r="AV180" i="2"/>
  <c r="AU180" i="2"/>
  <c r="AT180" i="2"/>
  <c r="AS180" i="2"/>
  <c r="AR180" i="2"/>
  <c r="AQ180" i="2"/>
  <c r="AP180" i="2"/>
  <c r="AO180" i="2"/>
  <c r="AN180" i="2"/>
  <c r="AM180" i="2"/>
  <c r="AL180" i="2"/>
  <c r="AK180" i="2"/>
  <c r="AI180" i="2"/>
  <c r="AG180" i="2"/>
  <c r="AE180" i="2"/>
  <c r="AC180" i="2"/>
  <c r="AA180" i="2"/>
  <c r="Y180" i="2"/>
  <c r="W180" i="2"/>
  <c r="U180" i="2"/>
  <c r="S180" i="2"/>
  <c r="CP569" i="2"/>
  <c r="EK149" i="2"/>
  <c r="CP567" i="2" s="1"/>
  <c r="CQ149" i="2"/>
  <c r="CP149" i="2"/>
  <c r="CP520" i="2" s="1"/>
  <c r="AV149" i="2"/>
  <c r="AU149" i="2"/>
  <c r="AT149" i="2"/>
  <c r="AS149" i="2"/>
  <c r="AR149" i="2"/>
  <c r="AQ149" i="2"/>
  <c r="AP149" i="2"/>
  <c r="AO149" i="2"/>
  <c r="AN149" i="2"/>
  <c r="AM149" i="2"/>
  <c r="AL149" i="2"/>
  <c r="AK149" i="2"/>
  <c r="AI149" i="2"/>
  <c r="AG149" i="2"/>
  <c r="AE149" i="2"/>
  <c r="AC149" i="2"/>
  <c r="AA149" i="2"/>
  <c r="Y149" i="2"/>
  <c r="W149" i="2"/>
  <c r="U149" i="2"/>
  <c r="S149" i="2"/>
  <c r="EK146" i="2"/>
  <c r="CP566" i="2" s="1"/>
  <c r="CQ146" i="2"/>
  <c r="CP146" i="2"/>
  <c r="CP519" i="2" s="1"/>
  <c r="AV146" i="2"/>
  <c r="AU146" i="2"/>
  <c r="AT146" i="2"/>
  <c r="AS146" i="2"/>
  <c r="AR146" i="2"/>
  <c r="AQ146" i="2"/>
  <c r="AP146" i="2"/>
  <c r="AO146" i="2"/>
  <c r="AN146" i="2"/>
  <c r="AM146" i="2"/>
  <c r="AL146" i="2"/>
  <c r="AK146" i="2"/>
  <c r="AI146" i="2"/>
  <c r="AG146" i="2"/>
  <c r="AE146" i="2"/>
  <c r="AC146" i="2"/>
  <c r="AA146" i="2"/>
  <c r="Y146" i="2"/>
  <c r="W146" i="2"/>
  <c r="U146" i="2"/>
  <c r="S146" i="2"/>
  <c r="EV138" i="2"/>
  <c r="ET138" i="2"/>
  <c r="ES138" i="2"/>
  <c r="ER138" i="2"/>
  <c r="EQ138" i="2"/>
  <c r="EP138" i="2"/>
  <c r="EO138" i="2"/>
  <c r="EN138" i="2"/>
  <c r="EM138" i="2"/>
  <c r="EL138" i="2"/>
  <c r="EK138" i="2"/>
  <c r="CQ138" i="2"/>
  <c r="CP138" i="2"/>
  <c r="CP516" i="2" s="1"/>
  <c r="AV138" i="2"/>
  <c r="AU138" i="2"/>
  <c r="AT138" i="2"/>
  <c r="AS138" i="2"/>
  <c r="AR138" i="2"/>
  <c r="AQ138" i="2"/>
  <c r="AP138" i="2"/>
  <c r="AO138" i="2"/>
  <c r="AN138" i="2"/>
  <c r="AM138" i="2"/>
  <c r="AL138" i="2"/>
  <c r="AK138" i="2"/>
  <c r="AI138" i="2"/>
  <c r="AG138" i="2"/>
  <c r="AE138" i="2"/>
  <c r="AC138" i="2"/>
  <c r="AA138" i="2"/>
  <c r="Y138" i="2"/>
  <c r="W138" i="2"/>
  <c r="U138" i="2"/>
  <c r="S138" i="2"/>
  <c r="CP560" i="2"/>
  <c r="EV131" i="2"/>
  <c r="ET131" i="2"/>
  <c r="ES131" i="2"/>
  <c r="ER131" i="2"/>
  <c r="EQ131" i="2"/>
  <c r="EP131" i="2"/>
  <c r="EO131" i="2"/>
  <c r="EN131" i="2"/>
  <c r="EM131" i="2"/>
  <c r="EL131" i="2"/>
  <c r="EK131" i="2"/>
  <c r="CP561" i="2" s="1"/>
  <c r="CQ131" i="2"/>
  <c r="CP131" i="2"/>
  <c r="CP514" i="2" s="1"/>
  <c r="AV131" i="2"/>
  <c r="AU131" i="2"/>
  <c r="AT131" i="2"/>
  <c r="AS131" i="2"/>
  <c r="AR131" i="2"/>
  <c r="AQ131" i="2"/>
  <c r="AP131" i="2"/>
  <c r="AO131" i="2"/>
  <c r="AN131" i="2"/>
  <c r="AM131" i="2"/>
  <c r="AL131" i="2"/>
  <c r="AK131" i="2"/>
  <c r="AJ131" i="2"/>
  <c r="AI131" i="2"/>
  <c r="AH131" i="2"/>
  <c r="AG131" i="2"/>
  <c r="AE131" i="2"/>
  <c r="AC131" i="2"/>
  <c r="AA131" i="2"/>
  <c r="Y131" i="2"/>
  <c r="W131" i="2"/>
  <c r="U131" i="2"/>
  <c r="S131" i="2"/>
  <c r="EV128" i="2"/>
  <c r="ET128" i="2"/>
  <c r="ES128" i="2"/>
  <c r="ER128" i="2"/>
  <c r="EQ128" i="2"/>
  <c r="EP128" i="2"/>
  <c r="EO128" i="2"/>
  <c r="EN128" i="2"/>
  <c r="EM128" i="2"/>
  <c r="EL128" i="2"/>
  <c r="EK128" i="2"/>
  <c r="CP559" i="2" s="1"/>
  <c r="CQ128" i="2"/>
  <c r="CP128" i="2"/>
  <c r="CP513" i="2" s="1"/>
  <c r="AV128" i="2"/>
  <c r="AU128" i="2"/>
  <c r="AT128" i="2"/>
  <c r="AS128" i="2"/>
  <c r="AR128" i="2"/>
  <c r="AQ128" i="2"/>
  <c r="AP128" i="2"/>
  <c r="AO128" i="2"/>
  <c r="AN128" i="2"/>
  <c r="AM128" i="2"/>
  <c r="AL128" i="2"/>
  <c r="AK128" i="2"/>
  <c r="AI128" i="2"/>
  <c r="AG128" i="2"/>
  <c r="AE128" i="2"/>
  <c r="AC128" i="2"/>
  <c r="AA128" i="2"/>
  <c r="Y128" i="2"/>
  <c r="W128" i="2"/>
  <c r="U128" i="2"/>
  <c r="S128" i="2"/>
  <c r="CP558" i="2"/>
  <c r="CP572" i="2"/>
  <c r="CP525" i="2"/>
  <c r="BL525" i="2"/>
  <c r="EV107" i="2"/>
  <c r="ET107" i="2"/>
  <c r="ES107" i="2"/>
  <c r="ER107" i="2"/>
  <c r="EQ107" i="2"/>
  <c r="EP107" i="2"/>
  <c r="EO107" i="2"/>
  <c r="EN107" i="2"/>
  <c r="EM107" i="2"/>
  <c r="EL107" i="2"/>
  <c r="EK107" i="2"/>
  <c r="CQ107" i="2"/>
  <c r="CP107" i="2"/>
  <c r="BL107" i="2"/>
  <c r="BJ107" i="2"/>
  <c r="AV107" i="2"/>
  <c r="AU107" i="2"/>
  <c r="AT107" i="2"/>
  <c r="AS107" i="2"/>
  <c r="AR107" i="2"/>
  <c r="AQ107" i="2"/>
  <c r="AP107" i="2"/>
  <c r="AO107" i="2"/>
  <c r="AN107" i="2"/>
  <c r="AM107" i="2"/>
  <c r="AL107" i="2"/>
  <c r="AK107" i="2"/>
  <c r="AI107" i="2"/>
  <c r="AG107" i="2"/>
  <c r="AE107" i="2"/>
  <c r="AC107" i="2"/>
  <c r="AA107" i="2"/>
  <c r="Y107" i="2"/>
  <c r="W107" i="2"/>
  <c r="U107" i="2"/>
  <c r="S107" i="2"/>
  <c r="EV104" i="2"/>
  <c r="ET104" i="2"/>
  <c r="ES104" i="2"/>
  <c r="ER104" i="2"/>
  <c r="EQ104" i="2"/>
  <c r="EP104" i="2"/>
  <c r="EO104" i="2"/>
  <c r="EN104" i="2"/>
  <c r="EM104" i="2"/>
  <c r="EL104" i="2"/>
  <c r="EK104" i="2"/>
  <c r="CQ104" i="2"/>
  <c r="CP104" i="2"/>
  <c r="AV104" i="2"/>
  <c r="AU104" i="2"/>
  <c r="AT104" i="2"/>
  <c r="AS104" i="2"/>
  <c r="AR104" i="2"/>
  <c r="AQ104" i="2"/>
  <c r="AP104" i="2"/>
  <c r="AO104" i="2"/>
  <c r="AN104" i="2"/>
  <c r="AM104" i="2"/>
  <c r="AL104" i="2"/>
  <c r="AK104" i="2"/>
  <c r="AI104" i="2"/>
  <c r="AG104" i="2"/>
  <c r="AE104" i="2"/>
  <c r="AC104" i="2"/>
  <c r="AA104" i="2"/>
  <c r="Y104" i="2"/>
  <c r="W104" i="2"/>
  <c r="U104" i="2"/>
  <c r="S104" i="2"/>
  <c r="CP555" i="2"/>
  <c r="EV82" i="2"/>
  <c r="ET82" i="2"/>
  <c r="ES82" i="2"/>
  <c r="ER82" i="2"/>
  <c r="EQ82" i="2"/>
  <c r="EO82" i="2"/>
  <c r="EN82" i="2"/>
  <c r="EM82" i="2"/>
  <c r="EL82" i="2"/>
  <c r="EK82" i="2"/>
  <c r="CQ82" i="2"/>
  <c r="CP82" i="2"/>
  <c r="AV82" i="2"/>
  <c r="AU82" i="2"/>
  <c r="AT82" i="2"/>
  <c r="AS82" i="2"/>
  <c r="AR82" i="2"/>
  <c r="AQ82" i="2"/>
  <c r="AP82" i="2"/>
  <c r="AO82" i="2"/>
  <c r="AN82" i="2"/>
  <c r="AM82" i="2"/>
  <c r="AL82" i="2"/>
  <c r="AK82" i="2"/>
  <c r="AI82" i="2"/>
  <c r="AG82" i="2"/>
  <c r="AE82" i="2"/>
  <c r="AC82" i="2"/>
  <c r="AA82" i="2"/>
  <c r="Y82" i="2"/>
  <c r="W82" i="2"/>
  <c r="U82" i="2"/>
  <c r="S82" i="2"/>
  <c r="EV78" i="2"/>
  <c r="ET78" i="2"/>
  <c r="ES78" i="2"/>
  <c r="ER78" i="2"/>
  <c r="EQ78" i="2"/>
  <c r="EP78" i="2"/>
  <c r="EO78" i="2"/>
  <c r="EN78" i="2"/>
  <c r="EM78" i="2"/>
  <c r="EL78" i="2"/>
  <c r="EK78" i="2"/>
  <c r="CQ78" i="2"/>
  <c r="CP78" i="2"/>
  <c r="AV78" i="2"/>
  <c r="AU78" i="2"/>
  <c r="AT78" i="2"/>
  <c r="AS78" i="2"/>
  <c r="AR78" i="2"/>
  <c r="AQ78" i="2"/>
  <c r="AP78" i="2"/>
  <c r="AO78" i="2"/>
  <c r="AN78" i="2"/>
  <c r="AM78" i="2"/>
  <c r="AL78" i="2"/>
  <c r="AK78" i="2"/>
  <c r="AI78" i="2"/>
  <c r="AG78" i="2"/>
  <c r="AE78" i="2"/>
  <c r="AC78" i="2"/>
  <c r="AA78" i="2"/>
  <c r="Y78" i="2"/>
  <c r="W78" i="2"/>
  <c r="U78" i="2"/>
  <c r="S78" i="2"/>
  <c r="EV66" i="2"/>
  <c r="ET66" i="2"/>
  <c r="ES66" i="2"/>
  <c r="EQ66" i="2"/>
  <c r="EP66" i="2"/>
  <c r="EO66" i="2"/>
  <c r="EN66" i="2"/>
  <c r="EM66" i="2"/>
  <c r="EL66" i="2"/>
  <c r="EK66" i="2"/>
  <c r="CQ66" i="2"/>
  <c r="CP66" i="2"/>
  <c r="AV66" i="2"/>
  <c r="AU66" i="2"/>
  <c r="AT66" i="2"/>
  <c r="AS66" i="2"/>
  <c r="AR66" i="2"/>
  <c r="AQ66" i="2"/>
  <c r="AP66" i="2"/>
  <c r="AO66" i="2"/>
  <c r="AN66" i="2"/>
  <c r="AM66" i="2"/>
  <c r="AL66" i="2"/>
  <c r="AK66" i="2"/>
  <c r="AI66" i="2"/>
  <c r="AG66" i="2"/>
  <c r="AE66" i="2"/>
  <c r="AC66" i="2"/>
  <c r="AA66" i="2"/>
  <c r="Y66" i="2"/>
  <c r="W66" i="2"/>
  <c r="U66" i="2"/>
  <c r="S66" i="2"/>
  <c r="G303" i="2"/>
  <c r="F303" i="2"/>
  <c r="G289" i="2"/>
  <c r="F289" i="2"/>
  <c r="G283" i="2"/>
  <c r="F283" i="2"/>
  <c r="F270" i="2"/>
  <c r="F258" i="2"/>
  <c r="F231" i="2"/>
  <c r="F180" i="2"/>
  <c r="G149" i="2"/>
  <c r="F149" i="2"/>
  <c r="G146" i="2"/>
  <c r="F146" i="2"/>
  <c r="F138" i="2"/>
  <c r="G131" i="2"/>
  <c r="F131" i="2"/>
  <c r="G128" i="2"/>
  <c r="F128" i="2"/>
  <c r="F107" i="2"/>
  <c r="F104" i="2"/>
  <c r="G51" i="2"/>
  <c r="F51" i="2"/>
  <c r="F78" i="2"/>
  <c r="G78" i="2"/>
  <c r="F82" i="2"/>
  <c r="G82" i="2"/>
  <c r="G270" i="2"/>
  <c r="F219" i="2"/>
  <c r="G74" i="2"/>
  <c r="G66" i="2"/>
  <c r="F66" i="2"/>
  <c r="F56" i="2"/>
  <c r="N183" i="6"/>
  <c r="ES333" i="2" l="1"/>
  <c r="ET333" i="2"/>
  <c r="EV333" i="2"/>
  <c r="AE333" i="2"/>
  <c r="AI333" i="2"/>
  <c r="AN333" i="2"/>
  <c r="EO333" i="2"/>
  <c r="EP333" i="2"/>
  <c r="AM333" i="2"/>
  <c r="AO333" i="2"/>
  <c r="EL333" i="2"/>
  <c r="AV333" i="2"/>
  <c r="Y333" i="2"/>
  <c r="Y335" i="2" s="1"/>
  <c r="AP333" i="2"/>
  <c r="EM333" i="2"/>
  <c r="AQ333" i="2"/>
  <c r="EN333" i="2"/>
  <c r="AR333" i="2"/>
  <c r="AG333" i="2"/>
  <c r="W333" i="2"/>
  <c r="AS333" i="2"/>
  <c r="AC333" i="2"/>
  <c r="AL333" i="2"/>
  <c r="AT333" i="2"/>
  <c r="CP333" i="2"/>
  <c r="S333" i="2"/>
  <c r="AU333" i="2"/>
  <c r="U333" i="2"/>
  <c r="U335" i="2" s="1"/>
  <c r="AA333" i="2"/>
  <c r="AA335" i="2" s="1"/>
  <c r="AA338" i="2" s="1"/>
  <c r="CP24" i="2"/>
  <c r="DL24" i="2"/>
  <c r="DM24" i="2"/>
  <c r="DN24" i="2"/>
  <c r="DO24" i="2"/>
  <c r="EI24" i="2"/>
  <c r="EJ24" i="2"/>
  <c r="EC24" i="2"/>
  <c r="EK24" i="2"/>
  <c r="CP533" i="2" s="1"/>
  <c r="EP24" i="2"/>
  <c r="DZ24" i="2"/>
  <c r="EA24" i="2"/>
  <c r="CQ24" i="2"/>
  <c r="DJ24" i="2"/>
  <c r="DQ24" i="2"/>
  <c r="DR24" i="2"/>
  <c r="EO24" i="2"/>
  <c r="EB24" i="2"/>
  <c r="DK24" i="2"/>
  <c r="DS24" i="2"/>
  <c r="DT24" i="2"/>
  <c r="EN24" i="2"/>
  <c r="CX534" i="2"/>
  <c r="CP534" i="2"/>
  <c r="CQ534" i="2"/>
  <c r="CR534" i="2"/>
  <c r="CS534" i="2"/>
  <c r="CP487" i="2"/>
  <c r="AC24" i="2"/>
  <c r="AR24" i="2"/>
  <c r="DY24" i="2"/>
  <c r="AS24" i="2"/>
  <c r="EL24" i="2"/>
  <c r="AE24" i="2"/>
  <c r="AT24" i="2"/>
  <c r="EM24" i="2"/>
  <c r="AG24" i="2"/>
  <c r="AU24" i="2"/>
  <c r="DP24" i="2"/>
  <c r="AI24" i="2"/>
  <c r="AV24" i="2"/>
  <c r="Q339" i="2"/>
  <c r="AK24" i="2"/>
  <c r="ED24" i="2"/>
  <c r="EE24" i="2"/>
  <c r="EQ24" i="2"/>
  <c r="AM24" i="2"/>
  <c r="EF24" i="2"/>
  <c r="ER24" i="2"/>
  <c r="S24" i="2"/>
  <c r="AN24" i="2"/>
  <c r="DU24" i="2"/>
  <c r="EG24" i="2"/>
  <c r="ES24" i="2"/>
  <c r="AO24" i="2"/>
  <c r="DV24" i="2"/>
  <c r="EH24" i="2"/>
  <c r="ET24" i="2"/>
  <c r="W24" i="2"/>
  <c r="AP24" i="2"/>
  <c r="DW24" i="2"/>
  <c r="EV24" i="2"/>
  <c r="AQ24" i="2"/>
  <c r="DX24" i="2"/>
  <c r="CV534" i="2"/>
  <c r="DA534" i="2"/>
  <c r="CT534" i="2"/>
  <c r="CY534" i="2"/>
  <c r="CQ487" i="2"/>
  <c r="CU534" i="2"/>
  <c r="CR535" i="2"/>
  <c r="CQ535" i="2"/>
  <c r="DA535" i="2"/>
  <c r="CX535" i="2"/>
  <c r="CY535" i="2"/>
  <c r="CU535" i="2"/>
  <c r="CP488" i="2"/>
  <c r="CS535" i="2"/>
  <c r="CV535" i="2"/>
  <c r="CQ488" i="2"/>
  <c r="CP535" i="2"/>
  <c r="CT535" i="2"/>
  <c r="CP556" i="2"/>
  <c r="CP509" i="2"/>
  <c r="CP541" i="2"/>
  <c r="CP504" i="2"/>
  <c r="CP550" i="2"/>
  <c r="CP551" i="2"/>
  <c r="CP493" i="2"/>
  <c r="EV335" i="2" l="1"/>
  <c r="EV339" i="2" s="1"/>
  <c r="EV340" i="2" s="1"/>
  <c r="EM335" i="2"/>
  <c r="U342" i="2"/>
  <c r="ET335" i="2"/>
  <c r="ET338" i="2" s="1"/>
  <c r="ES335" i="2"/>
  <c r="ES339" i="2" s="1"/>
  <c r="ES340" i="2" s="1"/>
  <c r="AQ335" i="2"/>
  <c r="AQ339" i="2" s="1"/>
  <c r="AO335" i="2"/>
  <c r="AO339" i="2" s="1"/>
  <c r="AC335" i="2"/>
  <c r="AC339" i="2" s="1"/>
  <c r="AM335" i="2"/>
  <c r="AM338" i="2" s="1"/>
  <c r="AU335" i="2"/>
  <c r="AU338" i="2" s="1"/>
  <c r="EP335" i="2"/>
  <c r="EP339" i="2" s="1"/>
  <c r="EP340" i="2" s="1"/>
  <c r="S335" i="2"/>
  <c r="S338" i="2" s="1"/>
  <c r="EL335" i="2"/>
  <c r="EL338" i="2" s="1"/>
  <c r="AP335" i="2"/>
  <c r="AP338" i="2" s="1"/>
  <c r="AV335" i="2"/>
  <c r="AV339" i="2" s="1"/>
  <c r="AL335" i="2"/>
  <c r="AL339" i="2" s="1"/>
  <c r="CP335" i="2"/>
  <c r="W335" i="2"/>
  <c r="AE335" i="2"/>
  <c r="AE339" i="2" s="1"/>
  <c r="AI335" i="2"/>
  <c r="AI338" i="2" s="1"/>
  <c r="AG335" i="2"/>
  <c r="AG339" i="2" s="1"/>
  <c r="EO335" i="2"/>
  <c r="EO338" i="2" s="1"/>
  <c r="AT335" i="2"/>
  <c r="AT339" i="2" s="1"/>
  <c r="AS335" i="2"/>
  <c r="AS339" i="2" s="1"/>
  <c r="AR335" i="2"/>
  <c r="AR338" i="2" s="1"/>
  <c r="AN335" i="2"/>
  <c r="AN338" i="2" s="1"/>
  <c r="Y338" i="2"/>
  <c r="EN335" i="2"/>
  <c r="U339" i="2"/>
  <c r="Q338" i="2"/>
  <c r="AA339" i="2"/>
  <c r="Y339" i="2"/>
  <c r="U338" i="2"/>
  <c r="CP526" i="2"/>
  <c r="G262" i="2"/>
  <c r="BG149" i="2"/>
  <c r="BG520" i="2" s="1"/>
  <c r="BG146" i="2"/>
  <c r="BG519" i="2" s="1"/>
  <c r="BG128" i="2"/>
  <c r="BG513" i="2" s="1"/>
  <c r="BG515" i="2"/>
  <c r="BG525" i="2"/>
  <c r="BG131" i="2"/>
  <c r="BG514" i="2" s="1"/>
  <c r="AK270" i="2"/>
  <c r="AK333" i="2" s="1"/>
  <c r="AK335" i="2" s="1"/>
  <c r="EQ198" i="2"/>
  <c r="W338" i="2" l="1"/>
  <c r="U343" i="2"/>
  <c r="U344" i="2" s="1"/>
  <c r="EP338" i="2"/>
  <c r="AG338" i="2"/>
  <c r="EL339" i="2"/>
  <c r="EL340" i="2" s="1"/>
  <c r="AI339" i="2"/>
  <c r="AR339" i="2"/>
  <c r="AV338" i="2"/>
  <c r="AL338" i="2"/>
  <c r="AT338" i="2"/>
  <c r="AS338" i="2"/>
  <c r="AQ338" i="2"/>
  <c r="W339" i="2"/>
  <c r="ET339" i="2"/>
  <c r="ET340" i="2" s="1"/>
  <c r="AE338" i="2"/>
  <c r="AC338" i="2"/>
  <c r="AN339" i="2"/>
  <c r="AO338" i="2"/>
  <c r="EV338" i="2"/>
  <c r="AP339" i="2"/>
  <c r="AU339" i="2"/>
  <c r="ES338" i="2"/>
  <c r="AM339" i="2"/>
  <c r="S339" i="2"/>
  <c r="AK338" i="2"/>
  <c r="EO339" i="2"/>
  <c r="EO340" i="2" s="1"/>
  <c r="EQ270" i="2"/>
  <c r="N205" i="6"/>
  <c r="B187" i="6"/>
  <c r="E187" i="6" s="1"/>
  <c r="O183" i="6"/>
  <c r="N158" i="6"/>
  <c r="B157" i="6"/>
  <c r="B156" i="6"/>
  <c r="B155" i="6"/>
  <c r="B154" i="6"/>
  <c r="B153" i="6"/>
  <c r="B149" i="6"/>
  <c r="CQ218" i="2"/>
  <c r="N146" i="6"/>
  <c r="B145" i="6"/>
  <c r="B144" i="6"/>
  <c r="E144" i="6" s="1"/>
  <c r="B143" i="6"/>
  <c r="E143" i="6" s="1"/>
  <c r="B137" i="6"/>
  <c r="E137" i="6" s="1"/>
  <c r="B105" i="6"/>
  <c r="E105" i="6" s="1"/>
  <c r="N101" i="6"/>
  <c r="B100" i="6"/>
  <c r="E100" i="6" s="1"/>
  <c r="N97" i="6"/>
  <c r="B96" i="6"/>
  <c r="N86" i="6"/>
  <c r="F84" i="6"/>
  <c r="B85" i="6"/>
  <c r="E85" i="6" s="1"/>
  <c r="N78" i="6"/>
  <c r="N74" i="6"/>
  <c r="N69" i="6"/>
  <c r="B68" i="6"/>
  <c r="B50" i="6"/>
  <c r="E50" i="6" s="1"/>
  <c r="N47" i="6"/>
  <c r="B46" i="6"/>
  <c r="E46" i="6" s="1"/>
  <c r="N43" i="6"/>
  <c r="O43" i="6"/>
  <c r="N32" i="6"/>
  <c r="N23" i="6"/>
  <c r="O23" i="6"/>
  <c r="X153" i="6" l="1"/>
  <c r="X149" i="6"/>
  <c r="X154" i="6"/>
  <c r="AK339" i="2"/>
  <c r="E96" i="6"/>
  <c r="D26" i="7"/>
  <c r="B26" i="7"/>
  <c r="DL218" i="2"/>
  <c r="CX218" i="2"/>
  <c r="DN218" i="2"/>
  <c r="CY218" i="2"/>
  <c r="DM218" i="2"/>
  <c r="CW218" i="2"/>
  <c r="DK218" i="2"/>
  <c r="CV218" i="2"/>
  <c r="DJ218" i="2"/>
  <c r="CR218" i="2"/>
  <c r="DQ218" i="2"/>
  <c r="DP218" i="2"/>
  <c r="DO218" i="2"/>
  <c r="CU218" i="2"/>
  <c r="CT218" i="2"/>
  <c r="CS218" i="2"/>
  <c r="E153" i="6"/>
  <c r="E155" i="6"/>
  <c r="C145" i="6"/>
  <c r="E145" i="6"/>
  <c r="O156" i="6"/>
  <c r="E156" i="6"/>
  <c r="O68" i="6"/>
  <c r="O69" i="6" s="1"/>
  <c r="E68" i="6"/>
  <c r="O149" i="6"/>
  <c r="E149" i="6"/>
  <c r="O154" i="6"/>
  <c r="E154" i="6"/>
  <c r="E157" i="6"/>
  <c r="O205" i="6"/>
  <c r="F187" i="6"/>
  <c r="O187" i="6"/>
  <c r="O189" i="6" s="1"/>
  <c r="C187" i="6"/>
  <c r="C157" i="6"/>
  <c r="C156" i="6"/>
  <c r="C155" i="6"/>
  <c r="C153" i="6"/>
  <c r="C154" i="6"/>
  <c r="C149" i="6"/>
  <c r="O145" i="6"/>
  <c r="O137" i="6"/>
  <c r="O143" i="6"/>
  <c r="C137" i="6"/>
  <c r="O144" i="6"/>
  <c r="C143" i="6"/>
  <c r="C144" i="6"/>
  <c r="O105" i="6"/>
  <c r="O108" i="6" s="1"/>
  <c r="C100" i="6"/>
  <c r="O96" i="6"/>
  <c r="O85" i="6"/>
  <c r="O86" i="6" s="1"/>
  <c r="O100" i="6"/>
  <c r="O101" i="6" s="1"/>
  <c r="C105" i="6"/>
  <c r="O78" i="6"/>
  <c r="C85" i="6"/>
  <c r="C96" i="6"/>
  <c r="D84" i="6"/>
  <c r="O74" i="6"/>
  <c r="C68" i="6"/>
  <c r="F68" i="6"/>
  <c r="O64" i="6"/>
  <c r="O50" i="6"/>
  <c r="O53" i="6" s="1"/>
  <c r="C50" i="6"/>
  <c r="F50" i="6"/>
  <c r="O46" i="6"/>
  <c r="O47" i="6" s="1"/>
  <c r="F46" i="6"/>
  <c r="C46" i="6"/>
  <c r="O32" i="6"/>
  <c r="E26" i="7" l="1"/>
  <c r="O97" i="6"/>
  <c r="DR218" i="2"/>
  <c r="CZ218" i="2"/>
  <c r="O146" i="6"/>
  <c r="B102" i="3"/>
  <c r="B101" i="3"/>
  <c r="B95" i="3"/>
  <c r="B73" i="3"/>
  <c r="B70" i="3"/>
  <c r="B11" i="3"/>
  <c r="B9" i="3"/>
  <c r="F9" i="3"/>
  <c r="A9" i="3"/>
  <c r="FE160" i="2"/>
  <c r="FE165" i="2" s="1"/>
  <c r="FE521" i="2" s="1"/>
  <c r="FD160" i="2"/>
  <c r="FD165" i="2" s="1"/>
  <c r="FD521" i="2" s="1"/>
  <c r="FC160" i="2"/>
  <c r="FC165" i="2" s="1"/>
  <c r="FC521" i="2" s="1"/>
  <c r="FB160" i="2"/>
  <c r="FB165" i="2" s="1"/>
  <c r="FB521" i="2" s="1"/>
  <c r="FA160" i="2"/>
  <c r="FA165" i="2" s="1"/>
  <c r="FA521" i="2" s="1"/>
  <c r="EZ160" i="2"/>
  <c r="EZ165" i="2" s="1"/>
  <c r="EZ521" i="2" s="1"/>
  <c r="EY160" i="2"/>
  <c r="EY165" i="2" s="1"/>
  <c r="EY521" i="2" s="1"/>
  <c r="EI160" i="2"/>
  <c r="EI165" i="2" s="1"/>
  <c r="EI521" i="2" s="1"/>
  <c r="EH160" i="2"/>
  <c r="EH165" i="2" s="1"/>
  <c r="EH521" i="2" s="1"/>
  <c r="EG160" i="2"/>
  <c r="EG165" i="2" s="1"/>
  <c r="EG521" i="2" s="1"/>
  <c r="EF160" i="2"/>
  <c r="EF165" i="2" s="1"/>
  <c r="EF521" i="2" s="1"/>
  <c r="EE160" i="2"/>
  <c r="EE165" i="2" s="1"/>
  <c r="EE521" i="2" s="1"/>
  <c r="ED160" i="2"/>
  <c r="ED165" i="2" s="1"/>
  <c r="ED521" i="2" s="1"/>
  <c r="EC160" i="2"/>
  <c r="EC165" i="2" s="1"/>
  <c r="EC521" i="2" s="1"/>
  <c r="EB160" i="2"/>
  <c r="EB165" i="2" s="1"/>
  <c r="EB521" i="2" s="1"/>
  <c r="DZ160" i="2"/>
  <c r="DZ165" i="2" s="1"/>
  <c r="DZ521" i="2" s="1"/>
  <c r="DY160" i="2"/>
  <c r="DY165" i="2" s="1"/>
  <c r="DY521" i="2" s="1"/>
  <c r="DX160" i="2"/>
  <c r="DX165" i="2" s="1"/>
  <c r="DX521" i="2" s="1"/>
  <c r="DW160" i="2"/>
  <c r="DW165" i="2" s="1"/>
  <c r="DW521" i="2" s="1"/>
  <c r="DV160" i="2"/>
  <c r="DV165" i="2" s="1"/>
  <c r="DV521" i="2" s="1"/>
  <c r="DU160" i="2"/>
  <c r="DU165" i="2" s="1"/>
  <c r="DU521" i="2" s="1"/>
  <c r="DT160" i="2"/>
  <c r="DT165" i="2" s="1"/>
  <c r="DT521" i="2" s="1"/>
  <c r="DS160" i="2"/>
  <c r="DS165" i="2" s="1"/>
  <c r="DS521" i="2" s="1"/>
  <c r="DQ160" i="2"/>
  <c r="DQ165" i="2" s="1"/>
  <c r="DQ521" i="2" s="1"/>
  <c r="DP160" i="2"/>
  <c r="DP165" i="2" s="1"/>
  <c r="DP521" i="2" s="1"/>
  <c r="DO160" i="2"/>
  <c r="DO165" i="2" s="1"/>
  <c r="DO521" i="2" s="1"/>
  <c r="DN160" i="2"/>
  <c r="DN165" i="2" s="1"/>
  <c r="DN521" i="2" s="1"/>
  <c r="DM160" i="2"/>
  <c r="DM165" i="2" s="1"/>
  <c r="DM521" i="2" s="1"/>
  <c r="DL160" i="2"/>
  <c r="DL165" i="2" s="1"/>
  <c r="DL521" i="2" s="1"/>
  <c r="DK160" i="2"/>
  <c r="DK165" i="2" s="1"/>
  <c r="DK521" i="2" s="1"/>
  <c r="DJ160" i="2"/>
  <c r="DJ165" i="2" s="1"/>
  <c r="DJ521" i="2" s="1"/>
  <c r="CY160" i="2"/>
  <c r="CX160" i="2"/>
  <c r="CW160" i="2"/>
  <c r="CV160" i="2"/>
  <c r="CU160" i="2"/>
  <c r="CT160" i="2"/>
  <c r="CS160" i="2"/>
  <c r="CR160" i="2"/>
  <c r="CR165" i="2" s="1"/>
  <c r="CR521" i="2" s="1"/>
  <c r="CM160" i="2"/>
  <c r="CK160" i="2"/>
  <c r="CI160" i="2"/>
  <c r="CG160" i="2"/>
  <c r="CD160" i="2"/>
  <c r="CB160" i="2"/>
  <c r="BZ160" i="2"/>
  <c r="BX160" i="2"/>
  <c r="BU160" i="2"/>
  <c r="BS160" i="2"/>
  <c r="BQ160" i="2"/>
  <c r="BO160" i="2"/>
  <c r="BL160" i="2"/>
  <c r="BJ160" i="2"/>
  <c r="BH160" i="2"/>
  <c r="BF160" i="2"/>
  <c r="BC160" i="2"/>
  <c r="BC165" i="2" s="1"/>
  <c r="BA160" i="2"/>
  <c r="BA165" i="2" s="1"/>
  <c r="AY160" i="2"/>
  <c r="AY165" i="2" s="1"/>
  <c r="AW160" i="2"/>
  <c r="AJ160" i="2"/>
  <c r="AJ165" i="2" s="1"/>
  <c r="AH160" i="2"/>
  <c r="AH165" i="2" s="1"/>
  <c r="AF160" i="2"/>
  <c r="AF165" i="2" s="1"/>
  <c r="AD160" i="2"/>
  <c r="AD165" i="2" s="1"/>
  <c r="AB160" i="2"/>
  <c r="AB165" i="2" s="1"/>
  <c r="Z160" i="2"/>
  <c r="Z165" i="2" s="1"/>
  <c r="X160" i="2"/>
  <c r="X165" i="2" s="1"/>
  <c r="V160" i="2"/>
  <c r="V165" i="2" s="1"/>
  <c r="T160" i="2"/>
  <c r="T165" i="2" s="1"/>
  <c r="R160" i="2"/>
  <c r="R165" i="2" s="1"/>
  <c r="O160" i="2"/>
  <c r="FC131" i="2"/>
  <c r="FB131" i="2"/>
  <c r="FA131" i="2"/>
  <c r="EI131" i="2"/>
  <c r="CN561" i="2" s="1"/>
  <c r="EH131" i="2"/>
  <c r="CM561" i="2" s="1"/>
  <c r="EG131" i="2"/>
  <c r="CL561" i="2" s="1"/>
  <c r="EF131" i="2"/>
  <c r="CK561" i="2" s="1"/>
  <c r="EE131" i="2"/>
  <c r="CJ561" i="2" s="1"/>
  <c r="ED131" i="2"/>
  <c r="CI561" i="2" s="1"/>
  <c r="EC131" i="2"/>
  <c r="CH561" i="2" s="1"/>
  <c r="EB131" i="2"/>
  <c r="CG561" i="2" s="1"/>
  <c r="DZ131" i="2"/>
  <c r="CE561" i="2" s="1"/>
  <c r="DY131" i="2"/>
  <c r="CD561" i="2" s="1"/>
  <c r="DX131" i="2"/>
  <c r="CC561" i="2" s="1"/>
  <c r="DW131" i="2"/>
  <c r="CB561" i="2" s="1"/>
  <c r="DV131" i="2"/>
  <c r="CA561" i="2" s="1"/>
  <c r="DU131" i="2"/>
  <c r="BZ561" i="2" s="1"/>
  <c r="DT131" i="2"/>
  <c r="BY561" i="2" s="1"/>
  <c r="DS131" i="2"/>
  <c r="BX561" i="2" s="1"/>
  <c r="DQ131" i="2"/>
  <c r="BV561" i="2" s="1"/>
  <c r="DP131" i="2"/>
  <c r="BU561" i="2" s="1"/>
  <c r="DO131" i="2"/>
  <c r="BT561" i="2" s="1"/>
  <c r="DN131" i="2"/>
  <c r="BS561" i="2" s="1"/>
  <c r="DM131" i="2"/>
  <c r="BR561" i="2" s="1"/>
  <c r="DL131" i="2"/>
  <c r="BQ561" i="2" s="1"/>
  <c r="DK131" i="2"/>
  <c r="BP561" i="2" s="1"/>
  <c r="DJ131" i="2"/>
  <c r="BO561" i="2" s="1"/>
  <c r="CY131" i="2"/>
  <c r="BD561" i="2" s="1"/>
  <c r="CX131" i="2"/>
  <c r="BC561" i="2" s="1"/>
  <c r="CW131" i="2"/>
  <c r="BB561" i="2" s="1"/>
  <c r="CV131" i="2"/>
  <c r="BA561" i="2" s="1"/>
  <c r="CU131" i="2"/>
  <c r="AZ561" i="2" s="1"/>
  <c r="CT131" i="2"/>
  <c r="AY561" i="2" s="1"/>
  <c r="CS131" i="2"/>
  <c r="AX561" i="2" s="1"/>
  <c r="CR131" i="2"/>
  <c r="AW561" i="2" s="1"/>
  <c r="CM131" i="2"/>
  <c r="CM514" i="2" s="1"/>
  <c r="CL131" i="2"/>
  <c r="CL514" i="2" s="1"/>
  <c r="CK131" i="2"/>
  <c r="CK514" i="2" s="1"/>
  <c r="CJ131" i="2"/>
  <c r="CJ514" i="2" s="1"/>
  <c r="CI131" i="2"/>
  <c r="CI514" i="2" s="1"/>
  <c r="CH131" i="2"/>
  <c r="CH514" i="2" s="1"/>
  <c r="CG131" i="2"/>
  <c r="CG514" i="2" s="1"/>
  <c r="CD131" i="2"/>
  <c r="CD514" i="2" s="1"/>
  <c r="CB131" i="2"/>
  <c r="CB514" i="2" s="1"/>
  <c r="BZ131" i="2"/>
  <c r="BZ514" i="2" s="1"/>
  <c r="BY131" i="2"/>
  <c r="BY514" i="2" s="1"/>
  <c r="BX131" i="2"/>
  <c r="BX514" i="2" s="1"/>
  <c r="BU131" i="2"/>
  <c r="BU514" i="2" s="1"/>
  <c r="BS131" i="2"/>
  <c r="BS514" i="2" s="1"/>
  <c r="BQ131" i="2"/>
  <c r="BQ514" i="2" s="1"/>
  <c r="BP131" i="2"/>
  <c r="BP514" i="2" s="1"/>
  <c r="BO131" i="2"/>
  <c r="BO514" i="2" s="1"/>
  <c r="BL131" i="2"/>
  <c r="BL514" i="2" s="1"/>
  <c r="BJ131" i="2"/>
  <c r="BJ514" i="2" s="1"/>
  <c r="BH131" i="2"/>
  <c r="BH514" i="2" s="1"/>
  <c r="BF131" i="2"/>
  <c r="BF514" i="2" s="1"/>
  <c r="BC131" i="2"/>
  <c r="BC514" i="2" s="1"/>
  <c r="BA131" i="2"/>
  <c r="BA514" i="2" s="1"/>
  <c r="AY131" i="2"/>
  <c r="AY514" i="2" s="1"/>
  <c r="AX131" i="2"/>
  <c r="AX514" i="2" s="1"/>
  <c r="AW131" i="2"/>
  <c r="AW514" i="2" s="1"/>
  <c r="H131" i="2"/>
  <c r="FA303" i="2"/>
  <c r="FC303" i="2"/>
  <c r="EI303" i="2"/>
  <c r="CN552" i="2" s="1"/>
  <c r="EH303" i="2"/>
  <c r="CM552" i="2" s="1"/>
  <c r="EG303" i="2"/>
  <c r="CL552" i="2" s="1"/>
  <c r="EF303" i="2"/>
  <c r="CK552" i="2" s="1"/>
  <c r="EE303" i="2"/>
  <c r="CJ552" i="2" s="1"/>
  <c r="ED303" i="2"/>
  <c r="CI552" i="2" s="1"/>
  <c r="EC303" i="2"/>
  <c r="CH552" i="2" s="1"/>
  <c r="EB303" i="2"/>
  <c r="CG552" i="2" s="1"/>
  <c r="DZ303" i="2"/>
  <c r="CE552" i="2" s="1"/>
  <c r="DY303" i="2"/>
  <c r="CD552" i="2" s="1"/>
  <c r="DX303" i="2"/>
  <c r="CC552" i="2" s="1"/>
  <c r="DW303" i="2"/>
  <c r="CB552" i="2" s="1"/>
  <c r="DV303" i="2"/>
  <c r="CA552" i="2" s="1"/>
  <c r="DU303" i="2"/>
  <c r="BZ552" i="2" s="1"/>
  <c r="DT303" i="2"/>
  <c r="BY552" i="2" s="1"/>
  <c r="DS303" i="2"/>
  <c r="BX552" i="2" s="1"/>
  <c r="DQ303" i="2"/>
  <c r="BV552" i="2" s="1"/>
  <c r="DP303" i="2"/>
  <c r="BU552" i="2" s="1"/>
  <c r="DO303" i="2"/>
  <c r="BT552" i="2" s="1"/>
  <c r="DN303" i="2"/>
  <c r="BS552" i="2" s="1"/>
  <c r="DM303" i="2"/>
  <c r="BR552" i="2" s="1"/>
  <c r="DL303" i="2"/>
  <c r="BQ552" i="2" s="1"/>
  <c r="DK303" i="2"/>
  <c r="BP552" i="2" s="1"/>
  <c r="DJ303" i="2"/>
  <c r="BO552" i="2" s="1"/>
  <c r="DH303" i="2"/>
  <c r="BM552" i="2" s="1"/>
  <c r="DG303" i="2"/>
  <c r="BL552" i="2" s="1"/>
  <c r="DF303" i="2"/>
  <c r="BK552" i="2" s="1"/>
  <c r="DE303" i="2"/>
  <c r="BJ552" i="2" s="1"/>
  <c r="DD303" i="2"/>
  <c r="BI552" i="2" s="1"/>
  <c r="DC303" i="2"/>
  <c r="BH552" i="2" s="1"/>
  <c r="DB303" i="2"/>
  <c r="BG552" i="2" s="1"/>
  <c r="DA303" i="2"/>
  <c r="BF552" i="2" s="1"/>
  <c r="CM303" i="2"/>
  <c r="CK303" i="2"/>
  <c r="CI303" i="2"/>
  <c r="CH303" i="2"/>
  <c r="CG303" i="2"/>
  <c r="CD303" i="2"/>
  <c r="CB303" i="2"/>
  <c r="BZ303" i="2"/>
  <c r="BY303" i="2"/>
  <c r="BX303" i="2"/>
  <c r="BU303" i="2"/>
  <c r="BS303" i="2"/>
  <c r="BQ303" i="2"/>
  <c r="BO303" i="2"/>
  <c r="BL303" i="2"/>
  <c r="BJ303" i="2"/>
  <c r="BH303" i="2"/>
  <c r="BG303" i="2"/>
  <c r="BF303" i="2"/>
  <c r="AX303" i="2"/>
  <c r="H303" i="2"/>
  <c r="FC289" i="2"/>
  <c r="FB289" i="2"/>
  <c r="FA289" i="2"/>
  <c r="EI289" i="2"/>
  <c r="EH289" i="2"/>
  <c r="EG289" i="2"/>
  <c r="EF289" i="2"/>
  <c r="EE289" i="2"/>
  <c r="ED289" i="2"/>
  <c r="EC289" i="2"/>
  <c r="EB289" i="2"/>
  <c r="DZ289" i="2"/>
  <c r="DY289" i="2"/>
  <c r="DX289" i="2"/>
  <c r="DW289" i="2"/>
  <c r="DV289" i="2"/>
  <c r="DU289" i="2"/>
  <c r="DT289" i="2"/>
  <c r="DS289" i="2"/>
  <c r="DQ289" i="2"/>
  <c r="DP289" i="2"/>
  <c r="DO289" i="2"/>
  <c r="DN289" i="2"/>
  <c r="DM289" i="2"/>
  <c r="DL289" i="2"/>
  <c r="DK289" i="2"/>
  <c r="DJ289" i="2"/>
  <c r="CY289" i="2"/>
  <c r="CX289" i="2"/>
  <c r="CW289" i="2"/>
  <c r="CV289" i="2"/>
  <c r="CU289" i="2"/>
  <c r="CT289" i="2"/>
  <c r="CS289" i="2"/>
  <c r="CR289" i="2"/>
  <c r="CM289" i="2"/>
  <c r="CK289" i="2"/>
  <c r="CI289" i="2"/>
  <c r="CH289" i="2"/>
  <c r="CG289" i="2"/>
  <c r="CD289" i="2"/>
  <c r="CB289" i="2"/>
  <c r="BZ289" i="2"/>
  <c r="BY289" i="2"/>
  <c r="BX289" i="2"/>
  <c r="BU289" i="2"/>
  <c r="BS289" i="2"/>
  <c r="BQ289" i="2"/>
  <c r="BP289" i="2"/>
  <c r="BO289" i="2"/>
  <c r="BL289" i="2"/>
  <c r="BJ289" i="2"/>
  <c r="BH289" i="2"/>
  <c r="BG289" i="2"/>
  <c r="BF289" i="2"/>
  <c r="H289" i="2"/>
  <c r="FC283" i="2"/>
  <c r="FA283" i="2"/>
  <c r="EI283" i="2"/>
  <c r="EH283" i="2"/>
  <c r="EG283" i="2"/>
  <c r="EF283" i="2"/>
  <c r="EE283" i="2"/>
  <c r="ED283" i="2"/>
  <c r="EC283" i="2"/>
  <c r="EB283" i="2"/>
  <c r="DZ283" i="2"/>
  <c r="DY283" i="2"/>
  <c r="DX283" i="2"/>
  <c r="DW283" i="2"/>
  <c r="DV283" i="2"/>
  <c r="DU283" i="2"/>
  <c r="DT283" i="2"/>
  <c r="DS283" i="2"/>
  <c r="DQ283" i="2"/>
  <c r="DP283" i="2"/>
  <c r="DO283" i="2"/>
  <c r="DN283" i="2"/>
  <c r="DM283" i="2"/>
  <c r="DL283" i="2"/>
  <c r="DK283" i="2"/>
  <c r="DJ283" i="2"/>
  <c r="DH283" i="2"/>
  <c r="DG283" i="2"/>
  <c r="DF283" i="2"/>
  <c r="DE283" i="2"/>
  <c r="DD283" i="2"/>
  <c r="DC283" i="2"/>
  <c r="DB283" i="2"/>
  <c r="DA283" i="2"/>
  <c r="CM283" i="2"/>
  <c r="CK283" i="2"/>
  <c r="CI283" i="2"/>
  <c r="CH283" i="2"/>
  <c r="CG283" i="2"/>
  <c r="CD283" i="2"/>
  <c r="CB283" i="2"/>
  <c r="BZ283" i="2"/>
  <c r="BY283" i="2"/>
  <c r="BX283" i="2"/>
  <c r="BU283" i="2"/>
  <c r="BS283" i="2"/>
  <c r="BQ283" i="2"/>
  <c r="BP283" i="2"/>
  <c r="BO283" i="2"/>
  <c r="BL283" i="2"/>
  <c r="BJ283" i="2"/>
  <c r="BH283" i="2"/>
  <c r="BG283" i="2"/>
  <c r="BF283" i="2"/>
  <c r="BC283" i="2"/>
  <c r="BA283" i="2"/>
  <c r="AY283" i="2"/>
  <c r="AX283" i="2"/>
  <c r="AW283" i="2"/>
  <c r="H283" i="2"/>
  <c r="FE280" i="2"/>
  <c r="FD280" i="2"/>
  <c r="FC280" i="2"/>
  <c r="FB280" i="2"/>
  <c r="FA280" i="2"/>
  <c r="EZ280" i="2"/>
  <c r="EX280" i="2"/>
  <c r="EW280" i="2"/>
  <c r="EU280" i="2"/>
  <c r="EY280" i="2"/>
  <c r="CM280" i="2"/>
  <c r="CK280" i="2"/>
  <c r="CI280" i="2"/>
  <c r="CH280" i="2"/>
  <c r="CG280" i="2"/>
  <c r="CD280" i="2"/>
  <c r="CB280" i="2"/>
  <c r="BZ280" i="2"/>
  <c r="BY280" i="2"/>
  <c r="BX280" i="2"/>
  <c r="BU280" i="2"/>
  <c r="BS280" i="2"/>
  <c r="BQ280" i="2"/>
  <c r="BP280" i="2"/>
  <c r="BO280" i="2"/>
  <c r="BL280" i="2"/>
  <c r="BJ280" i="2"/>
  <c r="BH280" i="2"/>
  <c r="BG280" i="2"/>
  <c r="BF280" i="2"/>
  <c r="BC280" i="2"/>
  <c r="BA280" i="2"/>
  <c r="AY280" i="2"/>
  <c r="AX280" i="2"/>
  <c r="AW280" i="2"/>
  <c r="AJ280" i="2"/>
  <c r="AH280" i="2"/>
  <c r="AF280" i="2"/>
  <c r="AD280" i="2"/>
  <c r="AB280" i="2"/>
  <c r="Z280" i="2"/>
  <c r="X280" i="2"/>
  <c r="V280" i="2"/>
  <c r="T280" i="2"/>
  <c r="R280" i="2"/>
  <c r="H280" i="2"/>
  <c r="FE273" i="2"/>
  <c r="FD273" i="2"/>
  <c r="FC273" i="2"/>
  <c r="FC275" i="2" s="1"/>
  <c r="FB273" i="2"/>
  <c r="FB275" i="2" s="1"/>
  <c r="FA273" i="2"/>
  <c r="FA275" i="2" s="1"/>
  <c r="EZ273" i="2"/>
  <c r="EY273" i="2"/>
  <c r="EX273" i="2"/>
  <c r="EW273" i="2"/>
  <c r="EW275" i="2" s="1"/>
  <c r="FF273" i="2"/>
  <c r="CM273" i="2"/>
  <c r="CM275" i="2" s="1"/>
  <c r="CK273" i="2"/>
  <c r="CK275" i="2" s="1"/>
  <c r="CI273" i="2"/>
  <c r="CI275" i="2" s="1"/>
  <c r="CH273" i="2"/>
  <c r="CH275" i="2" s="1"/>
  <c r="CG273" i="2"/>
  <c r="CG275" i="2" s="1"/>
  <c r="CD273" i="2"/>
  <c r="CD275" i="2" s="1"/>
  <c r="CB273" i="2"/>
  <c r="CB275" i="2" s="1"/>
  <c r="BZ273" i="2"/>
  <c r="BZ275" i="2" s="1"/>
  <c r="BY273" i="2"/>
  <c r="BY275" i="2" s="1"/>
  <c r="BX273" i="2"/>
  <c r="BX275" i="2" s="1"/>
  <c r="BU273" i="2"/>
  <c r="BU275" i="2" s="1"/>
  <c r="BS273" i="2"/>
  <c r="BS275" i="2" s="1"/>
  <c r="BQ273" i="2"/>
  <c r="BQ275" i="2" s="1"/>
  <c r="BP273" i="2"/>
  <c r="BP275" i="2" s="1"/>
  <c r="BO273" i="2"/>
  <c r="BJ273" i="2"/>
  <c r="BJ275" i="2" s="1"/>
  <c r="BH273" i="2"/>
  <c r="BH275" i="2" s="1"/>
  <c r="BG273" i="2"/>
  <c r="BG275" i="2" s="1"/>
  <c r="BF273" i="2"/>
  <c r="BC273" i="2"/>
  <c r="BC275" i="2" s="1"/>
  <c r="BA273" i="2"/>
  <c r="BA275" i="2" s="1"/>
  <c r="AY273" i="2"/>
  <c r="AY275" i="2" s="1"/>
  <c r="AX273" i="2"/>
  <c r="AX275" i="2" s="1"/>
  <c r="AW273" i="2"/>
  <c r="AJ273" i="2"/>
  <c r="AH273" i="2"/>
  <c r="AF273" i="2"/>
  <c r="AD273" i="2"/>
  <c r="AB273" i="2"/>
  <c r="Z273" i="2"/>
  <c r="X273" i="2"/>
  <c r="V273" i="2"/>
  <c r="T273" i="2"/>
  <c r="R273" i="2"/>
  <c r="O273" i="2"/>
  <c r="H273" i="2"/>
  <c r="H275" i="2" s="1"/>
  <c r="V140" i="3"/>
  <c r="T134" i="3"/>
  <c r="U134" i="3"/>
  <c r="V134" i="3"/>
  <c r="S134" i="3"/>
  <c r="R134" i="3"/>
  <c r="Q134" i="3"/>
  <c r="W134" i="3"/>
  <c r="AW262" i="2"/>
  <c r="U179" i="6"/>
  <c r="V179" i="6"/>
  <c r="W179" i="6"/>
  <c r="T179" i="6"/>
  <c r="S179" i="6"/>
  <c r="R179" i="6"/>
  <c r="O179" i="6"/>
  <c r="FE254" i="2"/>
  <c r="FD254" i="2"/>
  <c r="FA254" i="2"/>
  <c r="EZ254" i="2"/>
  <c r="EY254" i="2"/>
  <c r="FC254" i="2"/>
  <c r="EI254" i="2"/>
  <c r="EH254" i="2"/>
  <c r="EG254" i="2"/>
  <c r="EF254" i="2"/>
  <c r="EE254" i="2"/>
  <c r="ED254" i="2"/>
  <c r="EC254" i="2"/>
  <c r="EB254" i="2"/>
  <c r="DZ254" i="2"/>
  <c r="DY254" i="2"/>
  <c r="DX254" i="2"/>
  <c r="DW254" i="2"/>
  <c r="DV254" i="2"/>
  <c r="DU254" i="2"/>
  <c r="DT254" i="2"/>
  <c r="DS254" i="2"/>
  <c r="DQ254" i="2"/>
  <c r="DP254" i="2"/>
  <c r="DO254" i="2"/>
  <c r="DN254" i="2"/>
  <c r="DK254" i="2"/>
  <c r="DJ254" i="2"/>
  <c r="CY254" i="2"/>
  <c r="CX254" i="2"/>
  <c r="CW254" i="2"/>
  <c r="CV254" i="2"/>
  <c r="CU254" i="2"/>
  <c r="CT254" i="2"/>
  <c r="CS254" i="2"/>
  <c r="CR254" i="2"/>
  <c r="CM254" i="2"/>
  <c r="CK254" i="2"/>
  <c r="CH254" i="2"/>
  <c r="CG254" i="2"/>
  <c r="CD254" i="2"/>
  <c r="CB254" i="2"/>
  <c r="BZ254" i="2"/>
  <c r="BY254" i="2"/>
  <c r="BX254" i="2"/>
  <c r="BU254" i="2"/>
  <c r="BS254" i="2"/>
  <c r="BQ254" i="2"/>
  <c r="BO254" i="2"/>
  <c r="BL254" i="2"/>
  <c r="BJ254" i="2"/>
  <c r="BH254" i="2"/>
  <c r="BF254" i="2"/>
  <c r="AW254" i="2"/>
  <c r="AW502" i="2" s="1"/>
  <c r="AJ254" i="2"/>
  <c r="AH254" i="2"/>
  <c r="AF254" i="2"/>
  <c r="AD254" i="2"/>
  <c r="AB254" i="2"/>
  <c r="Z254" i="2"/>
  <c r="X254" i="2"/>
  <c r="T254" i="2"/>
  <c r="R254" i="2"/>
  <c r="H254" i="2"/>
  <c r="FL230" i="2"/>
  <c r="FE230" i="2"/>
  <c r="U157" i="6" s="1"/>
  <c r="FD230" i="2"/>
  <c r="V157" i="6" s="1"/>
  <c r="FC230" i="2"/>
  <c r="FB230" i="2"/>
  <c r="FA230" i="2"/>
  <c r="EZ230" i="2"/>
  <c r="W157" i="6" s="1"/>
  <c r="EY230" i="2"/>
  <c r="T157" i="6" s="1"/>
  <c r="S157" i="6"/>
  <c r="FF230" i="2"/>
  <c r="X157" i="6" s="1"/>
  <c r="CD230" i="2"/>
  <c r="CB230" i="2"/>
  <c r="BZ230" i="2"/>
  <c r="BX230" i="2"/>
  <c r="BU230" i="2"/>
  <c r="BS230" i="2"/>
  <c r="BQ230" i="2"/>
  <c r="BO230" i="2"/>
  <c r="BL230" i="2"/>
  <c r="BJ230" i="2"/>
  <c r="BH230" i="2"/>
  <c r="BF230" i="2"/>
  <c r="BC230" i="2"/>
  <c r="BA230" i="2"/>
  <c r="AY230" i="2"/>
  <c r="AW230" i="2"/>
  <c r="AJ230" i="2"/>
  <c r="AH230" i="2"/>
  <c r="AF230" i="2"/>
  <c r="CC230" i="2" s="1"/>
  <c r="AD230" i="2"/>
  <c r="CA230" i="2" s="1"/>
  <c r="AB230" i="2"/>
  <c r="BT230" i="2" s="1"/>
  <c r="Z230" i="2"/>
  <c r="BR230" i="2" s="1"/>
  <c r="X230" i="2"/>
  <c r="BK230" i="2" s="1"/>
  <c r="V230" i="2"/>
  <c r="BI230" i="2" s="1"/>
  <c r="T230" i="2"/>
  <c r="BB230" i="2" s="1"/>
  <c r="R230" i="2"/>
  <c r="AZ230" i="2" s="1"/>
  <c r="O230" i="2"/>
  <c r="FL229" i="2"/>
  <c r="FE229" i="2"/>
  <c r="U156" i="6" s="1"/>
  <c r="FD229" i="2"/>
  <c r="V156" i="6" s="1"/>
  <c r="FC229" i="2"/>
  <c r="FB229" i="2"/>
  <c r="FA229" i="2"/>
  <c r="EZ229" i="2"/>
  <c r="W156" i="6" s="1"/>
  <c r="EY229" i="2"/>
  <c r="T156" i="6" s="1"/>
  <c r="S156" i="6"/>
  <c r="FF229" i="2"/>
  <c r="X156" i="6" s="1"/>
  <c r="CD229" i="2"/>
  <c r="CB229" i="2"/>
  <c r="BZ229" i="2"/>
  <c r="BX229" i="2"/>
  <c r="BU229" i="2"/>
  <c r="BS229" i="2"/>
  <c r="BQ229" i="2"/>
  <c r="BO229" i="2"/>
  <c r="BL229" i="2"/>
  <c r="BJ229" i="2"/>
  <c r="BH229" i="2"/>
  <c r="BF229" i="2"/>
  <c r="BC229" i="2"/>
  <c r="BA229" i="2"/>
  <c r="AY229" i="2"/>
  <c r="AW229" i="2"/>
  <c r="AJ229" i="2"/>
  <c r="AH229" i="2"/>
  <c r="AF229" i="2"/>
  <c r="CC229" i="2" s="1"/>
  <c r="AD229" i="2"/>
  <c r="CA229" i="2" s="1"/>
  <c r="AB229" i="2"/>
  <c r="BT229" i="2" s="1"/>
  <c r="Z229" i="2"/>
  <c r="BR229" i="2" s="1"/>
  <c r="X229" i="2"/>
  <c r="BK229" i="2" s="1"/>
  <c r="V229" i="2"/>
  <c r="BI229" i="2" s="1"/>
  <c r="T229" i="2"/>
  <c r="BB229" i="2" s="1"/>
  <c r="R229" i="2"/>
  <c r="AZ229" i="2" s="1"/>
  <c r="O229" i="2"/>
  <c r="FE228" i="2"/>
  <c r="U155" i="6" s="1"/>
  <c r="FD228" i="2"/>
  <c r="V155" i="6" s="1"/>
  <c r="FC228" i="2"/>
  <c r="FB228" i="2"/>
  <c r="FA228" i="2"/>
  <c r="EZ228" i="2"/>
  <c r="W155" i="6" s="1"/>
  <c r="EY228" i="2"/>
  <c r="T155" i="6" s="1"/>
  <c r="S155" i="6"/>
  <c r="FF228" i="2"/>
  <c r="X155" i="6" s="1"/>
  <c r="CD228" i="2"/>
  <c r="CB228" i="2"/>
  <c r="BZ228" i="2"/>
  <c r="BY228" i="2"/>
  <c r="BX228" i="2"/>
  <c r="BU228" i="2"/>
  <c r="BS228" i="2"/>
  <c r="BQ228" i="2"/>
  <c r="BO228" i="2"/>
  <c r="BL228" i="2"/>
  <c r="BJ228" i="2"/>
  <c r="BH228" i="2"/>
  <c r="BF228" i="2"/>
  <c r="BC228" i="2"/>
  <c r="BA228" i="2"/>
  <c r="AY228" i="2"/>
  <c r="AJ228" i="2"/>
  <c r="AH228" i="2"/>
  <c r="AF228" i="2"/>
  <c r="CC228" i="2" s="1"/>
  <c r="AD228" i="2"/>
  <c r="CA228" i="2" s="1"/>
  <c r="BT228" i="2"/>
  <c r="Z228" i="2"/>
  <c r="BR228" i="2" s="1"/>
  <c r="X228" i="2"/>
  <c r="BK228" i="2" s="1"/>
  <c r="V228" i="2"/>
  <c r="BI228" i="2" s="1"/>
  <c r="T228" i="2"/>
  <c r="BB228" i="2" s="1"/>
  <c r="R228" i="2"/>
  <c r="AZ228" i="2" s="1"/>
  <c r="O228" i="2"/>
  <c r="H228" i="2"/>
  <c r="FE227" i="2"/>
  <c r="U154" i="6" s="1"/>
  <c r="FD227" i="2"/>
  <c r="V154" i="6" s="1"/>
  <c r="FC227" i="2"/>
  <c r="FB227" i="2"/>
  <c r="FA227" i="2"/>
  <c r="EZ227" i="2"/>
  <c r="W154" i="6" s="1"/>
  <c r="EY227" i="2"/>
  <c r="T154" i="6" s="1"/>
  <c r="S154" i="6"/>
  <c r="CM227" i="2"/>
  <c r="CK227" i="2"/>
  <c r="CI227" i="2"/>
  <c r="CH227" i="2"/>
  <c r="CG227" i="2"/>
  <c r="CD227" i="2"/>
  <c r="CB227" i="2"/>
  <c r="BZ227" i="2"/>
  <c r="BY227" i="2"/>
  <c r="BX227" i="2"/>
  <c r="BU227" i="2"/>
  <c r="BS227" i="2"/>
  <c r="BQ227" i="2"/>
  <c r="BO227" i="2"/>
  <c r="BL227" i="2"/>
  <c r="BJ227" i="2"/>
  <c r="BH227" i="2"/>
  <c r="BF227" i="2"/>
  <c r="BC227" i="2"/>
  <c r="BA227" i="2"/>
  <c r="AY227" i="2"/>
  <c r="AW227" i="2"/>
  <c r="AJ227" i="2"/>
  <c r="CL227" i="2" s="1"/>
  <c r="AH227" i="2"/>
  <c r="CJ227" i="2" s="1"/>
  <c r="AF227" i="2"/>
  <c r="CC227" i="2" s="1"/>
  <c r="AD227" i="2"/>
  <c r="CA227" i="2" s="1"/>
  <c r="AB227" i="2"/>
  <c r="BT227" i="2" s="1"/>
  <c r="Z227" i="2"/>
  <c r="BR227" i="2" s="1"/>
  <c r="X227" i="2"/>
  <c r="BK227" i="2" s="1"/>
  <c r="V227" i="2"/>
  <c r="BI227" i="2" s="1"/>
  <c r="T227" i="2"/>
  <c r="BB227" i="2" s="1"/>
  <c r="R227" i="2"/>
  <c r="AZ227" i="2" s="1"/>
  <c r="O227" i="2"/>
  <c r="H227" i="2"/>
  <c r="FE225" i="2"/>
  <c r="U153" i="6" s="1"/>
  <c r="FD225" i="2"/>
  <c r="V153" i="6" s="1"/>
  <c r="FC225" i="2"/>
  <c r="FA225" i="2"/>
  <c r="EZ225" i="2"/>
  <c r="W153" i="6" s="1"/>
  <c r="EY225" i="2"/>
  <c r="T153" i="6" s="1"/>
  <c r="S153" i="6"/>
  <c r="CD225" i="2"/>
  <c r="CB225" i="2"/>
  <c r="BZ225" i="2"/>
  <c r="BY225" i="2"/>
  <c r="DK225" i="2" s="1"/>
  <c r="H153" i="6" s="1"/>
  <c r="BX225" i="2"/>
  <c r="BU225" i="2"/>
  <c r="BS225" i="2"/>
  <c r="BQ225" i="2"/>
  <c r="BO225" i="2"/>
  <c r="BL225" i="2"/>
  <c r="BJ225" i="2"/>
  <c r="BH225" i="2"/>
  <c r="BF225" i="2"/>
  <c r="BC225" i="2"/>
  <c r="BA225" i="2"/>
  <c r="AY225" i="2"/>
  <c r="AW225" i="2"/>
  <c r="AF225" i="2"/>
  <c r="CC225" i="2" s="1"/>
  <c r="AD225" i="2"/>
  <c r="CA225" i="2" s="1"/>
  <c r="AB225" i="2"/>
  <c r="BT225" i="2" s="1"/>
  <c r="Z225" i="2"/>
  <c r="BR225" i="2" s="1"/>
  <c r="X225" i="2"/>
  <c r="BK225" i="2" s="1"/>
  <c r="V225" i="2"/>
  <c r="BI225" i="2" s="1"/>
  <c r="T225" i="2"/>
  <c r="BB225" i="2" s="1"/>
  <c r="R225" i="2"/>
  <c r="AZ225" i="2" s="1"/>
  <c r="O225" i="2"/>
  <c r="H225" i="2"/>
  <c r="FE224" i="2"/>
  <c r="U149" i="6" s="1"/>
  <c r="FD224" i="2"/>
  <c r="V149" i="6" s="1"/>
  <c r="FC224" i="2"/>
  <c r="FB224" i="2"/>
  <c r="FA224" i="2"/>
  <c r="EZ224" i="2"/>
  <c r="W149" i="6" s="1"/>
  <c r="EY224" i="2"/>
  <c r="T149" i="6" s="1"/>
  <c r="S149" i="6"/>
  <c r="CM224" i="2"/>
  <c r="CK224" i="2"/>
  <c r="CI224" i="2"/>
  <c r="CH224" i="2"/>
  <c r="CG224" i="2"/>
  <c r="CD224" i="2"/>
  <c r="CB224" i="2"/>
  <c r="BZ224" i="2"/>
  <c r="BY224" i="2"/>
  <c r="BX224" i="2"/>
  <c r="BU224" i="2"/>
  <c r="BS224" i="2"/>
  <c r="BQ224" i="2"/>
  <c r="BO224" i="2"/>
  <c r="BL224" i="2"/>
  <c r="BJ224" i="2"/>
  <c r="BH224" i="2"/>
  <c r="BF224" i="2"/>
  <c r="BC224" i="2"/>
  <c r="BA224" i="2"/>
  <c r="AY224" i="2"/>
  <c r="AW224" i="2"/>
  <c r="AJ224" i="2"/>
  <c r="CL224" i="2" s="1"/>
  <c r="AH224" i="2"/>
  <c r="CJ224" i="2" s="1"/>
  <c r="AF224" i="2"/>
  <c r="CC224" i="2" s="1"/>
  <c r="AD224" i="2"/>
  <c r="CA224" i="2" s="1"/>
  <c r="AB224" i="2"/>
  <c r="BT224" i="2" s="1"/>
  <c r="Z224" i="2"/>
  <c r="BR224" i="2" s="1"/>
  <c r="X224" i="2"/>
  <c r="BK224" i="2" s="1"/>
  <c r="V224" i="2"/>
  <c r="BI224" i="2" s="1"/>
  <c r="T224" i="2"/>
  <c r="BB224" i="2" s="1"/>
  <c r="R224" i="2"/>
  <c r="AZ224" i="2" s="1"/>
  <c r="O224" i="2"/>
  <c r="H224" i="2"/>
  <c r="FE218" i="2"/>
  <c r="U145" i="6" s="1"/>
  <c r="FD218" i="2"/>
  <c r="V145" i="6" s="1"/>
  <c r="FC218" i="2"/>
  <c r="FB218" i="2"/>
  <c r="FA218" i="2"/>
  <c r="EZ218" i="2"/>
  <c r="W145" i="6" s="1"/>
  <c r="EY218" i="2"/>
  <c r="T145" i="6" s="1"/>
  <c r="FF218" i="2"/>
  <c r="X145" i="6" s="1"/>
  <c r="CM218" i="2"/>
  <c r="CK218" i="2"/>
  <c r="CI218" i="2"/>
  <c r="CH218" i="2"/>
  <c r="CG218" i="2"/>
  <c r="CD218" i="2"/>
  <c r="CB218" i="2"/>
  <c r="BZ218" i="2"/>
  <c r="BY218" i="2"/>
  <c r="BX218" i="2"/>
  <c r="BU218" i="2"/>
  <c r="BS218" i="2"/>
  <c r="BQ218" i="2"/>
  <c r="BO218" i="2"/>
  <c r="BC218" i="2"/>
  <c r="BA218" i="2"/>
  <c r="AY218" i="2"/>
  <c r="AW218" i="2"/>
  <c r="AJ218" i="2"/>
  <c r="CL218" i="2" s="1"/>
  <c r="AH218" i="2"/>
  <c r="CJ218" i="2" s="1"/>
  <c r="AF218" i="2"/>
  <c r="CC218" i="2" s="1"/>
  <c r="AD218" i="2"/>
  <c r="CA218" i="2" s="1"/>
  <c r="AB218" i="2"/>
  <c r="BT218" i="2" s="1"/>
  <c r="Z218" i="2"/>
  <c r="BR218" i="2" s="1"/>
  <c r="X218" i="2"/>
  <c r="BK218" i="2" s="1"/>
  <c r="V218" i="2"/>
  <c r="BI218" i="2" s="1"/>
  <c r="BM218" i="2" s="1"/>
  <c r="T218" i="2"/>
  <c r="R218" i="2"/>
  <c r="O218" i="2"/>
  <c r="H218" i="2"/>
  <c r="FL217" i="2"/>
  <c r="FE217" i="2"/>
  <c r="U144" i="6" s="1"/>
  <c r="FD217" i="2"/>
  <c r="V144" i="6" s="1"/>
  <c r="FC217" i="2"/>
  <c r="FA217" i="2"/>
  <c r="EZ217" i="2"/>
  <c r="W144" i="6" s="1"/>
  <c r="EY217" i="2"/>
  <c r="T144" i="6" s="1"/>
  <c r="EX217" i="2"/>
  <c r="S144" i="6" s="1"/>
  <c r="EW217" i="2"/>
  <c r="CQ217" i="2"/>
  <c r="CD217" i="2"/>
  <c r="CB217" i="2"/>
  <c r="BZ217" i="2"/>
  <c r="BY217" i="2"/>
  <c r="BX217" i="2"/>
  <c r="BU217" i="2"/>
  <c r="BS217" i="2"/>
  <c r="BQ217" i="2"/>
  <c r="BP217" i="2"/>
  <c r="BO217" i="2"/>
  <c r="BL217" i="2"/>
  <c r="BJ217" i="2"/>
  <c r="BH217" i="2"/>
  <c r="BF217" i="2"/>
  <c r="BC217" i="2"/>
  <c r="BA217" i="2"/>
  <c r="AY217" i="2"/>
  <c r="AW217" i="2"/>
  <c r="AF217" i="2"/>
  <c r="CC217" i="2" s="1"/>
  <c r="AD217" i="2"/>
  <c r="CA217" i="2" s="1"/>
  <c r="AB217" i="2"/>
  <c r="BT217" i="2" s="1"/>
  <c r="Z217" i="2"/>
  <c r="BR217" i="2" s="1"/>
  <c r="X217" i="2"/>
  <c r="BK217" i="2" s="1"/>
  <c r="V217" i="2"/>
  <c r="T217" i="2"/>
  <c r="BB217" i="2" s="1"/>
  <c r="R217" i="2"/>
  <c r="AZ217" i="2" s="1"/>
  <c r="O217" i="2"/>
  <c r="H217" i="2"/>
  <c r="FE212" i="2"/>
  <c r="U143" i="6" s="1"/>
  <c r="FD212" i="2"/>
  <c r="V143" i="6" s="1"/>
  <c r="FC212" i="2"/>
  <c r="FB212" i="2"/>
  <c r="FA212" i="2"/>
  <c r="EZ212" i="2"/>
  <c r="W143" i="6" s="1"/>
  <c r="EY212" i="2"/>
  <c r="T143" i="6" s="1"/>
  <c r="EX212" i="2"/>
  <c r="S143" i="6" s="1"/>
  <c r="EW212" i="2"/>
  <c r="FF212" i="2"/>
  <c r="X143" i="6" s="1"/>
  <c r="CM212" i="2"/>
  <c r="CK212" i="2"/>
  <c r="CI212" i="2"/>
  <c r="CH212" i="2"/>
  <c r="CG212" i="2"/>
  <c r="CD212" i="2"/>
  <c r="CB212" i="2"/>
  <c r="BZ212" i="2"/>
  <c r="BY212" i="2"/>
  <c r="BX212" i="2"/>
  <c r="BU212" i="2"/>
  <c r="BS212" i="2"/>
  <c r="BQ212" i="2"/>
  <c r="BP212" i="2"/>
  <c r="BO212" i="2"/>
  <c r="BL212" i="2"/>
  <c r="BJ212" i="2"/>
  <c r="BH212" i="2"/>
  <c r="BF212" i="2"/>
  <c r="BC212" i="2"/>
  <c r="BA212" i="2"/>
  <c r="AY212" i="2"/>
  <c r="AW212" i="2"/>
  <c r="AJ212" i="2"/>
  <c r="CL212" i="2" s="1"/>
  <c r="AH212" i="2"/>
  <c r="CJ212" i="2" s="1"/>
  <c r="AF212" i="2"/>
  <c r="CC212" i="2" s="1"/>
  <c r="AD212" i="2"/>
  <c r="CA212" i="2" s="1"/>
  <c r="AB212" i="2"/>
  <c r="BT212" i="2" s="1"/>
  <c r="Z212" i="2"/>
  <c r="BR212" i="2" s="1"/>
  <c r="X212" i="2"/>
  <c r="BK212" i="2" s="1"/>
  <c r="V212" i="2"/>
  <c r="BI212" i="2" s="1"/>
  <c r="T212" i="2"/>
  <c r="BB212" i="2" s="1"/>
  <c r="R212" i="2"/>
  <c r="AZ212" i="2" s="1"/>
  <c r="O212" i="2"/>
  <c r="H212" i="2"/>
  <c r="FE210" i="2"/>
  <c r="FD210" i="2"/>
  <c r="FC210" i="2"/>
  <c r="FB210" i="2"/>
  <c r="FA210" i="2"/>
  <c r="EZ210" i="2"/>
  <c r="EY210" i="2"/>
  <c r="EX210" i="2"/>
  <c r="EW210" i="2"/>
  <c r="CM210" i="2"/>
  <c r="CK210" i="2"/>
  <c r="CI210" i="2"/>
  <c r="CH210" i="2"/>
  <c r="CG210" i="2"/>
  <c r="CD210" i="2"/>
  <c r="CB210" i="2"/>
  <c r="BZ210" i="2"/>
  <c r="BY210" i="2"/>
  <c r="BX210" i="2"/>
  <c r="BU210" i="2"/>
  <c r="BS210" i="2"/>
  <c r="BQ210" i="2"/>
  <c r="BP210" i="2"/>
  <c r="BO210" i="2"/>
  <c r="BL210" i="2"/>
  <c r="BJ210" i="2"/>
  <c r="BH210" i="2"/>
  <c r="BF210" i="2"/>
  <c r="BC210" i="2"/>
  <c r="BA210" i="2"/>
  <c r="AY210" i="2"/>
  <c r="AX210" i="2"/>
  <c r="AW210" i="2"/>
  <c r="AJ210" i="2"/>
  <c r="AH210" i="2"/>
  <c r="AF210" i="2"/>
  <c r="AD210" i="2"/>
  <c r="AB210" i="2"/>
  <c r="Z210" i="2"/>
  <c r="X210" i="2"/>
  <c r="V210" i="2"/>
  <c r="BI210" i="2" s="1"/>
  <c r="T210" i="2"/>
  <c r="BB210" i="2" s="1"/>
  <c r="R210" i="2"/>
  <c r="AZ210" i="2" s="1"/>
  <c r="O210" i="2"/>
  <c r="H210" i="2"/>
  <c r="FE148" i="2"/>
  <c r="FD148" i="2"/>
  <c r="FC148" i="2"/>
  <c r="FC149" i="2" s="1"/>
  <c r="FB148" i="2"/>
  <c r="FB149" i="2" s="1"/>
  <c r="FA148" i="2"/>
  <c r="FA149" i="2" s="1"/>
  <c r="EZ148" i="2"/>
  <c r="EY148" i="2"/>
  <c r="EI148" i="2"/>
  <c r="EI149" i="2" s="1"/>
  <c r="CN567" i="2" s="1"/>
  <c r="EH148" i="2"/>
  <c r="EH149" i="2" s="1"/>
  <c r="CM567" i="2" s="1"/>
  <c r="EG148" i="2"/>
  <c r="EG149" i="2" s="1"/>
  <c r="CL567" i="2" s="1"/>
  <c r="EF148" i="2"/>
  <c r="EF149" i="2" s="1"/>
  <c r="CK567" i="2" s="1"/>
  <c r="EE148" i="2"/>
  <c r="EE149" i="2" s="1"/>
  <c r="CJ567" i="2" s="1"/>
  <c r="ED148" i="2"/>
  <c r="ED149" i="2" s="1"/>
  <c r="CI567" i="2" s="1"/>
  <c r="EC148" i="2"/>
  <c r="EC149" i="2" s="1"/>
  <c r="CH567" i="2" s="1"/>
  <c r="EB148" i="2"/>
  <c r="EB149" i="2" s="1"/>
  <c r="CG567" i="2" s="1"/>
  <c r="DZ148" i="2"/>
  <c r="DZ149" i="2" s="1"/>
  <c r="CE567" i="2" s="1"/>
  <c r="DY148" i="2"/>
  <c r="DY149" i="2" s="1"/>
  <c r="CD567" i="2" s="1"/>
  <c r="DX148" i="2"/>
  <c r="DX149" i="2" s="1"/>
  <c r="CC567" i="2" s="1"/>
  <c r="DW148" i="2"/>
  <c r="DW149" i="2" s="1"/>
  <c r="CB567" i="2" s="1"/>
  <c r="DV148" i="2"/>
  <c r="DV149" i="2" s="1"/>
  <c r="CA567" i="2" s="1"/>
  <c r="DU148" i="2"/>
  <c r="DU149" i="2" s="1"/>
  <c r="BZ567" i="2" s="1"/>
  <c r="DT148" i="2"/>
  <c r="DT149" i="2" s="1"/>
  <c r="BY567" i="2" s="1"/>
  <c r="DS148" i="2"/>
  <c r="DS149" i="2" s="1"/>
  <c r="BX567" i="2" s="1"/>
  <c r="DQ148" i="2"/>
  <c r="DQ149" i="2" s="1"/>
  <c r="BV567" i="2" s="1"/>
  <c r="DP148" i="2"/>
  <c r="DP149" i="2" s="1"/>
  <c r="BU567" i="2" s="1"/>
  <c r="DO148" i="2"/>
  <c r="DO149" i="2" s="1"/>
  <c r="BT567" i="2" s="1"/>
  <c r="DN148" i="2"/>
  <c r="DN149" i="2" s="1"/>
  <c r="BS567" i="2" s="1"/>
  <c r="DM148" i="2"/>
  <c r="DM149" i="2" s="1"/>
  <c r="BR567" i="2" s="1"/>
  <c r="DL148" i="2"/>
  <c r="DL149" i="2" s="1"/>
  <c r="BQ567" i="2" s="1"/>
  <c r="DK148" i="2"/>
  <c r="DK149" i="2" s="1"/>
  <c r="BP567" i="2" s="1"/>
  <c r="DJ148" i="2"/>
  <c r="DJ149" i="2" s="1"/>
  <c r="BO567" i="2" s="1"/>
  <c r="CY148" i="2"/>
  <c r="CY149" i="2" s="1"/>
  <c r="BD567" i="2" s="1"/>
  <c r="CX148" i="2"/>
  <c r="CX149" i="2" s="1"/>
  <c r="BC567" i="2" s="1"/>
  <c r="CW148" i="2"/>
  <c r="CW149" i="2" s="1"/>
  <c r="BB567" i="2" s="1"/>
  <c r="CV148" i="2"/>
  <c r="CV149" i="2" s="1"/>
  <c r="BA567" i="2" s="1"/>
  <c r="CU148" i="2"/>
  <c r="CU149" i="2" s="1"/>
  <c r="AZ567" i="2" s="1"/>
  <c r="CT148" i="2"/>
  <c r="CT149" i="2" s="1"/>
  <c r="AY567" i="2" s="1"/>
  <c r="CS148" i="2"/>
  <c r="CS149" i="2" s="1"/>
  <c r="AX567" i="2" s="1"/>
  <c r="CR148" i="2"/>
  <c r="CM148" i="2"/>
  <c r="CM149" i="2" s="1"/>
  <c r="CM520" i="2" s="1"/>
  <c r="CK148" i="2"/>
  <c r="CK149" i="2" s="1"/>
  <c r="CK520" i="2" s="1"/>
  <c r="CI148" i="2"/>
  <c r="CI149" i="2" s="1"/>
  <c r="CI520" i="2" s="1"/>
  <c r="CH148" i="2"/>
  <c r="CH149" i="2" s="1"/>
  <c r="CH520" i="2" s="1"/>
  <c r="CG148" i="2"/>
  <c r="CG149" i="2" s="1"/>
  <c r="CG520" i="2" s="1"/>
  <c r="CD148" i="2"/>
  <c r="CD149" i="2" s="1"/>
  <c r="CD520" i="2" s="1"/>
  <c r="CB148" i="2"/>
  <c r="CB149" i="2" s="1"/>
  <c r="CB520" i="2" s="1"/>
  <c r="BZ148" i="2"/>
  <c r="BZ149" i="2" s="1"/>
  <c r="BZ520" i="2" s="1"/>
  <c r="BY148" i="2"/>
  <c r="BY149" i="2" s="1"/>
  <c r="BY520" i="2" s="1"/>
  <c r="BX148" i="2"/>
  <c r="BU148" i="2"/>
  <c r="BU149" i="2" s="1"/>
  <c r="BU520" i="2" s="1"/>
  <c r="BS148" i="2"/>
  <c r="BS149" i="2" s="1"/>
  <c r="BS520" i="2" s="1"/>
  <c r="BQ148" i="2"/>
  <c r="BQ149" i="2" s="1"/>
  <c r="BQ520" i="2" s="1"/>
  <c r="BP148" i="2"/>
  <c r="BP149" i="2" s="1"/>
  <c r="BP520" i="2" s="1"/>
  <c r="BO148" i="2"/>
  <c r="BL148" i="2"/>
  <c r="BL149" i="2" s="1"/>
  <c r="BL520" i="2" s="1"/>
  <c r="BJ148" i="2"/>
  <c r="BJ149" i="2" s="1"/>
  <c r="BJ520" i="2" s="1"/>
  <c r="BH148" i="2"/>
  <c r="BH149" i="2" s="1"/>
  <c r="BH520" i="2" s="1"/>
  <c r="BF148" i="2"/>
  <c r="BC148" i="2"/>
  <c r="BC149" i="2" s="1"/>
  <c r="BC520" i="2" s="1"/>
  <c r="BA148" i="2"/>
  <c r="BA149" i="2" s="1"/>
  <c r="BA520" i="2" s="1"/>
  <c r="AY148" i="2"/>
  <c r="AY149" i="2" s="1"/>
  <c r="AY520" i="2" s="1"/>
  <c r="AX148" i="2"/>
  <c r="AX149" i="2" s="1"/>
  <c r="AX520" i="2" s="1"/>
  <c r="AW148" i="2"/>
  <c r="AJ148" i="2"/>
  <c r="AH148" i="2"/>
  <c r="AF148" i="2"/>
  <c r="AD148" i="2"/>
  <c r="AB148" i="2"/>
  <c r="Z148" i="2"/>
  <c r="X148" i="2"/>
  <c r="V148" i="2"/>
  <c r="T148" i="2"/>
  <c r="R148" i="2"/>
  <c r="O148" i="2"/>
  <c r="H148" i="2"/>
  <c r="H149" i="2" s="1"/>
  <c r="FC146" i="2"/>
  <c r="FB146" i="2"/>
  <c r="FA146" i="2"/>
  <c r="EI146" i="2"/>
  <c r="CN566" i="2" s="1"/>
  <c r="EH146" i="2"/>
  <c r="CM566" i="2" s="1"/>
  <c r="EG146" i="2"/>
  <c r="CL566" i="2" s="1"/>
  <c r="EF146" i="2"/>
  <c r="CK566" i="2" s="1"/>
  <c r="EE146" i="2"/>
  <c r="CJ566" i="2" s="1"/>
  <c r="ED146" i="2"/>
  <c r="CI566" i="2" s="1"/>
  <c r="EC146" i="2"/>
  <c r="CH566" i="2" s="1"/>
  <c r="EB146" i="2"/>
  <c r="CG566" i="2" s="1"/>
  <c r="DZ146" i="2"/>
  <c r="CE566" i="2" s="1"/>
  <c r="DY146" i="2"/>
  <c r="CD566" i="2" s="1"/>
  <c r="DX146" i="2"/>
  <c r="CC566" i="2" s="1"/>
  <c r="DW146" i="2"/>
  <c r="CB566" i="2" s="1"/>
  <c r="DV146" i="2"/>
  <c r="CA566" i="2" s="1"/>
  <c r="DU146" i="2"/>
  <c r="BZ566" i="2" s="1"/>
  <c r="DT146" i="2"/>
  <c r="BY566" i="2" s="1"/>
  <c r="DS146" i="2"/>
  <c r="BX566" i="2" s="1"/>
  <c r="DQ146" i="2"/>
  <c r="BV566" i="2" s="1"/>
  <c r="DP146" i="2"/>
  <c r="BU566" i="2" s="1"/>
  <c r="DO146" i="2"/>
  <c r="BT566" i="2" s="1"/>
  <c r="DN146" i="2"/>
  <c r="BS566" i="2" s="1"/>
  <c r="DM146" i="2"/>
  <c r="BR566" i="2" s="1"/>
  <c r="DL146" i="2"/>
  <c r="BQ566" i="2" s="1"/>
  <c r="DK146" i="2"/>
  <c r="BP566" i="2" s="1"/>
  <c r="DJ146" i="2"/>
  <c r="BO566" i="2" s="1"/>
  <c r="CY146" i="2"/>
  <c r="BD566" i="2" s="1"/>
  <c r="CX146" i="2"/>
  <c r="BC566" i="2" s="1"/>
  <c r="CW146" i="2"/>
  <c r="BB566" i="2" s="1"/>
  <c r="CV146" i="2"/>
  <c r="BA566" i="2" s="1"/>
  <c r="CU146" i="2"/>
  <c r="AZ566" i="2" s="1"/>
  <c r="CT146" i="2"/>
  <c r="AY566" i="2" s="1"/>
  <c r="CS146" i="2"/>
  <c r="AX566" i="2" s="1"/>
  <c r="CR146" i="2"/>
  <c r="AW566" i="2" s="1"/>
  <c r="CM146" i="2"/>
  <c r="CM519" i="2" s="1"/>
  <c r="CK146" i="2"/>
  <c r="CK519" i="2" s="1"/>
  <c r="CI146" i="2"/>
  <c r="CI519" i="2" s="1"/>
  <c r="CH146" i="2"/>
  <c r="CH519" i="2" s="1"/>
  <c r="CG146" i="2"/>
  <c r="CG519" i="2" s="1"/>
  <c r="CD146" i="2"/>
  <c r="CD519" i="2" s="1"/>
  <c r="CB146" i="2"/>
  <c r="CB519" i="2" s="1"/>
  <c r="BZ146" i="2"/>
  <c r="BZ519" i="2" s="1"/>
  <c r="BY146" i="2"/>
  <c r="BY519" i="2" s="1"/>
  <c r="BX146" i="2"/>
  <c r="BX519" i="2" s="1"/>
  <c r="BU146" i="2"/>
  <c r="BU519" i="2" s="1"/>
  <c r="BS146" i="2"/>
  <c r="BS519" i="2" s="1"/>
  <c r="BQ146" i="2"/>
  <c r="BQ519" i="2" s="1"/>
  <c r="BP146" i="2"/>
  <c r="BP519" i="2" s="1"/>
  <c r="BO146" i="2"/>
  <c r="BO519" i="2" s="1"/>
  <c r="BL146" i="2"/>
  <c r="BL519" i="2" s="1"/>
  <c r="BJ146" i="2"/>
  <c r="BJ519" i="2" s="1"/>
  <c r="BH146" i="2"/>
  <c r="BH519" i="2" s="1"/>
  <c r="BF146" i="2"/>
  <c r="BF519" i="2" s="1"/>
  <c r="BC146" i="2"/>
  <c r="BC519" i="2" s="1"/>
  <c r="BA146" i="2"/>
  <c r="BA519" i="2" s="1"/>
  <c r="AY146" i="2"/>
  <c r="AY519" i="2" s="1"/>
  <c r="AW146" i="2"/>
  <c r="AW519" i="2" s="1"/>
  <c r="H146" i="2"/>
  <c r="FE137" i="2"/>
  <c r="FD137" i="2"/>
  <c r="FC137" i="2"/>
  <c r="FC138" i="2" s="1"/>
  <c r="FB137" i="2"/>
  <c r="FA137" i="2"/>
  <c r="FA138" i="2" s="1"/>
  <c r="EZ137" i="2"/>
  <c r="EY137" i="2"/>
  <c r="EX137" i="2"/>
  <c r="EW137" i="2"/>
  <c r="EI137" i="2"/>
  <c r="EH137" i="2"/>
  <c r="EG137" i="2"/>
  <c r="EF137" i="2"/>
  <c r="EE137" i="2"/>
  <c r="ED137" i="2"/>
  <c r="EC137" i="2"/>
  <c r="EB137" i="2"/>
  <c r="DZ137" i="2"/>
  <c r="DY137" i="2"/>
  <c r="DX137" i="2"/>
  <c r="DW137" i="2"/>
  <c r="DV137" i="2"/>
  <c r="DU137" i="2"/>
  <c r="DT137" i="2"/>
  <c r="DS137" i="2"/>
  <c r="DQ137" i="2"/>
  <c r="DP137" i="2"/>
  <c r="DO137" i="2"/>
  <c r="DN137" i="2"/>
  <c r="DM137" i="2"/>
  <c r="DL137" i="2"/>
  <c r="DK137" i="2"/>
  <c r="DJ137" i="2"/>
  <c r="CY137" i="2"/>
  <c r="CX137" i="2"/>
  <c r="CW137" i="2"/>
  <c r="CV137" i="2"/>
  <c r="CU137" i="2"/>
  <c r="CT137" i="2"/>
  <c r="CS137" i="2"/>
  <c r="CR137" i="2"/>
  <c r="CM137" i="2"/>
  <c r="CM138" i="2" s="1"/>
  <c r="CM516" i="2" s="1"/>
  <c r="CK137" i="2"/>
  <c r="CK138" i="2" s="1"/>
  <c r="CK516" i="2" s="1"/>
  <c r="CI137" i="2"/>
  <c r="CI138" i="2" s="1"/>
  <c r="CI516" i="2" s="1"/>
  <c r="CG137" i="2"/>
  <c r="CG138" i="2" s="1"/>
  <c r="CG516" i="2" s="1"/>
  <c r="CD137" i="2"/>
  <c r="CD138" i="2" s="1"/>
  <c r="CD516" i="2" s="1"/>
  <c r="CB137" i="2"/>
  <c r="CB138" i="2" s="1"/>
  <c r="CB516" i="2" s="1"/>
  <c r="BZ137" i="2"/>
  <c r="BZ138" i="2" s="1"/>
  <c r="BZ516" i="2" s="1"/>
  <c r="BX137" i="2"/>
  <c r="BX138" i="2" s="1"/>
  <c r="BX516" i="2" s="1"/>
  <c r="BU137" i="2"/>
  <c r="BU138" i="2" s="1"/>
  <c r="BU516" i="2" s="1"/>
  <c r="BS137" i="2"/>
  <c r="BS138" i="2" s="1"/>
  <c r="BS516" i="2" s="1"/>
  <c r="BQ137" i="2"/>
  <c r="BQ138" i="2" s="1"/>
  <c r="BQ516" i="2" s="1"/>
  <c r="BO137" i="2"/>
  <c r="BL137" i="2"/>
  <c r="BL138" i="2" s="1"/>
  <c r="BL516" i="2" s="1"/>
  <c r="BJ137" i="2"/>
  <c r="BJ138" i="2" s="1"/>
  <c r="BJ516" i="2" s="1"/>
  <c r="BH137" i="2"/>
  <c r="BH138" i="2" s="1"/>
  <c r="BH516" i="2" s="1"/>
  <c r="BF137" i="2"/>
  <c r="BC137" i="2"/>
  <c r="BC138" i="2" s="1"/>
  <c r="BC516" i="2" s="1"/>
  <c r="BA137" i="2"/>
  <c r="BA138" i="2" s="1"/>
  <c r="BA516" i="2" s="1"/>
  <c r="AY137" i="2"/>
  <c r="AY138" i="2" s="1"/>
  <c r="AY516" i="2" s="1"/>
  <c r="AW137" i="2"/>
  <c r="AJ137" i="2"/>
  <c r="AH137" i="2"/>
  <c r="AF137" i="2"/>
  <c r="AD137" i="2"/>
  <c r="AB137" i="2"/>
  <c r="Z137" i="2"/>
  <c r="X137" i="2"/>
  <c r="V137" i="2"/>
  <c r="T137" i="2"/>
  <c r="R137" i="2"/>
  <c r="O137" i="2"/>
  <c r="G137" i="2"/>
  <c r="BG137" i="2" s="1"/>
  <c r="FE135" i="2"/>
  <c r="FD135" i="2"/>
  <c r="FC135" i="2"/>
  <c r="FB135" i="2"/>
  <c r="FA135" i="2"/>
  <c r="EZ135" i="2"/>
  <c r="EY135" i="2"/>
  <c r="EX135" i="2"/>
  <c r="EW135" i="2"/>
  <c r="EU135" i="2"/>
  <c r="AJ135" i="2"/>
  <c r="AH135" i="2"/>
  <c r="AF135" i="2"/>
  <c r="AD135" i="2"/>
  <c r="AB135" i="2"/>
  <c r="Z135" i="2"/>
  <c r="X135" i="2"/>
  <c r="V135" i="2"/>
  <c r="T135" i="2"/>
  <c r="R135" i="2"/>
  <c r="H135" i="2"/>
  <c r="FC128" i="2"/>
  <c r="FB128" i="2"/>
  <c r="FA128" i="2"/>
  <c r="EI128" i="2"/>
  <c r="CN559" i="2" s="1"/>
  <c r="EH128" i="2"/>
  <c r="CM559" i="2" s="1"/>
  <c r="EG128" i="2"/>
  <c r="CL559" i="2" s="1"/>
  <c r="EF128" i="2"/>
  <c r="CK559" i="2" s="1"/>
  <c r="EE128" i="2"/>
  <c r="CJ559" i="2" s="1"/>
  <c r="ED128" i="2"/>
  <c r="CI559" i="2" s="1"/>
  <c r="EC128" i="2"/>
  <c r="CH559" i="2" s="1"/>
  <c r="EB128" i="2"/>
  <c r="CG559" i="2" s="1"/>
  <c r="DZ128" i="2"/>
  <c r="CE559" i="2" s="1"/>
  <c r="DY128" i="2"/>
  <c r="CD559" i="2" s="1"/>
  <c r="DX128" i="2"/>
  <c r="CC559" i="2" s="1"/>
  <c r="DW128" i="2"/>
  <c r="CB559" i="2" s="1"/>
  <c r="DV128" i="2"/>
  <c r="CA559" i="2" s="1"/>
  <c r="DU128" i="2"/>
  <c r="BZ559" i="2" s="1"/>
  <c r="DT128" i="2"/>
  <c r="BY559" i="2" s="1"/>
  <c r="DS128" i="2"/>
  <c r="BX559" i="2" s="1"/>
  <c r="DQ128" i="2"/>
  <c r="BV559" i="2" s="1"/>
  <c r="DP128" i="2"/>
  <c r="BU559" i="2" s="1"/>
  <c r="DO128" i="2"/>
  <c r="BT559" i="2" s="1"/>
  <c r="DN128" i="2"/>
  <c r="BS559" i="2" s="1"/>
  <c r="DM128" i="2"/>
  <c r="BR559" i="2" s="1"/>
  <c r="DL128" i="2"/>
  <c r="BQ559" i="2" s="1"/>
  <c r="DK128" i="2"/>
  <c r="BP559" i="2" s="1"/>
  <c r="DJ128" i="2"/>
  <c r="BO559" i="2" s="1"/>
  <c r="CY128" i="2"/>
  <c r="BD559" i="2" s="1"/>
  <c r="CX128" i="2"/>
  <c r="BC559" i="2" s="1"/>
  <c r="CW128" i="2"/>
  <c r="BB559" i="2" s="1"/>
  <c r="CV128" i="2"/>
  <c r="BA559" i="2" s="1"/>
  <c r="CU128" i="2"/>
  <c r="AZ559" i="2" s="1"/>
  <c r="CT128" i="2"/>
  <c r="AY559" i="2" s="1"/>
  <c r="CS128" i="2"/>
  <c r="AX559" i="2" s="1"/>
  <c r="CR128" i="2"/>
  <c r="AW559" i="2" s="1"/>
  <c r="CM128" i="2"/>
  <c r="CM513" i="2" s="1"/>
  <c r="CK128" i="2"/>
  <c r="CK513" i="2" s="1"/>
  <c r="CI128" i="2"/>
  <c r="CI513" i="2" s="1"/>
  <c r="CH128" i="2"/>
  <c r="CH513" i="2" s="1"/>
  <c r="CG128" i="2"/>
  <c r="CG513" i="2" s="1"/>
  <c r="CD128" i="2"/>
  <c r="CD513" i="2" s="1"/>
  <c r="CB128" i="2"/>
  <c r="CB513" i="2" s="1"/>
  <c r="BZ128" i="2"/>
  <c r="BZ513" i="2" s="1"/>
  <c r="BY128" i="2"/>
  <c r="BY513" i="2" s="1"/>
  <c r="BX128" i="2"/>
  <c r="BX513" i="2" s="1"/>
  <c r="BU128" i="2"/>
  <c r="BU513" i="2" s="1"/>
  <c r="BS128" i="2"/>
  <c r="BS513" i="2" s="1"/>
  <c r="BQ128" i="2"/>
  <c r="BQ513" i="2" s="1"/>
  <c r="BP128" i="2"/>
  <c r="BP513" i="2" s="1"/>
  <c r="BO128" i="2"/>
  <c r="BO513" i="2" s="1"/>
  <c r="BL128" i="2"/>
  <c r="BL513" i="2" s="1"/>
  <c r="BJ128" i="2"/>
  <c r="BJ513" i="2" s="1"/>
  <c r="BH128" i="2"/>
  <c r="BH513" i="2" s="1"/>
  <c r="BF128" i="2"/>
  <c r="BF513" i="2" s="1"/>
  <c r="BC128" i="2"/>
  <c r="BC513" i="2" s="1"/>
  <c r="BA128" i="2"/>
  <c r="BA513" i="2" s="1"/>
  <c r="AY128" i="2"/>
  <c r="AY513" i="2" s="1"/>
  <c r="AX128" i="2"/>
  <c r="AX513" i="2" s="1"/>
  <c r="AW128" i="2"/>
  <c r="AW513" i="2" s="1"/>
  <c r="H128" i="2"/>
  <c r="FE124" i="2"/>
  <c r="FE125" i="2" s="1"/>
  <c r="FD124" i="2"/>
  <c r="FD125" i="2" s="1"/>
  <c r="FC124" i="2"/>
  <c r="FC125" i="2" s="1"/>
  <c r="FB124" i="2"/>
  <c r="FB125" i="2" s="1"/>
  <c r="FA124" i="2"/>
  <c r="FA125" i="2" s="1"/>
  <c r="EZ124" i="2"/>
  <c r="EZ125" i="2" s="1"/>
  <c r="EX124" i="2"/>
  <c r="EX125" i="2" s="1"/>
  <c r="EW124" i="2"/>
  <c r="EW125" i="2" s="1"/>
  <c r="EI124" i="2"/>
  <c r="EH124" i="2"/>
  <c r="EG124" i="2"/>
  <c r="EF124" i="2"/>
  <c r="EE124" i="2"/>
  <c r="ED124" i="2"/>
  <c r="EC124" i="2"/>
  <c r="EB124" i="2"/>
  <c r="DZ124" i="2"/>
  <c r="DY124" i="2"/>
  <c r="DX124" i="2"/>
  <c r="DW124" i="2"/>
  <c r="DV124" i="2"/>
  <c r="DU124" i="2"/>
  <c r="DT124" i="2"/>
  <c r="DS124" i="2"/>
  <c r="DQ124" i="2"/>
  <c r="DP124" i="2"/>
  <c r="DO124" i="2"/>
  <c r="DN124" i="2"/>
  <c r="DM124" i="2"/>
  <c r="DL124" i="2"/>
  <c r="DK124" i="2"/>
  <c r="DJ124" i="2"/>
  <c r="CY124" i="2"/>
  <c r="CX124" i="2"/>
  <c r="CW124" i="2"/>
  <c r="CV124" i="2"/>
  <c r="CU124" i="2"/>
  <c r="CT124" i="2"/>
  <c r="CS124" i="2"/>
  <c r="CR124" i="2"/>
  <c r="CR125" i="2" s="1"/>
  <c r="CM124" i="2"/>
  <c r="CK124" i="2"/>
  <c r="CI124" i="2"/>
  <c r="CG124" i="2"/>
  <c r="CD124" i="2"/>
  <c r="CB124" i="2"/>
  <c r="BZ124" i="2"/>
  <c r="BX124" i="2"/>
  <c r="BU124" i="2"/>
  <c r="BS124" i="2"/>
  <c r="BQ124" i="2"/>
  <c r="BO124" i="2"/>
  <c r="BL124" i="2"/>
  <c r="BJ124" i="2"/>
  <c r="BH124" i="2"/>
  <c r="BF124" i="2"/>
  <c r="BC124" i="2"/>
  <c r="BA124" i="2"/>
  <c r="AY124" i="2"/>
  <c r="AW124" i="2"/>
  <c r="AJ124" i="2"/>
  <c r="AJ125" i="2" s="1"/>
  <c r="AH124" i="2"/>
  <c r="AH125" i="2" s="1"/>
  <c r="AF124" i="2"/>
  <c r="AF125" i="2" s="1"/>
  <c r="AD124" i="2"/>
  <c r="AD125" i="2" s="1"/>
  <c r="AB124" i="2"/>
  <c r="AB125" i="2" s="1"/>
  <c r="Z124" i="2"/>
  <c r="Z125" i="2" s="1"/>
  <c r="X124" i="2"/>
  <c r="X125" i="2" s="1"/>
  <c r="V124" i="2"/>
  <c r="V125" i="2" s="1"/>
  <c r="T124" i="2"/>
  <c r="T125" i="2" s="1"/>
  <c r="R124" i="2"/>
  <c r="R125" i="2" s="1"/>
  <c r="O124" i="2"/>
  <c r="G124" i="2"/>
  <c r="BG124" i="2" s="1"/>
  <c r="FE119" i="2"/>
  <c r="FD119" i="2"/>
  <c r="FC119" i="2"/>
  <c r="FA119" i="2"/>
  <c r="EZ119" i="2"/>
  <c r="EY119" i="2"/>
  <c r="EX119" i="2"/>
  <c r="AJ119" i="2"/>
  <c r="AH119" i="2"/>
  <c r="AF119" i="2"/>
  <c r="AD119" i="2"/>
  <c r="AB119" i="2"/>
  <c r="Z119" i="2"/>
  <c r="X119" i="2"/>
  <c r="V119" i="2"/>
  <c r="T119" i="2"/>
  <c r="R119" i="2"/>
  <c r="H119" i="2"/>
  <c r="FE106" i="2"/>
  <c r="FE107" i="2" s="1"/>
  <c r="FD106" i="2"/>
  <c r="FD107" i="2" s="1"/>
  <c r="FC106" i="2"/>
  <c r="FC107" i="2" s="1"/>
  <c r="FB106" i="2"/>
  <c r="FA106" i="2"/>
  <c r="FA107" i="2" s="1"/>
  <c r="EZ106" i="2"/>
  <c r="EZ107" i="2" s="1"/>
  <c r="EY106" i="2"/>
  <c r="EY107" i="2" s="1"/>
  <c r="EX106" i="2"/>
  <c r="EX107" i="2" s="1"/>
  <c r="EW106" i="2"/>
  <c r="EI106" i="2"/>
  <c r="EI107" i="2" s="1"/>
  <c r="EH106" i="2"/>
  <c r="EH107" i="2" s="1"/>
  <c r="EG106" i="2"/>
  <c r="EG107" i="2" s="1"/>
  <c r="EF106" i="2"/>
  <c r="EF107" i="2" s="1"/>
  <c r="EE106" i="2"/>
  <c r="EE107" i="2" s="1"/>
  <c r="ED106" i="2"/>
  <c r="ED107" i="2" s="1"/>
  <c r="EC106" i="2"/>
  <c r="EC107" i="2" s="1"/>
  <c r="EB106" i="2"/>
  <c r="EB107" i="2" s="1"/>
  <c r="DZ106" i="2"/>
  <c r="DZ107" i="2" s="1"/>
  <c r="DY106" i="2"/>
  <c r="DY107" i="2" s="1"/>
  <c r="DX106" i="2"/>
  <c r="DX107" i="2" s="1"/>
  <c r="DW106" i="2"/>
  <c r="DW107" i="2" s="1"/>
  <c r="DV106" i="2"/>
  <c r="DV107" i="2" s="1"/>
  <c r="DU106" i="2"/>
  <c r="DU107" i="2" s="1"/>
  <c r="DT106" i="2"/>
  <c r="DT107" i="2" s="1"/>
  <c r="DS106" i="2"/>
  <c r="DS107" i="2" s="1"/>
  <c r="DQ106" i="2"/>
  <c r="DQ107" i="2" s="1"/>
  <c r="DP106" i="2"/>
  <c r="DP107" i="2" s="1"/>
  <c r="DO106" i="2"/>
  <c r="DO107" i="2" s="1"/>
  <c r="DN106" i="2"/>
  <c r="DN107" i="2" s="1"/>
  <c r="DM106" i="2"/>
  <c r="DM107" i="2" s="1"/>
  <c r="DL106" i="2"/>
  <c r="DL107" i="2" s="1"/>
  <c r="DK106" i="2"/>
  <c r="DK107" i="2" s="1"/>
  <c r="DJ106" i="2"/>
  <c r="DJ107" i="2" s="1"/>
  <c r="DH106" i="2"/>
  <c r="DH107" i="2" s="1"/>
  <c r="DG106" i="2"/>
  <c r="DG107" i="2" s="1"/>
  <c r="DF106" i="2"/>
  <c r="DF107" i="2" s="1"/>
  <c r="DE106" i="2"/>
  <c r="DE107" i="2" s="1"/>
  <c r="DD106" i="2"/>
  <c r="DD107" i="2" s="1"/>
  <c r="DC106" i="2"/>
  <c r="DC107" i="2" s="1"/>
  <c r="DB106" i="2"/>
  <c r="DB107" i="2" s="1"/>
  <c r="DA106" i="2"/>
  <c r="DA107" i="2" s="1"/>
  <c r="CM106" i="2"/>
  <c r="CM107" i="2" s="1"/>
  <c r="CK106" i="2"/>
  <c r="CK107" i="2" s="1"/>
  <c r="CI106" i="2"/>
  <c r="CI107" i="2" s="1"/>
  <c r="CG106" i="2"/>
  <c r="CG107" i="2" s="1"/>
  <c r="CD106" i="2"/>
  <c r="CD107" i="2" s="1"/>
  <c r="CB106" i="2"/>
  <c r="CB107" i="2" s="1"/>
  <c r="BZ106" i="2"/>
  <c r="BZ107" i="2" s="1"/>
  <c r="BX106" i="2"/>
  <c r="BX107" i="2" s="1"/>
  <c r="BU106" i="2"/>
  <c r="BU107" i="2" s="1"/>
  <c r="BS106" i="2"/>
  <c r="BS107" i="2" s="1"/>
  <c r="BQ106" i="2"/>
  <c r="BQ107" i="2" s="1"/>
  <c r="BO106" i="2"/>
  <c r="BH106" i="2"/>
  <c r="BH107" i="2" s="1"/>
  <c r="BF106" i="2"/>
  <c r="BC106" i="2"/>
  <c r="BC107" i="2" s="1"/>
  <c r="BA106" i="2"/>
  <c r="BA107" i="2" s="1"/>
  <c r="AY106" i="2"/>
  <c r="AY107" i="2" s="1"/>
  <c r="AW106" i="2"/>
  <c r="AJ106" i="2"/>
  <c r="AH106" i="2"/>
  <c r="AF106" i="2"/>
  <c r="AD106" i="2"/>
  <c r="AB106" i="2"/>
  <c r="Z106" i="2"/>
  <c r="X106" i="2"/>
  <c r="V106" i="2"/>
  <c r="T106" i="2"/>
  <c r="R106" i="2"/>
  <c r="O106" i="2"/>
  <c r="G106" i="2"/>
  <c r="AX106" i="2" s="1"/>
  <c r="FE103" i="2"/>
  <c r="FE104" i="2" s="1"/>
  <c r="FD103" i="2"/>
  <c r="FD104" i="2" s="1"/>
  <c r="FC103" i="2"/>
  <c r="FC104" i="2" s="1"/>
  <c r="FB103" i="2"/>
  <c r="FA103" i="2"/>
  <c r="FA104" i="2" s="1"/>
  <c r="EZ103" i="2"/>
  <c r="EZ104" i="2" s="1"/>
  <c r="EY103" i="2"/>
  <c r="EY104" i="2" s="1"/>
  <c r="EX103" i="2"/>
  <c r="EX104" i="2" s="1"/>
  <c r="EW103" i="2"/>
  <c r="EI103" i="2"/>
  <c r="EI104" i="2" s="1"/>
  <c r="EH103" i="2"/>
  <c r="EH104" i="2" s="1"/>
  <c r="EG103" i="2"/>
  <c r="EG104" i="2" s="1"/>
  <c r="EF103" i="2"/>
  <c r="EF104" i="2" s="1"/>
  <c r="EE103" i="2"/>
  <c r="EE104" i="2" s="1"/>
  <c r="ED103" i="2"/>
  <c r="ED104" i="2" s="1"/>
  <c r="EC103" i="2"/>
  <c r="EC104" i="2" s="1"/>
  <c r="EB103" i="2"/>
  <c r="EB104" i="2" s="1"/>
  <c r="DZ103" i="2"/>
  <c r="DZ104" i="2" s="1"/>
  <c r="DY103" i="2"/>
  <c r="DY104" i="2" s="1"/>
  <c r="DX103" i="2"/>
  <c r="DX104" i="2" s="1"/>
  <c r="DW103" i="2"/>
  <c r="DW104" i="2" s="1"/>
  <c r="DV103" i="2"/>
  <c r="DV104" i="2" s="1"/>
  <c r="DU103" i="2"/>
  <c r="DU104" i="2" s="1"/>
  <c r="DT103" i="2"/>
  <c r="DT104" i="2" s="1"/>
  <c r="DS103" i="2"/>
  <c r="DS104" i="2" s="1"/>
  <c r="DQ103" i="2"/>
  <c r="DQ104" i="2" s="1"/>
  <c r="DP103" i="2"/>
  <c r="DP104" i="2" s="1"/>
  <c r="DO103" i="2"/>
  <c r="DO104" i="2" s="1"/>
  <c r="DN103" i="2"/>
  <c r="DN104" i="2" s="1"/>
  <c r="DM103" i="2"/>
  <c r="DM104" i="2" s="1"/>
  <c r="DL103" i="2"/>
  <c r="DL104" i="2" s="1"/>
  <c r="DK103" i="2"/>
  <c r="DK104" i="2" s="1"/>
  <c r="DJ103" i="2"/>
  <c r="DJ104" i="2" s="1"/>
  <c r="DH103" i="2"/>
  <c r="DH104" i="2" s="1"/>
  <c r="DG103" i="2"/>
  <c r="DG104" i="2" s="1"/>
  <c r="DF103" i="2"/>
  <c r="DF104" i="2" s="1"/>
  <c r="DE103" i="2"/>
  <c r="DE104" i="2" s="1"/>
  <c r="DD103" i="2"/>
  <c r="DD104" i="2" s="1"/>
  <c r="DC103" i="2"/>
  <c r="DC104" i="2" s="1"/>
  <c r="DB103" i="2"/>
  <c r="DB104" i="2" s="1"/>
  <c r="DA103" i="2"/>
  <c r="DA104" i="2" s="1"/>
  <c r="CM103" i="2"/>
  <c r="CM104" i="2" s="1"/>
  <c r="CK103" i="2"/>
  <c r="CK104" i="2" s="1"/>
  <c r="CI103" i="2"/>
  <c r="CI104" i="2" s="1"/>
  <c r="CG103" i="2"/>
  <c r="CG104" i="2" s="1"/>
  <c r="CD103" i="2"/>
  <c r="CD104" i="2" s="1"/>
  <c r="CB103" i="2"/>
  <c r="CB104" i="2" s="1"/>
  <c r="BZ103" i="2"/>
  <c r="BZ104" i="2" s="1"/>
  <c r="BX103" i="2"/>
  <c r="BX104" i="2" s="1"/>
  <c r="BU103" i="2"/>
  <c r="BU104" i="2" s="1"/>
  <c r="BS103" i="2"/>
  <c r="BS104" i="2" s="1"/>
  <c r="BQ103" i="2"/>
  <c r="BQ104" i="2" s="1"/>
  <c r="BO103" i="2"/>
  <c r="BL103" i="2"/>
  <c r="BL104" i="2" s="1"/>
  <c r="BL509" i="2" s="1"/>
  <c r="BJ103" i="2"/>
  <c r="BJ104" i="2" s="1"/>
  <c r="BJ509" i="2" s="1"/>
  <c r="BH103" i="2"/>
  <c r="BH104" i="2" s="1"/>
  <c r="BF103" i="2"/>
  <c r="BC103" i="2"/>
  <c r="BC104" i="2" s="1"/>
  <c r="BA103" i="2"/>
  <c r="BA104" i="2" s="1"/>
  <c r="AY103" i="2"/>
  <c r="AY104" i="2" s="1"/>
  <c r="AW103" i="2"/>
  <c r="AJ103" i="2"/>
  <c r="AH103" i="2"/>
  <c r="AF103" i="2"/>
  <c r="AD103" i="2"/>
  <c r="AB103" i="2"/>
  <c r="Z103" i="2"/>
  <c r="X103" i="2"/>
  <c r="V103" i="2"/>
  <c r="T103" i="2"/>
  <c r="R103" i="2"/>
  <c r="O103" i="2"/>
  <c r="G103" i="2"/>
  <c r="AX103" i="2" s="1"/>
  <c r="FE95" i="2"/>
  <c r="FE99" i="2" s="1"/>
  <c r="FD95" i="2"/>
  <c r="FD99" i="2" s="1"/>
  <c r="FC95" i="2"/>
  <c r="FC99" i="2" s="1"/>
  <c r="FB95" i="2"/>
  <c r="FB99" i="2" s="1"/>
  <c r="FA95" i="2"/>
  <c r="FA99" i="2" s="1"/>
  <c r="EZ95" i="2"/>
  <c r="EZ99" i="2" s="1"/>
  <c r="EY95" i="2"/>
  <c r="EY99" i="2" s="1"/>
  <c r="EX95" i="2"/>
  <c r="EX99" i="2" s="1"/>
  <c r="EW95" i="2"/>
  <c r="EI95" i="2"/>
  <c r="EI99" i="2" s="1"/>
  <c r="EH95" i="2"/>
  <c r="EH99" i="2" s="1"/>
  <c r="EG95" i="2"/>
  <c r="EG99" i="2" s="1"/>
  <c r="EF95" i="2"/>
  <c r="EF99" i="2" s="1"/>
  <c r="EE95" i="2"/>
  <c r="EE99" i="2" s="1"/>
  <c r="ED95" i="2"/>
  <c r="ED99" i="2" s="1"/>
  <c r="EC95" i="2"/>
  <c r="EC99" i="2" s="1"/>
  <c r="EB95" i="2"/>
  <c r="EB99" i="2" s="1"/>
  <c r="DZ95" i="2"/>
  <c r="DZ99" i="2" s="1"/>
  <c r="DY95" i="2"/>
  <c r="DY99" i="2" s="1"/>
  <c r="DX95" i="2"/>
  <c r="DX99" i="2" s="1"/>
  <c r="DW95" i="2"/>
  <c r="DW99" i="2" s="1"/>
  <c r="DV95" i="2"/>
  <c r="DV99" i="2" s="1"/>
  <c r="DU95" i="2"/>
  <c r="DU99" i="2" s="1"/>
  <c r="DT95" i="2"/>
  <c r="DT99" i="2" s="1"/>
  <c r="DS95" i="2"/>
  <c r="DS99" i="2" s="1"/>
  <c r="DQ95" i="2"/>
  <c r="DQ99" i="2" s="1"/>
  <c r="DP95" i="2"/>
  <c r="DP99" i="2" s="1"/>
  <c r="DO95" i="2"/>
  <c r="DO99" i="2" s="1"/>
  <c r="DN95" i="2"/>
  <c r="DN99" i="2" s="1"/>
  <c r="DM95" i="2"/>
  <c r="DM99" i="2" s="1"/>
  <c r="DL95" i="2"/>
  <c r="DL99" i="2" s="1"/>
  <c r="DK95" i="2"/>
  <c r="DK99" i="2" s="1"/>
  <c r="DJ95" i="2"/>
  <c r="DJ99" i="2" s="1"/>
  <c r="CY95" i="2"/>
  <c r="CY99" i="2" s="1"/>
  <c r="CX95" i="2"/>
  <c r="CX99" i="2" s="1"/>
  <c r="CW95" i="2"/>
  <c r="CW99" i="2" s="1"/>
  <c r="CV95" i="2"/>
  <c r="CV99" i="2" s="1"/>
  <c r="CU95" i="2"/>
  <c r="CU99" i="2" s="1"/>
  <c r="CT95" i="2"/>
  <c r="CT99" i="2" s="1"/>
  <c r="CS95" i="2"/>
  <c r="CS99" i="2" s="1"/>
  <c r="CR95" i="2"/>
  <c r="CM95" i="2"/>
  <c r="CM99" i="2" s="1"/>
  <c r="CK95" i="2"/>
  <c r="CK99" i="2" s="1"/>
  <c r="CI95" i="2"/>
  <c r="CI99" i="2" s="1"/>
  <c r="CG95" i="2"/>
  <c r="CG99" i="2" s="1"/>
  <c r="CD95" i="2"/>
  <c r="CD99" i="2" s="1"/>
  <c r="CB95" i="2"/>
  <c r="CB99" i="2" s="1"/>
  <c r="BZ95" i="2"/>
  <c r="BZ99" i="2" s="1"/>
  <c r="BX95" i="2"/>
  <c r="BX99" i="2" s="1"/>
  <c r="BU95" i="2"/>
  <c r="BU99" i="2" s="1"/>
  <c r="BS95" i="2"/>
  <c r="BS99" i="2" s="1"/>
  <c r="BQ95" i="2"/>
  <c r="BQ99" i="2" s="1"/>
  <c r="BO95" i="2"/>
  <c r="BL95" i="2"/>
  <c r="BL99" i="2" s="1"/>
  <c r="BJ95" i="2"/>
  <c r="BJ99" i="2" s="1"/>
  <c r="BH95" i="2"/>
  <c r="BH99" i="2" s="1"/>
  <c r="BF95" i="2"/>
  <c r="BC95" i="2"/>
  <c r="BC99" i="2" s="1"/>
  <c r="BA95" i="2"/>
  <c r="BA99" i="2" s="1"/>
  <c r="AY95" i="2"/>
  <c r="AY99" i="2" s="1"/>
  <c r="AW95" i="2"/>
  <c r="AJ95" i="2"/>
  <c r="AJ99" i="2" s="1"/>
  <c r="AH95" i="2"/>
  <c r="AH99" i="2" s="1"/>
  <c r="AF95" i="2"/>
  <c r="AF99" i="2" s="1"/>
  <c r="AD95" i="2"/>
  <c r="AD99" i="2" s="1"/>
  <c r="AB95" i="2"/>
  <c r="AB99" i="2" s="1"/>
  <c r="Z95" i="2"/>
  <c r="Z99" i="2" s="1"/>
  <c r="X95" i="2"/>
  <c r="X99" i="2" s="1"/>
  <c r="V95" i="2"/>
  <c r="V99" i="2" s="1"/>
  <c r="T95" i="2"/>
  <c r="T99" i="2" s="1"/>
  <c r="R95" i="2"/>
  <c r="R99" i="2" s="1"/>
  <c r="O95" i="2"/>
  <c r="FE90" i="2"/>
  <c r="FE92" i="2" s="1"/>
  <c r="FD90" i="2"/>
  <c r="FD92" i="2" s="1"/>
  <c r="FC90" i="2"/>
  <c r="FC92" i="2" s="1"/>
  <c r="FB90" i="2"/>
  <c r="FB92" i="2" s="1"/>
  <c r="FA90" i="2"/>
  <c r="FA92" i="2" s="1"/>
  <c r="EZ90" i="2"/>
  <c r="EZ92" i="2" s="1"/>
  <c r="EY90" i="2"/>
  <c r="EY92" i="2" s="1"/>
  <c r="EX90" i="2"/>
  <c r="EX92" i="2" s="1"/>
  <c r="EW90" i="2"/>
  <c r="EW92" i="2" s="1"/>
  <c r="EI90" i="2"/>
  <c r="EI92" i="2" s="1"/>
  <c r="EH90" i="2"/>
  <c r="EH92" i="2" s="1"/>
  <c r="EG90" i="2"/>
  <c r="EG92" i="2" s="1"/>
  <c r="EF90" i="2"/>
  <c r="EF92" i="2" s="1"/>
  <c r="EE90" i="2"/>
  <c r="EE92" i="2" s="1"/>
  <c r="ED90" i="2"/>
  <c r="ED92" i="2" s="1"/>
  <c r="EC90" i="2"/>
  <c r="EC92" i="2" s="1"/>
  <c r="EB90" i="2"/>
  <c r="EB92" i="2" s="1"/>
  <c r="DZ90" i="2"/>
  <c r="DZ92" i="2" s="1"/>
  <c r="DY90" i="2"/>
  <c r="DY92" i="2" s="1"/>
  <c r="DX90" i="2"/>
  <c r="DX92" i="2" s="1"/>
  <c r="DW90" i="2"/>
  <c r="DW92" i="2" s="1"/>
  <c r="DV90" i="2"/>
  <c r="DV92" i="2" s="1"/>
  <c r="DU90" i="2"/>
  <c r="DU92" i="2" s="1"/>
  <c r="DT90" i="2"/>
  <c r="DT92" i="2" s="1"/>
  <c r="DS90" i="2"/>
  <c r="DS92" i="2" s="1"/>
  <c r="DQ90" i="2"/>
  <c r="DQ92" i="2" s="1"/>
  <c r="DP90" i="2"/>
  <c r="DP92" i="2" s="1"/>
  <c r="DO90" i="2"/>
  <c r="DO92" i="2" s="1"/>
  <c r="DN90" i="2"/>
  <c r="DN92" i="2" s="1"/>
  <c r="DM90" i="2"/>
  <c r="DM92" i="2" s="1"/>
  <c r="DL90" i="2"/>
  <c r="DL92" i="2" s="1"/>
  <c r="DK90" i="2"/>
  <c r="DK92" i="2" s="1"/>
  <c r="DJ90" i="2"/>
  <c r="DJ92" i="2" s="1"/>
  <c r="CY90" i="2"/>
  <c r="CY92" i="2" s="1"/>
  <c r="CX90" i="2"/>
  <c r="CX92" i="2" s="1"/>
  <c r="CW90" i="2"/>
  <c r="CW92" i="2" s="1"/>
  <c r="CV90" i="2"/>
  <c r="CV92" i="2" s="1"/>
  <c r="CU90" i="2"/>
  <c r="CU92" i="2" s="1"/>
  <c r="CT90" i="2"/>
  <c r="CT92" i="2" s="1"/>
  <c r="CS90" i="2"/>
  <c r="CS92" i="2" s="1"/>
  <c r="CR90" i="2"/>
  <c r="CR92" i="2" s="1"/>
  <c r="CM90" i="2"/>
  <c r="CM92" i="2" s="1"/>
  <c r="CK90" i="2"/>
  <c r="CK92" i="2" s="1"/>
  <c r="CI90" i="2"/>
  <c r="CI92" i="2" s="1"/>
  <c r="CH90" i="2"/>
  <c r="CH92" i="2" s="1"/>
  <c r="CG90" i="2"/>
  <c r="CG92" i="2" s="1"/>
  <c r="CD90" i="2"/>
  <c r="CD92" i="2" s="1"/>
  <c r="CB90" i="2"/>
  <c r="CB92" i="2" s="1"/>
  <c r="BZ90" i="2"/>
  <c r="BZ92" i="2" s="1"/>
  <c r="BY90" i="2"/>
  <c r="BY92" i="2" s="1"/>
  <c r="BX90" i="2"/>
  <c r="BX92" i="2" s="1"/>
  <c r="BU90" i="2"/>
  <c r="BU92" i="2" s="1"/>
  <c r="BS90" i="2"/>
  <c r="BS92" i="2" s="1"/>
  <c r="BQ90" i="2"/>
  <c r="BQ92" i="2" s="1"/>
  <c r="BP90" i="2"/>
  <c r="BP92" i="2" s="1"/>
  <c r="BO90" i="2"/>
  <c r="BL90" i="2"/>
  <c r="BJ90" i="2"/>
  <c r="BH90" i="2"/>
  <c r="BF90" i="2"/>
  <c r="BC90" i="2"/>
  <c r="BA90" i="2"/>
  <c r="AY90" i="2"/>
  <c r="AX90" i="2"/>
  <c r="AW90" i="2"/>
  <c r="AJ90" i="2"/>
  <c r="AJ92" i="2" s="1"/>
  <c r="AH90" i="2"/>
  <c r="AH92" i="2" s="1"/>
  <c r="AF90" i="2"/>
  <c r="AF92" i="2" s="1"/>
  <c r="AD90" i="2"/>
  <c r="AD92" i="2" s="1"/>
  <c r="AB90" i="2"/>
  <c r="AB92" i="2" s="1"/>
  <c r="Z90" i="2"/>
  <c r="Z92" i="2" s="1"/>
  <c r="X90" i="2"/>
  <c r="X92" i="2" s="1"/>
  <c r="V90" i="2"/>
  <c r="V92" i="2" s="1"/>
  <c r="T90" i="2"/>
  <c r="T92" i="2" s="1"/>
  <c r="R90" i="2"/>
  <c r="R92" i="2" s="1"/>
  <c r="O90" i="2"/>
  <c r="H90" i="2"/>
  <c r="H92" i="2" s="1"/>
  <c r="FE82" i="2"/>
  <c r="FD82" i="2"/>
  <c r="FC82" i="2"/>
  <c r="FB82" i="2"/>
  <c r="FA82" i="2"/>
  <c r="EZ82" i="2"/>
  <c r="EY82" i="2"/>
  <c r="EX82" i="2"/>
  <c r="EW82" i="2"/>
  <c r="EI82" i="2"/>
  <c r="EH82" i="2"/>
  <c r="EG82" i="2"/>
  <c r="EF82" i="2"/>
  <c r="EE82" i="2"/>
  <c r="ED82" i="2"/>
  <c r="EC82" i="2"/>
  <c r="EB82" i="2"/>
  <c r="DZ82" i="2"/>
  <c r="DY82" i="2"/>
  <c r="DX82" i="2"/>
  <c r="DW82" i="2"/>
  <c r="DV82" i="2"/>
  <c r="DU82" i="2"/>
  <c r="DT82" i="2"/>
  <c r="DS82" i="2"/>
  <c r="DQ82" i="2"/>
  <c r="DP82" i="2"/>
  <c r="DO82" i="2"/>
  <c r="DN82" i="2"/>
  <c r="DM82" i="2"/>
  <c r="DL82" i="2"/>
  <c r="DK82" i="2"/>
  <c r="DJ82" i="2"/>
  <c r="DH82" i="2"/>
  <c r="DG82" i="2"/>
  <c r="DF82" i="2"/>
  <c r="DE82" i="2"/>
  <c r="DD82" i="2"/>
  <c r="DC82" i="2"/>
  <c r="DB82" i="2"/>
  <c r="DA82" i="2"/>
  <c r="CM82" i="2"/>
  <c r="CK82" i="2"/>
  <c r="CI82" i="2"/>
  <c r="CH82" i="2"/>
  <c r="CG82" i="2"/>
  <c r="CD82" i="2"/>
  <c r="CB82" i="2"/>
  <c r="BZ82" i="2"/>
  <c r="BY82" i="2"/>
  <c r="BX82" i="2"/>
  <c r="BU82" i="2"/>
  <c r="BS82" i="2"/>
  <c r="BQ82" i="2"/>
  <c r="BP82" i="2"/>
  <c r="BO82" i="2"/>
  <c r="BL82" i="2"/>
  <c r="BJ82" i="2"/>
  <c r="BH82" i="2"/>
  <c r="BG82" i="2"/>
  <c r="BF82" i="2"/>
  <c r="BC82" i="2"/>
  <c r="BA82" i="2"/>
  <c r="AY82" i="2"/>
  <c r="AX82" i="2"/>
  <c r="AW82" i="2"/>
  <c r="H82" i="2"/>
  <c r="FC78" i="2"/>
  <c r="FA78" i="2"/>
  <c r="EI78" i="2"/>
  <c r="EH78" i="2"/>
  <c r="EG78" i="2"/>
  <c r="EF78" i="2"/>
  <c r="EE78" i="2"/>
  <c r="ED78" i="2"/>
  <c r="EC78" i="2"/>
  <c r="EB78" i="2"/>
  <c r="DZ78" i="2"/>
  <c r="DY78" i="2"/>
  <c r="DX78" i="2"/>
  <c r="DW78" i="2"/>
  <c r="DV78" i="2"/>
  <c r="DU78" i="2"/>
  <c r="DT78" i="2"/>
  <c r="DS78" i="2"/>
  <c r="DQ78" i="2"/>
  <c r="DP78" i="2"/>
  <c r="DO78" i="2"/>
  <c r="DN78" i="2"/>
  <c r="DM78" i="2"/>
  <c r="DL78" i="2"/>
  <c r="DK78" i="2"/>
  <c r="DJ78" i="2"/>
  <c r="CY78" i="2"/>
  <c r="CX78" i="2"/>
  <c r="CW78" i="2"/>
  <c r="CV78" i="2"/>
  <c r="CU78" i="2"/>
  <c r="CT78" i="2"/>
  <c r="CS78" i="2"/>
  <c r="CR78" i="2"/>
  <c r="CM78" i="2"/>
  <c r="CK78" i="2"/>
  <c r="CI78" i="2"/>
  <c r="CH78" i="2"/>
  <c r="CG78" i="2"/>
  <c r="CD78" i="2"/>
  <c r="CB78" i="2"/>
  <c r="BZ78" i="2"/>
  <c r="BY78" i="2"/>
  <c r="BX78" i="2"/>
  <c r="BU78" i="2"/>
  <c r="BS78" i="2"/>
  <c r="BQ78" i="2"/>
  <c r="BP78" i="2"/>
  <c r="BO78" i="2"/>
  <c r="BL78" i="2"/>
  <c r="BJ78" i="2"/>
  <c r="BH78" i="2"/>
  <c r="BG78" i="2"/>
  <c r="BF78" i="2"/>
  <c r="BC78" i="2"/>
  <c r="BA78" i="2"/>
  <c r="AY78" i="2"/>
  <c r="AX78" i="2"/>
  <c r="AW78" i="2"/>
  <c r="H78" i="2"/>
  <c r="U32" i="6"/>
  <c r="V32" i="6"/>
  <c r="W32" i="6"/>
  <c r="T32" i="6"/>
  <c r="S32" i="6"/>
  <c r="R32" i="6"/>
  <c r="FE61" i="2"/>
  <c r="FD61" i="2"/>
  <c r="FC61" i="2"/>
  <c r="FB61" i="2"/>
  <c r="FA61" i="2"/>
  <c r="EZ61" i="2"/>
  <c r="EY61" i="2"/>
  <c r="EW61" i="2"/>
  <c r="EX61" i="2"/>
  <c r="ED61" i="2"/>
  <c r="DU61" i="2"/>
  <c r="DQ61" i="2"/>
  <c r="DP61" i="2"/>
  <c r="DO61" i="2"/>
  <c r="DN61" i="2"/>
  <c r="DM61" i="2"/>
  <c r="DL61" i="2"/>
  <c r="DK61" i="2"/>
  <c r="DJ61" i="2"/>
  <c r="DH61" i="2"/>
  <c r="DG61" i="2"/>
  <c r="DF61" i="2"/>
  <c r="DE61" i="2"/>
  <c r="DD61" i="2"/>
  <c r="DC61" i="2"/>
  <c r="DB61" i="2"/>
  <c r="DA61" i="2"/>
  <c r="CI61" i="2"/>
  <c r="CG61" i="2"/>
  <c r="CD61" i="2"/>
  <c r="CB61" i="2"/>
  <c r="BZ61" i="2"/>
  <c r="BY61" i="2"/>
  <c r="BX61" i="2"/>
  <c r="BU61" i="2"/>
  <c r="BS61" i="2"/>
  <c r="BQ61" i="2"/>
  <c r="BP61" i="2"/>
  <c r="BO61" i="2"/>
  <c r="BL61" i="2"/>
  <c r="BJ61" i="2"/>
  <c r="BH61" i="2"/>
  <c r="BG61" i="2"/>
  <c r="BF61" i="2"/>
  <c r="BC61" i="2"/>
  <c r="BA61" i="2"/>
  <c r="AY61" i="2"/>
  <c r="AX61" i="2"/>
  <c r="AW61" i="2"/>
  <c r="AJ61" i="2"/>
  <c r="AH61" i="2"/>
  <c r="X61" i="2"/>
  <c r="H61" i="2"/>
  <c r="G56" i="2"/>
  <c r="H51" i="2"/>
  <c r="FE51" i="2"/>
  <c r="FD51" i="2"/>
  <c r="FB51" i="2"/>
  <c r="FA51" i="2"/>
  <c r="EZ51" i="2"/>
  <c r="EY51" i="2"/>
  <c r="EX51" i="2"/>
  <c r="EW51" i="2"/>
  <c r="DH51" i="2"/>
  <c r="DG51" i="2"/>
  <c r="DF51" i="2"/>
  <c r="DE51" i="2"/>
  <c r="DD51" i="2"/>
  <c r="DC51" i="2"/>
  <c r="DB51" i="2"/>
  <c r="DA51" i="2"/>
  <c r="CM51" i="2"/>
  <c r="CK51" i="2"/>
  <c r="CI51" i="2"/>
  <c r="CH51" i="2"/>
  <c r="CG51" i="2"/>
  <c r="CD51" i="2"/>
  <c r="CB51" i="2"/>
  <c r="BZ51" i="2"/>
  <c r="BY51" i="2"/>
  <c r="BX51" i="2"/>
  <c r="BU51" i="2"/>
  <c r="BS51" i="2"/>
  <c r="BQ51" i="2"/>
  <c r="BP51" i="2"/>
  <c r="BO51" i="2"/>
  <c r="BL51" i="2"/>
  <c r="BJ51" i="2"/>
  <c r="BH51" i="2"/>
  <c r="BG51" i="2"/>
  <c r="BF51" i="2"/>
  <c r="BC51" i="2"/>
  <c r="BA51" i="2"/>
  <c r="AY51" i="2"/>
  <c r="AX51" i="2"/>
  <c r="AW51" i="2"/>
  <c r="FE47" i="2"/>
  <c r="FD47" i="2"/>
  <c r="FC47" i="2"/>
  <c r="FB47" i="2"/>
  <c r="FA47" i="2"/>
  <c r="EZ47" i="2"/>
  <c r="EY47" i="2"/>
  <c r="EX47" i="2"/>
  <c r="EW47" i="2"/>
  <c r="DQ47" i="2"/>
  <c r="DP47" i="2"/>
  <c r="DO47" i="2"/>
  <c r="DN47" i="2"/>
  <c r="DM47" i="2"/>
  <c r="DL47" i="2"/>
  <c r="DK47" i="2"/>
  <c r="DJ47" i="2"/>
  <c r="DH47" i="2"/>
  <c r="DG47" i="2"/>
  <c r="DF47" i="2"/>
  <c r="DE47" i="2"/>
  <c r="DD47" i="2"/>
  <c r="DC47" i="2"/>
  <c r="DB47" i="2"/>
  <c r="DA47" i="2"/>
  <c r="CD47" i="2"/>
  <c r="CB47" i="2"/>
  <c r="BZ47" i="2"/>
  <c r="BY47" i="2"/>
  <c r="BX47" i="2"/>
  <c r="BU47" i="2"/>
  <c r="BS47" i="2"/>
  <c r="BQ47" i="2"/>
  <c r="BP47" i="2"/>
  <c r="BO47" i="2"/>
  <c r="BL47" i="2"/>
  <c r="BJ47" i="2"/>
  <c r="BH47" i="2"/>
  <c r="BG47" i="2"/>
  <c r="BF47" i="2"/>
  <c r="BC47" i="2"/>
  <c r="BA47" i="2"/>
  <c r="AY47" i="2"/>
  <c r="AX47" i="2"/>
  <c r="AW47" i="2"/>
  <c r="G11" i="2"/>
  <c r="F11" i="2"/>
  <c r="AX17" i="2"/>
  <c r="AX24" i="2" s="1"/>
  <c r="BC568" i="2" l="1"/>
  <c r="BC521" i="2"/>
  <c r="BA568" i="2"/>
  <c r="BA521" i="2"/>
  <c r="AY568" i="2"/>
  <c r="AY521" i="2"/>
  <c r="BM228" i="2"/>
  <c r="BN228" i="2" s="1"/>
  <c r="BD225" i="2"/>
  <c r="BV224" i="2"/>
  <c r="BW224" i="2" s="1"/>
  <c r="BM227" i="2"/>
  <c r="BN227" i="2" s="1"/>
  <c r="BD224" i="2"/>
  <c r="BV230" i="2"/>
  <c r="BM230" i="2"/>
  <c r="BD230" i="2"/>
  <c r="BV229" i="2"/>
  <c r="BM229" i="2"/>
  <c r="BD229" i="2"/>
  <c r="BV228" i="2"/>
  <c r="BW228" i="2" s="1"/>
  <c r="BV225" i="2"/>
  <c r="BW225" i="2" s="1"/>
  <c r="BM225" i="2"/>
  <c r="BN225" i="2" s="1"/>
  <c r="BV218" i="2"/>
  <c r="BW218" i="2" s="1"/>
  <c r="BD228" i="2"/>
  <c r="BV227" i="2"/>
  <c r="BW227" i="2" s="1"/>
  <c r="BD227" i="2"/>
  <c r="BM224" i="2"/>
  <c r="BN224" i="2" s="1"/>
  <c r="BD217" i="2"/>
  <c r="BE217" i="2" s="1"/>
  <c r="BV212" i="2"/>
  <c r="BW212" i="2" s="1"/>
  <c r="BM212" i="2"/>
  <c r="BN212" i="2" s="1"/>
  <c r="BD212" i="2"/>
  <c r="BD210" i="2"/>
  <c r="BV217" i="2"/>
  <c r="BW217" i="2" s="1"/>
  <c r="AW165" i="2"/>
  <c r="BO275" i="2"/>
  <c r="BF275" i="2"/>
  <c r="AW275" i="2"/>
  <c r="BO149" i="2"/>
  <c r="BO520" i="2" s="1"/>
  <c r="BO138" i="2"/>
  <c r="BO516" i="2" s="1"/>
  <c r="BF138" i="2"/>
  <c r="BF516" i="2" s="1"/>
  <c r="AW125" i="2"/>
  <c r="AW512" i="2" s="1"/>
  <c r="BO104" i="2"/>
  <c r="BF104" i="2"/>
  <c r="BO99" i="2"/>
  <c r="BO508" i="2" s="1"/>
  <c r="BO92" i="2"/>
  <c r="AW92" i="2"/>
  <c r="AW506" i="2" s="1"/>
  <c r="BO107" i="2"/>
  <c r="BO509" i="2" s="1"/>
  <c r="BF107" i="2"/>
  <c r="BF149" i="2"/>
  <c r="BF520" i="2" s="1"/>
  <c r="BF99" i="2"/>
  <c r="BF508" i="2" s="1"/>
  <c r="AX230" i="2"/>
  <c r="M31" i="4"/>
  <c r="U31" i="4"/>
  <c r="V31" i="4"/>
  <c r="G31" i="4"/>
  <c r="T31" i="4"/>
  <c r="W31" i="4"/>
  <c r="N31" i="4"/>
  <c r="Q31" i="4"/>
  <c r="R31" i="4"/>
  <c r="S31" i="4"/>
  <c r="K31" i="4"/>
  <c r="H31" i="4"/>
  <c r="I31" i="4"/>
  <c r="L31" i="4"/>
  <c r="J31" i="4"/>
  <c r="X31" i="4"/>
  <c r="P31" i="4"/>
  <c r="O31" i="4"/>
  <c r="Z31" i="4"/>
  <c r="Y31" i="4"/>
  <c r="AA31" i="4"/>
  <c r="BP231" i="2"/>
  <c r="BP498" i="2" s="1"/>
  <c r="FL335" i="2"/>
  <c r="S29" i="4"/>
  <c r="V29" i="4"/>
  <c r="H29" i="4"/>
  <c r="U29" i="4"/>
  <c r="W29" i="4"/>
  <c r="L29" i="4"/>
  <c r="I29" i="4"/>
  <c r="Z29" i="4"/>
  <c r="J29" i="4"/>
  <c r="T29" i="4"/>
  <c r="N29" i="4"/>
  <c r="G29" i="4"/>
  <c r="R29" i="4"/>
  <c r="K29" i="4"/>
  <c r="M29" i="4"/>
  <c r="Q29" i="4"/>
  <c r="P29" i="4"/>
  <c r="X29" i="4"/>
  <c r="O29" i="4"/>
  <c r="Y29" i="4"/>
  <c r="AA29" i="4"/>
  <c r="CU165" i="2"/>
  <c r="CM165" i="2"/>
  <c r="CV165" i="2"/>
  <c r="BH165" i="2"/>
  <c r="CW165" i="2"/>
  <c r="BJ165" i="2"/>
  <c r="CX165" i="2"/>
  <c r="BL165" i="2"/>
  <c r="CY165" i="2"/>
  <c r="BO165" i="2"/>
  <c r="CT165" i="2"/>
  <c r="BS165" i="2"/>
  <c r="CS165" i="2"/>
  <c r="CD165" i="2"/>
  <c r="CI165" i="2"/>
  <c r="CK165" i="2"/>
  <c r="BF165" i="2"/>
  <c r="BF522" i="2" s="1"/>
  <c r="BQ165" i="2"/>
  <c r="BU165" i="2"/>
  <c r="BX165" i="2"/>
  <c r="BZ165" i="2"/>
  <c r="CB165" i="2"/>
  <c r="CG165" i="2"/>
  <c r="G28" i="4"/>
  <c r="H28" i="4"/>
  <c r="X28" i="4"/>
  <c r="P28" i="4"/>
  <c r="AA28" i="4"/>
  <c r="U28" i="4"/>
  <c r="T28" i="4"/>
  <c r="S28" i="4"/>
  <c r="R28" i="4"/>
  <c r="Q28" i="4"/>
  <c r="W28" i="4"/>
  <c r="V28" i="4"/>
  <c r="O28" i="4"/>
  <c r="N28" i="4"/>
  <c r="M28" i="4"/>
  <c r="L28" i="4"/>
  <c r="K28" i="4"/>
  <c r="J28" i="4"/>
  <c r="I28" i="4"/>
  <c r="Y28" i="4"/>
  <c r="Z28" i="4"/>
  <c r="Q27" i="4"/>
  <c r="W27" i="4"/>
  <c r="K27" i="4"/>
  <c r="T27" i="4"/>
  <c r="S27" i="4"/>
  <c r="M27" i="4"/>
  <c r="U27" i="4"/>
  <c r="Z27" i="4"/>
  <c r="G27" i="4"/>
  <c r="J27" i="4"/>
  <c r="N27" i="4"/>
  <c r="P27" i="4"/>
  <c r="R27" i="4"/>
  <c r="H27" i="4"/>
  <c r="I27" i="4"/>
  <c r="L27" i="4"/>
  <c r="O27" i="4"/>
  <c r="V27" i="4"/>
  <c r="X27" i="4"/>
  <c r="Y27" i="4"/>
  <c r="AA27" i="4"/>
  <c r="Q26" i="4"/>
  <c r="S26" i="4"/>
  <c r="R26" i="4"/>
  <c r="T26" i="4"/>
  <c r="I26" i="4"/>
  <c r="Z26" i="4"/>
  <c r="N26" i="4"/>
  <c r="K26" i="4"/>
  <c r="U26" i="4"/>
  <c r="M26" i="4"/>
  <c r="V26" i="4"/>
  <c r="G26" i="4"/>
  <c r="J26" i="4"/>
  <c r="L26" i="4"/>
  <c r="P26" i="4"/>
  <c r="H26" i="4"/>
  <c r="W26" i="4"/>
  <c r="X26" i="4"/>
  <c r="AA26" i="4"/>
  <c r="O26" i="4"/>
  <c r="Y26" i="4"/>
  <c r="AX92" i="2"/>
  <c r="AX506" i="2" s="1"/>
  <c r="BG229" i="2"/>
  <c r="AY92" i="2"/>
  <c r="AY506" i="2" s="1"/>
  <c r="BA92" i="2"/>
  <c r="BA506" i="2" s="1"/>
  <c r="BC92" i="2"/>
  <c r="BC506" i="2" s="1"/>
  <c r="BH92" i="2"/>
  <c r="BH506" i="2" s="1"/>
  <c r="BF92" i="2"/>
  <c r="BF506" i="2" s="1"/>
  <c r="BJ92" i="2"/>
  <c r="BJ506" i="2" s="1"/>
  <c r="BL92" i="2"/>
  <c r="BL506" i="2" s="1"/>
  <c r="R24" i="4"/>
  <c r="G24" i="4"/>
  <c r="H24" i="4"/>
  <c r="Q24" i="4"/>
  <c r="T24" i="4"/>
  <c r="U24" i="4"/>
  <c r="L24" i="4"/>
  <c r="I24" i="4"/>
  <c r="V24" i="4"/>
  <c r="N24" i="4"/>
  <c r="S24" i="4"/>
  <c r="W24" i="4"/>
  <c r="M24" i="4"/>
  <c r="J24" i="4"/>
  <c r="K24" i="4"/>
  <c r="P24" i="4"/>
  <c r="X24" i="4"/>
  <c r="Z24" i="4"/>
  <c r="O24" i="4"/>
  <c r="AA24" i="4"/>
  <c r="Y24" i="4"/>
  <c r="W23" i="4"/>
  <c r="V23" i="4"/>
  <c r="U23" i="4"/>
  <c r="Q23" i="4"/>
  <c r="P23" i="4"/>
  <c r="O23" i="4"/>
  <c r="N23" i="4"/>
  <c r="M23" i="4"/>
  <c r="L23" i="4"/>
  <c r="K23" i="4"/>
  <c r="J23" i="4"/>
  <c r="I23" i="4"/>
  <c r="H23" i="4"/>
  <c r="AA23" i="4"/>
  <c r="S23" i="4"/>
  <c r="X23" i="4"/>
  <c r="R23" i="4"/>
  <c r="T23" i="4"/>
  <c r="Y23" i="4"/>
  <c r="Z23" i="4"/>
  <c r="G23" i="4"/>
  <c r="BG125" i="2"/>
  <c r="BG512" i="2" s="1"/>
  <c r="G125" i="2"/>
  <c r="BU125" i="2"/>
  <c r="BU512" i="2" s="1"/>
  <c r="DM125" i="2"/>
  <c r="BR558" i="2" s="1"/>
  <c r="EI125" i="2"/>
  <c r="CN558" i="2" s="1"/>
  <c r="BX125" i="2"/>
  <c r="BX512" i="2" s="1"/>
  <c r="DN125" i="2"/>
  <c r="BS558" i="2" s="1"/>
  <c r="BZ125" i="2"/>
  <c r="BZ512" i="2" s="1"/>
  <c r="DO125" i="2"/>
  <c r="BT558" i="2" s="1"/>
  <c r="CB125" i="2"/>
  <c r="CB512" i="2" s="1"/>
  <c r="DP125" i="2"/>
  <c r="BU558" i="2" s="1"/>
  <c r="BO125" i="2"/>
  <c r="BO512" i="2" s="1"/>
  <c r="EF125" i="2"/>
  <c r="CK558" i="2" s="1"/>
  <c r="CG125" i="2"/>
  <c r="CG512" i="2" s="1"/>
  <c r="DV125" i="2"/>
  <c r="CA558" i="2" s="1"/>
  <c r="BQ125" i="2"/>
  <c r="BQ512" i="2" s="1"/>
  <c r="DK125" i="2"/>
  <c r="BP558" i="2" s="1"/>
  <c r="DL125" i="2"/>
  <c r="BQ558" i="2" s="1"/>
  <c r="EH125" i="2"/>
  <c r="CM558" i="2" s="1"/>
  <c r="DT125" i="2"/>
  <c r="BY558" i="2" s="1"/>
  <c r="BA125" i="2"/>
  <c r="BA512" i="2" s="1"/>
  <c r="EG125" i="2"/>
  <c r="CL558" i="2" s="1"/>
  <c r="DU125" i="2"/>
  <c r="BZ558" i="2" s="1"/>
  <c r="DW125" i="2"/>
  <c r="CB558" i="2" s="1"/>
  <c r="CS125" i="2"/>
  <c r="AX558" i="2" s="1"/>
  <c r="CV125" i="2"/>
  <c r="BA558" i="2" s="1"/>
  <c r="BH125" i="2"/>
  <c r="BH512" i="2" s="1"/>
  <c r="BS125" i="2"/>
  <c r="BS512" i="2" s="1"/>
  <c r="DQ125" i="2"/>
  <c r="BV558" i="2" s="1"/>
  <c r="DS125" i="2"/>
  <c r="BX558" i="2" s="1"/>
  <c r="CI125" i="2"/>
  <c r="CI512" i="2" s="1"/>
  <c r="DY125" i="2"/>
  <c r="CD558" i="2" s="1"/>
  <c r="CU125" i="2"/>
  <c r="AZ558" i="2" s="1"/>
  <c r="BF125" i="2"/>
  <c r="BF512" i="2" s="1"/>
  <c r="EB125" i="2"/>
  <c r="CG558" i="2" s="1"/>
  <c r="CW125" i="2"/>
  <c r="BB558" i="2" s="1"/>
  <c r="DJ125" i="2"/>
  <c r="BO558" i="2" s="1"/>
  <c r="CD125" i="2"/>
  <c r="CD512" i="2" s="1"/>
  <c r="CK125" i="2"/>
  <c r="CK512" i="2" s="1"/>
  <c r="CM125" i="2"/>
  <c r="CM512" i="2" s="1"/>
  <c r="AY125" i="2"/>
  <c r="AY512" i="2" s="1"/>
  <c r="DX125" i="2"/>
  <c r="CC558" i="2" s="1"/>
  <c r="CT125" i="2"/>
  <c r="AY558" i="2" s="1"/>
  <c r="BC125" i="2"/>
  <c r="BC512" i="2" s="1"/>
  <c r="DZ125" i="2"/>
  <c r="CE558" i="2" s="1"/>
  <c r="EC125" i="2"/>
  <c r="CH558" i="2" s="1"/>
  <c r="BJ125" i="2"/>
  <c r="BJ512" i="2" s="1"/>
  <c r="CX125" i="2"/>
  <c r="BC558" i="2" s="1"/>
  <c r="ED125" i="2"/>
  <c r="CI558" i="2" s="1"/>
  <c r="BL125" i="2"/>
  <c r="BL512" i="2" s="1"/>
  <c r="CY125" i="2"/>
  <c r="BD558" i="2" s="1"/>
  <c r="EE125" i="2"/>
  <c r="CJ558" i="2" s="1"/>
  <c r="FN229" i="2"/>
  <c r="EX219" i="2"/>
  <c r="FO229" i="2"/>
  <c r="FN212" i="2"/>
  <c r="EW219" i="2"/>
  <c r="FO212" i="2"/>
  <c r="BP219" i="2"/>
  <c r="BP497" i="2" s="1"/>
  <c r="BG497" i="2"/>
  <c r="FO217" i="2"/>
  <c r="FN224" i="2"/>
  <c r="Q21" i="4"/>
  <c r="J21" i="4"/>
  <c r="L21" i="4"/>
  <c r="G21" i="4"/>
  <c r="N21" i="4"/>
  <c r="R21" i="4"/>
  <c r="T21" i="4"/>
  <c r="K21" i="4"/>
  <c r="U21" i="4"/>
  <c r="M21" i="4"/>
  <c r="S21" i="4"/>
  <c r="V21" i="4"/>
  <c r="W21" i="4"/>
  <c r="I21" i="4"/>
  <c r="H21" i="4"/>
  <c r="X21" i="4"/>
  <c r="O21" i="4"/>
  <c r="P21" i="4"/>
  <c r="Z21" i="4"/>
  <c r="Y21" i="4"/>
  <c r="AA21" i="4"/>
  <c r="FO224" i="2"/>
  <c r="FO230" i="2"/>
  <c r="BG230" i="2"/>
  <c r="BB273" i="2"/>
  <c r="T275" i="2"/>
  <c r="CC273" i="2"/>
  <c r="CC275" i="2" s="1"/>
  <c r="AF275" i="2"/>
  <c r="U187" i="6"/>
  <c r="U189" i="6" s="1"/>
  <c r="FE275" i="2"/>
  <c r="BR273" i="2"/>
  <c r="Z275" i="2"/>
  <c r="BT273" i="2"/>
  <c r="BT275" i="2" s="1"/>
  <c r="AB275" i="2"/>
  <c r="CA273" i="2"/>
  <c r="CA275" i="2" s="1"/>
  <c r="AD275" i="2"/>
  <c r="CJ273" i="2"/>
  <c r="CJ275" i="2" s="1"/>
  <c r="AH275" i="2"/>
  <c r="S187" i="6"/>
  <c r="S189" i="6" s="1"/>
  <c r="EX275" i="2"/>
  <c r="T187" i="6"/>
  <c r="T189" i="6" s="1"/>
  <c r="EY275" i="2"/>
  <c r="V187" i="6"/>
  <c r="V189" i="6" s="1"/>
  <c r="FD275" i="2"/>
  <c r="CL273" i="2"/>
  <c r="CL275" i="2" s="1"/>
  <c r="AJ275" i="2"/>
  <c r="AZ273" i="2"/>
  <c r="R275" i="2"/>
  <c r="BI273" i="2"/>
  <c r="V275" i="2"/>
  <c r="W187" i="6"/>
  <c r="W189" i="6" s="1"/>
  <c r="EZ275" i="2"/>
  <c r="BK273" i="2"/>
  <c r="BK275" i="2" s="1"/>
  <c r="X275" i="2"/>
  <c r="X187" i="6"/>
  <c r="X189" i="6" s="1"/>
  <c r="FF275" i="2"/>
  <c r="FN227" i="2"/>
  <c r="FN225" i="2"/>
  <c r="FO227" i="2"/>
  <c r="FN228" i="2"/>
  <c r="FO228" i="2"/>
  <c r="FN230" i="2"/>
  <c r="FO225" i="2"/>
  <c r="R154" i="6"/>
  <c r="FR227" i="2"/>
  <c r="R187" i="6"/>
  <c r="R189" i="6" s="1"/>
  <c r="FR273" i="2"/>
  <c r="R156" i="6"/>
  <c r="FR229" i="2"/>
  <c r="R155" i="6"/>
  <c r="FR228" i="2"/>
  <c r="R157" i="6"/>
  <c r="FR230" i="2"/>
  <c r="R149" i="6"/>
  <c r="FR224" i="2"/>
  <c r="R153" i="6"/>
  <c r="R143" i="6"/>
  <c r="FR212" i="2"/>
  <c r="R145" i="6"/>
  <c r="R144" i="6"/>
  <c r="CR522" i="2"/>
  <c r="AW149" i="2"/>
  <c r="AW520" i="2" s="1"/>
  <c r="CR149" i="2"/>
  <c r="AW567" i="2" s="1"/>
  <c r="AW138" i="2"/>
  <c r="AW516" i="2" s="1"/>
  <c r="AW558" i="2"/>
  <c r="EW119" i="2"/>
  <c r="AW107" i="2"/>
  <c r="EW107" i="2"/>
  <c r="EW104" i="2"/>
  <c r="AW104" i="2"/>
  <c r="EW99" i="2"/>
  <c r="CR99" i="2"/>
  <c r="AW99" i="2"/>
  <c r="AW508" i="2" s="1"/>
  <c r="AX229" i="2"/>
  <c r="AX107" i="2"/>
  <c r="BG106" i="2"/>
  <c r="BG107" i="2" s="1"/>
  <c r="BO556" i="2"/>
  <c r="BX119" i="2"/>
  <c r="BX525" i="2" s="1"/>
  <c r="BQ119" i="2"/>
  <c r="CM119" i="2"/>
  <c r="DM119" i="2"/>
  <c r="DZ119" i="2"/>
  <c r="CE572" i="2" s="1"/>
  <c r="BS119" i="2"/>
  <c r="CR119" i="2"/>
  <c r="AW572" i="2" s="1"/>
  <c r="DN119" i="2"/>
  <c r="EB119" i="2"/>
  <c r="CG572" i="2" s="1"/>
  <c r="BC119" i="2"/>
  <c r="CB119" i="2"/>
  <c r="CW119" i="2"/>
  <c r="DT119" i="2"/>
  <c r="BY572" i="2" s="1"/>
  <c r="EG119" i="2"/>
  <c r="BF119" i="2"/>
  <c r="BF525" i="2" s="1"/>
  <c r="CD119" i="2"/>
  <c r="CX119" i="2"/>
  <c r="DU119" i="2"/>
  <c r="EH119" i="2"/>
  <c r="AW119" i="2"/>
  <c r="AW525" i="2" s="1"/>
  <c r="EC119" i="2"/>
  <c r="CH572" i="2" s="1"/>
  <c r="AX119" i="2"/>
  <c r="AX525" i="2" s="1"/>
  <c r="BY119" i="2"/>
  <c r="BY525" i="2" s="1"/>
  <c r="EE119" i="2"/>
  <c r="EF119" i="2"/>
  <c r="BU119" i="2"/>
  <c r="CS119" i="2"/>
  <c r="AX572" i="2" s="1"/>
  <c r="ED119" i="2"/>
  <c r="CU119" i="2"/>
  <c r="DQ119" i="2"/>
  <c r="BV572" i="2" s="1"/>
  <c r="BA119" i="2"/>
  <c r="BZ119" i="2"/>
  <c r="CV119" i="2"/>
  <c r="BH119" i="2"/>
  <c r="CY119" i="2"/>
  <c r="BD572" i="2" s="1"/>
  <c r="EI119" i="2"/>
  <c r="CN572" i="2" s="1"/>
  <c r="BJ119" i="2"/>
  <c r="CH119" i="2"/>
  <c r="CH525" i="2" s="1"/>
  <c r="DJ119" i="2"/>
  <c r="BO572" i="2" s="1"/>
  <c r="DW119" i="2"/>
  <c r="DO119" i="2"/>
  <c r="DP119" i="2"/>
  <c r="CG119" i="2"/>
  <c r="CG525" i="2" s="1"/>
  <c r="BO119" i="2"/>
  <c r="BO525" i="2" s="1"/>
  <c r="CI119" i="2"/>
  <c r="DK119" i="2"/>
  <c r="BP572" i="2" s="1"/>
  <c r="DX119" i="2"/>
  <c r="CT119" i="2"/>
  <c r="AY119" i="2"/>
  <c r="DS119" i="2"/>
  <c r="BX572" i="2" s="1"/>
  <c r="DV119" i="2"/>
  <c r="BP119" i="2"/>
  <c r="BP525" i="2" s="1"/>
  <c r="CK119" i="2"/>
  <c r="DL119" i="2"/>
  <c r="DY119" i="2"/>
  <c r="EF522" i="2"/>
  <c r="CK569" i="2"/>
  <c r="CL569" i="2"/>
  <c r="EG522" i="2"/>
  <c r="DP522" i="2"/>
  <c r="BU569" i="2"/>
  <c r="EH522" i="2"/>
  <c r="CM569" i="2"/>
  <c r="DV522" i="2"/>
  <c r="CA569" i="2"/>
  <c r="CB569" i="2"/>
  <c r="DW522" i="2"/>
  <c r="CC569" i="2"/>
  <c r="DX522" i="2"/>
  <c r="DO522" i="2"/>
  <c r="BT569" i="2"/>
  <c r="CI569" i="2"/>
  <c r="ED522" i="2"/>
  <c r="DU522" i="2"/>
  <c r="BZ569" i="2"/>
  <c r="DL522" i="2"/>
  <c r="BQ569" i="2"/>
  <c r="CD569" i="2"/>
  <c r="DY522" i="2"/>
  <c r="DM522" i="2"/>
  <c r="BR569" i="2"/>
  <c r="CJ569" i="2"/>
  <c r="EE522" i="2"/>
  <c r="DN522" i="2"/>
  <c r="BS569" i="2"/>
  <c r="DQ522" i="2"/>
  <c r="BV569" i="2"/>
  <c r="CN569" i="2"/>
  <c r="EI522" i="2"/>
  <c r="EC522" i="2"/>
  <c r="CH569" i="2"/>
  <c r="DJ522" i="2"/>
  <c r="BO569" i="2"/>
  <c r="DS522" i="2"/>
  <c r="BX569" i="2"/>
  <c r="DK522" i="2"/>
  <c r="BP569" i="2"/>
  <c r="DT522" i="2"/>
  <c r="BY569" i="2"/>
  <c r="DZ522" i="2"/>
  <c r="CE569" i="2"/>
  <c r="EB522" i="2"/>
  <c r="CG569" i="2"/>
  <c r="BX149" i="2"/>
  <c r="BX520" i="2" s="1"/>
  <c r="W20" i="4"/>
  <c r="Q20" i="4"/>
  <c r="L20" i="4"/>
  <c r="M20" i="4"/>
  <c r="N20" i="4"/>
  <c r="S20" i="4"/>
  <c r="R20" i="4"/>
  <c r="T20" i="4"/>
  <c r="J20" i="4"/>
  <c r="V20" i="4"/>
  <c r="Z20" i="4"/>
  <c r="G20" i="4"/>
  <c r="K20" i="4"/>
  <c r="U20" i="4"/>
  <c r="I20" i="4"/>
  <c r="H20" i="4"/>
  <c r="P20" i="4"/>
  <c r="O20" i="4"/>
  <c r="X20" i="4"/>
  <c r="AA20" i="4"/>
  <c r="Y20" i="4"/>
  <c r="FF95" i="2"/>
  <c r="FF99" i="2" s="1"/>
  <c r="EU99" i="2"/>
  <c r="CK505" i="2"/>
  <c r="AW522" i="2"/>
  <c r="AY522" i="2"/>
  <c r="BB569" i="2"/>
  <c r="AW569" i="2"/>
  <c r="AX569" i="2"/>
  <c r="BA569" i="2"/>
  <c r="BC522" i="2"/>
  <c r="AY569" i="2"/>
  <c r="BA522" i="2"/>
  <c r="BC569" i="2"/>
  <c r="BD569" i="2"/>
  <c r="CM509" i="2"/>
  <c r="AZ569" i="2"/>
  <c r="CB509" i="2"/>
  <c r="BZ509" i="2"/>
  <c r="BG258" i="2"/>
  <c r="AX505" i="2"/>
  <c r="BG505" i="2"/>
  <c r="BG495" i="2"/>
  <c r="AX495" i="2"/>
  <c r="CI505" i="2"/>
  <c r="BI61" i="2"/>
  <c r="BI491" i="2" s="1"/>
  <c r="V61" i="2"/>
  <c r="EE61" i="2"/>
  <c r="CJ538" i="2" s="1"/>
  <c r="AZ61" i="2"/>
  <c r="AZ491" i="2" s="1"/>
  <c r="R61" i="2"/>
  <c r="FF61" i="2"/>
  <c r="EU61" i="2"/>
  <c r="CM61" i="2"/>
  <c r="CM491" i="2" s="1"/>
  <c r="BT61" i="2"/>
  <c r="BT491" i="2" s="1"/>
  <c r="AB61" i="2"/>
  <c r="EH61" i="2"/>
  <c r="CM538" i="2" s="1"/>
  <c r="DX61" i="2"/>
  <c r="CC538" i="2" s="1"/>
  <c r="CK61" i="2"/>
  <c r="CK491" i="2" s="1"/>
  <c r="DY61" i="2"/>
  <c r="CD538" i="2" s="1"/>
  <c r="BR61" i="2"/>
  <c r="BR491" i="2" s="1"/>
  <c r="Z61" i="2"/>
  <c r="EG61" i="2"/>
  <c r="CL538" i="2" s="1"/>
  <c r="CA61" i="2"/>
  <c r="CA491" i="2" s="1"/>
  <c r="AD61" i="2"/>
  <c r="DV61" i="2"/>
  <c r="CA538" i="2" s="1"/>
  <c r="BB61" i="2"/>
  <c r="BB491" i="2" s="1"/>
  <c r="T61" i="2"/>
  <c r="EF61" i="2"/>
  <c r="CK538" i="2" s="1"/>
  <c r="CC61" i="2"/>
  <c r="AF61" i="2"/>
  <c r="DW61" i="2"/>
  <c r="CB538" i="2" s="1"/>
  <c r="DS61" i="2"/>
  <c r="BX538" i="2" s="1"/>
  <c r="EI61" i="2"/>
  <c r="CN538" i="2" s="1"/>
  <c r="CH61" i="2"/>
  <c r="CH491" i="2" s="1"/>
  <c r="DT61" i="2"/>
  <c r="BY538" i="2" s="1"/>
  <c r="DZ61" i="2"/>
  <c r="CE538" i="2" s="1"/>
  <c r="EB61" i="2"/>
  <c r="CG538" i="2" s="1"/>
  <c r="EC61" i="2"/>
  <c r="CH538" i="2" s="1"/>
  <c r="Q19" i="4"/>
  <c r="R19" i="4"/>
  <c r="AA19" i="4"/>
  <c r="J19" i="4"/>
  <c r="G19" i="4"/>
  <c r="P19" i="4"/>
  <c r="N19" i="4"/>
  <c r="U19" i="4"/>
  <c r="O19" i="4"/>
  <c r="Y19" i="4"/>
  <c r="W19" i="4"/>
  <c r="I19" i="4"/>
  <c r="M19" i="4"/>
  <c r="X19" i="4"/>
  <c r="K19" i="4"/>
  <c r="T19" i="4"/>
  <c r="L19" i="4"/>
  <c r="V19" i="4"/>
  <c r="H19" i="4"/>
  <c r="Z19" i="4"/>
  <c r="S19" i="4"/>
  <c r="CK509" i="2"/>
  <c r="I18" i="4"/>
  <c r="L18" i="4"/>
  <c r="O18" i="4"/>
  <c r="M18" i="4"/>
  <c r="AA18" i="4"/>
  <c r="Y18" i="4"/>
  <c r="P18" i="4"/>
  <c r="Q18" i="4"/>
  <c r="H18" i="4"/>
  <c r="R18" i="4"/>
  <c r="U18" i="4"/>
  <c r="G18" i="4"/>
  <c r="V18" i="4"/>
  <c r="T18" i="4"/>
  <c r="K18" i="4"/>
  <c r="Z18" i="4"/>
  <c r="S18" i="4"/>
  <c r="W18" i="4"/>
  <c r="X18" i="4"/>
  <c r="J18" i="4"/>
  <c r="N18" i="4"/>
  <c r="BK556" i="2"/>
  <c r="CL556" i="2"/>
  <c r="CB556" i="2"/>
  <c r="CM505" i="2"/>
  <c r="BL556" i="2"/>
  <c r="BZ556" i="2"/>
  <c r="CM556" i="2"/>
  <c r="CD505" i="2"/>
  <c r="BG494" i="2"/>
  <c r="AX14" i="2"/>
  <c r="CI556" i="2"/>
  <c r="CI509" i="2"/>
  <c r="CC556" i="2"/>
  <c r="BQ505" i="2"/>
  <c r="AW270" i="2"/>
  <c r="AW503" i="2" s="1"/>
  <c r="BS505" i="2"/>
  <c r="BJ505" i="2"/>
  <c r="BQ556" i="2"/>
  <c r="AW66" i="2"/>
  <c r="BX505" i="2"/>
  <c r="BL505" i="2"/>
  <c r="BU505" i="2"/>
  <c r="BP495" i="2"/>
  <c r="BZ505" i="2"/>
  <c r="BO505" i="2"/>
  <c r="BH505" i="2"/>
  <c r="AW491" i="2"/>
  <c r="AW495" i="2"/>
  <c r="CB505" i="2"/>
  <c r="CG505" i="2"/>
  <c r="BF505" i="2"/>
  <c r="AW258" i="2"/>
  <c r="AW231" i="2"/>
  <c r="AW498" i="2" s="1"/>
  <c r="AW219" i="2"/>
  <c r="AW497" i="2" s="1"/>
  <c r="AW198" i="2"/>
  <c r="AW500" i="2" s="1"/>
  <c r="AW56" i="2"/>
  <c r="AW492" i="2" s="1"/>
  <c r="CD556" i="2"/>
  <c r="BH556" i="2"/>
  <c r="DM230" i="2"/>
  <c r="K157" i="6" s="1"/>
  <c r="K101" i="3"/>
  <c r="M101" i="3"/>
  <c r="J101" i="3"/>
  <c r="DB210" i="2"/>
  <c r="DC212" i="2"/>
  <c r="J143" i="6" s="1"/>
  <c r="DG218" i="2"/>
  <c r="DK224" i="2"/>
  <c r="H149" i="6" s="1"/>
  <c r="DK228" i="2"/>
  <c r="H155" i="6" s="1"/>
  <c r="G101" i="3"/>
  <c r="DA210" i="2"/>
  <c r="FQ210" i="2" s="1"/>
  <c r="DB212" i="2"/>
  <c r="H143" i="6" s="1"/>
  <c r="DE218" i="2"/>
  <c r="DJ224" i="2"/>
  <c r="DO225" i="2"/>
  <c r="M153" i="6" s="1"/>
  <c r="DO228" i="2"/>
  <c r="M155" i="6" s="1"/>
  <c r="DJ228" i="2"/>
  <c r="DJ229" i="2"/>
  <c r="DE262" i="2"/>
  <c r="DP229" i="2"/>
  <c r="DC210" i="2"/>
  <c r="J137" i="6" s="1"/>
  <c r="DF212" i="2"/>
  <c r="M143" i="6" s="1"/>
  <c r="DE212" i="2"/>
  <c r="L143" i="6" s="1"/>
  <c r="DM224" i="2"/>
  <c r="K149" i="6" s="1"/>
  <c r="DM229" i="2"/>
  <c r="K156" i="6" s="1"/>
  <c r="DN229" i="2"/>
  <c r="L156" i="6" s="1"/>
  <c r="DA273" i="2"/>
  <c r="DA275" i="2" s="1"/>
  <c r="DJ230" i="2"/>
  <c r="BV556" i="2"/>
  <c r="DL224" i="2"/>
  <c r="J149" i="6" s="1"/>
  <c r="BM556" i="2"/>
  <c r="CA556" i="2"/>
  <c r="DD212" i="2"/>
  <c r="K143" i="6" s="1"/>
  <c r="H101" i="3"/>
  <c r="DN224" i="2"/>
  <c r="L149" i="6" s="1"/>
  <c r="N101" i="3"/>
  <c r="DE210" i="2"/>
  <c r="L137" i="6" s="1"/>
  <c r="DG212" i="2"/>
  <c r="DB218" i="2"/>
  <c r="H145" i="6" s="1"/>
  <c r="DO224" i="2"/>
  <c r="M149" i="6" s="1"/>
  <c r="DP224" i="2"/>
  <c r="DO229" i="2"/>
  <c r="M156" i="6" s="1"/>
  <c r="BC254" i="2"/>
  <c r="BC502" i="2" s="1"/>
  <c r="DG254" i="2"/>
  <c r="DB273" i="2"/>
  <c r="DE280" i="2"/>
  <c r="AY289" i="2"/>
  <c r="DB280" i="2"/>
  <c r="L101" i="3"/>
  <c r="BA254" i="2"/>
  <c r="BA502" i="2" s="1"/>
  <c r="DE254" i="2"/>
  <c r="DG210" i="2"/>
  <c r="DL230" i="2"/>
  <c r="J157" i="6" s="1"/>
  <c r="J179" i="6"/>
  <c r="BC289" i="2"/>
  <c r="DG289" i="2"/>
  <c r="DL225" i="2"/>
  <c r="J153" i="6" s="1"/>
  <c r="DM227" i="2"/>
  <c r="K154" i="6" s="1"/>
  <c r="DL227" i="2"/>
  <c r="J154" i="6" s="1"/>
  <c r="M134" i="3"/>
  <c r="N134" i="3"/>
  <c r="AW303" i="2"/>
  <c r="AW505" i="2" s="1"/>
  <c r="DL229" i="2"/>
  <c r="AW289" i="2"/>
  <c r="AW494" i="2" s="1"/>
  <c r="DG280" i="2"/>
  <c r="BA289" i="2"/>
  <c r="DJ227" i="2"/>
  <c r="DO230" i="2"/>
  <c r="M157" i="6" s="1"/>
  <c r="L179" i="6"/>
  <c r="DJ225" i="2"/>
  <c r="DK227" i="2"/>
  <c r="H154" i="6" s="1"/>
  <c r="N179" i="6"/>
  <c r="L134" i="3"/>
  <c r="BP303" i="2"/>
  <c r="DN225" i="2"/>
  <c r="L153" i="6" s="1"/>
  <c r="DO227" i="2"/>
  <c r="M154" i="6" s="1"/>
  <c r="DN227" i="2"/>
  <c r="L154" i="6" s="1"/>
  <c r="DL228" i="2"/>
  <c r="J155" i="6" s="1"/>
  <c r="BP254" i="2"/>
  <c r="BP502" i="2" s="1"/>
  <c r="DB254" i="2"/>
  <c r="DA280" i="2"/>
  <c r="DL217" i="2"/>
  <c r="CX217" i="2"/>
  <c r="CX219" i="2" s="1"/>
  <c r="BC544" i="2" s="1"/>
  <c r="CT217" i="2"/>
  <c r="DG217" i="2"/>
  <c r="CS217" i="2"/>
  <c r="CS219" i="2" s="1"/>
  <c r="AX544" i="2" s="1"/>
  <c r="DF217" i="2"/>
  <c r="M144" i="6" s="1"/>
  <c r="CR217" i="2"/>
  <c r="DE217" i="2"/>
  <c r="L144" i="6" s="1"/>
  <c r="DA217" i="2"/>
  <c r="G144" i="6" s="1"/>
  <c r="CY217" i="2"/>
  <c r="CY219" i="2" s="1"/>
  <c r="BD544" i="2" s="1"/>
  <c r="DC217" i="2"/>
  <c r="J144" i="6" s="1"/>
  <c r="DB217" i="2"/>
  <c r="H144" i="6" s="1"/>
  <c r="DQ217" i="2"/>
  <c r="CU217" i="2"/>
  <c r="CU219" i="2" s="1"/>
  <c r="DP217" i="2"/>
  <c r="DM217" i="2"/>
  <c r="DK217" i="2"/>
  <c r="DJ217" i="2"/>
  <c r="DO217" i="2"/>
  <c r="DN217" i="2"/>
  <c r="CW217" i="2"/>
  <c r="CW219" i="2" s="1"/>
  <c r="BB544" i="2" s="1"/>
  <c r="CV217" i="2"/>
  <c r="CV219" i="2" s="1"/>
  <c r="BA544" i="2" s="1"/>
  <c r="AY254" i="2"/>
  <c r="AY502" i="2" s="1"/>
  <c r="DC273" i="2"/>
  <c r="DN230" i="2"/>
  <c r="L157" i="6" s="1"/>
  <c r="G134" i="3"/>
  <c r="DE273" i="2"/>
  <c r="DP230" i="2"/>
  <c r="O157" i="6" s="1"/>
  <c r="DL198" i="2"/>
  <c r="N102" i="3"/>
  <c r="DF198" i="2"/>
  <c r="G102" i="3"/>
  <c r="DE198" i="2"/>
  <c r="DD198" i="2"/>
  <c r="DQ198" i="2"/>
  <c r="H102" i="3"/>
  <c r="DP198" i="2"/>
  <c r="M102" i="3"/>
  <c r="DO198" i="2"/>
  <c r="DN198" i="2"/>
  <c r="K102" i="3"/>
  <c r="DM198" i="2"/>
  <c r="J102" i="3"/>
  <c r="DK198" i="2"/>
  <c r="DA198" i="2"/>
  <c r="DJ198" i="2"/>
  <c r="DH198" i="2"/>
  <c r="DG198" i="2"/>
  <c r="DC198" i="2"/>
  <c r="DB198" i="2"/>
  <c r="DA218" i="2"/>
  <c r="DP225" i="2"/>
  <c r="O153" i="6" s="1"/>
  <c r="DP227" i="2"/>
  <c r="DN228" i="2"/>
  <c r="L155" i="6" s="1"/>
  <c r="DA262" i="2"/>
  <c r="AY303" i="2"/>
  <c r="AY505" i="2" s="1"/>
  <c r="BC303" i="2"/>
  <c r="BC505" i="2" s="1"/>
  <c r="H134" i="3"/>
  <c r="DC280" i="2"/>
  <c r="AX289" i="2"/>
  <c r="AX494" i="2" s="1"/>
  <c r="DG273" i="2"/>
  <c r="DG275" i="2" s="1"/>
  <c r="M179" i="6"/>
  <c r="DA212" i="2"/>
  <c r="DC218" i="2"/>
  <c r="DM225" i="2"/>
  <c r="K153" i="6" s="1"/>
  <c r="DM228" i="2"/>
  <c r="K155" i="6" s="1"/>
  <c r="DP228" i="2"/>
  <c r="O155" i="6" s="1"/>
  <c r="DA254" i="2"/>
  <c r="DC262" i="2"/>
  <c r="BA303" i="2"/>
  <c r="BA505" i="2" s="1"/>
  <c r="DU135" i="2"/>
  <c r="BZ560" i="2" s="1"/>
  <c r="CX135" i="2"/>
  <c r="BC560" i="2" s="1"/>
  <c r="CV135" i="2"/>
  <c r="BA560" i="2" s="1"/>
  <c r="EF135" i="2"/>
  <c r="CK560" i="2" s="1"/>
  <c r="CW135" i="2"/>
  <c r="BB560" i="2" s="1"/>
  <c r="BO135" i="2"/>
  <c r="BO515" i="2" s="1"/>
  <c r="DX135" i="2"/>
  <c r="CC560" i="2" s="1"/>
  <c r="BP135" i="2"/>
  <c r="BP515" i="2" s="1"/>
  <c r="CK135" i="2"/>
  <c r="CK515" i="2" s="1"/>
  <c r="DL135" i="2"/>
  <c r="BQ560" i="2" s="1"/>
  <c r="DY135" i="2"/>
  <c r="CD560" i="2" s="1"/>
  <c r="BQ135" i="2"/>
  <c r="BQ515" i="2" s="1"/>
  <c r="CM135" i="2"/>
  <c r="CM515" i="2" s="1"/>
  <c r="DM135" i="2"/>
  <c r="BR560" i="2" s="1"/>
  <c r="DZ135" i="2"/>
  <c r="CE560" i="2" s="1"/>
  <c r="EH135" i="2"/>
  <c r="CM560" i="2" s="1"/>
  <c r="DV135" i="2"/>
  <c r="CA560" i="2" s="1"/>
  <c r="BZ135" i="2"/>
  <c r="BZ515" i="2" s="1"/>
  <c r="BJ135" i="2"/>
  <c r="BJ515" i="2" s="1"/>
  <c r="CY135" i="2"/>
  <c r="BD560" i="2" s="1"/>
  <c r="EI135" i="2"/>
  <c r="CN560" i="2" s="1"/>
  <c r="BL135" i="2"/>
  <c r="BL515" i="2" s="1"/>
  <c r="DJ135" i="2"/>
  <c r="BO560" i="2" s="1"/>
  <c r="CI135" i="2"/>
  <c r="CI515" i="2" s="1"/>
  <c r="AW135" i="2"/>
  <c r="AW515" i="2" s="1"/>
  <c r="BS135" i="2"/>
  <c r="BS515" i="2" s="1"/>
  <c r="DN135" i="2"/>
  <c r="BS560" i="2" s="1"/>
  <c r="EB135" i="2"/>
  <c r="CG560" i="2" s="1"/>
  <c r="AX135" i="2"/>
  <c r="AX515" i="2" s="1"/>
  <c r="DO135" i="2"/>
  <c r="BT560" i="2" s="1"/>
  <c r="AY135" i="2"/>
  <c r="AY515" i="2" s="1"/>
  <c r="BX135" i="2"/>
  <c r="BX515" i="2" s="1"/>
  <c r="CT135" i="2"/>
  <c r="AY560" i="2" s="1"/>
  <c r="DP135" i="2"/>
  <c r="BU560" i="2" s="1"/>
  <c r="ED135" i="2"/>
  <c r="CI560" i="2" s="1"/>
  <c r="BC135" i="2"/>
  <c r="BC515" i="2" s="1"/>
  <c r="DS135" i="2"/>
  <c r="BX560" i="2" s="1"/>
  <c r="BF135" i="2"/>
  <c r="BF515" i="2" s="1"/>
  <c r="CB135" i="2"/>
  <c r="CB515" i="2" s="1"/>
  <c r="DT135" i="2"/>
  <c r="BY560" i="2" s="1"/>
  <c r="EG135" i="2"/>
  <c r="CL560" i="2" s="1"/>
  <c r="BH135" i="2"/>
  <c r="BH515" i="2" s="1"/>
  <c r="CD135" i="2"/>
  <c r="CD515" i="2" s="1"/>
  <c r="CG135" i="2"/>
  <c r="CG515" i="2" s="1"/>
  <c r="CH135" i="2"/>
  <c r="CH515" i="2" s="1"/>
  <c r="DW135" i="2"/>
  <c r="CB560" i="2" s="1"/>
  <c r="DK135" i="2"/>
  <c r="BP560" i="2" s="1"/>
  <c r="CR135" i="2"/>
  <c r="AW560" i="2" s="1"/>
  <c r="BU135" i="2"/>
  <c r="BU515" i="2" s="1"/>
  <c r="CS135" i="2"/>
  <c r="AX560" i="2" s="1"/>
  <c r="EC135" i="2"/>
  <c r="CH560" i="2" s="1"/>
  <c r="BA135" i="2"/>
  <c r="BA515" i="2" s="1"/>
  <c r="BY135" i="2"/>
  <c r="BY515" i="2" s="1"/>
  <c r="CU135" i="2"/>
  <c r="AZ560" i="2" s="1"/>
  <c r="DQ135" i="2"/>
  <c r="BV560" i="2" s="1"/>
  <c r="EE135" i="2"/>
  <c r="CJ560" i="2" s="1"/>
  <c r="BI254" i="2"/>
  <c r="V254" i="2"/>
  <c r="CI254" i="2"/>
  <c r="CI502" i="2" s="1"/>
  <c r="DM254" i="2"/>
  <c r="BR549" i="2" s="1"/>
  <c r="DL254" i="2"/>
  <c r="BQ549" i="2" s="1"/>
  <c r="BT556" i="2"/>
  <c r="Q140" i="3"/>
  <c r="BN218" i="2"/>
  <c r="CG509" i="2"/>
  <c r="BY556" i="2"/>
  <c r="BR556" i="2"/>
  <c r="BX509" i="2"/>
  <c r="BF556" i="2"/>
  <c r="BJ556" i="2"/>
  <c r="CK556" i="2"/>
  <c r="BU509" i="2"/>
  <c r="BQ509" i="2"/>
  <c r="BI556" i="2"/>
  <c r="CN556" i="2"/>
  <c r="CE556" i="2"/>
  <c r="BX556" i="2"/>
  <c r="CD509" i="2"/>
  <c r="AZ553" i="2"/>
  <c r="BV553" i="2"/>
  <c r="CJ553" i="2"/>
  <c r="BA509" i="2"/>
  <c r="BA495" i="2"/>
  <c r="BC509" i="2"/>
  <c r="BS556" i="2"/>
  <c r="CG556" i="2"/>
  <c r="BT553" i="2"/>
  <c r="CM502" i="2"/>
  <c r="BS553" i="2"/>
  <c r="AY553" i="2"/>
  <c r="BU553" i="2"/>
  <c r="CI553" i="2"/>
  <c r="AY509" i="2"/>
  <c r="BP556" i="2"/>
  <c r="BS509" i="2"/>
  <c r="BO494" i="2"/>
  <c r="CC541" i="2"/>
  <c r="BP494" i="2"/>
  <c r="BQ541" i="2"/>
  <c r="BQ494" i="2"/>
  <c r="CE541" i="2"/>
  <c r="BA553" i="2"/>
  <c r="BQ508" i="2"/>
  <c r="BC495" i="2"/>
  <c r="BQ502" i="2"/>
  <c r="BU556" i="2"/>
  <c r="BP541" i="2"/>
  <c r="BR541" i="2"/>
  <c r="BB553" i="2"/>
  <c r="BS508" i="2"/>
  <c r="BF495" i="2"/>
  <c r="BS502" i="2"/>
  <c r="CI494" i="2"/>
  <c r="CK494" i="2"/>
  <c r="CD541" i="2"/>
  <c r="CM494" i="2"/>
  <c r="BX553" i="2"/>
  <c r="BC553" i="2"/>
  <c r="BU502" i="2"/>
  <c r="G104" i="2"/>
  <c r="AX104" i="2"/>
  <c r="G107" i="2"/>
  <c r="G138" i="2"/>
  <c r="BG556" i="2"/>
  <c r="CH556" i="2"/>
  <c r="AX549" i="2"/>
  <c r="CH549" i="2"/>
  <c r="BH509" i="2"/>
  <c r="BU549" i="2"/>
  <c r="CB502" i="2"/>
  <c r="CJ556" i="2"/>
  <c r="BQ553" i="2"/>
  <c r="CD553" i="2"/>
  <c r="BF494" i="2"/>
  <c r="CV138" i="2"/>
  <c r="BA562" i="2"/>
  <c r="EF138" i="2"/>
  <c r="CK562" i="2"/>
  <c r="BR553" i="2"/>
  <c r="CW138" i="2"/>
  <c r="BB562" i="2"/>
  <c r="EG138" i="2"/>
  <c r="CL562" i="2"/>
  <c r="CX138" i="2"/>
  <c r="BC562" i="2"/>
  <c r="DU138" i="2"/>
  <c r="BZ562" i="2"/>
  <c r="EH138" i="2"/>
  <c r="CM562" i="2"/>
  <c r="DV138" i="2"/>
  <c r="CA562" i="2"/>
  <c r="BS494" i="2"/>
  <c r="BS541" i="2"/>
  <c r="CG541" i="2"/>
  <c r="DW138" i="2"/>
  <c r="CB562" i="2"/>
  <c r="BU494" i="2"/>
  <c r="BT541" i="2"/>
  <c r="CH541" i="2"/>
  <c r="DX138" i="2"/>
  <c r="CC562" i="2"/>
  <c r="BX494" i="2"/>
  <c r="BU541" i="2"/>
  <c r="CI541" i="2"/>
  <c r="AY66" i="2"/>
  <c r="BU66" i="2"/>
  <c r="CK553" i="2"/>
  <c r="BT555" i="2"/>
  <c r="CH555" i="2"/>
  <c r="DL138" i="2"/>
  <c r="BQ562" i="2"/>
  <c r="DY138" i="2"/>
  <c r="CD562" i="2"/>
  <c r="CB495" i="2"/>
  <c r="CM542" i="2"/>
  <c r="EB219" i="2"/>
  <c r="CG544" i="2" s="1"/>
  <c r="CD258" i="2"/>
  <c r="BJ262" i="2"/>
  <c r="CK262" i="2"/>
  <c r="DY262" i="2"/>
  <c r="CB270" i="2"/>
  <c r="DF270" i="2"/>
  <c r="EG270" i="2"/>
  <c r="BY494" i="2"/>
  <c r="BV541" i="2"/>
  <c r="CJ541" i="2"/>
  <c r="CB56" i="2"/>
  <c r="AJ56" i="2"/>
  <c r="BA66" i="2"/>
  <c r="ED66" i="2"/>
  <c r="CL553" i="2"/>
  <c r="BU555" i="2"/>
  <c r="CI555" i="2"/>
  <c r="DM138" i="2"/>
  <c r="BR562" i="2"/>
  <c r="CD495" i="2"/>
  <c r="CN542" i="2"/>
  <c r="DV219" i="2"/>
  <c r="CA544" i="2" s="1"/>
  <c r="EI219" i="2"/>
  <c r="CN544" i="2" s="1"/>
  <c r="CM262" i="2"/>
  <c r="EH270" i="2"/>
  <c r="BZ494" i="2"/>
  <c r="BX541" i="2"/>
  <c r="CK541" i="2"/>
  <c r="BH56" i="2"/>
  <c r="CD56" i="2"/>
  <c r="DU56" i="2"/>
  <c r="EH56" i="2"/>
  <c r="BC66" i="2"/>
  <c r="BY66" i="2"/>
  <c r="FD66" i="2"/>
  <c r="BZ553" i="2"/>
  <c r="CM553" i="2"/>
  <c r="BU508" i="2"/>
  <c r="BV555" i="2"/>
  <c r="CJ555" i="2"/>
  <c r="DN138" i="2"/>
  <c r="BS562" i="2"/>
  <c r="CG495" i="2"/>
  <c r="DW219" i="2"/>
  <c r="CB544" i="2" s="1"/>
  <c r="CI258" i="2"/>
  <c r="DX258" i="2"/>
  <c r="DN262" i="2"/>
  <c r="CB494" i="2"/>
  <c r="BY541" i="2"/>
  <c r="CL541" i="2"/>
  <c r="BF66" i="2"/>
  <c r="BZ66" i="2"/>
  <c r="EF66" i="2"/>
  <c r="BD553" i="2"/>
  <c r="CA553" i="2"/>
  <c r="BX555" i="2"/>
  <c r="CK555" i="2"/>
  <c r="DO138" i="2"/>
  <c r="BT562" i="2"/>
  <c r="DX219" i="2"/>
  <c r="CC544" i="2" s="1"/>
  <c r="DO262" i="2"/>
  <c r="BH494" i="2"/>
  <c r="CD494" i="2"/>
  <c r="BZ541" i="2"/>
  <c r="CM541" i="2"/>
  <c r="BO553" i="2"/>
  <c r="CB553" i="2"/>
  <c r="BZ508" i="2"/>
  <c r="CT138" i="2"/>
  <c r="AY562" i="2"/>
  <c r="DP138" i="2"/>
  <c r="BU562" i="2"/>
  <c r="ED138" i="2"/>
  <c r="CI562" i="2"/>
  <c r="CI270" i="2"/>
  <c r="BJ494" i="2"/>
  <c r="CG494" i="2"/>
  <c r="CA541" i="2"/>
  <c r="CN541" i="2"/>
  <c r="BP553" i="2"/>
  <c r="CC553" i="2"/>
  <c r="CU138" i="2"/>
  <c r="AZ562" i="2"/>
  <c r="EE138" i="2"/>
  <c r="CJ562" i="2"/>
  <c r="BL494" i="2"/>
  <c r="CH494" i="2"/>
  <c r="BO541" i="2"/>
  <c r="CB541" i="2"/>
  <c r="DJ138" i="2"/>
  <c r="BO562" i="2"/>
  <c r="DZ138" i="2"/>
  <c r="CE562" i="2"/>
  <c r="DT138" i="2"/>
  <c r="BY562" i="2"/>
  <c r="EB138" i="2"/>
  <c r="CG562" i="2"/>
  <c r="DK138" i="2"/>
  <c r="BP562" i="2"/>
  <c r="CR138" i="2"/>
  <c r="AW562" i="2"/>
  <c r="CS138" i="2"/>
  <c r="AX562" i="2"/>
  <c r="EC138" i="2"/>
  <c r="CH562" i="2"/>
  <c r="DQ138" i="2"/>
  <c r="BV562" i="2"/>
  <c r="DS138" i="2"/>
  <c r="BX562" i="2"/>
  <c r="CY138" i="2"/>
  <c r="BD562" i="2"/>
  <c r="EI138" i="2"/>
  <c r="CN562" i="2"/>
  <c r="AW553" i="2"/>
  <c r="CG553" i="2"/>
  <c r="AX553" i="2"/>
  <c r="CH553" i="2"/>
  <c r="BY553" i="2"/>
  <c r="CN553" i="2"/>
  <c r="CE553" i="2"/>
  <c r="BC549" i="2"/>
  <c r="CM549" i="2"/>
  <c r="BX502" i="2"/>
  <c r="AY508" i="2"/>
  <c r="DG270" i="2"/>
  <c r="AW549" i="2"/>
  <c r="CG549" i="2"/>
  <c r="DW258" i="2"/>
  <c r="EF56" i="2"/>
  <c r="BZ56" i="2"/>
  <c r="BX508" i="2"/>
  <c r="BH495" i="2"/>
  <c r="BY502" i="2"/>
  <c r="BL495" i="2"/>
  <c r="DM56" i="2"/>
  <c r="BJ495" i="2"/>
  <c r="BC508" i="2"/>
  <c r="BB549" i="2"/>
  <c r="CL549" i="2"/>
  <c r="CI262" i="2"/>
  <c r="DX262" i="2"/>
  <c r="BC270" i="2"/>
  <c r="BZ270" i="2"/>
  <c r="DE270" i="2"/>
  <c r="EF270" i="2"/>
  <c r="BJ56" i="2"/>
  <c r="BA508" i="2"/>
  <c r="BS219" i="2"/>
  <c r="BS497" i="2" s="1"/>
  <c r="BC258" i="2"/>
  <c r="CI495" i="2"/>
  <c r="BY555" i="2"/>
  <c r="BU231" i="2"/>
  <c r="BU498" i="2" s="1"/>
  <c r="CG56" i="2"/>
  <c r="CG492" i="2" s="1"/>
  <c r="EI56" i="2"/>
  <c r="CN539" i="2" s="1"/>
  <c r="FE66" i="2"/>
  <c r="CK258" i="2"/>
  <c r="DY258" i="2"/>
  <c r="DO56" i="2"/>
  <c r="BG66" i="2"/>
  <c r="CB66" i="2"/>
  <c r="CL555" i="2"/>
  <c r="DP262" i="2"/>
  <c r="BO495" i="2"/>
  <c r="CD502" i="2"/>
  <c r="BA270" i="2"/>
  <c r="CB508" i="2"/>
  <c r="BF502" i="2"/>
  <c r="BZ502" i="2"/>
  <c r="BA549" i="2"/>
  <c r="BX549" i="2"/>
  <c r="CK549" i="2"/>
  <c r="BJ198" i="2"/>
  <c r="BJ500" i="2" s="1"/>
  <c r="EY198" i="2"/>
  <c r="BU219" i="2"/>
  <c r="BU497" i="2" s="1"/>
  <c r="FA219" i="2"/>
  <c r="BL56" i="2"/>
  <c r="CH56" i="2"/>
  <c r="CH492" i="2" s="1"/>
  <c r="DJ56" i="2"/>
  <c r="BO539" i="2" s="1"/>
  <c r="DW56" i="2"/>
  <c r="EU56" i="2"/>
  <c r="CK495" i="2"/>
  <c r="DS219" i="2"/>
  <c r="BX544" i="2" s="1"/>
  <c r="BH66" i="2"/>
  <c r="CD66" i="2"/>
  <c r="EH66" i="2"/>
  <c r="BZ555" i="2"/>
  <c r="CM555" i="2"/>
  <c r="DZ219" i="2"/>
  <c r="CE544" i="2" s="1"/>
  <c r="CD508" i="2"/>
  <c r="BH508" i="2"/>
  <c r="CG502" i="2"/>
  <c r="CB549" i="2"/>
  <c r="BY505" i="2"/>
  <c r="CJ128" i="2"/>
  <c r="CJ513" i="2" s="1"/>
  <c r="AH128" i="2"/>
  <c r="T258" i="2"/>
  <c r="AZ51" i="2"/>
  <c r="R51" i="2"/>
  <c r="BB103" i="2"/>
  <c r="T104" i="2"/>
  <c r="CC124" i="2"/>
  <c r="BT128" i="2"/>
  <c r="BT513" i="2" s="1"/>
  <c r="AB128" i="2"/>
  <c r="BT137" i="2"/>
  <c r="AB138" i="2"/>
  <c r="BR198" i="2"/>
  <c r="BR500" i="2" s="1"/>
  <c r="Z198" i="2"/>
  <c r="BL198" i="2"/>
  <c r="BL500" i="2" s="1"/>
  <c r="CI198" i="2"/>
  <c r="CI500" i="2" s="1"/>
  <c r="BS549" i="2"/>
  <c r="BB270" i="2"/>
  <c r="T270" i="2"/>
  <c r="CL280" i="2"/>
  <c r="BI283" i="2"/>
  <c r="V283" i="2"/>
  <c r="R289" i="2"/>
  <c r="BB51" i="2"/>
  <c r="T51" i="2"/>
  <c r="BI51" i="2"/>
  <c r="V51" i="2"/>
  <c r="BK103" i="2"/>
  <c r="X104" i="2"/>
  <c r="CC137" i="2"/>
  <c r="CC138" i="2" s="1"/>
  <c r="CC516" i="2" s="1"/>
  <c r="AF138" i="2"/>
  <c r="CA262" i="2"/>
  <c r="AD262" i="2"/>
  <c r="BK270" i="2"/>
  <c r="X270" i="2"/>
  <c r="BH270" i="2"/>
  <c r="BK51" i="2"/>
  <c r="X51" i="2"/>
  <c r="BI106" i="2"/>
  <c r="V107" i="2"/>
  <c r="CC198" i="2"/>
  <c r="CC500" i="2" s="1"/>
  <c r="AF198" i="2"/>
  <c r="BH219" i="2"/>
  <c r="BZ231" i="2"/>
  <c r="BZ498" i="2" s="1"/>
  <c r="AF262" i="2"/>
  <c r="BQ262" i="2"/>
  <c r="DV270" i="2"/>
  <c r="AZ280" i="2"/>
  <c r="BT283" i="2"/>
  <c r="AB283" i="2"/>
  <c r="CI56" i="2"/>
  <c r="CC90" i="2"/>
  <c r="CC92" i="2" s="1"/>
  <c r="BK210" i="2"/>
  <c r="X219" i="2"/>
  <c r="CQ219" i="2"/>
  <c r="BA219" i="2"/>
  <c r="BA497" i="2" s="1"/>
  <c r="AY549" i="2"/>
  <c r="CJ262" i="2"/>
  <c r="AH262" i="2"/>
  <c r="BS262" i="2"/>
  <c r="DJ262" i="2"/>
  <c r="BT270" i="2"/>
  <c r="AB270" i="2"/>
  <c r="BJ270" i="2"/>
  <c r="DW270" i="2"/>
  <c r="CG66" i="2"/>
  <c r="BB95" i="2"/>
  <c r="CA555" i="2"/>
  <c r="BR106" i="2"/>
  <c r="Z107" i="2"/>
  <c r="AZ124" i="2"/>
  <c r="AZ125" i="2" s="1"/>
  <c r="BK148" i="2"/>
  <c r="BK149" i="2" s="1"/>
  <c r="BK520" i="2" s="1"/>
  <c r="X149" i="2"/>
  <c r="CC495" i="2"/>
  <c r="BA198" i="2"/>
  <c r="BA500" i="2" s="1"/>
  <c r="BY229" i="2"/>
  <c r="CJ258" i="2"/>
  <c r="AH258" i="2"/>
  <c r="BS258" i="2"/>
  <c r="DP258" i="2"/>
  <c r="EF262" i="2"/>
  <c r="EE262" i="2"/>
  <c r="CC270" i="2"/>
  <c r="AF270" i="2"/>
  <c r="CK270" i="2"/>
  <c r="DY270" i="2"/>
  <c r="FC51" i="2"/>
  <c r="ER51" i="2"/>
  <c r="DN56" i="2"/>
  <c r="CI66" i="2"/>
  <c r="BK95" i="2"/>
  <c r="CI508" i="2"/>
  <c r="CC555" i="2"/>
  <c r="AZ128" i="2"/>
  <c r="AZ513" i="2" s="1"/>
  <c r="R128" i="2"/>
  <c r="BR148" i="2"/>
  <c r="Z149" i="2"/>
  <c r="CJ495" i="2"/>
  <c r="CA210" i="2"/>
  <c r="CA219" i="2" s="1"/>
  <c r="CA497" i="2" s="1"/>
  <c r="AD219" i="2"/>
  <c r="BL219" i="2"/>
  <c r="BL497" i="2" s="1"/>
  <c r="CA231" i="2"/>
  <c r="CA498" i="2" s="1"/>
  <c r="AD231" i="2"/>
  <c r="CL258" i="2"/>
  <c r="AJ258" i="2"/>
  <c r="BU258" i="2"/>
  <c r="CG258" i="2"/>
  <c r="EG262" i="2"/>
  <c r="CJ270" i="2"/>
  <c r="AH270" i="2"/>
  <c r="BQ270" i="2"/>
  <c r="CM270" i="2"/>
  <c r="BR280" i="2"/>
  <c r="CC289" i="2"/>
  <c r="AF289" i="2"/>
  <c r="R303" i="2"/>
  <c r="AY56" i="2"/>
  <c r="CK66" i="2"/>
  <c r="BR95" i="2"/>
  <c r="BJ508" i="2"/>
  <c r="CK508" i="2"/>
  <c r="BQ555" i="2"/>
  <c r="CD555" i="2"/>
  <c r="CL103" i="2"/>
  <c r="CL104" i="2" s="1"/>
  <c r="AJ104" i="2"/>
  <c r="CC106" i="2"/>
  <c r="CC107" i="2" s="1"/>
  <c r="AF107" i="2"/>
  <c r="BK124" i="2"/>
  <c r="BT148" i="2"/>
  <c r="BT149" i="2" s="1"/>
  <c r="BT520" i="2" s="1"/>
  <c r="AB149" i="2"/>
  <c r="BU495" i="2"/>
  <c r="BZ198" i="2"/>
  <c r="BZ500" i="2" s="1"/>
  <c r="CC210" i="2"/>
  <c r="CC219" i="2" s="1"/>
  <c r="CC497" i="2" s="1"/>
  <c r="AF219" i="2"/>
  <c r="CI219" i="2"/>
  <c r="CI497" i="2" s="1"/>
  <c r="BL231" i="2"/>
  <c r="BL498" i="2" s="1"/>
  <c r="DJ258" i="2"/>
  <c r="BA262" i="2"/>
  <c r="CB262" i="2"/>
  <c r="EH262" i="2"/>
  <c r="EB262" i="2"/>
  <c r="CL270" i="2"/>
  <c r="AJ270" i="2"/>
  <c r="BS270" i="2"/>
  <c r="DN270" i="2"/>
  <c r="BT280" i="2"/>
  <c r="CJ289" i="2"/>
  <c r="AH289" i="2"/>
  <c r="BT131" i="2"/>
  <c r="BT514" i="2" s="1"/>
  <c r="AB131" i="2"/>
  <c r="ED56" i="2"/>
  <c r="CM66" i="2"/>
  <c r="BL508" i="2"/>
  <c r="BR555" i="2"/>
  <c r="BR124" i="2"/>
  <c r="BI128" i="2"/>
  <c r="BI513" i="2" s="1"/>
  <c r="V128" i="2"/>
  <c r="BI137" i="2"/>
  <c r="V138" i="2"/>
  <c r="AZ146" i="2"/>
  <c r="AZ519" i="2" s="1"/>
  <c r="R146" i="2"/>
  <c r="CA148" i="2"/>
  <c r="CA149" i="2" s="1"/>
  <c r="CA520" i="2" s="1"/>
  <c r="AD149" i="2"/>
  <c r="BB198" i="2"/>
  <c r="BB500" i="2" s="1"/>
  <c r="T198" i="2"/>
  <c r="EF219" i="2"/>
  <c r="CK544" i="2" s="1"/>
  <c r="EH231" i="2"/>
  <c r="CM545" i="2" s="1"/>
  <c r="BJ231" i="2"/>
  <c r="BJ498" i="2" s="1"/>
  <c r="AY231" i="2"/>
  <c r="CC549" i="2"/>
  <c r="BD549" i="2"/>
  <c r="CA549" i="2"/>
  <c r="BZ258" i="2"/>
  <c r="BO258" i="2"/>
  <c r="T262" i="2"/>
  <c r="BC262" i="2"/>
  <c r="CD262" i="2"/>
  <c r="BH262" i="2"/>
  <c r="DU262" i="2"/>
  <c r="BU270" i="2"/>
  <c r="DO270" i="2"/>
  <c r="CA280" i="2"/>
  <c r="CL289" i="2"/>
  <c r="AJ289" i="2"/>
  <c r="BI303" i="2"/>
  <c r="V303" i="2"/>
  <c r="CA131" i="2"/>
  <c r="CA514" i="2" s="1"/>
  <c r="AD131" i="2"/>
  <c r="BI90" i="2"/>
  <c r="CC95" i="2"/>
  <c r="AZ103" i="2"/>
  <c r="R104" i="2"/>
  <c r="CA124" i="2"/>
  <c r="BR128" i="2"/>
  <c r="BR513" i="2" s="1"/>
  <c r="Z128" i="2"/>
  <c r="BR137" i="2"/>
  <c r="BR138" i="2" s="1"/>
  <c r="BR516" i="2" s="1"/>
  <c r="Z138" i="2"/>
  <c r="BI146" i="2"/>
  <c r="BI519" i="2" s="1"/>
  <c r="V146" i="2"/>
  <c r="CJ148" i="2"/>
  <c r="CJ149" i="2" s="1"/>
  <c r="CJ520" i="2" s="1"/>
  <c r="AH149" i="2"/>
  <c r="AZ495" i="2"/>
  <c r="BK198" i="2"/>
  <c r="BK500" i="2" s="1"/>
  <c r="X198" i="2"/>
  <c r="X262" i="2"/>
  <c r="DD270" i="2"/>
  <c r="EE270" i="2"/>
  <c r="CJ280" i="2"/>
  <c r="BB283" i="2"/>
  <c r="T283" i="2"/>
  <c r="Z303" i="2"/>
  <c r="BK90" i="2"/>
  <c r="CJ95" i="2"/>
  <c r="BK146" i="2"/>
  <c r="BK519" i="2" s="1"/>
  <c r="X146" i="2"/>
  <c r="CL148" i="2"/>
  <c r="CL149" i="2" s="1"/>
  <c r="CL520" i="2" s="1"/>
  <c r="AJ149" i="2"/>
  <c r="BB495" i="2"/>
  <c r="EB198" i="2"/>
  <c r="CQ198" i="2"/>
  <c r="BR262" i="2"/>
  <c r="Z262" i="2"/>
  <c r="BT303" i="2"/>
  <c r="AB303" i="2"/>
  <c r="BR90" i="2"/>
  <c r="CL95" i="2"/>
  <c r="BI103" i="2"/>
  <c r="BI104" i="2" s="1"/>
  <c r="V104" i="2"/>
  <c r="AZ106" i="2"/>
  <c r="R107" i="2"/>
  <c r="CJ124" i="2"/>
  <c r="CJ125" i="2" s="1"/>
  <c r="AD128" i="2"/>
  <c r="CA137" i="2"/>
  <c r="CA138" i="2" s="1"/>
  <c r="CA516" i="2" s="1"/>
  <c r="AD138" i="2"/>
  <c r="BR146" i="2"/>
  <c r="BR519" i="2" s="1"/>
  <c r="Z146" i="2"/>
  <c r="BI495" i="2"/>
  <c r="BT198" i="2"/>
  <c r="BT500" i="2" s="1"/>
  <c r="AB198" i="2"/>
  <c r="CJ198" i="2"/>
  <c r="CJ500" i="2" s="1"/>
  <c r="AH198" i="2"/>
  <c r="CK198" i="2"/>
  <c r="CK500" i="2" s="1"/>
  <c r="S145" i="6"/>
  <c r="BT549" i="2"/>
  <c r="BK258" i="2"/>
  <c r="X258" i="2"/>
  <c r="BT262" i="2"/>
  <c r="AB262" i="2"/>
  <c r="BL262" i="2"/>
  <c r="BK283" i="2"/>
  <c r="X283" i="2"/>
  <c r="T289" i="2"/>
  <c r="CA303" i="2"/>
  <c r="AD303" i="2"/>
  <c r="BT90" i="2"/>
  <c r="BT92" i="2" s="1"/>
  <c r="BB106" i="2"/>
  <c r="T107" i="2"/>
  <c r="CL124" i="2"/>
  <c r="CC128" i="2"/>
  <c r="CC513" i="2" s="1"/>
  <c r="AF128" i="2"/>
  <c r="BT146" i="2"/>
  <c r="BT519" i="2" s="1"/>
  <c r="AB146" i="2"/>
  <c r="BK495" i="2"/>
  <c r="CA198" i="2"/>
  <c r="CA500" i="2" s="1"/>
  <c r="AD198" i="2"/>
  <c r="AJ198" i="2"/>
  <c r="CM198" i="2"/>
  <c r="CM500" i="2" s="1"/>
  <c r="BR258" i="2"/>
  <c r="Z258" i="2"/>
  <c r="BJ258" i="2"/>
  <c r="CD270" i="2"/>
  <c r="BO270" i="2"/>
  <c r="DU270" i="2"/>
  <c r="BR283" i="2"/>
  <c r="Z283" i="2"/>
  <c r="BI289" i="2"/>
  <c r="V289" i="2"/>
  <c r="CC303" i="2"/>
  <c r="AF303" i="2"/>
  <c r="CA90" i="2"/>
  <c r="CA92" i="2" s="1"/>
  <c r="BR103" i="2"/>
  <c r="Z104" i="2"/>
  <c r="CJ137" i="2"/>
  <c r="CJ138" i="2" s="1"/>
  <c r="CJ516" i="2" s="1"/>
  <c r="AH138" i="2"/>
  <c r="CA146" i="2"/>
  <c r="CA519" i="2" s="1"/>
  <c r="AD146" i="2"/>
  <c r="AZ148" i="2"/>
  <c r="R149" i="2"/>
  <c r="BQ198" i="2"/>
  <c r="BQ500" i="2" s="1"/>
  <c r="BC219" i="2"/>
  <c r="BC497" i="2" s="1"/>
  <c r="BZ219" i="2"/>
  <c r="BZ497" i="2" s="1"/>
  <c r="BC231" i="2"/>
  <c r="BT258" i="2"/>
  <c r="AB258" i="2"/>
  <c r="BL258" i="2"/>
  <c r="BL504" i="2" s="1"/>
  <c r="CM258" i="2"/>
  <c r="BR270" i="2"/>
  <c r="Z270" i="2"/>
  <c r="BK289" i="2"/>
  <c r="X289" i="2"/>
  <c r="CJ303" i="2"/>
  <c r="AH303" i="2"/>
  <c r="AZ131" i="2"/>
  <c r="AZ514" i="2" s="1"/>
  <c r="R131" i="2"/>
  <c r="BR51" i="2"/>
  <c r="Z51" i="2"/>
  <c r="BO56" i="2"/>
  <c r="BO492" i="2" s="1"/>
  <c r="DK56" i="2"/>
  <c r="BP539" i="2" s="1"/>
  <c r="AZ95" i="2"/>
  <c r="BT103" i="2"/>
  <c r="BT104" i="2" s="1"/>
  <c r="AB104" i="2"/>
  <c r="BK106" i="2"/>
  <c r="BK107" i="2" s="1"/>
  <c r="X107" i="2"/>
  <c r="CL128" i="2"/>
  <c r="CL513" i="2" s="1"/>
  <c r="AJ128" i="2"/>
  <c r="CL137" i="2"/>
  <c r="CL138" i="2" s="1"/>
  <c r="CL516" i="2" s="1"/>
  <c r="AJ138" i="2"/>
  <c r="CC146" i="2"/>
  <c r="CC519" i="2" s="1"/>
  <c r="AF146" i="2"/>
  <c r="BB148" i="2"/>
  <c r="T149" i="2"/>
  <c r="BT495" i="2"/>
  <c r="CM495" i="2"/>
  <c r="BS198" i="2"/>
  <c r="BS500" i="2" s="1"/>
  <c r="CB219" i="2"/>
  <c r="CB497" i="2" s="1"/>
  <c r="CB231" i="2"/>
  <c r="CB498" i="2" s="1"/>
  <c r="CI549" i="2"/>
  <c r="CA258" i="2"/>
  <c r="AD258" i="2"/>
  <c r="DN258" i="2"/>
  <c r="BB280" i="2"/>
  <c r="CA283" i="2"/>
  <c r="AD283" i="2"/>
  <c r="BR289" i="2"/>
  <c r="Z289" i="2"/>
  <c r="CL303" i="2"/>
  <c r="AJ303" i="2"/>
  <c r="T131" i="2"/>
  <c r="BT51" i="2"/>
  <c r="AB51" i="2"/>
  <c r="CK56" i="2"/>
  <c r="DL56" i="2"/>
  <c r="DY56" i="2"/>
  <c r="EE56" i="2"/>
  <c r="BJ66" i="2"/>
  <c r="EI66" i="2"/>
  <c r="CJ90" i="2"/>
  <c r="CJ92" i="2" s="1"/>
  <c r="CA103" i="2"/>
  <c r="CA104" i="2" s="1"/>
  <c r="AD104" i="2"/>
  <c r="CJ146" i="2"/>
  <c r="CJ519" i="2" s="1"/>
  <c r="AH146" i="2"/>
  <c r="BI148" i="2"/>
  <c r="V149" i="2"/>
  <c r="CA495" i="2"/>
  <c r="BU198" i="2"/>
  <c r="BU500" i="2" s="1"/>
  <c r="BR210" i="2"/>
  <c r="Z219" i="2"/>
  <c r="CD219" i="2"/>
  <c r="CD497" i="2" s="1"/>
  <c r="EH219" i="2"/>
  <c r="CM544" i="2" s="1"/>
  <c r="FB217" i="2"/>
  <c r="FB219" i="2" s="1"/>
  <c r="CD231" i="2"/>
  <c r="CD498" i="2" s="1"/>
  <c r="BR254" i="2"/>
  <c r="AZ549" i="2"/>
  <c r="CJ549" i="2"/>
  <c r="CC258" i="2"/>
  <c r="AF258" i="2"/>
  <c r="BQ258" i="2"/>
  <c r="DO258" i="2"/>
  <c r="CL262" i="2"/>
  <c r="AJ262" i="2"/>
  <c r="BU262" i="2"/>
  <c r="BO262" i="2"/>
  <c r="DK262" i="2"/>
  <c r="ED262" i="2"/>
  <c r="CA270" i="2"/>
  <c r="AD270" i="2"/>
  <c r="DX270" i="2"/>
  <c r="BI280" i="2"/>
  <c r="CC283" i="2"/>
  <c r="AF283" i="2"/>
  <c r="BT289" i="2"/>
  <c r="AB289" i="2"/>
  <c r="BI131" i="2"/>
  <c r="BI514" i="2" s="1"/>
  <c r="V131" i="2"/>
  <c r="AD51" i="2"/>
  <c r="BQ56" i="2"/>
  <c r="CM56" i="2"/>
  <c r="BL66" i="2"/>
  <c r="W44" i="3"/>
  <c r="ER66" i="2"/>
  <c r="CW535" i="2" s="1"/>
  <c r="CL90" i="2"/>
  <c r="CL92" i="2" s="1"/>
  <c r="BI95" i="2"/>
  <c r="CB555" i="2"/>
  <c r="CC103" i="2"/>
  <c r="CC104" i="2" s="1"/>
  <c r="AF104" i="2"/>
  <c r="BT106" i="2"/>
  <c r="BT107" i="2" s="1"/>
  <c r="AB107" i="2"/>
  <c r="BB124" i="2"/>
  <c r="CL146" i="2"/>
  <c r="CL519" i="2" s="1"/>
  <c r="AJ146" i="2"/>
  <c r="BQ495" i="2"/>
  <c r="BT210" i="2"/>
  <c r="BT219" i="2" s="1"/>
  <c r="BT497" i="2" s="1"/>
  <c r="AB219" i="2"/>
  <c r="BJ219" i="2"/>
  <c r="BJ497" i="2" s="1"/>
  <c r="DL270" i="2"/>
  <c r="BK280" i="2"/>
  <c r="CJ283" i="2"/>
  <c r="AH283" i="2"/>
  <c r="CA289" i="2"/>
  <c r="AD289" i="2"/>
  <c r="BK131" i="2"/>
  <c r="BK514" i="2" s="1"/>
  <c r="X131" i="2"/>
  <c r="CC51" i="2"/>
  <c r="AF51" i="2"/>
  <c r="BS56" i="2"/>
  <c r="CJ103" i="2"/>
  <c r="AH104" i="2"/>
  <c r="CA106" i="2"/>
  <c r="AD107" i="2"/>
  <c r="BI124" i="2"/>
  <c r="EY124" i="2"/>
  <c r="EY125" i="2" s="1"/>
  <c r="AZ137" i="2"/>
  <c r="R138" i="2"/>
  <c r="BS495" i="2"/>
  <c r="BC198" i="2"/>
  <c r="BC500" i="2" s="1"/>
  <c r="BJ502" i="2"/>
  <c r="BZ262" i="2"/>
  <c r="DM270" i="2"/>
  <c r="CL283" i="2"/>
  <c r="AJ283" i="2"/>
  <c r="X205" i="6"/>
  <c r="EU289" i="2"/>
  <c r="BR131" i="2"/>
  <c r="BR514" i="2" s="1"/>
  <c r="Z131" i="2"/>
  <c r="CJ51" i="2"/>
  <c r="AH51" i="2"/>
  <c r="BU56" i="2"/>
  <c r="CC119" i="2"/>
  <c r="T128" i="2"/>
  <c r="BB137" i="2"/>
  <c r="T138" i="2"/>
  <c r="CL495" i="2"/>
  <c r="CC231" i="2"/>
  <c r="CC498" i="2" s="1"/>
  <c r="AF231" i="2"/>
  <c r="CI231" i="2"/>
  <c r="CI498" i="2" s="1"/>
  <c r="BH231" i="2"/>
  <c r="BH498" i="2" s="1"/>
  <c r="BL502" i="2"/>
  <c r="BZ549" i="2"/>
  <c r="EF258" i="2"/>
  <c r="T303" i="2"/>
  <c r="CL51" i="2"/>
  <c r="AJ51" i="2"/>
  <c r="BA56" i="2"/>
  <c r="DP56" i="2"/>
  <c r="BQ66" i="2"/>
  <c r="AZ90" i="2"/>
  <c r="BT95" i="2"/>
  <c r="CM508" i="2"/>
  <c r="CJ106" i="2"/>
  <c r="CJ107" i="2" s="1"/>
  <c r="AH107" i="2"/>
  <c r="CB198" i="2"/>
  <c r="CB500" i="2" s="1"/>
  <c r="CJ210" i="2"/>
  <c r="CJ219" i="2" s="1"/>
  <c r="CJ497" i="2" s="1"/>
  <c r="AH219" i="2"/>
  <c r="CK219" i="2"/>
  <c r="CK497" i="2" s="1"/>
  <c r="DY219" i="2"/>
  <c r="CD544" i="2" s="1"/>
  <c r="AH231" i="2"/>
  <c r="CK231" i="2"/>
  <c r="CK498" i="2" s="1"/>
  <c r="CN549" i="2"/>
  <c r="EG258" i="2"/>
  <c r="BC56" i="2"/>
  <c r="BS66" i="2"/>
  <c r="BB90" i="2"/>
  <c r="BB92" i="2" s="1"/>
  <c r="CA95" i="2"/>
  <c r="BS555" i="2"/>
  <c r="CL106" i="2"/>
  <c r="CL107" i="2" s="1"/>
  <c r="AJ107" i="2"/>
  <c r="BT124" i="2"/>
  <c r="BK128" i="2"/>
  <c r="BK513" i="2" s="1"/>
  <c r="X128" i="2"/>
  <c r="BK137" i="2"/>
  <c r="BK138" i="2" s="1"/>
  <c r="BK516" i="2" s="1"/>
  <c r="X138" i="2"/>
  <c r="BB146" i="2"/>
  <c r="BB519" i="2" s="1"/>
  <c r="T146" i="2"/>
  <c r="CC148" i="2"/>
  <c r="CC149" i="2" s="1"/>
  <c r="CC520" i="2" s="1"/>
  <c r="AF149" i="2"/>
  <c r="AY495" i="2"/>
  <c r="BZ495" i="2"/>
  <c r="BI198" i="2"/>
  <c r="BI500" i="2" s="1"/>
  <c r="V198" i="2"/>
  <c r="BH198" i="2"/>
  <c r="BH500" i="2" s="1"/>
  <c r="CD198" i="2"/>
  <c r="CD500" i="2" s="1"/>
  <c r="CL210" i="2"/>
  <c r="CL219" i="2" s="1"/>
  <c r="CL497" i="2" s="1"/>
  <c r="AJ219" i="2"/>
  <c r="BQ219" i="2"/>
  <c r="BQ497" i="2" s="1"/>
  <c r="CM219" i="2"/>
  <c r="CM497" i="2" s="1"/>
  <c r="EG219" i="2"/>
  <c r="CL544" i="2" s="1"/>
  <c r="CL231" i="2"/>
  <c r="CL498" i="2" s="1"/>
  <c r="AJ231" i="2"/>
  <c r="CM231" i="2"/>
  <c r="CM498" i="2" s="1"/>
  <c r="CK502" i="2"/>
  <c r="CD549" i="2"/>
  <c r="BH502" i="2"/>
  <c r="BA258" i="2"/>
  <c r="CB258" i="2"/>
  <c r="EH258" i="2"/>
  <c r="DW262" i="2"/>
  <c r="DV262" i="2"/>
  <c r="DP270" i="2"/>
  <c r="BL270" i="2"/>
  <c r="AY270" i="2"/>
  <c r="DC270" i="2"/>
  <c r="ED270" i="2"/>
  <c r="CC280" i="2"/>
  <c r="AZ283" i="2"/>
  <c r="R283" i="2"/>
  <c r="BK303" i="2"/>
  <c r="X303" i="2"/>
  <c r="CC131" i="2"/>
  <c r="CC514" i="2" s="1"/>
  <c r="AF131" i="2"/>
  <c r="BB218" i="2"/>
  <c r="FO218" i="2" s="1"/>
  <c r="T219" i="2"/>
  <c r="AY198" i="2"/>
  <c r="AY500" i="2" s="1"/>
  <c r="ED219" i="2"/>
  <c r="CI544" i="2" s="1"/>
  <c r="EE219" i="2"/>
  <c r="CJ544" i="2" s="1"/>
  <c r="DU219" i="2"/>
  <c r="BZ544" i="2" s="1"/>
  <c r="BA231" i="2"/>
  <c r="FF280" i="2"/>
  <c r="FF210" i="2"/>
  <c r="X137" i="6" s="1"/>
  <c r="FF160" i="2"/>
  <c r="FF165" i="2" s="1"/>
  <c r="FF521" i="2" s="1"/>
  <c r="FF148" i="2"/>
  <c r="X100" i="6" s="1"/>
  <c r="X101" i="6" s="1"/>
  <c r="X96" i="6"/>
  <c r="FF137" i="2"/>
  <c r="X85" i="6" s="1"/>
  <c r="X86" i="6" s="1"/>
  <c r="EU138" i="2"/>
  <c r="FF131" i="2"/>
  <c r="EU131" i="2"/>
  <c r="EU128" i="2"/>
  <c r="FF124" i="2"/>
  <c r="FF106" i="2"/>
  <c r="FF107" i="2" s="1"/>
  <c r="EU107" i="2"/>
  <c r="FF103" i="2"/>
  <c r="FF104" i="2" s="1"/>
  <c r="EU104" i="2"/>
  <c r="FF90" i="2"/>
  <c r="FF82" i="2"/>
  <c r="EU82" i="2"/>
  <c r="X43" i="6"/>
  <c r="EU78" i="2"/>
  <c r="X32" i="6"/>
  <c r="FF47" i="2"/>
  <c r="EU47" i="2"/>
  <c r="BY549" i="2"/>
  <c r="X179" i="6"/>
  <c r="BK160" i="2"/>
  <c r="BR160" i="2"/>
  <c r="BT160" i="2"/>
  <c r="CC160" i="2"/>
  <c r="CJ160" i="2"/>
  <c r="AZ160" i="2"/>
  <c r="BB160" i="2"/>
  <c r="BB165" i="2" s="1"/>
  <c r="CA160" i="2"/>
  <c r="CL160" i="2"/>
  <c r="BI160" i="2"/>
  <c r="DV56" i="2"/>
  <c r="EG56" i="2"/>
  <c r="AH56" i="2"/>
  <c r="DX56" i="2"/>
  <c r="BP56" i="2"/>
  <c r="BP492" i="2" s="1"/>
  <c r="V56" i="2"/>
  <c r="AD56" i="2"/>
  <c r="AF56" i="2"/>
  <c r="R56" i="2"/>
  <c r="T56" i="2"/>
  <c r="BK56" i="2"/>
  <c r="X56" i="2"/>
  <c r="Z56" i="2"/>
  <c r="BT56" i="2"/>
  <c r="AB56" i="2"/>
  <c r="CH66" i="2"/>
  <c r="BI66" i="2"/>
  <c r="V66" i="2"/>
  <c r="BR66" i="2"/>
  <c r="Z66" i="2"/>
  <c r="CL66" i="2"/>
  <c r="AJ66" i="2"/>
  <c r="BB66" i="2"/>
  <c r="T66" i="2"/>
  <c r="BK66" i="2"/>
  <c r="X66" i="2"/>
  <c r="BT66" i="2"/>
  <c r="AB66" i="2"/>
  <c r="CA66" i="2"/>
  <c r="AD66" i="2"/>
  <c r="CC66" i="2"/>
  <c r="AF66" i="2"/>
  <c r="CJ66" i="2"/>
  <c r="AH66" i="2"/>
  <c r="AZ66" i="2"/>
  <c r="R66" i="2"/>
  <c r="CJ78" i="2"/>
  <c r="AH78" i="2"/>
  <c r="CL78" i="2"/>
  <c r="AJ78" i="2"/>
  <c r="BB78" i="2"/>
  <c r="T78" i="2"/>
  <c r="BK78" i="2"/>
  <c r="X78" i="2"/>
  <c r="BR78" i="2"/>
  <c r="Z78" i="2"/>
  <c r="CA78" i="2"/>
  <c r="AD78" i="2"/>
  <c r="CC78" i="2"/>
  <c r="AF78" i="2"/>
  <c r="AZ78" i="2"/>
  <c r="R78" i="2"/>
  <c r="BI78" i="2"/>
  <c r="V78" i="2"/>
  <c r="AB78" i="2"/>
  <c r="AZ82" i="2"/>
  <c r="R82" i="2"/>
  <c r="BB82" i="2"/>
  <c r="T82" i="2"/>
  <c r="BI82" i="2"/>
  <c r="V82" i="2"/>
  <c r="CA82" i="2"/>
  <c r="AD82" i="2"/>
  <c r="CC82" i="2"/>
  <c r="AF82" i="2"/>
  <c r="CL82" i="2"/>
  <c r="AJ82" i="2"/>
  <c r="BK82" i="2"/>
  <c r="X82" i="2"/>
  <c r="BR82" i="2"/>
  <c r="Z82" i="2"/>
  <c r="BT82" i="2"/>
  <c r="AB82" i="2"/>
  <c r="CJ82" i="2"/>
  <c r="AH82" i="2"/>
  <c r="R47" i="2"/>
  <c r="BB47" i="2"/>
  <c r="T47" i="2"/>
  <c r="BI47" i="2"/>
  <c r="V47" i="2"/>
  <c r="BK47" i="2"/>
  <c r="X47" i="2"/>
  <c r="BR47" i="2"/>
  <c r="Z47" i="2"/>
  <c r="BT47" i="2"/>
  <c r="AB47" i="2"/>
  <c r="CA47" i="2"/>
  <c r="AD47" i="2"/>
  <c r="CC47" i="2"/>
  <c r="AF47" i="2"/>
  <c r="Q161" i="3"/>
  <c r="R161" i="3"/>
  <c r="S161" i="3"/>
  <c r="T161" i="3"/>
  <c r="V161" i="3"/>
  <c r="U161" i="3"/>
  <c r="Q158" i="3"/>
  <c r="EW303" i="2"/>
  <c r="R158" i="3"/>
  <c r="EX303" i="2"/>
  <c r="S158" i="3"/>
  <c r="EY303" i="2"/>
  <c r="V158" i="3"/>
  <c r="EZ303" i="2"/>
  <c r="U158" i="3"/>
  <c r="FD303" i="2"/>
  <c r="T158" i="3"/>
  <c r="FE303" i="2"/>
  <c r="V205" i="6"/>
  <c r="FD289" i="2"/>
  <c r="R205" i="6"/>
  <c r="EW289" i="2"/>
  <c r="S205" i="6"/>
  <c r="EX289" i="2"/>
  <c r="T205" i="6"/>
  <c r="EY289" i="2"/>
  <c r="U205" i="6"/>
  <c r="FE289" i="2"/>
  <c r="W205" i="6"/>
  <c r="EZ289" i="2"/>
  <c r="EX283" i="2"/>
  <c r="EY283" i="2"/>
  <c r="Q145" i="3"/>
  <c r="EW283" i="2"/>
  <c r="EZ283" i="2"/>
  <c r="FD283" i="2"/>
  <c r="FE283" i="2"/>
  <c r="FB283" i="2"/>
  <c r="DK270" i="2"/>
  <c r="DQ262" i="2"/>
  <c r="BG262" i="2"/>
  <c r="CG262" i="2"/>
  <c r="BX262" i="2"/>
  <c r="FB262" i="2"/>
  <c r="EI262" i="2"/>
  <c r="EY262" i="2"/>
  <c r="FA262" i="2"/>
  <c r="FC262" i="2"/>
  <c r="EC262" i="2"/>
  <c r="DS262" i="2"/>
  <c r="FD262" i="2"/>
  <c r="BF262" i="2"/>
  <c r="DT262" i="2"/>
  <c r="FE262" i="2"/>
  <c r="EZ262" i="2"/>
  <c r="EB258" i="2"/>
  <c r="FA258" i="2"/>
  <c r="BX258" i="2"/>
  <c r="FB258" i="2"/>
  <c r="FC258" i="2"/>
  <c r="BF258" i="2"/>
  <c r="DS258" i="2"/>
  <c r="V128" i="3"/>
  <c r="EZ258" i="2"/>
  <c r="Q128" i="3"/>
  <c r="EY258" i="2"/>
  <c r="FE258" i="2"/>
  <c r="DK258" i="2"/>
  <c r="FD258" i="2"/>
  <c r="CE549" i="2"/>
  <c r="BG502" i="2"/>
  <c r="CH502" i="2"/>
  <c r="BO549" i="2"/>
  <c r="BV549" i="2"/>
  <c r="BO502" i="2"/>
  <c r="BP549" i="2"/>
  <c r="T158" i="6"/>
  <c r="EY231" i="2"/>
  <c r="CG231" i="2"/>
  <c r="CG498" i="2" s="1"/>
  <c r="FC231" i="2"/>
  <c r="BX231" i="2"/>
  <c r="BX498" i="2" s="1"/>
  <c r="EB231" i="2"/>
  <c r="CG545" i="2" s="1"/>
  <c r="W158" i="6"/>
  <c r="EZ231" i="2"/>
  <c r="V158" i="6"/>
  <c r="FD231" i="2"/>
  <c r="U158" i="6"/>
  <c r="FE231" i="2"/>
  <c r="BO231" i="2"/>
  <c r="BO498" i="2" s="1"/>
  <c r="S158" i="6"/>
  <c r="BF231" i="2"/>
  <c r="BF498" i="2" s="1"/>
  <c r="FA231" i="2"/>
  <c r="BX219" i="2"/>
  <c r="BX497" i="2" s="1"/>
  <c r="FC219" i="2"/>
  <c r="BF219" i="2"/>
  <c r="BF497" i="2" s="1"/>
  <c r="U137" i="6"/>
  <c r="U146" i="6" s="1"/>
  <c r="FE219" i="2"/>
  <c r="V137" i="6"/>
  <c r="V146" i="6" s="1"/>
  <c r="FD219" i="2"/>
  <c r="CH219" i="2"/>
  <c r="CH497" i="2" s="1"/>
  <c r="BO219" i="2"/>
  <c r="BO497" i="2" s="1"/>
  <c r="R137" i="6"/>
  <c r="W137" i="6"/>
  <c r="W146" i="6" s="1"/>
  <c r="EZ219" i="2"/>
  <c r="CG219" i="2"/>
  <c r="CG497" i="2" s="1"/>
  <c r="S137" i="6"/>
  <c r="T137" i="6"/>
  <c r="T146" i="6" s="1"/>
  <c r="EY219" i="2"/>
  <c r="EZ198" i="2"/>
  <c r="FE198" i="2"/>
  <c r="BO198" i="2"/>
  <c r="BO500" i="2" s="1"/>
  <c r="BX198" i="2"/>
  <c r="BX500" i="2" s="1"/>
  <c r="FD198" i="2"/>
  <c r="FA198" i="2"/>
  <c r="FC198" i="2"/>
  <c r="BF198" i="2"/>
  <c r="BF500" i="2" s="1"/>
  <c r="CG198" i="2"/>
  <c r="CG500" i="2" s="1"/>
  <c r="EX198" i="2"/>
  <c r="EW198" i="2"/>
  <c r="BX495" i="2"/>
  <c r="U105" i="6"/>
  <c r="U108" i="6" s="1"/>
  <c r="R105" i="6"/>
  <c r="R108" i="6" s="1"/>
  <c r="S105" i="6"/>
  <c r="S108" i="6" s="1"/>
  <c r="T105" i="6"/>
  <c r="T108" i="6" s="1"/>
  <c r="W105" i="6"/>
  <c r="W108" i="6" s="1"/>
  <c r="V105" i="6"/>
  <c r="V108" i="6" s="1"/>
  <c r="S100" i="6"/>
  <c r="S101" i="6" s="1"/>
  <c r="T100" i="6"/>
  <c r="T101" i="6" s="1"/>
  <c r="EY149" i="2"/>
  <c r="W100" i="6"/>
  <c r="W101" i="6" s="1"/>
  <c r="EZ149" i="2"/>
  <c r="V100" i="6"/>
  <c r="V101" i="6" s="1"/>
  <c r="FD149" i="2"/>
  <c r="U100" i="6"/>
  <c r="U101" i="6" s="1"/>
  <c r="FE149" i="2"/>
  <c r="R100" i="6"/>
  <c r="R101" i="6" s="1"/>
  <c r="U96" i="6"/>
  <c r="FE146" i="2"/>
  <c r="S96" i="6"/>
  <c r="T96" i="6"/>
  <c r="EY146" i="2"/>
  <c r="W96" i="6"/>
  <c r="EZ146" i="2"/>
  <c r="V96" i="6"/>
  <c r="FD146" i="2"/>
  <c r="R96" i="6"/>
  <c r="AX146" i="2"/>
  <c r="AX519" i="2" s="1"/>
  <c r="W85" i="6"/>
  <c r="W86" i="6" s="1"/>
  <c r="EZ138" i="2"/>
  <c r="FB138" i="2"/>
  <c r="V85" i="6"/>
  <c r="V86" i="6" s="1"/>
  <c r="FD138" i="2"/>
  <c r="S85" i="6"/>
  <c r="S86" i="6" s="1"/>
  <c r="EX138" i="2"/>
  <c r="T85" i="6"/>
  <c r="T86" i="6" s="1"/>
  <c r="EY138" i="2"/>
  <c r="U85" i="6"/>
  <c r="U86" i="6" s="1"/>
  <c r="FE138" i="2"/>
  <c r="R85" i="6"/>
  <c r="R86" i="6" s="1"/>
  <c r="EW138" i="2"/>
  <c r="V78" i="6"/>
  <c r="FD131" i="2"/>
  <c r="U78" i="6"/>
  <c r="FE131" i="2"/>
  <c r="T78" i="6"/>
  <c r="EY131" i="2"/>
  <c r="R78" i="6"/>
  <c r="EW131" i="2"/>
  <c r="W78" i="6"/>
  <c r="EZ131" i="2"/>
  <c r="S78" i="6"/>
  <c r="EX131" i="2"/>
  <c r="W74" i="6"/>
  <c r="EZ128" i="2"/>
  <c r="S74" i="6"/>
  <c r="EX128" i="2"/>
  <c r="V74" i="6"/>
  <c r="FD128" i="2"/>
  <c r="R74" i="6"/>
  <c r="EW128" i="2"/>
  <c r="T74" i="6"/>
  <c r="EY128" i="2"/>
  <c r="U74" i="6"/>
  <c r="FE128" i="2"/>
  <c r="V68" i="6"/>
  <c r="V69" i="6" s="1"/>
  <c r="U68" i="6"/>
  <c r="U69" i="6" s="1"/>
  <c r="R68" i="6"/>
  <c r="R69" i="6" s="1"/>
  <c r="W68" i="6"/>
  <c r="W69" i="6" s="1"/>
  <c r="S68" i="6"/>
  <c r="S69" i="6" s="1"/>
  <c r="V64" i="6"/>
  <c r="R64" i="6"/>
  <c r="S64" i="6"/>
  <c r="U64" i="6"/>
  <c r="T64" i="6"/>
  <c r="W64" i="6"/>
  <c r="FB107" i="2"/>
  <c r="FB104" i="2"/>
  <c r="V50" i="6"/>
  <c r="V53" i="6" s="1"/>
  <c r="U50" i="6"/>
  <c r="U53" i="6" s="1"/>
  <c r="CN555" i="2"/>
  <c r="CG508" i="2"/>
  <c r="BO555" i="2"/>
  <c r="BP555" i="2"/>
  <c r="R50" i="6"/>
  <c r="R53" i="6" s="1"/>
  <c r="S50" i="6"/>
  <c r="S53" i="6" s="1"/>
  <c r="CE555" i="2"/>
  <c r="T50" i="6"/>
  <c r="T53" i="6" s="1"/>
  <c r="CG555" i="2"/>
  <c r="W50" i="6"/>
  <c r="W53" i="6" s="1"/>
  <c r="U46" i="6"/>
  <c r="U47" i="6" s="1"/>
  <c r="T46" i="6"/>
  <c r="T47" i="6" s="1"/>
  <c r="W46" i="6"/>
  <c r="W47" i="6" s="1"/>
  <c r="R46" i="6"/>
  <c r="R47" i="6" s="1"/>
  <c r="S46" i="6"/>
  <c r="S47" i="6" s="1"/>
  <c r="V46" i="6"/>
  <c r="V47" i="6" s="1"/>
  <c r="FB78" i="2"/>
  <c r="S43" i="6"/>
  <c r="EX78" i="2"/>
  <c r="T43" i="6"/>
  <c r="EY78" i="2"/>
  <c r="W43" i="6"/>
  <c r="EZ78" i="2"/>
  <c r="V43" i="6"/>
  <c r="FD78" i="2"/>
  <c r="U43" i="6"/>
  <c r="FE78" i="2"/>
  <c r="R43" i="6"/>
  <c r="EW78" i="2"/>
  <c r="EW66" i="2"/>
  <c r="EY66" i="2"/>
  <c r="AX66" i="2"/>
  <c r="EB66" i="2"/>
  <c r="EZ66" i="2"/>
  <c r="BO66" i="2"/>
  <c r="FA66" i="2"/>
  <c r="BP66" i="2"/>
  <c r="EX66" i="2"/>
  <c r="BX66" i="2"/>
  <c r="FB66" i="2"/>
  <c r="BF491" i="2"/>
  <c r="DZ56" i="2"/>
  <c r="CE539" i="2" s="1"/>
  <c r="AX56" i="2"/>
  <c r="AX492" i="2" s="1"/>
  <c r="EB56" i="2"/>
  <c r="CG539" i="2" s="1"/>
  <c r="EC56" i="2"/>
  <c r="CH539" i="2" s="1"/>
  <c r="FA56" i="2"/>
  <c r="BX56" i="2"/>
  <c r="BX492" i="2" s="1"/>
  <c r="BY56" i="2"/>
  <c r="BY492" i="2" s="1"/>
  <c r="DQ56" i="2"/>
  <c r="BV539" i="2" s="1"/>
  <c r="BF56" i="2"/>
  <c r="BF492" i="2" s="1"/>
  <c r="DS56" i="2"/>
  <c r="BX539" i="2" s="1"/>
  <c r="BG56" i="2"/>
  <c r="BG492" i="2" s="1"/>
  <c r="DT56" i="2"/>
  <c r="BY539" i="2" s="1"/>
  <c r="S23" i="6"/>
  <c r="EX56" i="2"/>
  <c r="W23" i="6"/>
  <c r="EZ56" i="2"/>
  <c r="T23" i="6"/>
  <c r="EY56" i="2"/>
  <c r="V23" i="6"/>
  <c r="FD56" i="2"/>
  <c r="R23" i="6"/>
  <c r="EW56" i="2"/>
  <c r="FB56" i="2"/>
  <c r="U23" i="6"/>
  <c r="FE56" i="2"/>
  <c r="AZ198" i="2"/>
  <c r="AZ500" i="2" s="1"/>
  <c r="R198" i="2"/>
  <c r="BI217" i="2"/>
  <c r="BM217" i="2" s="1"/>
  <c r="V219" i="2"/>
  <c r="AY219" i="2"/>
  <c r="AY497" i="2" s="1"/>
  <c r="T231" i="2"/>
  <c r="R231" i="2"/>
  <c r="AZ218" i="2"/>
  <c r="R219" i="2"/>
  <c r="BQ231" i="2"/>
  <c r="BQ498" i="2" s="1"/>
  <c r="BS231" i="2"/>
  <c r="BS498" i="2" s="1"/>
  <c r="ED231" i="2"/>
  <c r="CI545" i="2" s="1"/>
  <c r="EC219" i="2"/>
  <c r="CH544" i="2" s="1"/>
  <c r="DT219" i="2"/>
  <c r="BY544" i="2" s="1"/>
  <c r="EG231" i="2"/>
  <c r="CL545" i="2" s="1"/>
  <c r="AB231" i="2"/>
  <c r="EI231" i="2"/>
  <c r="CN545" i="2" s="1"/>
  <c r="Z231" i="2"/>
  <c r="BK231" i="2"/>
  <c r="BK498" i="2" s="1"/>
  <c r="X231" i="2"/>
  <c r="BI231" i="2"/>
  <c r="BI498" i="2" s="1"/>
  <c r="V231" i="2"/>
  <c r="DL262" i="2"/>
  <c r="AY262" i="2"/>
  <c r="DM262" i="2"/>
  <c r="DZ262" i="2"/>
  <c r="EC258" i="2"/>
  <c r="BI270" i="2"/>
  <c r="V270" i="2"/>
  <c r="EI270" i="2"/>
  <c r="R270" i="2"/>
  <c r="DZ258" i="2"/>
  <c r="DL258" i="2"/>
  <c r="DM258" i="2"/>
  <c r="AY258" i="2"/>
  <c r="DT258" i="2"/>
  <c r="ED258" i="2"/>
  <c r="DQ258" i="2"/>
  <c r="EE258" i="2"/>
  <c r="BH258" i="2"/>
  <c r="DU258" i="2"/>
  <c r="DV258" i="2"/>
  <c r="EI258" i="2"/>
  <c r="BI262" i="2"/>
  <c r="V262" i="2"/>
  <c r="R262" i="2"/>
  <c r="BI258" i="2"/>
  <c r="V258" i="2"/>
  <c r="R258" i="2"/>
  <c r="EU283" i="2"/>
  <c r="FB198" i="2"/>
  <c r="FB303" i="2"/>
  <c r="DA270" i="2"/>
  <c r="EB270" i="2"/>
  <c r="EZ270" i="2"/>
  <c r="DT270" i="2"/>
  <c r="BG270" i="2"/>
  <c r="DH270" i="2"/>
  <c r="DB270" i="2"/>
  <c r="BX270" i="2"/>
  <c r="FD270" i="2"/>
  <c r="DS270" i="2"/>
  <c r="FE270" i="2"/>
  <c r="CG270" i="2"/>
  <c r="DJ270" i="2"/>
  <c r="EC270" i="2"/>
  <c r="BY270" i="2"/>
  <c r="CH270" i="2"/>
  <c r="EW270" i="2"/>
  <c r="FA270" i="2"/>
  <c r="DQ270" i="2"/>
  <c r="EX270" i="2"/>
  <c r="FC270" i="2"/>
  <c r="BF270" i="2"/>
  <c r="BP270" i="2"/>
  <c r="DZ270" i="2"/>
  <c r="EY270" i="2"/>
  <c r="BY160" i="2"/>
  <c r="H66" i="2"/>
  <c r="BY95" i="2"/>
  <c r="H258" i="2"/>
  <c r="G258" i="2"/>
  <c r="CH495" i="2"/>
  <c r="G219" i="2"/>
  <c r="G198" i="2"/>
  <c r="H270" i="2"/>
  <c r="BY124" i="2"/>
  <c r="BY137" i="2"/>
  <c r="BY138" i="2" s="1"/>
  <c r="BY516" i="2" s="1"/>
  <c r="BG138" i="2"/>
  <c r="BG516" i="2" s="1"/>
  <c r="CH103" i="2"/>
  <c r="CH104" i="2" s="1"/>
  <c r="S70" i="3"/>
  <c r="S73" i="3"/>
  <c r="V95" i="3"/>
  <c r="S44" i="3"/>
  <c r="W95" i="3"/>
  <c r="W102" i="3"/>
  <c r="U102" i="3"/>
  <c r="R102" i="3"/>
  <c r="Q102" i="3"/>
  <c r="C102" i="3"/>
  <c r="R101" i="3"/>
  <c r="T101" i="3"/>
  <c r="S101" i="3"/>
  <c r="F101" i="3"/>
  <c r="E101" i="3"/>
  <c r="W101" i="3"/>
  <c r="V101" i="3"/>
  <c r="U101" i="3"/>
  <c r="U95" i="3"/>
  <c r="T95" i="3"/>
  <c r="F95" i="3"/>
  <c r="S95" i="3"/>
  <c r="E95" i="3"/>
  <c r="R95" i="3"/>
  <c r="Q95" i="3"/>
  <c r="C95" i="3"/>
  <c r="E102" i="3"/>
  <c r="S102" i="3"/>
  <c r="F102" i="3"/>
  <c r="T102" i="3"/>
  <c r="C101" i="3"/>
  <c r="Q101" i="3"/>
  <c r="V102" i="3"/>
  <c r="T73" i="3"/>
  <c r="Q73" i="3"/>
  <c r="U73" i="3"/>
  <c r="E73" i="3"/>
  <c r="V73" i="3"/>
  <c r="F73" i="3"/>
  <c r="R73" i="3"/>
  <c r="C73" i="3"/>
  <c r="F70" i="3"/>
  <c r="T70" i="3"/>
  <c r="U70" i="3"/>
  <c r="V70" i="3"/>
  <c r="C70" i="3"/>
  <c r="Q70" i="3"/>
  <c r="R70" i="3"/>
  <c r="E70" i="3"/>
  <c r="Q67" i="3"/>
  <c r="R67" i="3"/>
  <c r="S67" i="3"/>
  <c r="T67" i="3"/>
  <c r="U67" i="3"/>
  <c r="V67" i="3"/>
  <c r="Q53" i="3"/>
  <c r="V53" i="3"/>
  <c r="Q44" i="3"/>
  <c r="T44" i="3"/>
  <c r="U44" i="3"/>
  <c r="V44" i="3"/>
  <c r="R44" i="3"/>
  <c r="C9" i="3"/>
  <c r="E9" i="3"/>
  <c r="G12" i="4" s="1"/>
  <c r="DE160" i="2"/>
  <c r="DE165" i="2" s="1"/>
  <c r="DE521" i="2" s="1"/>
  <c r="EJ160" i="2"/>
  <c r="EJ165" i="2" s="1"/>
  <c r="EJ521" i="2" s="1"/>
  <c r="BP160" i="2"/>
  <c r="EA160" i="2"/>
  <c r="EA165" i="2" s="1"/>
  <c r="EA521" i="2" s="1"/>
  <c r="DR160" i="2"/>
  <c r="DR165" i="2" s="1"/>
  <c r="DR521" i="2" s="1"/>
  <c r="DG160" i="2"/>
  <c r="DG165" i="2" s="1"/>
  <c r="DG521" i="2" s="1"/>
  <c r="CZ160" i="2"/>
  <c r="BG160" i="2"/>
  <c r="DA160" i="2"/>
  <c r="DA165" i="2" s="1"/>
  <c r="DA521" i="2" s="1"/>
  <c r="DC160" i="2"/>
  <c r="DC165" i="2" s="1"/>
  <c r="DC521" i="2" s="1"/>
  <c r="H160" i="2"/>
  <c r="H165" i="2" s="1"/>
  <c r="AX160" i="2"/>
  <c r="AX165" i="2" s="1"/>
  <c r="CH160" i="2"/>
  <c r="EA131" i="2"/>
  <c r="CF561" i="2" s="1"/>
  <c r="DG131" i="2"/>
  <c r="BL561" i="2" s="1"/>
  <c r="CZ131" i="2"/>
  <c r="BE561" i="2" s="1"/>
  <c r="EJ131" i="2"/>
  <c r="CO561" i="2" s="1"/>
  <c r="DR131" i="2"/>
  <c r="BW561" i="2" s="1"/>
  <c r="CH505" i="2"/>
  <c r="EA303" i="2"/>
  <c r="CF552" i="2" s="1"/>
  <c r="EJ303" i="2"/>
  <c r="CO552" i="2" s="1"/>
  <c r="DR303" i="2"/>
  <c r="BW552" i="2" s="1"/>
  <c r="DI303" i="2"/>
  <c r="BN552" i="2" s="1"/>
  <c r="EJ289" i="2"/>
  <c r="EA289" i="2"/>
  <c r="CZ289" i="2"/>
  <c r="DR289" i="2"/>
  <c r="EJ283" i="2"/>
  <c r="EA283" i="2"/>
  <c r="DR283" i="2"/>
  <c r="DI283" i="2"/>
  <c r="H262" i="2"/>
  <c r="CH262" i="2"/>
  <c r="BP262" i="2"/>
  <c r="AX262" i="2"/>
  <c r="DG262" i="2"/>
  <c r="BY258" i="2"/>
  <c r="BP258" i="2"/>
  <c r="CH258" i="2"/>
  <c r="EA254" i="2"/>
  <c r="EJ254" i="2"/>
  <c r="DR254" i="2"/>
  <c r="FB254" i="2"/>
  <c r="CZ254" i="2"/>
  <c r="G231" i="2"/>
  <c r="CN227" i="2"/>
  <c r="CO227" i="2" s="1"/>
  <c r="BY230" i="2"/>
  <c r="CN224" i="2"/>
  <c r="CO224" i="2" s="1"/>
  <c r="CE225" i="2"/>
  <c r="CF225" i="2" s="1"/>
  <c r="CE224" i="2"/>
  <c r="CF224" i="2" s="1"/>
  <c r="CE227" i="2"/>
  <c r="CF227" i="2" s="1"/>
  <c r="FB225" i="2"/>
  <c r="FR225" i="2" s="1"/>
  <c r="H230" i="2"/>
  <c r="CE228" i="2"/>
  <c r="CF228" i="2" s="1"/>
  <c r="CE229" i="2"/>
  <c r="CE230" i="2"/>
  <c r="H229" i="2"/>
  <c r="BY219" i="2"/>
  <c r="BY497" i="2" s="1"/>
  <c r="CE218" i="2"/>
  <c r="CF218" i="2" s="1"/>
  <c r="CN218" i="2"/>
  <c r="CO218" i="2" s="1"/>
  <c r="H219" i="2"/>
  <c r="FF217" i="2"/>
  <c r="X144" i="6" s="1"/>
  <c r="CE217" i="2"/>
  <c r="CF217" i="2" s="1"/>
  <c r="CE212" i="2"/>
  <c r="CF212" i="2" s="1"/>
  <c r="CN212" i="2"/>
  <c r="CO212" i="2" s="1"/>
  <c r="EC198" i="2"/>
  <c r="EE198" i="2"/>
  <c r="DS198" i="2"/>
  <c r="DZ198" i="2"/>
  <c r="DY198" i="2"/>
  <c r="DX198" i="2"/>
  <c r="EI198" i="2"/>
  <c r="DW198" i="2"/>
  <c r="EH198" i="2"/>
  <c r="DV198" i="2"/>
  <c r="EG198" i="2"/>
  <c r="DU198" i="2"/>
  <c r="EF198" i="2"/>
  <c r="DT198" i="2"/>
  <c r="ED198" i="2"/>
  <c r="G95" i="3"/>
  <c r="BY495" i="2"/>
  <c r="H95" i="3"/>
  <c r="EJ148" i="2"/>
  <c r="EJ149" i="2" s="1"/>
  <c r="CO567" i="2" s="1"/>
  <c r="CZ148" i="2"/>
  <c r="CZ149" i="2" s="1"/>
  <c r="BE567" i="2" s="1"/>
  <c r="CZ146" i="2"/>
  <c r="BE566" i="2" s="1"/>
  <c r="DE148" i="2"/>
  <c r="EJ146" i="2"/>
  <c r="CO566" i="2" s="1"/>
  <c r="EA148" i="2"/>
  <c r="EA149" i="2" s="1"/>
  <c r="CF567" i="2" s="1"/>
  <c r="DR148" i="2"/>
  <c r="DR149" i="2" s="1"/>
  <c r="BW567" i="2" s="1"/>
  <c r="DA148" i="2"/>
  <c r="FQ148" i="2" s="1"/>
  <c r="DG148" i="2"/>
  <c r="DG149" i="2" s="1"/>
  <c r="BL567" i="2" s="1"/>
  <c r="DG146" i="2"/>
  <c r="BL566" i="2" s="1"/>
  <c r="EA146" i="2"/>
  <c r="CF566" i="2" s="1"/>
  <c r="DR146" i="2"/>
  <c r="BW566" i="2" s="1"/>
  <c r="DB148" i="2"/>
  <c r="DC148" i="2"/>
  <c r="DE137" i="2"/>
  <c r="BJ562" i="2" s="1"/>
  <c r="DR137" i="2"/>
  <c r="DG137" i="2"/>
  <c r="BP137" i="2"/>
  <c r="BP138" i="2" s="1"/>
  <c r="BP516" i="2" s="1"/>
  <c r="EA137" i="2"/>
  <c r="EJ137" i="2"/>
  <c r="CZ137" i="2"/>
  <c r="DA137" i="2"/>
  <c r="BF562" i="2" s="1"/>
  <c r="DC137" i="2"/>
  <c r="BH562" i="2" s="1"/>
  <c r="H137" i="2"/>
  <c r="H138" i="2" s="1"/>
  <c r="AX137" i="2"/>
  <c r="AX138" i="2" s="1"/>
  <c r="AX516" i="2" s="1"/>
  <c r="CH137" i="2"/>
  <c r="CH138" i="2" s="1"/>
  <c r="CH516" i="2" s="1"/>
  <c r="DB135" i="2"/>
  <c r="DE135" i="2"/>
  <c r="DA135" i="2"/>
  <c r="DC135" i="2"/>
  <c r="CZ128" i="2"/>
  <c r="BE559" i="2" s="1"/>
  <c r="EA128" i="2"/>
  <c r="CF559" i="2" s="1"/>
  <c r="DR128" i="2"/>
  <c r="BW559" i="2" s="1"/>
  <c r="EJ128" i="2"/>
  <c r="CO559" i="2" s="1"/>
  <c r="DG128" i="2"/>
  <c r="BL559" i="2" s="1"/>
  <c r="BP124" i="2"/>
  <c r="EA124" i="2"/>
  <c r="DG124" i="2"/>
  <c r="EJ124" i="2"/>
  <c r="DA124" i="2"/>
  <c r="DR124" i="2"/>
  <c r="DE124" i="2"/>
  <c r="DE125" i="2" s="1"/>
  <c r="CZ124" i="2"/>
  <c r="DC124" i="2"/>
  <c r="DC125" i="2" s="1"/>
  <c r="H124" i="2"/>
  <c r="H125" i="2" s="1"/>
  <c r="AX124" i="2"/>
  <c r="CH124" i="2"/>
  <c r="EU119" i="2"/>
  <c r="DB119" i="2"/>
  <c r="DA119" i="2"/>
  <c r="DE119" i="2"/>
  <c r="FB119" i="2"/>
  <c r="DC119" i="2"/>
  <c r="BP106" i="2"/>
  <c r="BP107" i="2" s="1"/>
  <c r="EA106" i="2"/>
  <c r="EA107" i="2" s="1"/>
  <c r="DR106" i="2"/>
  <c r="DR107" i="2" s="1"/>
  <c r="CV103" i="2"/>
  <c r="DI106" i="2"/>
  <c r="DI107" i="2" s="1"/>
  <c r="EJ106" i="2"/>
  <c r="EJ107" i="2" s="1"/>
  <c r="CV106" i="2"/>
  <c r="CX106" i="2"/>
  <c r="CH106" i="2"/>
  <c r="CH107" i="2" s="1"/>
  <c r="BY106" i="2"/>
  <c r="BY107" i="2" s="1"/>
  <c r="CR106" i="2"/>
  <c r="FQ106" i="2" s="1"/>
  <c r="CT106" i="2"/>
  <c r="H106" i="2"/>
  <c r="H107" i="2" s="1"/>
  <c r="EA103" i="2"/>
  <c r="EA104" i="2" s="1"/>
  <c r="BP103" i="2"/>
  <c r="BP104" i="2" s="1"/>
  <c r="DR103" i="2"/>
  <c r="DR104" i="2" s="1"/>
  <c r="CX103" i="2"/>
  <c r="DI103" i="2"/>
  <c r="DI104" i="2" s="1"/>
  <c r="EJ103" i="2"/>
  <c r="EJ104" i="2" s="1"/>
  <c r="BG103" i="2"/>
  <c r="BG104" i="2" s="1"/>
  <c r="CR103" i="2"/>
  <c r="FQ103" i="2" s="1"/>
  <c r="H103" i="2"/>
  <c r="H104" i="2" s="1"/>
  <c r="BY103" i="2"/>
  <c r="BY104" i="2" s="1"/>
  <c r="CT103" i="2"/>
  <c r="J67" i="3"/>
  <c r="EA95" i="2"/>
  <c r="EA99" i="2" s="1"/>
  <c r="L67" i="3"/>
  <c r="DR95" i="2"/>
  <c r="DR99" i="2" s="1"/>
  <c r="H67" i="3"/>
  <c r="CZ95" i="2"/>
  <c r="CZ99" i="2" s="1"/>
  <c r="EJ95" i="2"/>
  <c r="EJ99" i="2" s="1"/>
  <c r="BP95" i="2"/>
  <c r="N67" i="3"/>
  <c r="DE95" i="2"/>
  <c r="DE99" i="2" s="1"/>
  <c r="DG95" i="2"/>
  <c r="DG99" i="2" s="1"/>
  <c r="BG99" i="2"/>
  <c r="K67" i="3"/>
  <c r="M67" i="3"/>
  <c r="G67" i="3"/>
  <c r="DA95" i="2"/>
  <c r="DA99" i="2" s="1"/>
  <c r="DC95" i="2"/>
  <c r="DC99" i="2" s="1"/>
  <c r="H95" i="2"/>
  <c r="H99" i="2" s="1"/>
  <c r="AX95" i="2"/>
  <c r="CH95" i="2"/>
  <c r="CZ90" i="2"/>
  <c r="CZ92" i="2" s="1"/>
  <c r="EJ90" i="2"/>
  <c r="EJ92" i="2" s="1"/>
  <c r="DA90" i="2"/>
  <c r="DA92" i="2" s="1"/>
  <c r="EA90" i="2"/>
  <c r="EA92" i="2" s="1"/>
  <c r="DB90" i="2"/>
  <c r="DB92" i="2" s="1"/>
  <c r="DE90" i="2"/>
  <c r="DE92" i="2" s="1"/>
  <c r="DG90" i="2"/>
  <c r="DG92" i="2" s="1"/>
  <c r="DR90" i="2"/>
  <c r="DR92" i="2" s="1"/>
  <c r="DC90" i="2"/>
  <c r="DC92" i="2" s="1"/>
  <c r="EJ82" i="2"/>
  <c r="EA82" i="2"/>
  <c r="DR82" i="2"/>
  <c r="DI82" i="2"/>
  <c r="EA78" i="2"/>
  <c r="DG78" i="2"/>
  <c r="DR78" i="2"/>
  <c r="CZ78" i="2"/>
  <c r="EJ78" i="2"/>
  <c r="FC66" i="2"/>
  <c r="BO491" i="2"/>
  <c r="M32" i="6"/>
  <c r="L32" i="6"/>
  <c r="H32" i="6"/>
  <c r="K32" i="6"/>
  <c r="BY491" i="2"/>
  <c r="FC56" i="2"/>
  <c r="BR538" i="2"/>
  <c r="BI538" i="2"/>
  <c r="BH538" i="2"/>
  <c r="BS538" i="2"/>
  <c r="CB491" i="2"/>
  <c r="BU538" i="2"/>
  <c r="BP491" i="2"/>
  <c r="AX491" i="2"/>
  <c r="BA491" i="2"/>
  <c r="CD491" i="2"/>
  <c r="BL491" i="2"/>
  <c r="BJ538" i="2"/>
  <c r="BC491" i="2"/>
  <c r="BO538" i="2"/>
  <c r="BP538" i="2"/>
  <c r="BG491" i="2"/>
  <c r="BZ491" i="2"/>
  <c r="BV538" i="2"/>
  <c r="BL538" i="2"/>
  <c r="BJ491" i="2"/>
  <c r="BT538" i="2"/>
  <c r="CI538" i="2"/>
  <c r="BH491" i="2"/>
  <c r="BZ538" i="2"/>
  <c r="BK538" i="2"/>
  <c r="BG538" i="2"/>
  <c r="AY491" i="2"/>
  <c r="BX491" i="2"/>
  <c r="BS491" i="2"/>
  <c r="BQ491" i="2"/>
  <c r="CG491" i="2"/>
  <c r="CI491" i="2"/>
  <c r="DR61" i="2"/>
  <c r="DI61" i="2"/>
  <c r="BU491" i="2"/>
  <c r="BQ538" i="2"/>
  <c r="H56" i="2"/>
  <c r="DA56" i="2"/>
  <c r="BF539" i="2" s="1"/>
  <c r="DB56" i="2"/>
  <c r="BG539" i="2" s="1"/>
  <c r="FF56" i="2"/>
  <c r="DE56" i="2"/>
  <c r="CJ56" i="2"/>
  <c r="DG56" i="2"/>
  <c r="DI51" i="2"/>
  <c r="DR47" i="2"/>
  <c r="DI47" i="2"/>
  <c r="CU522" i="2" l="1"/>
  <c r="CU521" i="2"/>
  <c r="CM522" i="2"/>
  <c r="CM521" i="2"/>
  <c r="CV522" i="2"/>
  <c r="CV521" i="2"/>
  <c r="BH522" i="2"/>
  <c r="BH521" i="2"/>
  <c r="CW522" i="2"/>
  <c r="CW521" i="2"/>
  <c r="BJ522" i="2"/>
  <c r="BJ521" i="2"/>
  <c r="CX522" i="2"/>
  <c r="CX521" i="2"/>
  <c r="BL522" i="2"/>
  <c r="BL521" i="2"/>
  <c r="CT522" i="2"/>
  <c r="CT521" i="2"/>
  <c r="BS522" i="2"/>
  <c r="BS521" i="2"/>
  <c r="CD522" i="2"/>
  <c r="CD521" i="2"/>
  <c r="CI522" i="2"/>
  <c r="CI521" i="2"/>
  <c r="CK522" i="2"/>
  <c r="CK521" i="2"/>
  <c r="BQ522" i="2"/>
  <c r="BQ521" i="2"/>
  <c r="BU522" i="2"/>
  <c r="BU521" i="2"/>
  <c r="BZ522" i="2"/>
  <c r="BZ521" i="2"/>
  <c r="CB522" i="2"/>
  <c r="CB521" i="2"/>
  <c r="BB568" i="2"/>
  <c r="BB521" i="2"/>
  <c r="AW568" i="2"/>
  <c r="AW521" i="2"/>
  <c r="CY522" i="2"/>
  <c r="CY521" i="2"/>
  <c r="BO522" i="2"/>
  <c r="BO521" i="2"/>
  <c r="CS522" i="2"/>
  <c r="CS521" i="2"/>
  <c r="BX522" i="2"/>
  <c r="BX521" i="2"/>
  <c r="CG522" i="2"/>
  <c r="CG521" i="2"/>
  <c r="AX568" i="2"/>
  <c r="AX521" i="2"/>
  <c r="BD95" i="2"/>
  <c r="BV95" i="2"/>
  <c r="AZ92" i="2"/>
  <c r="AZ506" i="2" s="1"/>
  <c r="BD90" i="2"/>
  <c r="BD92" i="2" s="1"/>
  <c r="BM148" i="2"/>
  <c r="BN148" i="2" s="1"/>
  <c r="BN149" i="2" s="1"/>
  <c r="BN520" i="2" s="1"/>
  <c r="BM124" i="2"/>
  <c r="BR107" i="2"/>
  <c r="BV106" i="2"/>
  <c r="BV107" i="2" s="1"/>
  <c r="BR149" i="2"/>
  <c r="BR520" i="2" s="1"/>
  <c r="BV148" i="2"/>
  <c r="BW148" i="2" s="1"/>
  <c r="BW149" i="2" s="1"/>
  <c r="BW520" i="2" s="1"/>
  <c r="BI138" i="2"/>
  <c r="BI516" i="2" s="1"/>
  <c r="BM137" i="2"/>
  <c r="BM138" i="2" s="1"/>
  <c r="BM516" i="2" s="1"/>
  <c r="BR92" i="2"/>
  <c r="BV90" i="2"/>
  <c r="BV92" i="2" s="1"/>
  <c r="BR104" i="2"/>
  <c r="BV103" i="2"/>
  <c r="BV104" i="2" s="1"/>
  <c r="BV124" i="2"/>
  <c r="BV125" i="2" s="1"/>
  <c r="BT138" i="2"/>
  <c r="BT516" i="2" s="1"/>
  <c r="BV137" i="2"/>
  <c r="BV138" i="2" s="1"/>
  <c r="BV516" i="2" s="1"/>
  <c r="BK104" i="2"/>
  <c r="BK509" i="2" s="1"/>
  <c r="BM103" i="2"/>
  <c r="BM104" i="2" s="1"/>
  <c r="BI107" i="2"/>
  <c r="BI509" i="2" s="1"/>
  <c r="BM106" i="2"/>
  <c r="BM107" i="2" s="1"/>
  <c r="BD103" i="2"/>
  <c r="BM160" i="2"/>
  <c r="BF509" i="2"/>
  <c r="BB125" i="2"/>
  <c r="BB512" i="2" s="1"/>
  <c r="BD124" i="2"/>
  <c r="AZ165" i="2"/>
  <c r="BD160" i="2"/>
  <c r="BD165" i="2" s="1"/>
  <c r="BM90" i="2"/>
  <c r="BD106" i="2"/>
  <c r="BD148" i="2"/>
  <c r="BD137" i="2"/>
  <c r="BE137" i="2" s="1"/>
  <c r="BE138" i="2" s="1"/>
  <c r="BE516" i="2" s="1"/>
  <c r="BV160" i="2"/>
  <c r="BR275" i="2"/>
  <c r="BR504" i="2" s="1"/>
  <c r="BV273" i="2"/>
  <c r="AZ275" i="2"/>
  <c r="BD273" i="2"/>
  <c r="BD275" i="2" s="1"/>
  <c r="BI275" i="2"/>
  <c r="BI504" i="2" s="1"/>
  <c r="BM273" i="2"/>
  <c r="BK219" i="2"/>
  <c r="BK497" i="2" s="1"/>
  <c r="BM210" i="2"/>
  <c r="BR219" i="2"/>
  <c r="BR497" i="2" s="1"/>
  <c r="BV210" i="2"/>
  <c r="BW210" i="2" s="1"/>
  <c r="BI99" i="2"/>
  <c r="BI508" i="2" s="1"/>
  <c r="BM95" i="2"/>
  <c r="FN218" i="2"/>
  <c r="BD218" i="2"/>
  <c r="P101" i="3"/>
  <c r="P102" i="3"/>
  <c r="BI149" i="2"/>
  <c r="BI520" i="2" s="1"/>
  <c r="DD217" i="2"/>
  <c r="K144" i="6" s="1"/>
  <c r="Q144" i="6" s="1"/>
  <c r="Y144" i="6" s="1"/>
  <c r="DH217" i="2"/>
  <c r="DI217" i="2" s="1"/>
  <c r="O158" i="6"/>
  <c r="ER333" i="2"/>
  <c r="ER335" i="2" s="1"/>
  <c r="CQ333" i="2"/>
  <c r="CQ335" i="2" s="1"/>
  <c r="CJ572" i="2"/>
  <c r="BR572" i="2"/>
  <c r="CM525" i="2"/>
  <c r="BU572" i="2"/>
  <c r="BQ525" i="2"/>
  <c r="BT572" i="2"/>
  <c r="BJ525" i="2"/>
  <c r="BC572" i="2"/>
  <c r="CD525" i="2"/>
  <c r="CD572" i="2"/>
  <c r="CM572" i="2"/>
  <c r="BQ572" i="2"/>
  <c r="BH525" i="2"/>
  <c r="CL572" i="2"/>
  <c r="CK525" i="2"/>
  <c r="BA572" i="2"/>
  <c r="BZ525" i="2"/>
  <c r="BB572" i="2"/>
  <c r="CB572" i="2"/>
  <c r="CA572" i="2"/>
  <c r="BA525" i="2"/>
  <c r="CB525" i="2"/>
  <c r="BC525" i="2"/>
  <c r="AY525" i="2"/>
  <c r="AZ572" i="2"/>
  <c r="AY572" i="2"/>
  <c r="CI572" i="2"/>
  <c r="BS572" i="2"/>
  <c r="BZ572" i="2"/>
  <c r="CC572" i="2"/>
  <c r="BU525" i="2"/>
  <c r="BS525" i="2"/>
  <c r="CI525" i="2"/>
  <c r="CK572" i="2"/>
  <c r="BY165" i="2"/>
  <c r="CZ165" i="2"/>
  <c r="CL165" i="2"/>
  <c r="CJ165" i="2"/>
  <c r="BK165" i="2"/>
  <c r="CA165" i="2"/>
  <c r="BP165" i="2"/>
  <c r="CC165" i="2"/>
  <c r="BR165" i="2"/>
  <c r="CH165" i="2"/>
  <c r="BG165" i="2"/>
  <c r="BG522" i="2" s="1"/>
  <c r="BI165" i="2"/>
  <c r="BT165" i="2"/>
  <c r="CQ500" i="2"/>
  <c r="AX600" i="2"/>
  <c r="BK92" i="2"/>
  <c r="BK506" i="2" s="1"/>
  <c r="BI92" i="2"/>
  <c r="BI506" i="2" s="1"/>
  <c r="FR90" i="2"/>
  <c r="FR92" i="2" s="1"/>
  <c r="FF92" i="2"/>
  <c r="CC125" i="2"/>
  <c r="CC512" i="2" s="1"/>
  <c r="AX125" i="2"/>
  <c r="AX512" i="2" s="1"/>
  <c r="CL125" i="2"/>
  <c r="CL512" i="2" s="1"/>
  <c r="EJ125" i="2"/>
  <c r="CO558" i="2" s="1"/>
  <c r="DG125" i="2"/>
  <c r="BL558" i="2" s="1"/>
  <c r="EA125" i="2"/>
  <c r="CF558" i="2" s="1"/>
  <c r="BI125" i="2"/>
  <c r="BI512" i="2" s="1"/>
  <c r="BR125" i="2"/>
  <c r="BR512" i="2" s="1"/>
  <c r="FQ124" i="2"/>
  <c r="DA125" i="2"/>
  <c r="BF558" i="2" s="1"/>
  <c r="BF605" i="2" s="1"/>
  <c r="BP125" i="2"/>
  <c r="BP512" i="2" s="1"/>
  <c r="BT125" i="2"/>
  <c r="BT512" i="2" s="1"/>
  <c r="CZ125" i="2"/>
  <c r="BE558" i="2" s="1"/>
  <c r="X68" i="6"/>
  <c r="X69" i="6" s="1"/>
  <c r="FF125" i="2"/>
  <c r="CA125" i="2"/>
  <c r="CA512" i="2" s="1"/>
  <c r="BY125" i="2"/>
  <c r="BY512" i="2" s="1"/>
  <c r="BK125" i="2"/>
  <c r="BK512" i="2" s="1"/>
  <c r="CH125" i="2"/>
  <c r="CH512" i="2" s="1"/>
  <c r="DR125" i="2"/>
  <c r="BW558" i="2" s="1"/>
  <c r="EM339" i="2"/>
  <c r="EM340" i="2" s="1"/>
  <c r="AW600" i="2"/>
  <c r="AW509" i="2"/>
  <c r="FN124" i="2"/>
  <c r="FN273" i="2"/>
  <c r="H187" i="6"/>
  <c r="H189" i="6" s="1"/>
  <c r="DB275" i="2"/>
  <c r="J187" i="6"/>
  <c r="J189" i="6" s="1"/>
  <c r="DC275" i="2"/>
  <c r="FR210" i="2"/>
  <c r="FO95" i="2"/>
  <c r="CN273" i="2"/>
  <c r="CE273" i="2"/>
  <c r="DD273" i="2"/>
  <c r="DF273" i="2"/>
  <c r="L187" i="6"/>
  <c r="L189" i="6" s="1"/>
  <c r="DE275" i="2"/>
  <c r="FO273" i="2"/>
  <c r="BB275" i="2"/>
  <c r="FN95" i="2"/>
  <c r="FN160" i="2"/>
  <c r="FN165" i="2" s="1"/>
  <c r="FN521" i="2" s="1"/>
  <c r="FN210" i="2"/>
  <c r="BB506" i="2"/>
  <c r="FO90" i="2"/>
  <c r="FO92" i="2" s="1"/>
  <c r="BB138" i="2"/>
  <c r="BB516" i="2" s="1"/>
  <c r="FO137" i="2"/>
  <c r="BB149" i="2"/>
  <c r="BB520" i="2" s="1"/>
  <c r="FO148" i="2"/>
  <c r="FO160" i="2"/>
  <c r="FO165" i="2" s="1"/>
  <c r="FO521" i="2" s="1"/>
  <c r="FN90" i="2"/>
  <c r="FN92" i="2" s="1"/>
  <c r="BB104" i="2"/>
  <c r="FO103" i="2"/>
  <c r="FO210" i="2"/>
  <c r="AZ138" i="2"/>
  <c r="AZ516" i="2" s="1"/>
  <c r="FN137" i="2"/>
  <c r="BB107" i="2"/>
  <c r="FO106" i="2"/>
  <c r="FO124" i="2"/>
  <c r="AZ149" i="2"/>
  <c r="AZ520" i="2" s="1"/>
  <c r="FN148" i="2"/>
  <c r="AZ104" i="2"/>
  <c r="FN103" i="2"/>
  <c r="AZ107" i="2"/>
  <c r="FN106" i="2"/>
  <c r="CW534" i="2"/>
  <c r="EN338" i="2"/>
  <c r="G154" i="6"/>
  <c r="FQ227" i="2"/>
  <c r="FN217" i="2"/>
  <c r="BR231" i="2"/>
  <c r="BR498" i="2" s="1"/>
  <c r="G187" i="6"/>
  <c r="FQ273" i="2"/>
  <c r="G157" i="6"/>
  <c r="Q157" i="6" s="1"/>
  <c r="Y157" i="6" s="1"/>
  <c r="FQ230" i="2"/>
  <c r="G156" i="6"/>
  <c r="Q156" i="6" s="1"/>
  <c r="Y156" i="6" s="1"/>
  <c r="FQ229" i="2"/>
  <c r="G155" i="6"/>
  <c r="Q155" i="6" s="1"/>
  <c r="Y155" i="6" s="1"/>
  <c r="FQ228" i="2"/>
  <c r="R146" i="6"/>
  <c r="G153" i="6"/>
  <c r="Q153" i="6" s="1"/>
  <c r="Y153" i="6" s="1"/>
  <c r="FQ225" i="2"/>
  <c r="R158" i="6"/>
  <c r="G149" i="6"/>
  <c r="FQ224" i="2"/>
  <c r="G143" i="6"/>
  <c r="Q143" i="6" s="1"/>
  <c r="FQ212" i="2"/>
  <c r="FR217" i="2"/>
  <c r="FR218" i="2"/>
  <c r="CR219" i="2"/>
  <c r="AW544" i="2" s="1"/>
  <c r="FQ217" i="2"/>
  <c r="G145" i="6"/>
  <c r="FQ218" i="2"/>
  <c r="FQ160" i="2"/>
  <c r="FQ165" i="2" s="1"/>
  <c r="FQ521" i="2" s="1"/>
  <c r="FR160" i="2"/>
  <c r="FR165" i="2" s="1"/>
  <c r="FR521" i="2" s="1"/>
  <c r="FR148" i="2"/>
  <c r="FR137" i="2"/>
  <c r="FQ137" i="2"/>
  <c r="FR124" i="2"/>
  <c r="FR106" i="2"/>
  <c r="FR103" i="2"/>
  <c r="FQ95" i="2"/>
  <c r="FR95" i="2"/>
  <c r="FQ90" i="2"/>
  <c r="FQ92" i="2" s="1"/>
  <c r="CJ119" i="2"/>
  <c r="DR119" i="2"/>
  <c r="BW572" i="2" s="1"/>
  <c r="CA119" i="2"/>
  <c r="BT119" i="2"/>
  <c r="EJ119" i="2"/>
  <c r="CO572" i="2" s="1"/>
  <c r="CZ119" i="2"/>
  <c r="BE572" i="2" s="1"/>
  <c r="AZ119" i="2"/>
  <c r="CL119" i="2"/>
  <c r="BI119" i="2"/>
  <c r="BK119" i="2"/>
  <c r="EA119" i="2"/>
  <c r="CF572" i="2" s="1"/>
  <c r="BR119" i="2"/>
  <c r="DG119" i="2"/>
  <c r="BB119" i="2"/>
  <c r="DV500" i="2"/>
  <c r="CA547" i="2"/>
  <c r="BJ547" i="2"/>
  <c r="DE500" i="2"/>
  <c r="EH500" i="2"/>
  <c r="CM547" i="2"/>
  <c r="CI547" i="2"/>
  <c r="ED500" i="2"/>
  <c r="CJ547" i="2"/>
  <c r="EE500" i="2"/>
  <c r="BJ569" i="2"/>
  <c r="DE522" i="2"/>
  <c r="BU547" i="2"/>
  <c r="DP500" i="2"/>
  <c r="CH547" i="2"/>
  <c r="EC500" i="2"/>
  <c r="CB547" i="2"/>
  <c r="DW500" i="2"/>
  <c r="DF500" i="2"/>
  <c r="BK547" i="2"/>
  <c r="BH547" i="2"/>
  <c r="DC500" i="2"/>
  <c r="CL547" i="2"/>
  <c r="EG500" i="2"/>
  <c r="DM500" i="2"/>
  <c r="BR547" i="2"/>
  <c r="DL500" i="2"/>
  <c r="BQ547" i="2"/>
  <c r="DG500" i="2"/>
  <c r="BL547" i="2"/>
  <c r="DY500" i="2"/>
  <c r="CD547" i="2"/>
  <c r="CG547" i="2"/>
  <c r="EB500" i="2"/>
  <c r="BS547" i="2"/>
  <c r="DN500" i="2"/>
  <c r="DS500" i="2"/>
  <c r="BX547" i="2"/>
  <c r="DT500" i="2"/>
  <c r="BY547" i="2"/>
  <c r="CK547" i="2"/>
  <c r="EF500" i="2"/>
  <c r="DU500" i="2"/>
  <c r="BZ547" i="2"/>
  <c r="BH569" i="2"/>
  <c r="DC522" i="2"/>
  <c r="BI547" i="2"/>
  <c r="DD500" i="2"/>
  <c r="EI500" i="2"/>
  <c r="CN547" i="2"/>
  <c r="BL569" i="2"/>
  <c r="DG522" i="2"/>
  <c r="DX500" i="2"/>
  <c r="CC547" i="2"/>
  <c r="DZ500" i="2"/>
  <c r="CE547" i="2"/>
  <c r="BT547" i="2"/>
  <c r="DO500" i="2"/>
  <c r="BP547" i="2"/>
  <c r="DK500" i="2"/>
  <c r="BM547" i="2"/>
  <c r="DH500" i="2"/>
  <c r="DQ500" i="2"/>
  <c r="BV547" i="2"/>
  <c r="BO547" i="2"/>
  <c r="DJ500" i="2"/>
  <c r="DA500" i="2"/>
  <c r="BF547" i="2"/>
  <c r="DB500" i="2"/>
  <c r="BG547" i="2"/>
  <c r="DA522" i="2"/>
  <c r="BF569" i="2"/>
  <c r="DR522" i="2"/>
  <c r="BW569" i="2"/>
  <c r="EA522" i="2"/>
  <c r="CF569" i="2"/>
  <c r="EJ522" i="2"/>
  <c r="CO569" i="2"/>
  <c r="CE148" i="2"/>
  <c r="CF148" i="2" s="1"/>
  <c r="CF149" i="2" s="1"/>
  <c r="CF520" i="2" s="1"/>
  <c r="X50" i="6"/>
  <c r="X53" i="6" s="1"/>
  <c r="BT99" i="2"/>
  <c r="BT508" i="2" s="1"/>
  <c r="BR99" i="2"/>
  <c r="BR508" i="2" s="1"/>
  <c r="BK99" i="2"/>
  <c r="BK508" i="2" s="1"/>
  <c r="CL99" i="2"/>
  <c r="CL508" i="2" s="1"/>
  <c r="CJ99" i="2"/>
  <c r="CJ508" i="2" s="1"/>
  <c r="BY99" i="2"/>
  <c r="BY508" i="2" s="1"/>
  <c r="CH99" i="2"/>
  <c r="CH508" i="2" s="1"/>
  <c r="CA99" i="2"/>
  <c r="CA508" i="2" s="1"/>
  <c r="AZ99" i="2"/>
  <c r="AZ508" i="2" s="1"/>
  <c r="AX99" i="2"/>
  <c r="AX508" i="2" s="1"/>
  <c r="BP99" i="2"/>
  <c r="BP508" i="2" s="1"/>
  <c r="CC99" i="2"/>
  <c r="CC508" i="2" s="1"/>
  <c r="BB99" i="2"/>
  <c r="BB508" i="2" s="1"/>
  <c r="V103" i="3"/>
  <c r="T97" i="6"/>
  <c r="S97" i="6"/>
  <c r="V97" i="6"/>
  <c r="X97" i="6"/>
  <c r="R97" i="6"/>
  <c r="W97" i="6"/>
  <c r="U97" i="6"/>
  <c r="BB522" i="2"/>
  <c r="X105" i="6"/>
  <c r="X108" i="6" s="1"/>
  <c r="AZ522" i="2"/>
  <c r="BE569" i="2"/>
  <c r="AX522" i="2"/>
  <c r="BM61" i="2"/>
  <c r="BM491" i="2" s="1"/>
  <c r="BV61" i="2"/>
  <c r="BV491" i="2" s="1"/>
  <c r="CJ61" i="2"/>
  <c r="CJ491" i="2" s="1"/>
  <c r="CV61" i="2"/>
  <c r="BA538" i="2" s="1"/>
  <c r="CE61" i="2"/>
  <c r="CE491" i="2" s="1"/>
  <c r="CT61" i="2"/>
  <c r="AY538" i="2" s="1"/>
  <c r="BK61" i="2"/>
  <c r="BK491" i="2" s="1"/>
  <c r="CL61" i="2"/>
  <c r="CL491" i="2" s="1"/>
  <c r="CX61" i="2"/>
  <c r="BC538" i="2" s="1"/>
  <c r="BD61" i="2"/>
  <c r="BD491" i="2" s="1"/>
  <c r="EJ61" i="2"/>
  <c r="CO538" i="2" s="1"/>
  <c r="CS61" i="2"/>
  <c r="AX538" i="2" s="1"/>
  <c r="CR61" i="2"/>
  <c r="AW538" i="2" s="1"/>
  <c r="EA61" i="2"/>
  <c r="CF538" i="2" s="1"/>
  <c r="AX503" i="2"/>
  <c r="AX509" i="2"/>
  <c r="AW504" i="2"/>
  <c r="AX486" i="2"/>
  <c r="CD539" i="2"/>
  <c r="BQ539" i="2"/>
  <c r="CI539" i="2"/>
  <c r="BK492" i="2"/>
  <c r="CC539" i="2"/>
  <c r="BL539" i="2"/>
  <c r="BS539" i="2"/>
  <c r="CB539" i="2"/>
  <c r="BZ492" i="2"/>
  <c r="CD492" i="2"/>
  <c r="CL539" i="2"/>
  <c r="BL492" i="2"/>
  <c r="BJ492" i="2"/>
  <c r="CJ492" i="2"/>
  <c r="BS492" i="2"/>
  <c r="AY492" i="2"/>
  <c r="CM492" i="2"/>
  <c r="CK492" i="2"/>
  <c r="CM539" i="2"/>
  <c r="CB492" i="2"/>
  <c r="BQ492" i="2"/>
  <c r="BZ539" i="2"/>
  <c r="BU539" i="2"/>
  <c r="CI492" i="2"/>
  <c r="BT539" i="2"/>
  <c r="CK539" i="2"/>
  <c r="BH492" i="2"/>
  <c r="CA539" i="2"/>
  <c r="BA492" i="2"/>
  <c r="BU492" i="2"/>
  <c r="BJ539" i="2"/>
  <c r="BT492" i="2"/>
  <c r="BC492" i="2"/>
  <c r="CJ539" i="2"/>
  <c r="BR539" i="2"/>
  <c r="BL555" i="2"/>
  <c r="CJ505" i="2"/>
  <c r="CA505" i="2"/>
  <c r="BI505" i="2"/>
  <c r="BK505" i="2"/>
  <c r="CL505" i="2"/>
  <c r="BT505" i="2"/>
  <c r="CC505" i="2"/>
  <c r="AZ544" i="2"/>
  <c r="BP505" i="2"/>
  <c r="X46" i="6"/>
  <c r="X47" i="6" s="1"/>
  <c r="BH497" i="2"/>
  <c r="DK230" i="2"/>
  <c r="H157" i="6" s="1"/>
  <c r="BA494" i="2"/>
  <c r="AY494" i="2"/>
  <c r="DQ229" i="2"/>
  <c r="BC494" i="2"/>
  <c r="CZ217" i="2"/>
  <c r="CZ219" i="2" s="1"/>
  <c r="BE544" i="2" s="1"/>
  <c r="DQ224" i="2"/>
  <c r="DR224" i="2" s="1"/>
  <c r="AZ219" i="2"/>
  <c r="AZ497" i="2" s="1"/>
  <c r="DD218" i="2"/>
  <c r="K145" i="6" s="1"/>
  <c r="DF280" i="2"/>
  <c r="BE228" i="2"/>
  <c r="DQ228" i="2"/>
  <c r="DR228" i="2" s="1"/>
  <c r="DR198" i="2"/>
  <c r="BB231" i="2"/>
  <c r="BB262" i="2"/>
  <c r="BB503" i="2" s="1"/>
  <c r="DF262" i="2"/>
  <c r="BK550" i="2" s="1"/>
  <c r="AZ262" i="2"/>
  <c r="K134" i="3"/>
  <c r="BB219" i="2"/>
  <c r="BB497" i="2" s="1"/>
  <c r="DF218" i="2"/>
  <c r="M145" i="6" s="1"/>
  <c r="DI198" i="2"/>
  <c r="DQ225" i="2"/>
  <c r="DR225" i="2" s="1"/>
  <c r="AZ258" i="2"/>
  <c r="AZ303" i="2"/>
  <c r="DD280" i="2"/>
  <c r="BB254" i="2"/>
  <c r="BB502" i="2" s="1"/>
  <c r="DD210" i="2"/>
  <c r="DF210" i="2"/>
  <c r="M137" i="6" s="1"/>
  <c r="DD254" i="2"/>
  <c r="BB289" i="2"/>
  <c r="CT219" i="2"/>
  <c r="BE227" i="2"/>
  <c r="DQ227" i="2"/>
  <c r="DR227" i="2" s="1"/>
  <c r="BB303" i="2"/>
  <c r="BB505" i="2" s="1"/>
  <c r="K205" i="6"/>
  <c r="AZ270" i="2"/>
  <c r="AX219" i="2"/>
  <c r="AX497" i="2" s="1"/>
  <c r="AX591" i="2" s="1"/>
  <c r="DC254" i="2"/>
  <c r="BH549" i="2" s="1"/>
  <c r="AX258" i="2"/>
  <c r="AX504" i="2" s="1"/>
  <c r="AZ231" i="2"/>
  <c r="BY262" i="2"/>
  <c r="BY503" i="2" s="1"/>
  <c r="DB262" i="2"/>
  <c r="BG550" i="2" s="1"/>
  <c r="DR217" i="2"/>
  <c r="DH212" i="2"/>
  <c r="DI212" i="2" s="1"/>
  <c r="BE210" i="2"/>
  <c r="L102" i="3"/>
  <c r="J156" i="6"/>
  <c r="DQ230" i="2"/>
  <c r="BB258" i="2"/>
  <c r="DK229" i="2"/>
  <c r="H156" i="6" s="1"/>
  <c r="CJ135" i="2"/>
  <c r="CJ515" i="2" s="1"/>
  <c r="CL135" i="2"/>
  <c r="CL515" i="2" s="1"/>
  <c r="AZ135" i="2"/>
  <c r="AZ515" i="2" s="1"/>
  <c r="EJ135" i="2"/>
  <c r="CO560" i="2" s="1"/>
  <c r="CC135" i="2"/>
  <c r="CC515" i="2" s="1"/>
  <c r="CZ135" i="2"/>
  <c r="BE560" i="2" s="1"/>
  <c r="BI135" i="2"/>
  <c r="BI515" i="2" s="1"/>
  <c r="EA135" i="2"/>
  <c r="CF560" i="2" s="1"/>
  <c r="BT135" i="2"/>
  <c r="BT515" i="2" s="1"/>
  <c r="FF135" i="2"/>
  <c r="DR135" i="2"/>
  <c r="BW560" i="2" s="1"/>
  <c r="CA135" i="2"/>
  <c r="CA515" i="2" s="1"/>
  <c r="BK135" i="2"/>
  <c r="BK515" i="2" s="1"/>
  <c r="DG135" i="2"/>
  <c r="BL560" i="2" s="1"/>
  <c r="BR135" i="2"/>
  <c r="BR515" i="2" s="1"/>
  <c r="BB135" i="2"/>
  <c r="BB515" i="2" s="1"/>
  <c r="CJ254" i="2"/>
  <c r="CJ502" i="2" s="1"/>
  <c r="AZ254" i="2"/>
  <c r="AZ502" i="2" s="1"/>
  <c r="CA254" i="2"/>
  <c r="CA502" i="2" s="1"/>
  <c r="CC254" i="2"/>
  <c r="CC502" i="2" s="1"/>
  <c r="BK254" i="2"/>
  <c r="BK502" i="2" s="1"/>
  <c r="BT254" i="2"/>
  <c r="BT502" i="2" s="1"/>
  <c r="CL254" i="2"/>
  <c r="CL502" i="2" s="1"/>
  <c r="Q74" i="3"/>
  <c r="Q103" i="3"/>
  <c r="S145" i="3"/>
  <c r="R145" i="3"/>
  <c r="V145" i="3"/>
  <c r="T145" i="3"/>
  <c r="CA504" i="2"/>
  <c r="CJ551" i="2"/>
  <c r="BW556" i="2"/>
  <c r="BY504" i="2"/>
  <c r="BV551" i="2"/>
  <c r="CF556" i="2"/>
  <c r="BU504" i="2"/>
  <c r="BU551" i="2"/>
  <c r="CH551" i="2"/>
  <c r="BW553" i="2"/>
  <c r="CI551" i="2"/>
  <c r="AY504" i="2"/>
  <c r="BS551" i="2"/>
  <c r="BT551" i="2"/>
  <c r="CB550" i="2"/>
  <c r="CB503" i="2"/>
  <c r="BX504" i="2"/>
  <c r="CK551" i="2"/>
  <c r="BY551" i="2"/>
  <c r="BA504" i="2"/>
  <c r="BT509" i="2"/>
  <c r="BX503" i="2"/>
  <c r="CL509" i="2"/>
  <c r="CJ550" i="2"/>
  <c r="BZ550" i="2"/>
  <c r="AY503" i="2"/>
  <c r="CD503" i="2"/>
  <c r="BR550" i="2"/>
  <c r="BR503" i="2"/>
  <c r="CM550" i="2"/>
  <c r="BQ550" i="2"/>
  <c r="BL503" i="2"/>
  <c r="CD504" i="2"/>
  <c r="DN219" i="2"/>
  <c r="BS544" i="2" s="1"/>
  <c r="CC509" i="2"/>
  <c r="BT504" i="2"/>
  <c r="CJ494" i="2"/>
  <c r="CC550" i="2"/>
  <c r="CM503" i="2"/>
  <c r="BQ551" i="2"/>
  <c r="BU550" i="2"/>
  <c r="CI503" i="2"/>
  <c r="BI503" i="2"/>
  <c r="BS504" i="2"/>
  <c r="BT550" i="2"/>
  <c r="CC504" i="2"/>
  <c r="BJ503" i="2"/>
  <c r="CD551" i="2"/>
  <c r="BI494" i="2"/>
  <c r="BS503" i="2"/>
  <c r="CE551" i="2"/>
  <c r="CA550" i="2"/>
  <c r="BZ504" i="2"/>
  <c r="BR551" i="2"/>
  <c r="BA503" i="2"/>
  <c r="CJ503" i="2"/>
  <c r="BQ504" i="2"/>
  <c r="CI504" i="2"/>
  <c r="BE553" i="2"/>
  <c r="CO556" i="2"/>
  <c r="CH503" i="2"/>
  <c r="BH504" i="2"/>
  <c r="CD550" i="2"/>
  <c r="BU503" i="2"/>
  <c r="CK504" i="2"/>
  <c r="CG503" i="2"/>
  <c r="BP504" i="2"/>
  <c r="BO551" i="2"/>
  <c r="BF550" i="2"/>
  <c r="CA551" i="2"/>
  <c r="BN556" i="2"/>
  <c r="CG551" i="2"/>
  <c r="CL503" i="2"/>
  <c r="BH503" i="2"/>
  <c r="BT503" i="2"/>
  <c r="BC503" i="2"/>
  <c r="BT494" i="2"/>
  <c r="BJ550" i="2"/>
  <c r="CN551" i="2"/>
  <c r="BK494" i="2"/>
  <c r="BK504" i="2"/>
  <c r="DG138" i="2"/>
  <c r="BL562" i="2"/>
  <c r="BQ503" i="2"/>
  <c r="CL551" i="2"/>
  <c r="CL550" i="2"/>
  <c r="BL550" i="2"/>
  <c r="CG504" i="2"/>
  <c r="CK550" i="2"/>
  <c r="BL541" i="2"/>
  <c r="CK503" i="2"/>
  <c r="BH550" i="2"/>
  <c r="CA494" i="2"/>
  <c r="BR494" i="2"/>
  <c r="CL494" i="2"/>
  <c r="CO541" i="2"/>
  <c r="BZ551" i="2"/>
  <c r="BG504" i="2"/>
  <c r="BZ503" i="2"/>
  <c r="BO504" i="2"/>
  <c r="CL504" i="2"/>
  <c r="CH504" i="2"/>
  <c r="BP551" i="2"/>
  <c r="BX551" i="2"/>
  <c r="CC494" i="2"/>
  <c r="BJ504" i="2"/>
  <c r="CJ504" i="2"/>
  <c r="BW541" i="2"/>
  <c r="BF504" i="2"/>
  <c r="CM551" i="2"/>
  <c r="CI550" i="2"/>
  <c r="CM504" i="2"/>
  <c r="CA503" i="2"/>
  <c r="BY509" i="2"/>
  <c r="CF541" i="2"/>
  <c r="CB504" i="2"/>
  <c r="CB551" i="2"/>
  <c r="BS550" i="2"/>
  <c r="BP503" i="2"/>
  <c r="CE550" i="2"/>
  <c r="BF503" i="2"/>
  <c r="CN550" i="2"/>
  <c r="BO503" i="2"/>
  <c r="BC504" i="2"/>
  <c r="CC551" i="2"/>
  <c r="BY550" i="2"/>
  <c r="BP550" i="2"/>
  <c r="BO550" i="2"/>
  <c r="BX550" i="2"/>
  <c r="BG503" i="2"/>
  <c r="CH550" i="2"/>
  <c r="BV550" i="2"/>
  <c r="CG550" i="2"/>
  <c r="DR138" i="2"/>
  <c r="BW562" i="2"/>
  <c r="EJ138" i="2"/>
  <c r="CO562" i="2"/>
  <c r="EA138" i="2"/>
  <c r="CF562" i="2"/>
  <c r="CZ138" i="2"/>
  <c r="BE562" i="2"/>
  <c r="BP509" i="2"/>
  <c r="BG509" i="2"/>
  <c r="CH509" i="2"/>
  <c r="BG508" i="2"/>
  <c r="CF553" i="2"/>
  <c r="CO553" i="2"/>
  <c r="FF262" i="2"/>
  <c r="FF146" i="2"/>
  <c r="BE549" i="2"/>
  <c r="DP219" i="2"/>
  <c r="BU544" i="2" s="1"/>
  <c r="K179" i="6"/>
  <c r="W73" i="3"/>
  <c r="CF303" i="2"/>
  <c r="CF555" i="2"/>
  <c r="CE124" i="2"/>
  <c r="CO549" i="2"/>
  <c r="DG258" i="2"/>
  <c r="BW51" i="2"/>
  <c r="BW146" i="2"/>
  <c r="BW519" i="2" s="1"/>
  <c r="CF229" i="2"/>
  <c r="CC56" i="2"/>
  <c r="CE289" i="2"/>
  <c r="FF149" i="2"/>
  <c r="DD90" i="2"/>
  <c r="DD92" i="2" s="1"/>
  <c r="AZ56" i="2"/>
  <c r="CO66" i="2"/>
  <c r="CE95" i="2"/>
  <c r="BY231" i="2"/>
  <c r="BY498" i="2" s="1"/>
  <c r="BN495" i="2"/>
  <c r="BI219" i="2"/>
  <c r="BT231" i="2"/>
  <c r="BT498" i="2" s="1"/>
  <c r="AZ47" i="2"/>
  <c r="BE47" i="2"/>
  <c r="AZ512" i="2"/>
  <c r="J32" i="6"/>
  <c r="CA128" i="2"/>
  <c r="CA513" i="2" s="1"/>
  <c r="CE128" i="2"/>
  <c r="CE513" i="2" s="1"/>
  <c r="BR303" i="2"/>
  <c r="BR505" i="2" s="1"/>
  <c r="BV303" i="2"/>
  <c r="BK262" i="2"/>
  <c r="BK503" i="2" s="1"/>
  <c r="CC262" i="2"/>
  <c r="CC503" i="2" s="1"/>
  <c r="CE262" i="2"/>
  <c r="AZ289" i="2"/>
  <c r="CL198" i="2"/>
  <c r="CL500" i="2" s="1"/>
  <c r="CJ512" i="2"/>
  <c r="CN124" i="2"/>
  <c r="BB131" i="2"/>
  <c r="BB514" i="2" s="1"/>
  <c r="DF131" i="2"/>
  <c r="BK561" i="2" s="1"/>
  <c r="CA107" i="2"/>
  <c r="CA509" i="2" s="1"/>
  <c r="CE106" i="2"/>
  <c r="CE107" i="2" s="1"/>
  <c r="BB128" i="2"/>
  <c r="BB513" i="2" s="1"/>
  <c r="M74" i="6"/>
  <c r="CA51" i="2"/>
  <c r="BR502" i="2"/>
  <c r="BR495" i="2"/>
  <c r="BW495" i="2"/>
  <c r="CJ231" i="2"/>
  <c r="CJ498" i="2" s="1"/>
  <c r="CJ104" i="2"/>
  <c r="CJ509" i="2" s="1"/>
  <c r="CN103" i="2"/>
  <c r="CN104" i="2" s="1"/>
  <c r="CC525" i="2"/>
  <c r="DG219" i="2"/>
  <c r="BL544" i="2" s="1"/>
  <c r="BT78" i="2"/>
  <c r="BW78" i="2"/>
  <c r="X74" i="6"/>
  <c r="FF128" i="2"/>
  <c r="DO219" i="2"/>
  <c r="BT544" i="2" s="1"/>
  <c r="CW262" i="2"/>
  <c r="BN128" i="2"/>
  <c r="BN513" i="2" s="1"/>
  <c r="CO495" i="2"/>
  <c r="M95" i="3"/>
  <c r="CE131" i="2"/>
  <c r="CE514" i="2" s="1"/>
  <c r="AX198" i="2"/>
  <c r="AX500" i="2" s="1"/>
  <c r="CO146" i="2"/>
  <c r="CO519" i="2" s="1"/>
  <c r="DM219" i="2"/>
  <c r="CO51" i="2"/>
  <c r="BM198" i="2"/>
  <c r="BM500" i="2" s="1"/>
  <c r="T68" i="6"/>
  <c r="T69" i="6" s="1"/>
  <c r="FF138" i="2"/>
  <c r="EU66" i="2"/>
  <c r="BD82" i="2"/>
  <c r="BG231" i="2"/>
  <c r="FB231" i="2"/>
  <c r="DJ219" i="2"/>
  <c r="BO544" i="2" s="1"/>
  <c r="BW555" i="2"/>
  <c r="BN289" i="2"/>
  <c r="S146" i="6"/>
  <c r="J43" i="6"/>
  <c r="DC78" i="2"/>
  <c r="L43" i="6"/>
  <c r="DE78" i="2"/>
  <c r="L46" i="6"/>
  <c r="L47" i="6" s="1"/>
  <c r="N70" i="3"/>
  <c r="CX104" i="2"/>
  <c r="L96" i="6"/>
  <c r="DE146" i="2"/>
  <c r="BJ566" i="2" s="1"/>
  <c r="J205" i="6"/>
  <c r="DC289" i="2"/>
  <c r="BH541" i="2" s="1"/>
  <c r="J161" i="3"/>
  <c r="DF90" i="2"/>
  <c r="DF92" i="2" s="1"/>
  <c r="L95" i="3"/>
  <c r="CV198" i="2"/>
  <c r="L158" i="3"/>
  <c r="CV303" i="2"/>
  <c r="BA552" i="2" s="1"/>
  <c r="L161" i="3"/>
  <c r="J105" i="6"/>
  <c r="J108" i="6" s="1"/>
  <c r="CT51" i="2"/>
  <c r="DF124" i="2"/>
  <c r="DF125" i="2" s="1"/>
  <c r="DD135" i="2"/>
  <c r="J100" i="6"/>
  <c r="J101" i="6" s="1"/>
  <c r="DC149" i="2"/>
  <c r="BH567" i="2" s="1"/>
  <c r="BI502" i="2"/>
  <c r="CV262" i="2"/>
  <c r="J44" i="3"/>
  <c r="N73" i="3"/>
  <c r="CX107" i="2"/>
  <c r="J85" i="6"/>
  <c r="J86" i="6" s="1"/>
  <c r="DC138" i="2"/>
  <c r="L85" i="6"/>
  <c r="L86" i="6" s="1"/>
  <c r="DE138" i="2"/>
  <c r="BD280" i="2"/>
  <c r="CX51" i="2"/>
  <c r="CO78" i="2"/>
  <c r="J64" i="6"/>
  <c r="BH572" i="2"/>
  <c r="BW289" i="2"/>
  <c r="K53" i="3"/>
  <c r="DF95" i="2"/>
  <c r="DF99" i="2" s="1"/>
  <c r="J74" i="6"/>
  <c r="DC128" i="2"/>
  <c r="BH559" i="2" s="1"/>
  <c r="N161" i="3"/>
  <c r="L53" i="3"/>
  <c r="CV82" i="2"/>
  <c r="J46" i="6"/>
  <c r="J47" i="6" s="1"/>
  <c r="CN90" i="2"/>
  <c r="CN92" i="2" s="1"/>
  <c r="L50" i="6"/>
  <c r="L53" i="6" s="1"/>
  <c r="BJ555" i="2"/>
  <c r="CU103" i="2"/>
  <c r="J73" i="3"/>
  <c r="CT107" i="2"/>
  <c r="DD119" i="2"/>
  <c r="BL549" i="2"/>
  <c r="CX258" i="2"/>
  <c r="BC551" i="2" s="1"/>
  <c r="J158" i="3"/>
  <c r="CT303" i="2"/>
  <c r="AY552" i="2" s="1"/>
  <c r="FF78" i="2"/>
  <c r="CW103" i="2"/>
  <c r="DD137" i="2"/>
  <c r="BI562" i="2" s="1"/>
  <c r="DD148" i="2"/>
  <c r="CH231" i="2"/>
  <c r="CH498" i="2" s="1"/>
  <c r="W161" i="3"/>
  <c r="BR56" i="2"/>
  <c r="CT47" i="2"/>
  <c r="CV51" i="2"/>
  <c r="N44" i="3"/>
  <c r="J53" i="3"/>
  <c r="CT82" i="2"/>
  <c r="L68" i="6"/>
  <c r="L69" i="6" s="1"/>
  <c r="BJ558" i="2"/>
  <c r="N95" i="3"/>
  <c r="CX198" i="2"/>
  <c r="BJ549" i="2"/>
  <c r="CE258" i="2"/>
  <c r="CE90" i="2"/>
  <c r="CE92" i="2" s="1"/>
  <c r="L70" i="3"/>
  <c r="CV104" i="2"/>
  <c r="BH560" i="2"/>
  <c r="BD146" i="2"/>
  <c r="BD519" i="2" s="1"/>
  <c r="FF231" i="2"/>
  <c r="N53" i="3"/>
  <c r="CX82" i="2"/>
  <c r="CO128" i="2"/>
  <c r="CO513" i="2" s="1"/>
  <c r="L100" i="6"/>
  <c r="L101" i="6" s="1"/>
  <c r="DE149" i="2"/>
  <c r="BJ567" i="2" s="1"/>
  <c r="CE210" i="2"/>
  <c r="CF210" i="2" s="1"/>
  <c r="DL219" i="2"/>
  <c r="BM254" i="2"/>
  <c r="CV270" i="2"/>
  <c r="CV283" i="2"/>
  <c r="BA541" i="2" s="1"/>
  <c r="L105" i="6"/>
  <c r="L108" i="6" s="1"/>
  <c r="W70" i="3"/>
  <c r="W53" i="3"/>
  <c r="X78" i="6"/>
  <c r="CX56" i="2"/>
  <c r="CT56" i="2"/>
  <c r="CX47" i="2"/>
  <c r="CV47" i="2"/>
  <c r="J70" i="3"/>
  <c r="CT104" i="2"/>
  <c r="CW106" i="2"/>
  <c r="L64" i="6"/>
  <c r="BJ572" i="2"/>
  <c r="J68" i="6"/>
  <c r="J69" i="6" s="1"/>
  <c r="BH558" i="2"/>
  <c r="CE137" i="2"/>
  <c r="CE138" i="2" s="1"/>
  <c r="CE516" i="2" s="1"/>
  <c r="L74" i="6"/>
  <c r="DE128" i="2"/>
  <c r="BJ559" i="2" s="1"/>
  <c r="K95" i="3"/>
  <c r="CX270" i="2"/>
  <c r="J50" i="6"/>
  <c r="J53" i="6" s="1"/>
  <c r="BH555" i="2"/>
  <c r="CV56" i="2"/>
  <c r="DD124" i="2"/>
  <c r="DD125" i="2" s="1"/>
  <c r="CN148" i="2"/>
  <c r="CN210" i="2"/>
  <c r="CN219" i="2" s="1"/>
  <c r="CN497" i="2" s="1"/>
  <c r="BM283" i="2"/>
  <c r="L78" i="6"/>
  <c r="DE131" i="2"/>
  <c r="BJ561" i="2" s="1"/>
  <c r="CX262" i="2"/>
  <c r="EU51" i="2"/>
  <c r="M43" i="6"/>
  <c r="CE103" i="2"/>
  <c r="CF103" i="2" s="1"/>
  <c r="CF104" i="2" s="1"/>
  <c r="DF137" i="2"/>
  <c r="BK562" i="2" s="1"/>
  <c r="CN137" i="2"/>
  <c r="CN138" i="2" s="1"/>
  <c r="CN516" i="2" s="1"/>
  <c r="CT283" i="2"/>
  <c r="AY541" i="2" s="1"/>
  <c r="CO289" i="2"/>
  <c r="BN303" i="2"/>
  <c r="J78" i="6"/>
  <c r="DC131" i="2"/>
  <c r="BH561" i="2" s="1"/>
  <c r="CA56" i="2"/>
  <c r="L73" i="3"/>
  <c r="CV107" i="2"/>
  <c r="AX231" i="2"/>
  <c r="CN262" i="2"/>
  <c r="L44" i="3"/>
  <c r="DD95" i="2"/>
  <c r="DD99" i="2" s="1"/>
  <c r="BD128" i="2"/>
  <c r="BD513" i="2" s="1"/>
  <c r="J96" i="6"/>
  <c r="DC146" i="2"/>
  <c r="BH566" i="2" s="1"/>
  <c r="DF148" i="2"/>
  <c r="CE283" i="2"/>
  <c r="BI56" i="2"/>
  <c r="DE258" i="2"/>
  <c r="BJ560" i="2"/>
  <c r="BV283" i="2"/>
  <c r="BW131" i="2"/>
  <c r="BW514" i="2" s="1"/>
  <c r="AW555" i="2"/>
  <c r="FF289" i="2"/>
  <c r="BW128" i="2"/>
  <c r="BW513" i="2" s="1"/>
  <c r="BY198" i="2"/>
  <c r="BY500" i="2" s="1"/>
  <c r="L128" i="3"/>
  <c r="CV258" i="2"/>
  <c r="BA551" i="2" s="1"/>
  <c r="BM280" i="2"/>
  <c r="L205" i="6"/>
  <c r="DE289" i="2"/>
  <c r="BJ541" i="2" s="1"/>
  <c r="BN131" i="2"/>
  <c r="BN514" i="2" s="1"/>
  <c r="J23" i="6"/>
  <c r="DC56" i="2"/>
  <c r="CF495" i="2"/>
  <c r="CN95" i="2"/>
  <c r="CU106" i="2"/>
  <c r="CN106" i="2"/>
  <c r="DF119" i="2"/>
  <c r="BN146" i="2"/>
  <c r="BN519" i="2" s="1"/>
  <c r="CE146" i="2"/>
  <c r="CE519" i="2" s="1"/>
  <c r="CX283" i="2"/>
  <c r="BC541" i="2" s="1"/>
  <c r="N158" i="3"/>
  <c r="CX303" i="2"/>
  <c r="BC552" i="2" s="1"/>
  <c r="BB56" i="2"/>
  <c r="DF258" i="2"/>
  <c r="L145" i="6"/>
  <c r="L146" i="6" s="1"/>
  <c r="DE219" i="2"/>
  <c r="BJ544" i="2" s="1"/>
  <c r="FF258" i="2"/>
  <c r="FF219" i="2"/>
  <c r="EU198" i="2"/>
  <c r="FF119" i="2"/>
  <c r="W67" i="3"/>
  <c r="FF66" i="2"/>
  <c r="EU270" i="2"/>
  <c r="DD160" i="2"/>
  <c r="DD165" i="2" s="1"/>
  <c r="DD521" i="2" s="1"/>
  <c r="CN160" i="2"/>
  <c r="DF160" i="2"/>
  <c r="DF165" i="2" s="1"/>
  <c r="DF521" i="2" s="1"/>
  <c r="CE160" i="2"/>
  <c r="CL56" i="2"/>
  <c r="BW66" i="2"/>
  <c r="BN66" i="2"/>
  <c r="BN78" i="2"/>
  <c r="CE78" i="2"/>
  <c r="BV82" i="2"/>
  <c r="BM82" i="2"/>
  <c r="CE82" i="2"/>
  <c r="U145" i="3"/>
  <c r="CF47" i="2"/>
  <c r="BW47" i="2"/>
  <c r="G161" i="3"/>
  <c r="G158" i="3"/>
  <c r="CR303" i="2"/>
  <c r="AW552" i="2" s="1"/>
  <c r="CS303" i="2"/>
  <c r="H205" i="6"/>
  <c r="DB289" i="2"/>
  <c r="BG541" i="2" s="1"/>
  <c r="DA289" i="2"/>
  <c r="BF541" i="2" s="1"/>
  <c r="CR283" i="2"/>
  <c r="AW541" i="2" s="1"/>
  <c r="CS283" i="2"/>
  <c r="AX541" i="2" s="1"/>
  <c r="FB270" i="2"/>
  <c r="EJ270" i="2"/>
  <c r="CR262" i="2"/>
  <c r="W128" i="3"/>
  <c r="U128" i="3"/>
  <c r="R128" i="3"/>
  <c r="DA258" i="2"/>
  <c r="T128" i="3"/>
  <c r="CR258" i="2"/>
  <c r="AW551" i="2" s="1"/>
  <c r="S128" i="3"/>
  <c r="BF549" i="2"/>
  <c r="BW549" i="2"/>
  <c r="BG549" i="2"/>
  <c r="CF549" i="2"/>
  <c r="G137" i="6"/>
  <c r="DA219" i="2"/>
  <c r="BF544" i="2" s="1"/>
  <c r="X146" i="6"/>
  <c r="BP198" i="2"/>
  <c r="BP500" i="2" s="1"/>
  <c r="FF198" i="2"/>
  <c r="CH198" i="2"/>
  <c r="CH500" i="2" s="1"/>
  <c r="BG198" i="2"/>
  <c r="BG500" i="2" s="1"/>
  <c r="G105" i="6"/>
  <c r="H100" i="6"/>
  <c r="H101" i="6" s="1"/>
  <c r="DB149" i="2"/>
  <c r="BG567" i="2" s="1"/>
  <c r="G100" i="6"/>
  <c r="DA149" i="2"/>
  <c r="BF567" i="2" s="1"/>
  <c r="G96" i="6"/>
  <c r="DA146" i="2"/>
  <c r="BF566" i="2" s="1"/>
  <c r="DB146" i="2"/>
  <c r="BG566" i="2" s="1"/>
  <c r="H96" i="6"/>
  <c r="H97" i="6" s="1"/>
  <c r="G85" i="6"/>
  <c r="DA138" i="2"/>
  <c r="BG560" i="2"/>
  <c r="BF560" i="2"/>
  <c r="CO131" i="2"/>
  <c r="CO514" i="2" s="1"/>
  <c r="CN131" i="2"/>
  <c r="CN514" i="2" s="1"/>
  <c r="DA131" i="2"/>
  <c r="BF561" i="2" s="1"/>
  <c r="H78" i="6"/>
  <c r="DB131" i="2"/>
  <c r="BG561" i="2" s="1"/>
  <c r="DA128" i="2"/>
  <c r="BF559" i="2" s="1"/>
  <c r="H74" i="6"/>
  <c r="DB128" i="2"/>
  <c r="BG559" i="2" s="1"/>
  <c r="G68" i="6"/>
  <c r="H64" i="6"/>
  <c r="BG572" i="2"/>
  <c r="BF572" i="2"/>
  <c r="G73" i="3"/>
  <c r="CR107" i="2"/>
  <c r="G70" i="3"/>
  <c r="CR104" i="2"/>
  <c r="CO555" i="2"/>
  <c r="G50" i="6"/>
  <c r="BF555" i="2"/>
  <c r="AX555" i="2"/>
  <c r="H46" i="6"/>
  <c r="H47" i="6" s="1"/>
  <c r="G46" i="6"/>
  <c r="CR82" i="2"/>
  <c r="CS82" i="2"/>
  <c r="G43" i="6"/>
  <c r="DA78" i="2"/>
  <c r="H43" i="6"/>
  <c r="DB78" i="2"/>
  <c r="H44" i="3"/>
  <c r="G44" i="3"/>
  <c r="DR56" i="2"/>
  <c r="BW539" i="2" s="1"/>
  <c r="CS56" i="2"/>
  <c r="AX539" i="2" s="1"/>
  <c r="EJ56" i="2"/>
  <c r="CO539" i="2" s="1"/>
  <c r="CR56" i="2"/>
  <c r="AW539" i="2" s="1"/>
  <c r="EA56" i="2"/>
  <c r="CF539" i="2" s="1"/>
  <c r="CS51" i="2"/>
  <c r="CR51" i="2"/>
  <c r="CS47" i="2"/>
  <c r="CR47" i="2"/>
  <c r="J95" i="3"/>
  <c r="CT198" i="2"/>
  <c r="EJ219" i="2"/>
  <c r="CO544" i="2" s="1"/>
  <c r="J145" i="6"/>
  <c r="J146" i="6" s="1"/>
  <c r="DC219" i="2"/>
  <c r="EA219" i="2"/>
  <c r="CF544" i="2" s="1"/>
  <c r="DR262" i="2"/>
  <c r="EA262" i="2"/>
  <c r="BV231" i="2"/>
  <c r="BV498" i="2" s="1"/>
  <c r="H137" i="6"/>
  <c r="H146" i="6" s="1"/>
  <c r="EJ262" i="2"/>
  <c r="CS262" i="2"/>
  <c r="CT270" i="2"/>
  <c r="H179" i="6"/>
  <c r="DB258" i="2"/>
  <c r="EJ258" i="2"/>
  <c r="DD258" i="2"/>
  <c r="DR258" i="2"/>
  <c r="EA258" i="2"/>
  <c r="DC258" i="2"/>
  <c r="J134" i="3"/>
  <c r="CT262" i="2"/>
  <c r="CT258" i="2"/>
  <c r="AY551" i="2" s="1"/>
  <c r="S140" i="3"/>
  <c r="U140" i="3"/>
  <c r="U53" i="3"/>
  <c r="S53" i="3"/>
  <c r="R140" i="3"/>
  <c r="R53" i="3"/>
  <c r="T140" i="3"/>
  <c r="FF283" i="2"/>
  <c r="T53" i="3"/>
  <c r="CR198" i="2"/>
  <c r="EU303" i="2"/>
  <c r="CS270" i="2"/>
  <c r="DI270" i="2"/>
  <c r="CR270" i="2"/>
  <c r="DR270" i="2"/>
  <c r="EA270" i="2"/>
  <c r="H198" i="2"/>
  <c r="W183" i="6"/>
  <c r="X183" i="6"/>
  <c r="V183" i="6"/>
  <c r="T183" i="6"/>
  <c r="R183" i="6"/>
  <c r="U183" i="6"/>
  <c r="S183" i="6"/>
  <c r="X158" i="6"/>
  <c r="H23" i="6"/>
  <c r="X23" i="6"/>
  <c r="G23" i="6"/>
  <c r="G32" i="6"/>
  <c r="L23" i="6"/>
  <c r="G179" i="6"/>
  <c r="I144" i="6"/>
  <c r="I134" i="3"/>
  <c r="U74" i="3"/>
  <c r="S74" i="3"/>
  <c r="R74" i="3"/>
  <c r="V74" i="3"/>
  <c r="T74" i="3"/>
  <c r="S103" i="3"/>
  <c r="U103" i="3"/>
  <c r="W103" i="3"/>
  <c r="R103" i="3"/>
  <c r="T103" i="3"/>
  <c r="D102" i="3"/>
  <c r="I95" i="3"/>
  <c r="D101" i="3"/>
  <c r="I101" i="3"/>
  <c r="O101" i="3" s="1"/>
  <c r="I102" i="3"/>
  <c r="I67" i="3"/>
  <c r="P67" i="3"/>
  <c r="DB160" i="2"/>
  <c r="DB165" i="2" s="1"/>
  <c r="DB521" i="2" s="1"/>
  <c r="H231" i="2"/>
  <c r="BN230" i="2"/>
  <c r="CF230" i="2"/>
  <c r="BN229" i="2"/>
  <c r="BE225" i="2"/>
  <c r="BW229" i="2"/>
  <c r="BE229" i="2"/>
  <c r="BW230" i="2"/>
  <c r="BE230" i="2"/>
  <c r="BE224" i="2"/>
  <c r="DK219" i="2"/>
  <c r="BP544" i="2" s="1"/>
  <c r="BE212" i="2"/>
  <c r="EJ198" i="2"/>
  <c r="EA198" i="2"/>
  <c r="DB137" i="2"/>
  <c r="BG562" i="2" s="1"/>
  <c r="DB124" i="2"/>
  <c r="DB125" i="2" s="1"/>
  <c r="CS106" i="2"/>
  <c r="CS103" i="2"/>
  <c r="DB95" i="2"/>
  <c r="DB99" i="2" s="1"/>
  <c r="CW61" i="2"/>
  <c r="CU61" i="2"/>
  <c r="CC491" i="2"/>
  <c r="BW538" i="2"/>
  <c r="BF538" i="2"/>
  <c r="BM56" i="2"/>
  <c r="BM492" i="2" s="1"/>
  <c r="DD56" i="2"/>
  <c r="DF56" i="2"/>
  <c r="CU56" i="2"/>
  <c r="Q149" i="6" l="1"/>
  <c r="Y149" i="6" s="1"/>
  <c r="G158" i="6"/>
  <c r="BR509" i="2"/>
  <c r="AZ568" i="2"/>
  <c r="AZ521" i="2"/>
  <c r="CL522" i="2"/>
  <c r="CL521" i="2"/>
  <c r="CJ522" i="2"/>
  <c r="CJ521" i="2"/>
  <c r="BK522" i="2"/>
  <c r="BK521" i="2"/>
  <c r="CA522" i="2"/>
  <c r="CA521" i="2"/>
  <c r="CC522" i="2"/>
  <c r="CC521" i="2"/>
  <c r="BR522" i="2"/>
  <c r="BR521" i="2"/>
  <c r="BI522" i="2"/>
  <c r="BI521" i="2"/>
  <c r="BT522" i="2"/>
  <c r="BT521" i="2"/>
  <c r="BD521" i="2"/>
  <c r="BD568" i="2"/>
  <c r="BY522" i="2"/>
  <c r="BY521" i="2"/>
  <c r="CZ522" i="2"/>
  <c r="CZ521" i="2"/>
  <c r="BP522" i="2"/>
  <c r="BP521" i="2"/>
  <c r="CH522" i="2"/>
  <c r="CH521" i="2"/>
  <c r="I154" i="6"/>
  <c r="P154" i="6" s="1"/>
  <c r="Q154" i="6"/>
  <c r="Y154" i="6" s="1"/>
  <c r="P95" i="3"/>
  <c r="Q145" i="6"/>
  <c r="Y145" i="6" s="1"/>
  <c r="G189" i="6"/>
  <c r="I145" i="6"/>
  <c r="P145" i="6" s="1"/>
  <c r="G108" i="6"/>
  <c r="G53" i="6"/>
  <c r="I143" i="6"/>
  <c r="P143" i="6" s="1"/>
  <c r="Y143" i="6"/>
  <c r="G146" i="6"/>
  <c r="H158" i="6"/>
  <c r="CJ525" i="2"/>
  <c r="BB525" i="2"/>
  <c r="CA525" i="2"/>
  <c r="BL572" i="2"/>
  <c r="BR525" i="2"/>
  <c r="CL525" i="2"/>
  <c r="AZ525" i="2"/>
  <c r="BK525" i="2"/>
  <c r="BI525" i="2"/>
  <c r="BT525" i="2"/>
  <c r="BV165" i="2"/>
  <c r="CN165" i="2"/>
  <c r="CE165" i="2"/>
  <c r="BM165" i="2"/>
  <c r="BM521" i="2" s="1"/>
  <c r="BM92" i="2"/>
  <c r="BM506" i="2" s="1"/>
  <c r="CN125" i="2"/>
  <c r="CN512" i="2" s="1"/>
  <c r="BN124" i="2"/>
  <c r="BM125" i="2"/>
  <c r="BM512" i="2" s="1"/>
  <c r="CE125" i="2"/>
  <c r="CE512" i="2" s="1"/>
  <c r="BD125" i="2"/>
  <c r="BD512" i="2" s="1"/>
  <c r="BE273" i="2"/>
  <c r="BE275" i="2" s="1"/>
  <c r="CF273" i="2"/>
  <c r="CF275" i="2" s="1"/>
  <c r="CE275" i="2"/>
  <c r="CE504" i="2" s="1"/>
  <c r="K187" i="6"/>
  <c r="DD275" i="2"/>
  <c r="EM338" i="2"/>
  <c r="BB509" i="2"/>
  <c r="CO273" i="2"/>
  <c r="CO275" i="2" s="1"/>
  <c r="CN275" i="2"/>
  <c r="AZ509" i="2"/>
  <c r="BW273" i="2"/>
  <c r="BW275" i="2" s="1"/>
  <c r="BV275" i="2"/>
  <c r="BN273" i="2"/>
  <c r="BN275" i="2" s="1"/>
  <c r="BM275" i="2"/>
  <c r="DH273" i="2"/>
  <c r="M187" i="6"/>
  <c r="M189" i="6" s="1"/>
  <c r="DF275" i="2"/>
  <c r="BK551" i="2" s="1"/>
  <c r="I187" i="6"/>
  <c r="FP227" i="2"/>
  <c r="ER339" i="2"/>
  <c r="ER340" i="2" s="1"/>
  <c r="EN339" i="2"/>
  <c r="EN340" i="2" s="1"/>
  <c r="FP212" i="2"/>
  <c r="FP225" i="2"/>
  <c r="I153" i="6"/>
  <c r="P153" i="6" s="1"/>
  <c r="Z153" i="6" s="1"/>
  <c r="AA153" i="6" s="1"/>
  <c r="FP224" i="2"/>
  <c r="I155" i="6"/>
  <c r="FP228" i="2"/>
  <c r="I149" i="6"/>
  <c r="P149" i="6" s="1"/>
  <c r="DH218" i="2"/>
  <c r="DI218" i="2" s="1"/>
  <c r="BD149" i="2"/>
  <c r="BD520" i="2" s="1"/>
  <c r="BD107" i="2"/>
  <c r="BD104" i="2"/>
  <c r="BD506" i="2"/>
  <c r="G101" i="6"/>
  <c r="G64" i="6"/>
  <c r="G69" i="6"/>
  <c r="BV119" i="2"/>
  <c r="BV525" i="2" s="1"/>
  <c r="CE119" i="2"/>
  <c r="CE525" i="2" s="1"/>
  <c r="CN119" i="2"/>
  <c r="CN525" i="2" s="1"/>
  <c r="BM119" i="2"/>
  <c r="BM525" i="2" s="1"/>
  <c r="BD119" i="2"/>
  <c r="BD525" i="2" s="1"/>
  <c r="BA547" i="2"/>
  <c r="CV500" i="2"/>
  <c r="BK569" i="2"/>
  <c r="DF522" i="2"/>
  <c r="EJ500" i="2"/>
  <c r="CO547" i="2"/>
  <c r="BC547" i="2"/>
  <c r="CX500" i="2"/>
  <c r="EA500" i="2"/>
  <c r="CF547" i="2"/>
  <c r="BI569" i="2"/>
  <c r="DD522" i="2"/>
  <c r="AY547" i="2"/>
  <c r="CT500" i="2"/>
  <c r="DR500" i="2"/>
  <c r="BW547" i="2"/>
  <c r="BN547" i="2"/>
  <c r="DI500" i="2"/>
  <c r="CR500" i="2"/>
  <c r="AW547" i="2"/>
  <c r="DB522" i="2"/>
  <c r="BG569" i="2"/>
  <c r="BG498" i="2"/>
  <c r="G74" i="3"/>
  <c r="CF95" i="2"/>
  <c r="CF99" i="2" s="1"/>
  <c r="CF508" i="2" s="1"/>
  <c r="CE99" i="2"/>
  <c r="CE508" i="2" s="1"/>
  <c r="BM99" i="2"/>
  <c r="BM508" i="2" s="1"/>
  <c r="BW95" i="2"/>
  <c r="BW99" i="2" s="1"/>
  <c r="BW508" i="2" s="1"/>
  <c r="BV99" i="2"/>
  <c r="BV508" i="2" s="1"/>
  <c r="BE95" i="2"/>
  <c r="BE99" i="2" s="1"/>
  <c r="BE508" i="2" s="1"/>
  <c r="BD99" i="2"/>
  <c r="BD508" i="2" s="1"/>
  <c r="AX602" i="2"/>
  <c r="CO95" i="2"/>
  <c r="CO99" i="2" s="1"/>
  <c r="CO508" i="2" s="1"/>
  <c r="CN99" i="2"/>
  <c r="CN508" i="2" s="1"/>
  <c r="L97" i="6"/>
  <c r="J97" i="6"/>
  <c r="G97" i="6"/>
  <c r="BD522" i="2"/>
  <c r="CF160" i="2"/>
  <c r="BE61" i="2"/>
  <c r="BE491" i="2" s="1"/>
  <c r="BW61" i="2"/>
  <c r="BW491" i="2" s="1"/>
  <c r="CF61" i="2"/>
  <c r="CF491" i="2" s="1"/>
  <c r="AW550" i="2"/>
  <c r="BN61" i="2"/>
  <c r="BN491" i="2" s="1"/>
  <c r="CN61" i="2"/>
  <c r="CN491" i="2" s="1"/>
  <c r="BW280" i="2"/>
  <c r="BV280" i="2"/>
  <c r="CO280" i="2"/>
  <c r="CN280" i="2"/>
  <c r="CF280" i="2"/>
  <c r="CE280" i="2"/>
  <c r="CE494" i="2" s="1"/>
  <c r="CL492" i="2"/>
  <c r="AY539" i="2"/>
  <c r="BK539" i="2"/>
  <c r="BC539" i="2"/>
  <c r="BI539" i="2"/>
  <c r="CC492" i="2"/>
  <c r="BR492" i="2"/>
  <c r="AZ539" i="2"/>
  <c r="BA539" i="2"/>
  <c r="AZ492" i="2"/>
  <c r="BH539" i="2"/>
  <c r="BI492" i="2"/>
  <c r="CA492" i="2"/>
  <c r="BB492" i="2"/>
  <c r="CF51" i="2"/>
  <c r="AZ505" i="2"/>
  <c r="AX552" i="2"/>
  <c r="BQ544" i="2"/>
  <c r="BH544" i="2"/>
  <c r="AY544" i="2"/>
  <c r="BR544" i="2"/>
  <c r="BV505" i="2"/>
  <c r="DR230" i="2"/>
  <c r="FP230" i="2" s="1"/>
  <c r="K46" i="6"/>
  <c r="AZ503" i="2"/>
  <c r="BI497" i="2"/>
  <c r="DR229" i="2"/>
  <c r="FP229" i="2" s="1"/>
  <c r="AZ494" i="2"/>
  <c r="BB504" i="2"/>
  <c r="AZ504" i="2"/>
  <c r="DH210" i="2"/>
  <c r="DI210" i="2" s="1"/>
  <c r="BB494" i="2"/>
  <c r="O102" i="3"/>
  <c r="BD303" i="2"/>
  <c r="BD505" i="2" s="1"/>
  <c r="BD289" i="2"/>
  <c r="DI289" i="2"/>
  <c r="BE270" i="2"/>
  <c r="J183" i="6"/>
  <c r="DF135" i="2"/>
  <c r="BK560" i="2" s="1"/>
  <c r="BM135" i="2"/>
  <c r="BM515" i="2" s="1"/>
  <c r="BV135" i="2"/>
  <c r="BV515" i="2" s="1"/>
  <c r="CN135" i="2"/>
  <c r="CN515" i="2" s="1"/>
  <c r="BD135" i="2"/>
  <c r="BD515" i="2" s="1"/>
  <c r="CE135" i="2"/>
  <c r="CE515" i="2" s="1"/>
  <c r="BD254" i="2"/>
  <c r="BD502" i="2" s="1"/>
  <c r="BV254" i="2"/>
  <c r="BV502" i="2" s="1"/>
  <c r="FF254" i="2"/>
  <c r="DF254" i="2"/>
  <c r="BK549" i="2" s="1"/>
  <c r="CE254" i="2"/>
  <c r="CE502" i="2" s="1"/>
  <c r="CN254" i="2"/>
  <c r="CN502" i="2" s="1"/>
  <c r="N145" i="3"/>
  <c r="L145" i="3"/>
  <c r="J145" i="3"/>
  <c r="AY555" i="2"/>
  <c r="BB555" i="2"/>
  <c r="BW551" i="2"/>
  <c r="AW556" i="2"/>
  <c r="AY550" i="2"/>
  <c r="AZ555" i="2"/>
  <c r="BH551" i="2"/>
  <c r="CF551" i="2"/>
  <c r="BC550" i="2"/>
  <c r="BM509" i="2"/>
  <c r="BC556" i="2"/>
  <c r="CO551" i="2"/>
  <c r="BA556" i="2"/>
  <c r="CO550" i="2"/>
  <c r="AY556" i="2"/>
  <c r="AW602" i="2"/>
  <c r="BA550" i="2"/>
  <c r="BA555" i="2"/>
  <c r="BG551" i="2"/>
  <c r="BF551" i="2"/>
  <c r="BJ551" i="2"/>
  <c r="BC555" i="2"/>
  <c r="BL551" i="2"/>
  <c r="CF550" i="2"/>
  <c r="AX550" i="2"/>
  <c r="BW550" i="2"/>
  <c r="BV509" i="2"/>
  <c r="CF90" i="2"/>
  <c r="CF92" i="2" s="1"/>
  <c r="BN90" i="2"/>
  <c r="CE149" i="2"/>
  <c r="CE520" i="2" s="1"/>
  <c r="BD231" i="2"/>
  <c r="CN258" i="2"/>
  <c r="CE56" i="2"/>
  <c r="CE492" i="2" s="1"/>
  <c r="CF137" i="2"/>
  <c r="CF138" i="2" s="1"/>
  <c r="CF516" i="2" s="1"/>
  <c r="BE231" i="2"/>
  <c r="BN217" i="2"/>
  <c r="FP217" i="2" s="1"/>
  <c r="BW283" i="2"/>
  <c r="BD47" i="2"/>
  <c r="BN198" i="2"/>
  <c r="BN500" i="2" s="1"/>
  <c r="BM289" i="2"/>
  <c r="BE103" i="2"/>
  <c r="BE104" i="2" s="1"/>
  <c r="Q179" i="6"/>
  <c r="BV56" i="2"/>
  <c r="BV492" i="2" s="1"/>
  <c r="CE51" i="2"/>
  <c r="W74" i="3"/>
  <c r="BW303" i="2"/>
  <c r="CF78" i="2"/>
  <c r="CF124" i="2"/>
  <c r="CF128" i="2"/>
  <c r="CF513" i="2" s="1"/>
  <c r="CE303" i="2"/>
  <c r="CE505" i="2" s="1"/>
  <c r="BI549" i="2"/>
  <c r="BV47" i="2"/>
  <c r="CF505" i="2"/>
  <c r="M161" i="3"/>
  <c r="CO124" i="2"/>
  <c r="BV51" i="2"/>
  <c r="BN95" i="2"/>
  <c r="CN66" i="2"/>
  <c r="CO103" i="2"/>
  <c r="CO104" i="2" s="1"/>
  <c r="BV146" i="2"/>
  <c r="BV519" i="2" s="1"/>
  <c r="CU82" i="2"/>
  <c r="BM128" i="2"/>
  <c r="BM513" i="2" s="1"/>
  <c r="CO137" i="2"/>
  <c r="CO138" i="2" s="1"/>
  <c r="CO516" i="2" s="1"/>
  <c r="CE219" i="2"/>
  <c r="CE497" i="2" s="1"/>
  <c r="BV495" i="2"/>
  <c r="BM131" i="2"/>
  <c r="BM514" i="2" s="1"/>
  <c r="M78" i="6"/>
  <c r="BV131" i="2"/>
  <c r="BV514" i="2" s="1"/>
  <c r="BV219" i="2"/>
  <c r="BV497" i="2" s="1"/>
  <c r="BN283" i="2"/>
  <c r="DF219" i="2"/>
  <c r="DF128" i="2"/>
  <c r="BK559" i="2" s="1"/>
  <c r="CE495" i="2"/>
  <c r="BE289" i="2"/>
  <c r="BM231" i="2"/>
  <c r="BM498" i="2" s="1"/>
  <c r="BE148" i="2"/>
  <c r="BE149" i="2" s="1"/>
  <c r="BE520" i="2" s="1"/>
  <c r="BW137" i="2"/>
  <c r="BW138" i="2" s="1"/>
  <c r="BW516" i="2" s="1"/>
  <c r="CF258" i="2"/>
  <c r="BM495" i="2"/>
  <c r="BV270" i="2"/>
  <c r="CZ51" i="2"/>
  <c r="CZ283" i="2"/>
  <c r="BE541" i="2" s="1"/>
  <c r="BD495" i="2"/>
  <c r="CW198" i="2"/>
  <c r="BE82" i="2"/>
  <c r="CF131" i="2"/>
  <c r="CF514" i="2" s="1"/>
  <c r="BE128" i="2"/>
  <c r="BE513" i="2" s="1"/>
  <c r="CN198" i="2"/>
  <c r="CN500" i="2" s="1"/>
  <c r="CN51" i="2"/>
  <c r="CN231" i="2"/>
  <c r="CN498" i="2" s="1"/>
  <c r="BV262" i="2"/>
  <c r="CF262" i="2"/>
  <c r="BW90" i="2"/>
  <c r="BW92" i="2" s="1"/>
  <c r="BD262" i="2"/>
  <c r="M103" i="3"/>
  <c r="L74" i="3"/>
  <c r="P144" i="6"/>
  <c r="Z144" i="6" s="1"/>
  <c r="AA144" i="6" s="1"/>
  <c r="BM149" i="2"/>
  <c r="BM520" i="2" s="1"/>
  <c r="BE124" i="2"/>
  <c r="BE218" i="2"/>
  <c r="BE219" i="2" s="1"/>
  <c r="BE497" i="2" s="1"/>
  <c r="BE303" i="2"/>
  <c r="BD219" i="2"/>
  <c r="BD497" i="2" s="1"/>
  <c r="BV78" i="2"/>
  <c r="DI146" i="2"/>
  <c r="BN566" i="2" s="1"/>
  <c r="CF198" i="2"/>
  <c r="CF500" i="2" s="1"/>
  <c r="CU262" i="2"/>
  <c r="CF283" i="2"/>
  <c r="BD270" i="2"/>
  <c r="BW262" i="2"/>
  <c r="DD289" i="2"/>
  <c r="BI541" i="2" s="1"/>
  <c r="BE90" i="2"/>
  <c r="CF106" i="2"/>
  <c r="CF107" i="2" s="1"/>
  <c r="CF509" i="2" s="1"/>
  <c r="BM66" i="2"/>
  <c r="CF146" i="2"/>
  <c r="CF519" i="2" s="1"/>
  <c r="DH160" i="2"/>
  <c r="DH165" i="2" s="1"/>
  <c r="DH521" i="2" s="1"/>
  <c r="M183" i="6"/>
  <c r="BV128" i="2"/>
  <c r="BV513" i="2" s="1"/>
  <c r="BM146" i="2"/>
  <c r="BM519" i="2" s="1"/>
  <c r="BD198" i="2"/>
  <c r="BD500" i="2" s="1"/>
  <c r="BW103" i="2"/>
  <c r="BW104" i="2" s="1"/>
  <c r="BE280" i="2"/>
  <c r="BM270" i="2"/>
  <c r="BV66" i="2"/>
  <c r="BV258" i="2"/>
  <c r="BW106" i="2"/>
  <c r="BW107" i="2" s="1"/>
  <c r="CO262" i="2"/>
  <c r="BE160" i="2"/>
  <c r="BE165" i="2" s="1"/>
  <c r="FF51" i="2"/>
  <c r="CN289" i="2"/>
  <c r="BM303" i="2"/>
  <c r="BM505" i="2" s="1"/>
  <c r="BN262" i="2"/>
  <c r="M146" i="6"/>
  <c r="BN137" i="2"/>
  <c r="BN138" i="2" s="1"/>
  <c r="BN516" i="2" s="1"/>
  <c r="BN160" i="2"/>
  <c r="CN78" i="2"/>
  <c r="CN146" i="2"/>
  <c r="CN519" i="2" s="1"/>
  <c r="BV149" i="2"/>
  <c r="BV520" i="2" s="1"/>
  <c r="CN495" i="2"/>
  <c r="BN106" i="2"/>
  <c r="BN107" i="2" s="1"/>
  <c r="BE146" i="2"/>
  <c r="BE519" i="2" s="1"/>
  <c r="BW160" i="2"/>
  <c r="CE270" i="2"/>
  <c r="CE503" i="2" s="1"/>
  <c r="BW82" i="2"/>
  <c r="DF78" i="2"/>
  <c r="K50" i="6"/>
  <c r="DH90" i="2"/>
  <c r="DH92" i="2" s="1"/>
  <c r="CO90" i="2"/>
  <c r="CO92" i="2" s="1"/>
  <c r="CU51" i="2"/>
  <c r="CN128" i="2"/>
  <c r="CN513" i="2" s="1"/>
  <c r="BD51" i="2"/>
  <c r="BE51" i="2"/>
  <c r="BV512" i="2"/>
  <c r="BW124" i="2"/>
  <c r="K137" i="6"/>
  <c r="Q137" i="6" s="1"/>
  <c r="DD219" i="2"/>
  <c r="CE104" i="2"/>
  <c r="CE509" i="2" s="1"/>
  <c r="CY103" i="2"/>
  <c r="CY104" i="2" s="1"/>
  <c r="BN505" i="2"/>
  <c r="CO283" i="2"/>
  <c r="CN283" i="2"/>
  <c r="K64" i="6"/>
  <c r="BI572" i="2"/>
  <c r="BD78" i="2"/>
  <c r="DH78" i="2"/>
  <c r="BE78" i="2"/>
  <c r="W140" i="3"/>
  <c r="FF270" i="2"/>
  <c r="CO148" i="2"/>
  <c r="CO149" i="2" s="1"/>
  <c r="CO520" i="2" s="1"/>
  <c r="CN149" i="2"/>
  <c r="CN520" i="2" s="1"/>
  <c r="DH124" i="2"/>
  <c r="K96" i="6"/>
  <c r="DD146" i="2"/>
  <c r="BI566" i="2" s="1"/>
  <c r="CN107" i="2"/>
  <c r="CN509" i="2" s="1"/>
  <c r="CO106" i="2"/>
  <c r="CO107" i="2" s="1"/>
  <c r="CY106" i="2"/>
  <c r="CY107" i="2" s="1"/>
  <c r="CE231" i="2"/>
  <c r="CE498" i="2" s="1"/>
  <c r="CF231" i="2"/>
  <c r="CF498" i="2" s="1"/>
  <c r="K74" i="6"/>
  <c r="DD128" i="2"/>
  <c r="BI559" i="2" s="1"/>
  <c r="N140" i="3"/>
  <c r="K85" i="6"/>
  <c r="DD138" i="2"/>
  <c r="CU198" i="2"/>
  <c r="BD131" i="2"/>
  <c r="BD514" i="2" s="1"/>
  <c r="DI131" i="2"/>
  <c r="BN561" i="2" s="1"/>
  <c r="BE131" i="2"/>
  <c r="BE514" i="2" s="1"/>
  <c r="K140" i="3"/>
  <c r="CU270" i="2"/>
  <c r="DD262" i="2"/>
  <c r="BI550" i="2" s="1"/>
  <c r="K183" i="6"/>
  <c r="BN258" i="2"/>
  <c r="BM258" i="2"/>
  <c r="BD283" i="2"/>
  <c r="BE283" i="2"/>
  <c r="K161" i="3"/>
  <c r="CW283" i="2"/>
  <c r="BB541" i="2" s="1"/>
  <c r="K158" i="3"/>
  <c r="CU303" i="2"/>
  <c r="AZ552" i="2" s="1"/>
  <c r="CW258" i="2"/>
  <c r="BB551" i="2" s="1"/>
  <c r="M205" i="6"/>
  <c r="DF289" i="2"/>
  <c r="BK541" i="2" s="1"/>
  <c r="CE47" i="2"/>
  <c r="CZ82" i="2"/>
  <c r="BM51" i="2"/>
  <c r="BN51" i="2"/>
  <c r="CO270" i="2"/>
  <c r="CN270" i="2"/>
  <c r="CN503" i="2" s="1"/>
  <c r="BN254" i="2"/>
  <c r="BN502" i="2" s="1"/>
  <c r="K70" i="3"/>
  <c r="CU104" i="2"/>
  <c r="DH128" i="2"/>
  <c r="BM559" i="2" s="1"/>
  <c r="BD56" i="2"/>
  <c r="BD492" i="2" s="1"/>
  <c r="N128" i="3"/>
  <c r="CE198" i="2"/>
  <c r="CE500" i="2" s="1"/>
  <c r="CN82" i="2"/>
  <c r="CO82" i="2"/>
  <c r="X64" i="6"/>
  <c r="M64" i="6"/>
  <c r="BK572" i="2"/>
  <c r="BN210" i="2"/>
  <c r="BM219" i="2"/>
  <c r="M73" i="3"/>
  <c r="CW107" i="2"/>
  <c r="DH95" i="2"/>
  <c r="DH99" i="2" s="1"/>
  <c r="M50" i="6"/>
  <c r="M53" i="6" s="1"/>
  <c r="BK555" i="2"/>
  <c r="M68" i="6"/>
  <c r="M69" i="6" s="1"/>
  <c r="BK558" i="2"/>
  <c r="CF66" i="2"/>
  <c r="CE66" i="2"/>
  <c r="CO303" i="2"/>
  <c r="CN303" i="2"/>
  <c r="CN505" i="2" s="1"/>
  <c r="J74" i="3"/>
  <c r="DH148" i="2"/>
  <c r="DI148" i="2" s="1"/>
  <c r="DI149" i="2" s="1"/>
  <c r="BN567" i="2" s="1"/>
  <c r="CZ56" i="2"/>
  <c r="BE539" i="2" s="1"/>
  <c r="CO210" i="2"/>
  <c r="CO219" i="2" s="1"/>
  <c r="CO497" i="2" s="1"/>
  <c r="CO160" i="2"/>
  <c r="M100" i="6"/>
  <c r="M101" i="6" s="1"/>
  <c r="DF149" i="2"/>
  <c r="BK567" i="2" s="1"/>
  <c r="M96" i="6"/>
  <c r="DF146" i="2"/>
  <c r="BK566" i="2" s="1"/>
  <c r="N74" i="3"/>
  <c r="CW51" i="2"/>
  <c r="M85" i="6"/>
  <c r="M86" i="6" s="1"/>
  <c r="DF138" i="2"/>
  <c r="BW198" i="2"/>
  <c r="BW500" i="2" s="1"/>
  <c r="BV198" i="2"/>
  <c r="BV500" i="2" s="1"/>
  <c r="BE106" i="2"/>
  <c r="BE107" i="2" s="1"/>
  <c r="BN103" i="2"/>
  <c r="BN104" i="2" s="1"/>
  <c r="BD66" i="2"/>
  <c r="BM78" i="2"/>
  <c r="BN82" i="2"/>
  <c r="BN280" i="2"/>
  <c r="BV289" i="2"/>
  <c r="CU283" i="2"/>
  <c r="AZ541" i="2" s="1"/>
  <c r="L140" i="3"/>
  <c r="BD138" i="2"/>
  <c r="BD516" i="2" s="1"/>
  <c r="DH137" i="2"/>
  <c r="N103" i="3"/>
  <c r="CZ47" i="2"/>
  <c r="K73" i="3"/>
  <c r="CU107" i="2"/>
  <c r="M158" i="3"/>
  <c r="CW303" i="2"/>
  <c r="BB552" i="2" s="1"/>
  <c r="K100" i="6"/>
  <c r="DD149" i="2"/>
  <c r="BI567" i="2" s="1"/>
  <c r="BI560" i="2"/>
  <c r="BN231" i="2"/>
  <c r="BM262" i="2"/>
  <c r="M70" i="3"/>
  <c r="CW104" i="2"/>
  <c r="CW270" i="2"/>
  <c r="BB550" i="2" s="1"/>
  <c r="L103" i="3"/>
  <c r="K68" i="6"/>
  <c r="BI558" i="2"/>
  <c r="K78" i="6"/>
  <c r="DD131" i="2"/>
  <c r="BI561" i="2" s="1"/>
  <c r="M46" i="6"/>
  <c r="M47" i="6" s="1"/>
  <c r="M105" i="6"/>
  <c r="M108" i="6" s="1"/>
  <c r="K105" i="6"/>
  <c r="CW56" i="2"/>
  <c r="BE66" i="2"/>
  <c r="K44" i="3"/>
  <c r="M44" i="3"/>
  <c r="K43" i="6"/>
  <c r="DD78" i="2"/>
  <c r="CF82" i="2"/>
  <c r="CW82" i="2"/>
  <c r="H158" i="3"/>
  <c r="BM47" i="2"/>
  <c r="CW47" i="2"/>
  <c r="BN47" i="2"/>
  <c r="CU47" i="2"/>
  <c r="G145" i="3"/>
  <c r="I205" i="6"/>
  <c r="G205" i="6"/>
  <c r="H145" i="3"/>
  <c r="BW258" i="2"/>
  <c r="CO258" i="2"/>
  <c r="G128" i="3"/>
  <c r="I137" i="6"/>
  <c r="CO231" i="2"/>
  <c r="CO498" i="2" s="1"/>
  <c r="CF219" i="2"/>
  <c r="CF497" i="2" s="1"/>
  <c r="BW219" i="2"/>
  <c r="BW497" i="2" s="1"/>
  <c r="CO198" i="2"/>
  <c r="CO500" i="2" s="1"/>
  <c r="G86" i="6"/>
  <c r="BE495" i="2"/>
  <c r="H105" i="6"/>
  <c r="H108" i="6" s="1"/>
  <c r="I100" i="6"/>
  <c r="I96" i="6"/>
  <c r="I97" i="6" s="1"/>
  <c r="G78" i="6"/>
  <c r="H85" i="6"/>
  <c r="H86" i="6" s="1"/>
  <c r="DB138" i="2"/>
  <c r="I74" i="6"/>
  <c r="G74" i="6"/>
  <c r="H68" i="6"/>
  <c r="H69" i="6" s="1"/>
  <c r="BG558" i="2"/>
  <c r="I64" i="6"/>
  <c r="H73" i="3"/>
  <c r="I73" i="3" s="1"/>
  <c r="CS107" i="2"/>
  <c r="H70" i="3"/>
  <c r="CS104" i="2"/>
  <c r="H50" i="6"/>
  <c r="H53" i="6" s="1"/>
  <c r="BG555" i="2"/>
  <c r="BD555" i="2"/>
  <c r="G47" i="6"/>
  <c r="G53" i="3"/>
  <c r="J103" i="3"/>
  <c r="I46" i="6"/>
  <c r="H53" i="3"/>
  <c r="I44" i="3"/>
  <c r="CN56" i="2"/>
  <c r="CN492" i="2" s="1"/>
  <c r="D95" i="3"/>
  <c r="K103" i="3"/>
  <c r="H161" i="3"/>
  <c r="I157" i="6"/>
  <c r="P157" i="6" s="1"/>
  <c r="Z157" i="6" s="1"/>
  <c r="AA157" i="6" s="1"/>
  <c r="DQ219" i="2"/>
  <c r="I156" i="6"/>
  <c r="P156" i="6" s="1"/>
  <c r="Z156" i="6" s="1"/>
  <c r="AA156" i="6" s="1"/>
  <c r="BE198" i="2"/>
  <c r="BE500" i="2" s="1"/>
  <c r="BW231" i="2"/>
  <c r="BW498" i="2" s="1"/>
  <c r="DB219" i="2"/>
  <c r="CS258" i="2"/>
  <c r="AX551" i="2" s="1"/>
  <c r="J140" i="3"/>
  <c r="P134" i="3"/>
  <c r="DI258" i="2"/>
  <c r="DH258" i="2"/>
  <c r="O134" i="3"/>
  <c r="BM502" i="2"/>
  <c r="X101" i="3"/>
  <c r="J128" i="3"/>
  <c r="H140" i="3"/>
  <c r="CU258" i="2"/>
  <c r="BD258" i="2"/>
  <c r="X102" i="3"/>
  <c r="W145" i="3"/>
  <c r="G103" i="3"/>
  <c r="CS198" i="2"/>
  <c r="FF303" i="2"/>
  <c r="BN270" i="2"/>
  <c r="BW270" i="2"/>
  <c r="G140" i="3"/>
  <c r="CF270" i="2"/>
  <c r="G183" i="6"/>
  <c r="L183" i="6"/>
  <c r="H183" i="6"/>
  <c r="M23" i="6"/>
  <c r="K23" i="6"/>
  <c r="I32" i="6"/>
  <c r="Q32" i="6"/>
  <c r="Y32" i="6"/>
  <c r="AZ538" i="2"/>
  <c r="BB538" i="2"/>
  <c r="X67" i="3"/>
  <c r="O67" i="3"/>
  <c r="O95" i="3"/>
  <c r="BM538" i="2"/>
  <c r="BW56" i="2"/>
  <c r="BW492" i="2" s="1"/>
  <c r="CO56" i="2"/>
  <c r="CO492" i="2" s="1"/>
  <c r="BN56" i="2"/>
  <c r="BN492" i="2" s="1"/>
  <c r="DH56" i="2"/>
  <c r="BM539" i="2" s="1"/>
  <c r="BE56" i="2"/>
  <c r="BE492" i="2" s="1"/>
  <c r="Z149" i="6" l="1"/>
  <c r="AA149" i="6" s="1"/>
  <c r="BV522" i="2"/>
  <c r="BV521" i="2"/>
  <c r="CN522" i="2"/>
  <c r="CN521" i="2"/>
  <c r="CE522" i="2"/>
  <c r="CE521" i="2"/>
  <c r="BE568" i="2"/>
  <c r="BE521" i="2"/>
  <c r="P73" i="3"/>
  <c r="X73" i="3" s="1"/>
  <c r="Q100" i="6"/>
  <c r="Y100" i="6" s="1"/>
  <c r="Y101" i="6" s="1"/>
  <c r="Q68" i="6"/>
  <c r="Q69" i="6" s="1"/>
  <c r="P70" i="3"/>
  <c r="X70" i="3" s="1"/>
  <c r="Q105" i="6"/>
  <c r="Q108" i="6" s="1"/>
  <c r="Q46" i="6"/>
  <c r="Q50" i="6"/>
  <c r="Q96" i="6"/>
  <c r="Q85" i="6"/>
  <c r="K189" i="6"/>
  <c r="Q187" i="6"/>
  <c r="Q189" i="6" s="1"/>
  <c r="Z143" i="6"/>
  <c r="AA143" i="6" s="1"/>
  <c r="K47" i="6"/>
  <c r="K53" i="6"/>
  <c r="K86" i="6"/>
  <c r="K101" i="6"/>
  <c r="K69" i="6"/>
  <c r="K108" i="6"/>
  <c r="Z154" i="6"/>
  <c r="AA154" i="6" s="1"/>
  <c r="P155" i="6"/>
  <c r="Z155" i="6" s="1"/>
  <c r="AA155" i="6" s="1"/>
  <c r="BW165" i="2"/>
  <c r="CF165" i="2"/>
  <c r="CO165" i="2"/>
  <c r="BN165" i="2"/>
  <c r="BN521" i="2" s="1"/>
  <c r="AD156" i="6"/>
  <c r="AD144" i="6"/>
  <c r="BE92" i="2"/>
  <c r="BE506" i="2" s="1"/>
  <c r="BN92" i="2"/>
  <c r="BN506" i="2" s="1"/>
  <c r="BW125" i="2"/>
  <c r="BW512" i="2" s="1"/>
  <c r="DH125" i="2"/>
  <c r="BM558" i="2" s="1"/>
  <c r="CF125" i="2"/>
  <c r="CF512" i="2" s="1"/>
  <c r="BN125" i="2"/>
  <c r="BN512" i="2" s="1"/>
  <c r="CO125" i="2"/>
  <c r="CO512" i="2" s="1"/>
  <c r="BE125" i="2"/>
  <c r="BE512" i="2" s="1"/>
  <c r="BM504" i="2"/>
  <c r="CF504" i="2"/>
  <c r="CO504" i="2"/>
  <c r="DI273" i="2"/>
  <c r="DI275" i="2" s="1"/>
  <c r="BN551" i="2" s="1"/>
  <c r="DH275" i="2"/>
  <c r="BM551" i="2" s="1"/>
  <c r="BW504" i="2"/>
  <c r="BD509" i="2"/>
  <c r="D187" i="6"/>
  <c r="P187" i="6"/>
  <c r="P189" i="6" s="1"/>
  <c r="I189" i="6"/>
  <c r="ER338" i="2"/>
  <c r="FP210" i="2"/>
  <c r="BI551" i="2"/>
  <c r="FP218" i="2"/>
  <c r="FP148" i="2"/>
  <c r="AE157" i="6"/>
  <c r="AE153" i="6"/>
  <c r="AE156" i="6"/>
  <c r="AE144" i="6"/>
  <c r="CF119" i="2"/>
  <c r="CF525" i="2" s="1"/>
  <c r="BN119" i="2"/>
  <c r="BN525" i="2" s="1"/>
  <c r="DH119" i="2"/>
  <c r="BM572" i="2" s="1"/>
  <c r="CO119" i="2"/>
  <c r="CO525" i="2" s="1"/>
  <c r="BE119" i="2"/>
  <c r="BE525" i="2" s="1"/>
  <c r="BW119" i="2"/>
  <c r="BW525" i="2" s="1"/>
  <c r="BB547" i="2"/>
  <c r="CW500" i="2"/>
  <c r="AZ547" i="2"/>
  <c r="CU500" i="2"/>
  <c r="AX547" i="2"/>
  <c r="AX594" i="2" s="1"/>
  <c r="CS500" i="2"/>
  <c r="DH522" i="2"/>
  <c r="BM569" i="2"/>
  <c r="BM497" i="2"/>
  <c r="BN498" i="2"/>
  <c r="BN99" i="2"/>
  <c r="BN508" i="2" s="1"/>
  <c r="K97" i="6"/>
  <c r="M97" i="6"/>
  <c r="BE522" i="2"/>
  <c r="CY61" i="2"/>
  <c r="BD538" i="2" s="1"/>
  <c r="CO61" i="2"/>
  <c r="CO491" i="2" s="1"/>
  <c r="BN503" i="2"/>
  <c r="BN504" i="2"/>
  <c r="CF289" i="2"/>
  <c r="CF494" i="2" s="1"/>
  <c r="BN494" i="2"/>
  <c r="DI280" i="2"/>
  <c r="BN541" i="2" s="1"/>
  <c r="DH280" i="2"/>
  <c r="BB539" i="2"/>
  <c r="CF56" i="2"/>
  <c r="CF492" i="2" s="1"/>
  <c r="BW505" i="2"/>
  <c r="BI555" i="2"/>
  <c r="AZ551" i="2"/>
  <c r="CO505" i="2"/>
  <c r="BE505" i="2"/>
  <c r="DI90" i="2"/>
  <c r="DI92" i="2" s="1"/>
  <c r="BM555" i="2"/>
  <c r="CY303" i="2"/>
  <c r="CY262" i="2"/>
  <c r="H128" i="3"/>
  <c r="BD494" i="2"/>
  <c r="DH262" i="2"/>
  <c r="BM550" i="2" s="1"/>
  <c r="BE262" i="2"/>
  <c r="BE503" i="2" s="1"/>
  <c r="BD504" i="2"/>
  <c r="BI544" i="2"/>
  <c r="BG544" i="2"/>
  <c r="BV544" i="2"/>
  <c r="BK544" i="2"/>
  <c r="Y137" i="6"/>
  <c r="Y146" i="6" s="1"/>
  <c r="K146" i="6"/>
  <c r="CF135" i="2"/>
  <c r="CF515" i="2" s="1"/>
  <c r="BW135" i="2"/>
  <c r="BW515" i="2" s="1"/>
  <c r="BN135" i="2"/>
  <c r="BN515" i="2" s="1"/>
  <c r="DH135" i="2"/>
  <c r="BM560" i="2" s="1"/>
  <c r="CO135" i="2"/>
  <c r="CO515" i="2" s="1"/>
  <c r="BE135" i="2"/>
  <c r="BE515" i="2" s="1"/>
  <c r="DI254" i="2"/>
  <c r="BN549" i="2" s="1"/>
  <c r="DH254" i="2"/>
  <c r="BM549" i="2" s="1"/>
  <c r="CF254" i="2"/>
  <c r="CF502" i="2" s="1"/>
  <c r="BW254" i="2"/>
  <c r="BW502" i="2" s="1"/>
  <c r="CO254" i="2"/>
  <c r="CO502" i="2" s="1"/>
  <c r="BE254" i="2"/>
  <c r="BE502" i="2" s="1"/>
  <c r="BW494" i="2"/>
  <c r="K145" i="3"/>
  <c r="M145" i="3"/>
  <c r="BV504" i="2"/>
  <c r="CY51" i="2"/>
  <c r="BW509" i="2"/>
  <c r="CN504" i="2"/>
  <c r="BB556" i="2"/>
  <c r="BM494" i="2"/>
  <c r="AZ556" i="2"/>
  <c r="BN219" i="2"/>
  <c r="BN497" i="2" s="1"/>
  <c r="AX556" i="2"/>
  <c r="CO494" i="2"/>
  <c r="CF503" i="2"/>
  <c r="BW503" i="2"/>
  <c r="CN494" i="2"/>
  <c r="BV494" i="2"/>
  <c r="BE494" i="2"/>
  <c r="AZ550" i="2"/>
  <c r="CO503" i="2"/>
  <c r="BV503" i="2"/>
  <c r="BM503" i="2"/>
  <c r="BD503" i="2"/>
  <c r="DH138" i="2"/>
  <c r="BM562" i="2"/>
  <c r="BD556" i="2"/>
  <c r="CO509" i="2"/>
  <c r="BE509" i="2"/>
  <c r="BN509" i="2"/>
  <c r="BE555" i="2"/>
  <c r="Y179" i="6"/>
  <c r="DI78" i="2"/>
  <c r="DI128" i="2"/>
  <c r="BN559" i="2" s="1"/>
  <c r="CY56" i="2"/>
  <c r="BD539" i="2" s="1"/>
  <c r="DI262" i="2"/>
  <c r="BN550" i="2" s="1"/>
  <c r="DH149" i="2"/>
  <c r="BM567" i="2" s="1"/>
  <c r="DH146" i="2"/>
  <c r="BM566" i="2" s="1"/>
  <c r="CY283" i="2"/>
  <c r="BD541" i="2" s="1"/>
  <c r="CZ303" i="2"/>
  <c r="CY198" i="2"/>
  <c r="CZ262" i="2"/>
  <c r="CY258" i="2"/>
  <c r="BD551" i="2" s="1"/>
  <c r="CY270" i="2"/>
  <c r="D70" i="3"/>
  <c r="P137" i="6"/>
  <c r="DH131" i="2"/>
  <c r="BM561" i="2" s="1"/>
  <c r="DH289" i="2"/>
  <c r="P161" i="3"/>
  <c r="DI95" i="2"/>
  <c r="DI99" i="2" s="1"/>
  <c r="BE258" i="2"/>
  <c r="BE504" i="2" s="1"/>
  <c r="DI137" i="2"/>
  <c r="FP137" i="2" s="1"/>
  <c r="DI160" i="2"/>
  <c r="DI165" i="2" s="1"/>
  <c r="DI521" i="2" s="1"/>
  <c r="D73" i="3"/>
  <c r="O158" i="3"/>
  <c r="O73" i="3"/>
  <c r="Y74" i="6"/>
  <c r="O140" i="3"/>
  <c r="Q78" i="6"/>
  <c r="CZ258" i="2"/>
  <c r="BE551" i="2" s="1"/>
  <c r="P78" i="6"/>
  <c r="P140" i="3"/>
  <c r="D46" i="6"/>
  <c r="D50" i="6"/>
  <c r="CY47" i="2"/>
  <c r="P46" i="6"/>
  <c r="P47" i="6" s="1"/>
  <c r="D68" i="6"/>
  <c r="Q64" i="6"/>
  <c r="CZ103" i="2"/>
  <c r="CZ104" i="2" s="1"/>
  <c r="M140" i="3"/>
  <c r="CZ106" i="2"/>
  <c r="CZ107" i="2" s="1"/>
  <c r="CY82" i="2"/>
  <c r="Q205" i="6"/>
  <c r="P158" i="3"/>
  <c r="M74" i="3"/>
  <c r="DI124" i="2"/>
  <c r="DH219" i="2"/>
  <c r="P100" i="6"/>
  <c r="K74" i="3"/>
  <c r="M128" i="3"/>
  <c r="DI219" i="2"/>
  <c r="DR219" i="2"/>
  <c r="Q43" i="6"/>
  <c r="O53" i="3"/>
  <c r="I158" i="3"/>
  <c r="P43" i="6"/>
  <c r="M53" i="3"/>
  <c r="P205" i="6"/>
  <c r="I145" i="3"/>
  <c r="I101" i="6"/>
  <c r="I105" i="6"/>
  <c r="I108" i="6" s="1"/>
  <c r="I78" i="6"/>
  <c r="P96" i="6"/>
  <c r="I85" i="6"/>
  <c r="I86" i="6" s="1"/>
  <c r="I68" i="6"/>
  <c r="P68" i="6" s="1"/>
  <c r="P69" i="6" s="1"/>
  <c r="P64" i="6"/>
  <c r="I53" i="3"/>
  <c r="I70" i="3"/>
  <c r="O70" i="3" s="1"/>
  <c r="H74" i="3"/>
  <c r="I50" i="6"/>
  <c r="I53" i="6" s="1"/>
  <c r="I43" i="6"/>
  <c r="I47" i="6"/>
  <c r="O44" i="3"/>
  <c r="X95" i="3"/>
  <c r="I161" i="3"/>
  <c r="Z145" i="6"/>
  <c r="AA145" i="6" s="1"/>
  <c r="CZ198" i="2"/>
  <c r="I179" i="6"/>
  <c r="X134" i="3"/>
  <c r="Y101" i="3"/>
  <c r="Z101" i="3" s="1"/>
  <c r="Y102" i="3"/>
  <c r="Z102" i="3" s="1"/>
  <c r="I140" i="3"/>
  <c r="O103" i="3"/>
  <c r="P103" i="3"/>
  <c r="K128" i="3"/>
  <c r="W158" i="3"/>
  <c r="H103" i="3"/>
  <c r="CZ270" i="2"/>
  <c r="P32" i="6"/>
  <c r="I23" i="6"/>
  <c r="P179" i="6"/>
  <c r="I128" i="3"/>
  <c r="BN538" i="2"/>
  <c r="DI56" i="2"/>
  <c r="BN539" i="2" s="1"/>
  <c r="AD149" i="6" l="1"/>
  <c r="AE149" i="6"/>
  <c r="BW522" i="2"/>
  <c r="BW521" i="2"/>
  <c r="CF522" i="2"/>
  <c r="CF521" i="2"/>
  <c r="CO522" i="2"/>
  <c r="CO521" i="2"/>
  <c r="AD143" i="6"/>
  <c r="AE143" i="6"/>
  <c r="AE154" i="6"/>
  <c r="AD154" i="6"/>
  <c r="AD155" i="6"/>
  <c r="AE155" i="6"/>
  <c r="AD157" i="6"/>
  <c r="AD153" i="6"/>
  <c r="DI125" i="2"/>
  <c r="BN558" i="2" s="1"/>
  <c r="Y187" i="6"/>
  <c r="Z187" i="6" s="1"/>
  <c r="AA187" i="6" s="1"/>
  <c r="FP273" i="2"/>
  <c r="FP160" i="2"/>
  <c r="FP165" i="2" s="1"/>
  <c r="FP521" i="2" s="1"/>
  <c r="FP124" i="2"/>
  <c r="FP106" i="2"/>
  <c r="FP103" i="2"/>
  <c r="FP95" i="2"/>
  <c r="FP90" i="2"/>
  <c r="FP92" i="2" s="1"/>
  <c r="P146" i="6"/>
  <c r="AE145" i="6"/>
  <c r="I146" i="6"/>
  <c r="AD102" i="3"/>
  <c r="AE102" i="3"/>
  <c r="AD101" i="3"/>
  <c r="AE101" i="3"/>
  <c r="DI119" i="2"/>
  <c r="BN572" i="2" s="1"/>
  <c r="CZ500" i="2"/>
  <c r="BE547" i="2"/>
  <c r="CY500" i="2"/>
  <c r="BD547" i="2"/>
  <c r="BN569" i="2"/>
  <c r="DI522" i="2"/>
  <c r="Y50" i="6"/>
  <c r="Y53" i="6" s="1"/>
  <c r="Q53" i="6"/>
  <c r="P97" i="6"/>
  <c r="P105" i="6"/>
  <c r="P108" i="6" s="1"/>
  <c r="Y105" i="6"/>
  <c r="Y108" i="6" s="1"/>
  <c r="CZ61" i="2"/>
  <c r="BE538" i="2" s="1"/>
  <c r="X44" i="3"/>
  <c r="P44" i="3"/>
  <c r="AA67" i="3"/>
  <c r="Z67" i="3"/>
  <c r="Y67" i="3"/>
  <c r="BE552" i="2"/>
  <c r="BD552" i="2"/>
  <c r="BN555" i="2"/>
  <c r="BD550" i="2"/>
  <c r="BN544" i="2"/>
  <c r="BW544" i="2"/>
  <c r="BM544" i="2"/>
  <c r="Q146" i="6"/>
  <c r="DI135" i="2"/>
  <c r="BN560" i="2" s="1"/>
  <c r="AA140" i="3"/>
  <c r="O145" i="3"/>
  <c r="P145" i="3"/>
  <c r="BM541" i="2"/>
  <c r="BE550" i="2"/>
  <c r="DI138" i="2"/>
  <c r="BN562" i="2"/>
  <c r="BE556" i="2"/>
  <c r="AB32" i="6"/>
  <c r="AA32" i="6"/>
  <c r="Y73" i="3"/>
  <c r="Z73" i="3" s="1"/>
  <c r="X74" i="3"/>
  <c r="Z100" i="6"/>
  <c r="AA100" i="6" s="1"/>
  <c r="Y78" i="6"/>
  <c r="P74" i="3"/>
  <c r="X161" i="3"/>
  <c r="Z137" i="6"/>
  <c r="AA137" i="6" s="1"/>
  <c r="Q101" i="6"/>
  <c r="Y68" i="6"/>
  <c r="Y69" i="6" s="1"/>
  <c r="Y64" i="6"/>
  <c r="Y85" i="6"/>
  <c r="Y86" i="6" s="1"/>
  <c r="Q86" i="6"/>
  <c r="Q74" i="6"/>
  <c r="P101" i="6"/>
  <c r="Y96" i="6"/>
  <c r="Q97" i="6"/>
  <c r="Q183" i="6"/>
  <c r="Y183" i="6"/>
  <c r="Y205" i="6"/>
  <c r="Q47" i="6"/>
  <c r="Y46" i="6"/>
  <c r="Y47" i="6" s="1"/>
  <c r="Y43" i="6"/>
  <c r="P53" i="3"/>
  <c r="P74" i="6"/>
  <c r="P85" i="6"/>
  <c r="I69" i="6"/>
  <c r="Y70" i="3"/>
  <c r="Z70" i="3" s="1"/>
  <c r="I74" i="3"/>
  <c r="P50" i="6"/>
  <c r="O74" i="3"/>
  <c r="Y95" i="3"/>
  <c r="Z95" i="3" s="1"/>
  <c r="O161" i="3"/>
  <c r="I103" i="3"/>
  <c r="X103" i="3"/>
  <c r="P128" i="3"/>
  <c r="I183" i="6"/>
  <c r="P183" i="6"/>
  <c r="P23" i="6"/>
  <c r="Z32" i="6"/>
  <c r="Q23" i="6"/>
  <c r="Y23" i="6"/>
  <c r="O128" i="3"/>
  <c r="AA189" i="6" l="1"/>
  <c r="AD145" i="6"/>
  <c r="AA146" i="6"/>
  <c r="Y189" i="6"/>
  <c r="Z189" i="6"/>
  <c r="AE187" i="6"/>
  <c r="AD32" i="6"/>
  <c r="AE32" i="6"/>
  <c r="AE137" i="6"/>
  <c r="AE100" i="6"/>
  <c r="AD70" i="3"/>
  <c r="AE70" i="3"/>
  <c r="AD73" i="3"/>
  <c r="AE73" i="3"/>
  <c r="AD67" i="3"/>
  <c r="AE67" i="3"/>
  <c r="Z103" i="3"/>
  <c r="AD95" i="3"/>
  <c r="AE95" i="3"/>
  <c r="Z50" i="6"/>
  <c r="AA50" i="6" s="1"/>
  <c r="P53" i="6"/>
  <c r="Y97" i="6"/>
  <c r="Z105" i="6"/>
  <c r="AA105" i="6" s="1"/>
  <c r="AA103" i="3"/>
  <c r="AA134" i="3"/>
  <c r="Z134" i="3"/>
  <c r="Y134" i="3"/>
  <c r="AA74" i="3"/>
  <c r="AA179" i="6"/>
  <c r="AB179" i="6"/>
  <c r="Z179" i="6"/>
  <c r="AB74" i="6"/>
  <c r="Z146" i="6"/>
  <c r="AE146" i="6" s="1"/>
  <c r="Z101" i="6"/>
  <c r="AE101" i="6" s="1"/>
  <c r="Z68" i="6"/>
  <c r="AA68" i="6" s="1"/>
  <c r="X145" i="3"/>
  <c r="Z96" i="6"/>
  <c r="AA96" i="6" s="1"/>
  <c r="X158" i="3"/>
  <c r="Z74" i="6"/>
  <c r="Z85" i="6"/>
  <c r="AA85" i="6" s="1"/>
  <c r="X140" i="3"/>
  <c r="Z46" i="6"/>
  <c r="AA46" i="6" s="1"/>
  <c r="X53" i="3"/>
  <c r="P86" i="6"/>
  <c r="Y74" i="3"/>
  <c r="X128" i="3"/>
  <c r="Y103" i="3"/>
  <c r="AA158" i="3"/>
  <c r="Y158" i="3"/>
  <c r="Z108" i="6" l="1"/>
  <c r="AE108" i="6" s="1"/>
  <c r="AA108" i="6"/>
  <c r="AD100" i="6"/>
  <c r="AA101" i="6"/>
  <c r="AA86" i="6"/>
  <c r="AB97" i="6"/>
  <c r="AD137" i="6"/>
  <c r="AD134" i="3"/>
  <c r="AE134" i="3"/>
  <c r="AE158" i="3"/>
  <c r="AD187" i="6"/>
  <c r="AB189" i="6"/>
  <c r="AD74" i="6"/>
  <c r="AE74" i="6"/>
  <c r="AD179" i="6"/>
  <c r="AE179" i="6"/>
  <c r="AB101" i="6"/>
  <c r="AD68" i="6"/>
  <c r="AE68" i="6"/>
  <c r="AE96" i="6"/>
  <c r="AD50" i="6"/>
  <c r="AE50" i="6"/>
  <c r="AE85" i="6"/>
  <c r="AE105" i="6"/>
  <c r="AB47" i="6"/>
  <c r="AE46" i="6"/>
  <c r="AD62" i="3"/>
  <c r="AE62" i="3"/>
  <c r="Z74" i="3"/>
  <c r="AD74" i="3" s="1"/>
  <c r="AD103" i="3"/>
  <c r="AE103" i="3"/>
  <c r="AE74" i="3"/>
  <c r="AA64" i="6"/>
  <c r="Z64" i="6"/>
  <c r="AE64" i="6" s="1"/>
  <c r="AA53" i="6"/>
  <c r="Z53" i="6"/>
  <c r="AE53" i="6" s="1"/>
  <c r="AA44" i="3"/>
  <c r="Z44" i="3"/>
  <c r="Y44" i="3"/>
  <c r="AA145" i="3"/>
  <c r="AA53" i="3"/>
  <c r="Z53" i="3"/>
  <c r="AA128" i="3"/>
  <c r="Y145" i="3"/>
  <c r="AA78" i="6"/>
  <c r="AB78" i="6"/>
  <c r="AA47" i="6"/>
  <c r="Z161" i="3"/>
  <c r="AA161" i="3"/>
  <c r="AB205" i="6"/>
  <c r="AA205" i="6"/>
  <c r="AE189" i="6"/>
  <c r="AB23" i="6"/>
  <c r="AB43" i="6"/>
  <c r="Y140" i="3"/>
  <c r="Z140" i="3"/>
  <c r="AA69" i="6"/>
  <c r="Y161" i="3"/>
  <c r="Z69" i="6"/>
  <c r="AE69" i="6" s="1"/>
  <c r="Z78" i="6"/>
  <c r="Z97" i="6"/>
  <c r="AE97" i="6" s="1"/>
  <c r="Z86" i="6"/>
  <c r="AE86" i="6" s="1"/>
  <c r="Z205" i="6"/>
  <c r="Y128" i="3"/>
  <c r="Z47" i="6"/>
  <c r="AE47" i="6" s="1"/>
  <c r="Z43" i="6"/>
  <c r="Y53" i="3"/>
  <c r="Z183" i="6"/>
  <c r="AB183" i="6"/>
  <c r="Z128" i="3"/>
  <c r="Z158" i="3"/>
  <c r="AD158" i="3" s="1"/>
  <c r="AA183" i="6"/>
  <c r="Z23" i="6"/>
  <c r="AB86" i="6" l="1"/>
  <c r="AD86" i="6" s="1"/>
  <c r="AD101" i="6"/>
  <c r="AB146" i="6"/>
  <c r="AD146" i="6" s="1"/>
  <c r="AD53" i="3"/>
  <c r="AE53" i="3"/>
  <c r="AE145" i="3"/>
  <c r="AD128" i="3"/>
  <c r="AE128" i="3"/>
  <c r="AD44" i="3"/>
  <c r="AE44" i="3"/>
  <c r="AD161" i="3"/>
  <c r="AE161" i="3"/>
  <c r="AE43" i="6"/>
  <c r="AD205" i="6"/>
  <c r="AE205" i="6"/>
  <c r="AE23" i="6"/>
  <c r="AD78" i="6"/>
  <c r="AE78" i="6"/>
  <c r="AD183" i="6"/>
  <c r="AE183" i="6"/>
  <c r="AD96" i="6"/>
  <c r="AD46" i="6"/>
  <c r="AB64" i="6"/>
  <c r="AD64" i="6" s="1"/>
  <c r="AB53" i="6"/>
  <c r="AD53" i="6" s="1"/>
  <c r="AB69" i="6"/>
  <c r="AD69" i="6" s="1"/>
  <c r="AD189" i="6"/>
  <c r="AD47" i="6"/>
  <c r="AD140" i="3"/>
  <c r="AE140" i="3"/>
  <c r="AA97" i="6"/>
  <c r="AD97" i="6" s="1"/>
  <c r="Z145" i="3"/>
  <c r="AD145" i="3" s="1"/>
  <c r="AA43" i="6"/>
  <c r="AD43" i="6" s="1"/>
  <c r="AA23" i="6"/>
  <c r="AD23" i="6" s="1"/>
  <c r="AB108" i="6" l="1"/>
  <c r="AD108" i="6" s="1"/>
  <c r="AD105" i="6"/>
  <c r="AD85" i="6"/>
  <c r="DG298" i="2"/>
  <c r="DD298" i="2" l="1"/>
  <c r="DB298" i="2"/>
  <c r="DA298" i="2"/>
  <c r="DE298" i="2"/>
  <c r="DF298" i="2"/>
  <c r="DC298" i="2"/>
  <c r="E23" i="7"/>
  <c r="DI298" i="2" l="1"/>
  <c r="DH298" i="2"/>
  <c r="BG488" i="2" l="1"/>
  <c r="EX298" i="2"/>
  <c r="EW298" i="2"/>
  <c r="EU298" i="2"/>
  <c r="EX74" i="2"/>
  <c r="EW74" i="2" l="1"/>
  <c r="A3" i="3" l="1"/>
  <c r="E49" i="13" l="1"/>
  <c r="EU328" i="2" l="1"/>
  <c r="EX328" i="2"/>
  <c r="EW328" i="2"/>
  <c r="O27" i="6" l="1"/>
  <c r="E22" i="7" l="1"/>
  <c r="FC16" i="2" l="1"/>
  <c r="FC17" i="2" s="1"/>
  <c r="EX314" i="2" l="1"/>
  <c r="EW314" i="2"/>
  <c r="BG314" i="2"/>
  <c r="BG496" i="2" s="1"/>
  <c r="EU314" i="2" l="1"/>
  <c r="G314" i="2"/>
  <c r="AX314" i="2"/>
  <c r="AX496" i="2" s="1"/>
  <c r="E21" i="7"/>
  <c r="E20" i="7"/>
  <c r="W222" i="6"/>
  <c r="FC41" i="2" l="1"/>
  <c r="FC43" i="2" s="1"/>
  <c r="FF41" i="2" l="1"/>
  <c r="FF43" i="2" s="1"/>
  <c r="EU43" i="2"/>
  <c r="BX298" i="2" l="1"/>
  <c r="N222" i="6" l="1"/>
  <c r="DS178" i="2"/>
  <c r="CC537" i="2" l="1"/>
  <c r="CD537" i="2"/>
  <c r="BX537" i="2"/>
  <c r="BY537" i="2"/>
  <c r="BZ537" i="2"/>
  <c r="CA537" i="2"/>
  <c r="CB537" i="2"/>
  <c r="CE537" i="2"/>
  <c r="J24" i="26"/>
  <c r="J24" i="25"/>
  <c r="FE74" i="2" l="1"/>
  <c r="BG30" i="2" l="1"/>
  <c r="BG29" i="2"/>
  <c r="BG31" i="2" l="1"/>
  <c r="EU31" i="2"/>
  <c r="CZ534" i="2" s="1"/>
  <c r="B84" i="3"/>
  <c r="FE178" i="2"/>
  <c r="FD178" i="2"/>
  <c r="FC178" i="2"/>
  <c r="FB178" i="2"/>
  <c r="FA178" i="2"/>
  <c r="EZ178" i="2"/>
  <c r="EY178" i="2"/>
  <c r="FF178" i="2"/>
  <c r="EI178" i="2"/>
  <c r="EH178" i="2"/>
  <c r="EG178" i="2"/>
  <c r="EF178" i="2"/>
  <c r="EE178" i="2"/>
  <c r="ED178" i="2"/>
  <c r="EC178" i="2"/>
  <c r="EB178" i="2"/>
  <c r="DZ178" i="2"/>
  <c r="DY178" i="2"/>
  <c r="DX178" i="2"/>
  <c r="DW178" i="2"/>
  <c r="DV178" i="2"/>
  <c r="DU178" i="2"/>
  <c r="DT178" i="2"/>
  <c r="DQ178" i="2"/>
  <c r="DP178" i="2"/>
  <c r="DO178" i="2"/>
  <c r="DN178" i="2"/>
  <c r="DM178" i="2"/>
  <c r="DL178" i="2"/>
  <c r="DK178" i="2"/>
  <c r="DJ178" i="2"/>
  <c r="DH178" i="2"/>
  <c r="DG178" i="2"/>
  <c r="DF178" i="2"/>
  <c r="DE178" i="2"/>
  <c r="DD178" i="2"/>
  <c r="DC178" i="2"/>
  <c r="DB178" i="2"/>
  <c r="DA178" i="2"/>
  <c r="CM178" i="2"/>
  <c r="CK178" i="2"/>
  <c r="CI178" i="2"/>
  <c r="CH178" i="2"/>
  <c r="CG178" i="2"/>
  <c r="CD178" i="2"/>
  <c r="CB178" i="2"/>
  <c r="BZ178" i="2"/>
  <c r="BY178" i="2"/>
  <c r="BX178" i="2"/>
  <c r="BU178" i="2"/>
  <c r="BS178" i="2"/>
  <c r="BQ178" i="2"/>
  <c r="BP178" i="2"/>
  <c r="BO178" i="2"/>
  <c r="BL178" i="2"/>
  <c r="BJ178" i="2"/>
  <c r="BH178" i="2"/>
  <c r="BG178" i="2"/>
  <c r="BF178" i="2"/>
  <c r="BC178" i="2"/>
  <c r="BA178" i="2"/>
  <c r="AY178" i="2"/>
  <c r="AW178" i="2"/>
  <c r="AJ178" i="2"/>
  <c r="CL178" i="2" s="1"/>
  <c r="AH178" i="2"/>
  <c r="CJ178" i="2" s="1"/>
  <c r="AF178" i="2"/>
  <c r="CC178" i="2" s="1"/>
  <c r="AD178" i="2"/>
  <c r="CA178" i="2" s="1"/>
  <c r="AB178" i="2"/>
  <c r="BT178" i="2" s="1"/>
  <c r="Z178" i="2"/>
  <c r="BR178" i="2" s="1"/>
  <c r="X178" i="2"/>
  <c r="BK178" i="2" s="1"/>
  <c r="V178" i="2"/>
  <c r="BI178" i="2" s="1"/>
  <c r="T178" i="2"/>
  <c r="BB178" i="2" s="1"/>
  <c r="R178" i="2"/>
  <c r="O178" i="2"/>
  <c r="FD74" i="2"/>
  <c r="FC74" i="2"/>
  <c r="FB74" i="2"/>
  <c r="FA74" i="2"/>
  <c r="EZ74" i="2"/>
  <c r="FF74" i="2"/>
  <c r="EI74" i="2"/>
  <c r="EH74" i="2"/>
  <c r="EG74" i="2"/>
  <c r="EF74" i="2"/>
  <c r="EE74" i="2"/>
  <c r="ED74" i="2"/>
  <c r="EC74" i="2"/>
  <c r="EB74" i="2"/>
  <c r="DZ74" i="2"/>
  <c r="DY74" i="2"/>
  <c r="DX74" i="2"/>
  <c r="DW74" i="2"/>
  <c r="DV74" i="2"/>
  <c r="DU74" i="2"/>
  <c r="DT74" i="2"/>
  <c r="DS74" i="2"/>
  <c r="DQ74" i="2"/>
  <c r="DP74" i="2"/>
  <c r="DO74" i="2"/>
  <c r="DN74" i="2"/>
  <c r="DM74" i="2"/>
  <c r="DL74" i="2"/>
  <c r="DK74" i="2"/>
  <c r="DJ74" i="2"/>
  <c r="CM74" i="2"/>
  <c r="CK74" i="2"/>
  <c r="CI74" i="2"/>
  <c r="CG74" i="2"/>
  <c r="CD74" i="2"/>
  <c r="CB74" i="2"/>
  <c r="BZ74" i="2"/>
  <c r="BX74" i="2"/>
  <c r="BU74" i="2"/>
  <c r="BS74" i="2"/>
  <c r="BQ74" i="2"/>
  <c r="BO74" i="2"/>
  <c r="BL74" i="2"/>
  <c r="BJ74" i="2"/>
  <c r="BH74" i="2"/>
  <c r="BF74" i="2"/>
  <c r="AY74" i="2"/>
  <c r="BY74" i="2"/>
  <c r="M35" i="4" l="1"/>
  <c r="L35" i="4"/>
  <c r="T35" i="4"/>
  <c r="H35" i="4"/>
  <c r="Y35" i="4"/>
  <c r="K35" i="4"/>
  <c r="R35" i="4"/>
  <c r="Q35" i="4"/>
  <c r="J35" i="4"/>
  <c r="P35" i="4"/>
  <c r="U35" i="4"/>
  <c r="V35" i="4"/>
  <c r="S35" i="4"/>
  <c r="W35" i="4"/>
  <c r="X35" i="4"/>
  <c r="Z35" i="4"/>
  <c r="G35" i="4"/>
  <c r="I35" i="4"/>
  <c r="N35" i="4"/>
  <c r="O35" i="4"/>
  <c r="AA35" i="4"/>
  <c r="H15" i="4"/>
  <c r="J15" i="4"/>
  <c r="O15" i="4"/>
  <c r="M15" i="4"/>
  <c r="N15" i="4"/>
  <c r="I15" i="4"/>
  <c r="W15" i="4"/>
  <c r="T15" i="4"/>
  <c r="K15" i="4"/>
  <c r="G15" i="4"/>
  <c r="U15" i="4"/>
  <c r="L15" i="4"/>
  <c r="S15" i="4"/>
  <c r="Q15" i="4"/>
  <c r="R15" i="4"/>
  <c r="V15" i="4"/>
  <c r="P15" i="4"/>
  <c r="AA15" i="4"/>
  <c r="X15" i="4"/>
  <c r="Y15" i="4"/>
  <c r="Z15" i="4"/>
  <c r="BM178" i="2"/>
  <c r="G14" i="4"/>
  <c r="T14" i="4"/>
  <c r="R14" i="4"/>
  <c r="Q14" i="4"/>
  <c r="U14" i="4"/>
  <c r="S14" i="4"/>
  <c r="V14" i="4"/>
  <c r="W14" i="4"/>
  <c r="N14" i="4"/>
  <c r="L14" i="4"/>
  <c r="H14" i="4"/>
  <c r="I14" i="4"/>
  <c r="J14" i="4"/>
  <c r="M14" i="4"/>
  <c r="K14" i="4"/>
  <c r="X14" i="4"/>
  <c r="O14" i="4"/>
  <c r="P14" i="4"/>
  <c r="AA14" i="4"/>
  <c r="Y14" i="4"/>
  <c r="Z14" i="4"/>
  <c r="BV178" i="2"/>
  <c r="BW178" i="2" s="1"/>
  <c r="I34" i="4"/>
  <c r="W34" i="4"/>
  <c r="S34" i="4"/>
  <c r="N34" i="4"/>
  <c r="V34" i="4"/>
  <c r="M34" i="4"/>
  <c r="G34" i="4"/>
  <c r="R34" i="4"/>
  <c r="Q34" i="4"/>
  <c r="K34" i="4"/>
  <c r="U34" i="4"/>
  <c r="J34" i="4"/>
  <c r="L34" i="4"/>
  <c r="T34" i="4"/>
  <c r="H34" i="4"/>
  <c r="O34" i="4"/>
  <c r="X34" i="4"/>
  <c r="P34" i="4"/>
  <c r="Y34" i="4"/>
  <c r="Z34" i="4"/>
  <c r="AA34" i="4"/>
  <c r="Z32" i="4"/>
  <c r="V33" i="4"/>
  <c r="AA33" i="4"/>
  <c r="N32" i="4"/>
  <c r="V32" i="4"/>
  <c r="R33" i="4"/>
  <c r="O32" i="4"/>
  <c r="Q32" i="4"/>
  <c r="L32" i="4"/>
  <c r="AA32" i="4"/>
  <c r="S32" i="4"/>
  <c r="G32" i="4"/>
  <c r="Z33" i="4"/>
  <c r="J32" i="4"/>
  <c r="O33" i="4"/>
  <c r="X33" i="4"/>
  <c r="Y32" i="4"/>
  <c r="W33" i="4"/>
  <c r="I32" i="4"/>
  <c r="T32" i="4"/>
  <c r="M32" i="4"/>
  <c r="U32" i="4"/>
  <c r="G33" i="4"/>
  <c r="J33" i="4"/>
  <c r="Y33" i="4"/>
  <c r="T33" i="4"/>
  <c r="W32" i="4"/>
  <c r="U33" i="4"/>
  <c r="K32" i="4"/>
  <c r="N33" i="4"/>
  <c r="H33" i="4"/>
  <c r="Q33" i="4"/>
  <c r="H32" i="4"/>
  <c r="P33" i="4"/>
  <c r="X32" i="4"/>
  <c r="P32" i="4"/>
  <c r="I33" i="4"/>
  <c r="K33" i="4"/>
  <c r="L33" i="4"/>
  <c r="M33" i="4"/>
  <c r="R32" i="4"/>
  <c r="S33" i="4"/>
  <c r="H30" i="4"/>
  <c r="Y30" i="4"/>
  <c r="T30" i="4"/>
  <c r="V30" i="4"/>
  <c r="I30" i="4"/>
  <c r="N30" i="4"/>
  <c r="M30" i="4"/>
  <c r="J30" i="4"/>
  <c r="S30" i="4"/>
  <c r="AA30" i="4"/>
  <c r="W30" i="4"/>
  <c r="O30" i="4"/>
  <c r="G30" i="4"/>
  <c r="U30" i="4"/>
  <c r="L30" i="4"/>
  <c r="P30" i="4"/>
  <c r="Q30" i="4"/>
  <c r="R30" i="4"/>
  <c r="K30" i="4"/>
  <c r="Z30" i="4"/>
  <c r="X30" i="4"/>
  <c r="U25" i="4"/>
  <c r="Q25" i="4"/>
  <c r="V25" i="4"/>
  <c r="X25" i="4"/>
  <c r="Y25" i="4"/>
  <c r="K25" i="4"/>
  <c r="T25" i="4"/>
  <c r="W25" i="4"/>
  <c r="R25" i="4"/>
  <c r="S25" i="4"/>
  <c r="P25" i="4"/>
  <c r="O25" i="4"/>
  <c r="N25" i="4"/>
  <c r="M25" i="4"/>
  <c r="AA25" i="4"/>
  <c r="L25" i="4"/>
  <c r="J25" i="4"/>
  <c r="I25" i="4"/>
  <c r="H25" i="4"/>
  <c r="G25" i="4"/>
  <c r="Z25" i="4"/>
  <c r="L22" i="4"/>
  <c r="J22" i="4"/>
  <c r="M22" i="4"/>
  <c r="R22" i="4"/>
  <c r="AA22" i="4"/>
  <c r="P22" i="4"/>
  <c r="V22" i="4"/>
  <c r="S22" i="4"/>
  <c r="U22" i="4"/>
  <c r="I22" i="4"/>
  <c r="O22" i="4"/>
  <c r="H22" i="4"/>
  <c r="G22" i="4"/>
  <c r="Z22" i="4"/>
  <c r="Q22" i="4"/>
  <c r="N22" i="4"/>
  <c r="T22" i="4"/>
  <c r="W22" i="4"/>
  <c r="X22" i="4"/>
  <c r="K22" i="4"/>
  <c r="Y22" i="4"/>
  <c r="FR178" i="2"/>
  <c r="FO178" i="2"/>
  <c r="AW74" i="2"/>
  <c r="EY74" i="2"/>
  <c r="R74" i="2"/>
  <c r="T74" i="2"/>
  <c r="BK74" i="2"/>
  <c r="X74" i="2"/>
  <c r="CL74" i="2"/>
  <c r="AJ74" i="2"/>
  <c r="CV74" i="2"/>
  <c r="BA74" i="2"/>
  <c r="CX74" i="2"/>
  <c r="BC74" i="2"/>
  <c r="CA74" i="2"/>
  <c r="AD74" i="2"/>
  <c r="CJ74" i="2"/>
  <c r="AH74" i="2"/>
  <c r="BI74" i="2"/>
  <c r="V74" i="2"/>
  <c r="BR74" i="2"/>
  <c r="Z74" i="2"/>
  <c r="BT74" i="2"/>
  <c r="AB74" i="2"/>
  <c r="CC74" i="2"/>
  <c r="AF74" i="2"/>
  <c r="AZ178" i="2"/>
  <c r="BD178" i="2" s="1"/>
  <c r="R180" i="2"/>
  <c r="S84" i="3"/>
  <c r="W84" i="3"/>
  <c r="CX178" i="2"/>
  <c r="N84" i="3" s="1"/>
  <c r="CV178" i="2"/>
  <c r="L84" i="3" s="1"/>
  <c r="CT178" i="2"/>
  <c r="J84" i="3" s="1"/>
  <c r="Q84" i="3"/>
  <c r="T84" i="3"/>
  <c r="E84" i="3"/>
  <c r="R84" i="3"/>
  <c r="F84" i="3"/>
  <c r="V84" i="3"/>
  <c r="U84" i="3"/>
  <c r="C84" i="3"/>
  <c r="DI178" i="2"/>
  <c r="DR178" i="2"/>
  <c r="CS178" i="2"/>
  <c r="H84" i="3" s="1"/>
  <c r="EA178" i="2"/>
  <c r="EJ178" i="2"/>
  <c r="CN178" i="2"/>
  <c r="CO178" i="2" s="1"/>
  <c r="CW178" i="2"/>
  <c r="M84" i="3" s="1"/>
  <c r="CE178" i="2"/>
  <c r="CF178" i="2" s="1"/>
  <c r="CR178" i="2"/>
  <c r="FQ178" i="2" s="1"/>
  <c r="DG74" i="2"/>
  <c r="DR74" i="2"/>
  <c r="EA74" i="2"/>
  <c r="EJ74" i="2"/>
  <c r="CU74" i="2"/>
  <c r="BD74" i="2"/>
  <c r="BM74" i="2"/>
  <c r="CH74" i="2"/>
  <c r="BP74" i="2"/>
  <c r="CT74" i="2"/>
  <c r="AZ74" i="2" l="1"/>
  <c r="BE178" i="2"/>
  <c r="FN178" i="2"/>
  <c r="CR74" i="2"/>
  <c r="BV74" i="2"/>
  <c r="DC74" i="2"/>
  <c r="DE74" i="2"/>
  <c r="CW74" i="2"/>
  <c r="BB74" i="2"/>
  <c r="CF74" i="2"/>
  <c r="CN74" i="2"/>
  <c r="DA74" i="2"/>
  <c r="G84" i="3"/>
  <c r="CU178" i="2"/>
  <c r="K84" i="3" s="1"/>
  <c r="BN178" i="2"/>
  <c r="DB74" i="2"/>
  <c r="CY74" i="2"/>
  <c r="BN74" i="2"/>
  <c r="CS74" i="2"/>
  <c r="BE74" i="2"/>
  <c r="P84" i="3" l="1"/>
  <c r="X84" i="3" s="1"/>
  <c r="I84" i="3"/>
  <c r="O84" i="3" s="1"/>
  <c r="CY178" i="2"/>
  <c r="CZ178" i="2" s="1"/>
  <c r="FP178" i="2" s="1"/>
  <c r="BW74" i="2"/>
  <c r="DH74" i="2"/>
  <c r="DF74" i="2"/>
  <c r="DD74" i="2"/>
  <c r="CO74" i="2"/>
  <c r="CE74" i="2"/>
  <c r="D84" i="3"/>
  <c r="CZ74" i="2"/>
  <c r="DI74" i="2"/>
  <c r="EI180" i="2"/>
  <c r="CN536" i="2" s="1"/>
  <c r="EH180" i="2"/>
  <c r="CM536" i="2" s="1"/>
  <c r="EG180" i="2"/>
  <c r="CL536" i="2" s="1"/>
  <c r="EF180" i="2"/>
  <c r="CK536" i="2" s="1"/>
  <c r="EE180" i="2"/>
  <c r="CJ536" i="2" s="1"/>
  <c r="ED180" i="2"/>
  <c r="CI536" i="2" s="1"/>
  <c r="EC180" i="2"/>
  <c r="CH536" i="2" s="1"/>
  <c r="EB180" i="2"/>
  <c r="CG536" i="2" s="1"/>
  <c r="DZ180" i="2"/>
  <c r="CE536" i="2" s="1"/>
  <c r="DY180" i="2"/>
  <c r="CD536" i="2" s="1"/>
  <c r="DX180" i="2"/>
  <c r="CC536" i="2" s="1"/>
  <c r="DW180" i="2"/>
  <c r="CB536" i="2" s="1"/>
  <c r="DV180" i="2"/>
  <c r="CA536" i="2" s="1"/>
  <c r="DU180" i="2"/>
  <c r="BZ536" i="2" s="1"/>
  <c r="DT180" i="2"/>
  <c r="BY536" i="2" s="1"/>
  <c r="DS180" i="2"/>
  <c r="BX536" i="2" s="1"/>
  <c r="DQ180" i="2"/>
  <c r="BV536" i="2" s="1"/>
  <c r="DP180" i="2"/>
  <c r="BU536" i="2" s="1"/>
  <c r="DO180" i="2"/>
  <c r="BT536" i="2" s="1"/>
  <c r="DN180" i="2"/>
  <c r="BS536" i="2" s="1"/>
  <c r="DM180" i="2"/>
  <c r="BR536" i="2" s="1"/>
  <c r="DL180" i="2"/>
  <c r="BQ536" i="2" s="1"/>
  <c r="DK180" i="2"/>
  <c r="BP536" i="2" s="1"/>
  <c r="DJ180" i="2"/>
  <c r="BO536" i="2" s="1"/>
  <c r="CM180" i="2"/>
  <c r="CK180" i="2"/>
  <c r="CI180" i="2"/>
  <c r="CH180" i="2"/>
  <c r="CG180" i="2"/>
  <c r="BX180" i="2"/>
  <c r="CJ180" i="2" l="1"/>
  <c r="AH180" i="2"/>
  <c r="CL180" i="2"/>
  <c r="AJ180" i="2"/>
  <c r="T180" i="2"/>
  <c r="V180" i="2"/>
  <c r="X180" i="2"/>
  <c r="Z180" i="2"/>
  <c r="Y84" i="3"/>
  <c r="Z84" i="3" s="1"/>
  <c r="DR180" i="2"/>
  <c r="BW536" i="2" s="1"/>
  <c r="EA180" i="2"/>
  <c r="CF536" i="2" s="1"/>
  <c r="AD84" i="3" l="1"/>
  <c r="AE84" i="3"/>
  <c r="CN180" i="2"/>
  <c r="CO180" i="2" l="1"/>
  <c r="AW13" i="2" l="1"/>
  <c r="AW14" i="2" l="1"/>
  <c r="AX41" i="2"/>
  <c r="AX43" i="2" s="1"/>
  <c r="AX179" i="2"/>
  <c r="AX180" i="2" s="1"/>
  <c r="AX489" i="2" s="1"/>
  <c r="BG17" i="2" l="1"/>
  <c r="BG24" i="2" l="1"/>
  <c r="BG14" i="2"/>
  <c r="N40" i="6"/>
  <c r="BG486" i="2" l="1"/>
  <c r="L24" i="26"/>
  <c r="K24" i="26"/>
  <c r="D49" i="26"/>
  <c r="D51" i="26" s="1"/>
  <c r="D45" i="26"/>
  <c r="G22" i="26"/>
  <c r="I22" i="26" s="1"/>
  <c r="M21" i="26"/>
  <c r="N21" i="26" s="1"/>
  <c r="G19" i="26"/>
  <c r="H19" i="26" s="1"/>
  <c r="G18" i="26"/>
  <c r="H18" i="26" s="1"/>
  <c r="M17" i="26"/>
  <c r="N17" i="26" s="1"/>
  <c r="G16" i="26"/>
  <c r="I16" i="26" s="1"/>
  <c r="G15" i="26"/>
  <c r="H15" i="26" s="1"/>
  <c r="G14" i="26"/>
  <c r="M13" i="26"/>
  <c r="N13" i="26" s="1"/>
  <c r="G12" i="26"/>
  <c r="M12" i="26" s="1"/>
  <c r="N12" i="26" s="1"/>
  <c r="M11" i="26"/>
  <c r="N11" i="26" s="1"/>
  <c r="G10" i="26"/>
  <c r="M10" i="26" s="1"/>
  <c r="N10" i="26" s="1"/>
  <c r="G9" i="26"/>
  <c r="M9" i="26" s="1"/>
  <c r="N9" i="26" s="1"/>
  <c r="D49" i="25"/>
  <c r="D45" i="25"/>
  <c r="AB222" i="6" l="1"/>
  <c r="D51" i="25"/>
  <c r="H16" i="26"/>
  <c r="M16" i="26" s="1"/>
  <c r="N16" i="26" s="1"/>
  <c r="I19" i="26"/>
  <c r="M19" i="26" s="1"/>
  <c r="N19" i="26" s="1"/>
  <c r="G24" i="26"/>
  <c r="I18" i="26"/>
  <c r="M18" i="26" s="1"/>
  <c r="N18" i="26" s="1"/>
  <c r="H22" i="26"/>
  <c r="M22" i="26" s="1"/>
  <c r="N22" i="26" s="1"/>
  <c r="I15" i="26"/>
  <c r="M15" i="26" s="1"/>
  <c r="N15" i="26" s="1"/>
  <c r="H14" i="26"/>
  <c r="M20" i="26"/>
  <c r="N20" i="26" s="1"/>
  <c r="I14" i="26"/>
  <c r="H24" i="26" l="1"/>
  <c r="I24" i="26"/>
  <c r="M14" i="26"/>
  <c r="N14" i="26" s="1"/>
  <c r="G12" i="25" l="1"/>
  <c r="L24" i="25" l="1"/>
  <c r="K24" i="25"/>
  <c r="M21" i="25"/>
  <c r="G22" i="25"/>
  <c r="H22" i="25" s="1"/>
  <c r="G19" i="25"/>
  <c r="I19" i="25" s="1"/>
  <c r="G18" i="25"/>
  <c r="I18" i="25" s="1"/>
  <c r="G16" i="25"/>
  <c r="I16" i="25" s="1"/>
  <c r="G15" i="25"/>
  <c r="I15" i="25" s="1"/>
  <c r="G14" i="25"/>
  <c r="M11" i="25"/>
  <c r="G9" i="25"/>
  <c r="G10" i="25"/>
  <c r="M10" i="25" s="1"/>
  <c r="M13" i="25"/>
  <c r="M9" i="25" l="1"/>
  <c r="N9" i="25" s="1"/>
  <c r="G24" i="25"/>
  <c r="H14" i="25"/>
  <c r="H19" i="25"/>
  <c r="M19" i="25" s="1"/>
  <c r="N19" i="25" s="1"/>
  <c r="H15" i="25"/>
  <c r="M15" i="25" s="1"/>
  <c r="N15" i="25" s="1"/>
  <c r="M20" i="25"/>
  <c r="N20" i="25" s="1"/>
  <c r="H16" i="25"/>
  <c r="I22" i="25"/>
  <c r="I24" i="25" s="1"/>
  <c r="H18" i="25"/>
  <c r="M18" i="25" s="1"/>
  <c r="N18" i="25" s="1"/>
  <c r="M17" i="25"/>
  <c r="N17" i="25" s="1"/>
  <c r="M16" i="25"/>
  <c r="N16" i="25" s="1"/>
  <c r="M12" i="25"/>
  <c r="N12" i="25" s="1"/>
  <c r="N13" i="25"/>
  <c r="N21" i="25"/>
  <c r="N11" i="25"/>
  <c r="N10" i="25"/>
  <c r="M14" i="25" l="1"/>
  <c r="N14" i="25" s="1"/>
  <c r="H24" i="25"/>
  <c r="M22" i="25"/>
  <c r="N22" i="25" s="1"/>
  <c r="BP314" i="2" l="1"/>
  <c r="BP496" i="2" s="1"/>
  <c r="AX30" i="2"/>
  <c r="AX31" i="2" l="1"/>
  <c r="B16" i="6"/>
  <c r="E16" i="6" s="1"/>
  <c r="FE30" i="2"/>
  <c r="FD30" i="2"/>
  <c r="FC30" i="2"/>
  <c r="FB30" i="2"/>
  <c r="FB31" i="2" s="1"/>
  <c r="FA30" i="2"/>
  <c r="EZ30" i="2"/>
  <c r="EY30" i="2"/>
  <c r="EX30" i="2"/>
  <c r="EW30" i="2"/>
  <c r="FF30" i="2"/>
  <c r="EI30" i="2"/>
  <c r="EH30" i="2"/>
  <c r="EG30" i="2"/>
  <c r="EF30" i="2"/>
  <c r="EE30" i="2"/>
  <c r="ED30" i="2"/>
  <c r="EC30" i="2"/>
  <c r="EB30" i="2"/>
  <c r="DZ30" i="2"/>
  <c r="DY30" i="2"/>
  <c r="DX30" i="2"/>
  <c r="DW30" i="2"/>
  <c r="DV30" i="2"/>
  <c r="DU30" i="2"/>
  <c r="DT30" i="2"/>
  <c r="DS30" i="2"/>
  <c r="DQ30" i="2"/>
  <c r="DP30" i="2"/>
  <c r="DO30" i="2"/>
  <c r="DN30" i="2"/>
  <c r="DM30" i="2"/>
  <c r="DL30" i="2"/>
  <c r="DK30" i="2"/>
  <c r="DJ30" i="2"/>
  <c r="CY30" i="2"/>
  <c r="CX30" i="2"/>
  <c r="CW30" i="2"/>
  <c r="CV30" i="2"/>
  <c r="CU30" i="2"/>
  <c r="CT30" i="2"/>
  <c r="CS30" i="2"/>
  <c r="CR30" i="2"/>
  <c r="CM30" i="2"/>
  <c r="CK30" i="2"/>
  <c r="CI30" i="2"/>
  <c r="CH30" i="2"/>
  <c r="CG30" i="2"/>
  <c r="CD30" i="2"/>
  <c r="CB30" i="2"/>
  <c r="BZ30" i="2"/>
  <c r="BY30" i="2"/>
  <c r="BX30" i="2"/>
  <c r="BU30" i="2"/>
  <c r="BS30" i="2"/>
  <c r="BQ30" i="2"/>
  <c r="BP30" i="2"/>
  <c r="BO30" i="2"/>
  <c r="BL30" i="2"/>
  <c r="BJ30" i="2"/>
  <c r="BH30" i="2"/>
  <c r="BF30" i="2"/>
  <c r="BC30" i="2"/>
  <c r="BA30" i="2"/>
  <c r="AY30" i="2"/>
  <c r="AW30" i="2"/>
  <c r="AJ30" i="2"/>
  <c r="CL30" i="2" s="1"/>
  <c r="AH30" i="2"/>
  <c r="CJ30" i="2" s="1"/>
  <c r="AF30" i="2"/>
  <c r="CC30" i="2" s="1"/>
  <c r="AD30" i="2"/>
  <c r="CA30" i="2" s="1"/>
  <c r="AB30" i="2"/>
  <c r="BT30" i="2" s="1"/>
  <c r="Z30" i="2"/>
  <c r="BR30" i="2" s="1"/>
  <c r="X30" i="2"/>
  <c r="BK30" i="2" s="1"/>
  <c r="V30" i="2"/>
  <c r="BI30" i="2" s="1"/>
  <c r="T30" i="2"/>
  <c r="BB30" i="2" s="1"/>
  <c r="R30" i="2"/>
  <c r="AZ30" i="2" s="1"/>
  <c r="B15" i="6"/>
  <c r="FE29" i="2"/>
  <c r="FD29" i="2"/>
  <c r="FC29" i="2"/>
  <c r="FA29" i="2"/>
  <c r="EZ29" i="2"/>
  <c r="EY29" i="2"/>
  <c r="EX29" i="2"/>
  <c r="EW29" i="2"/>
  <c r="FF29" i="2"/>
  <c r="EI29" i="2"/>
  <c r="EH29" i="2"/>
  <c r="EG29" i="2"/>
  <c r="EF29" i="2"/>
  <c r="EE29" i="2"/>
  <c r="ED29" i="2"/>
  <c r="EC29" i="2"/>
  <c r="EB29" i="2"/>
  <c r="DZ29" i="2"/>
  <c r="DY29" i="2"/>
  <c r="DX29" i="2"/>
  <c r="DW29" i="2"/>
  <c r="DV29" i="2"/>
  <c r="DU29" i="2"/>
  <c r="DT29" i="2"/>
  <c r="DS29" i="2"/>
  <c r="DQ29" i="2"/>
  <c r="DP29" i="2"/>
  <c r="DO29" i="2"/>
  <c r="DN29" i="2"/>
  <c r="DM29" i="2"/>
  <c r="DL29" i="2"/>
  <c r="DK29" i="2"/>
  <c r="DJ29" i="2"/>
  <c r="CY29" i="2"/>
  <c r="CX29" i="2"/>
  <c r="CW29" i="2"/>
  <c r="CV29" i="2"/>
  <c r="CU29" i="2"/>
  <c r="CT29" i="2"/>
  <c r="CS29" i="2"/>
  <c r="CR29" i="2"/>
  <c r="CM29" i="2"/>
  <c r="CK29" i="2"/>
  <c r="CI29" i="2"/>
  <c r="CH29" i="2"/>
  <c r="CG29" i="2"/>
  <c r="CD29" i="2"/>
  <c r="CB29" i="2"/>
  <c r="BZ29" i="2"/>
  <c r="BY29" i="2"/>
  <c r="BX29" i="2"/>
  <c r="BU29" i="2"/>
  <c r="BS29" i="2"/>
  <c r="BQ29" i="2"/>
  <c r="BP29" i="2"/>
  <c r="BO29" i="2"/>
  <c r="BL29" i="2"/>
  <c r="BJ29" i="2"/>
  <c r="BH29" i="2"/>
  <c r="BF29" i="2"/>
  <c r="BC29" i="2"/>
  <c r="BA29" i="2"/>
  <c r="AY29" i="2"/>
  <c r="AJ29" i="2"/>
  <c r="AH29" i="2"/>
  <c r="AF29" i="2"/>
  <c r="AD29" i="2"/>
  <c r="AB29" i="2"/>
  <c r="Z29" i="2"/>
  <c r="X29" i="2"/>
  <c r="V29" i="2"/>
  <c r="T29" i="2"/>
  <c r="R29" i="2"/>
  <c r="O55" i="7" l="1"/>
  <c r="F55" i="7"/>
  <c r="W55" i="7"/>
  <c r="Z54" i="7"/>
  <c r="V54" i="7"/>
  <c r="K55" i="7"/>
  <c r="G55" i="7"/>
  <c r="H54" i="7"/>
  <c r="U54" i="7"/>
  <c r="T54" i="7"/>
  <c r="S54" i="7"/>
  <c r="P54" i="7"/>
  <c r="O54" i="7"/>
  <c r="J54" i="7"/>
  <c r="F54" i="7"/>
  <c r="K54" i="7"/>
  <c r="G54" i="7"/>
  <c r="M54" i="7"/>
  <c r="I54" i="7"/>
  <c r="Q54" i="7"/>
  <c r="S55" i="7"/>
  <c r="N55" i="7"/>
  <c r="I55" i="7"/>
  <c r="L54" i="7"/>
  <c r="N54" i="7"/>
  <c r="X55" i="7"/>
  <c r="Y55" i="7"/>
  <c r="W54" i="7"/>
  <c r="X54" i="7"/>
  <c r="Y54" i="7"/>
  <c r="T55" i="7"/>
  <c r="U55" i="7"/>
  <c r="V55" i="7"/>
  <c r="Z55" i="7"/>
  <c r="R54" i="7"/>
  <c r="P55" i="7"/>
  <c r="R55" i="7"/>
  <c r="L55" i="7"/>
  <c r="J55" i="7"/>
  <c r="H55" i="7"/>
  <c r="M55" i="7"/>
  <c r="Q55" i="7"/>
  <c r="S53" i="7"/>
  <c r="O53" i="7"/>
  <c r="W53" i="7"/>
  <c r="N53" i="7"/>
  <c r="I53" i="7"/>
  <c r="Z53" i="7"/>
  <c r="R53" i="7"/>
  <c r="F53" i="7"/>
  <c r="Q53" i="7"/>
  <c r="X53" i="7"/>
  <c r="P53" i="7"/>
  <c r="M53" i="7"/>
  <c r="K53" i="7"/>
  <c r="U53" i="7"/>
  <c r="J53" i="7"/>
  <c r="H53" i="7"/>
  <c r="V53" i="7"/>
  <c r="L53" i="7"/>
  <c r="Y53" i="7"/>
  <c r="T53" i="7"/>
  <c r="G53" i="7"/>
  <c r="U52" i="7"/>
  <c r="Z52" i="7"/>
  <c r="O52" i="7"/>
  <c r="W52" i="7"/>
  <c r="M52" i="7"/>
  <c r="F52" i="7"/>
  <c r="X52" i="7"/>
  <c r="T52" i="7"/>
  <c r="S52" i="7"/>
  <c r="K52" i="7"/>
  <c r="L52" i="7"/>
  <c r="Q52" i="7"/>
  <c r="J52" i="7"/>
  <c r="Y52" i="7"/>
  <c r="V52" i="7"/>
  <c r="P52" i="7"/>
  <c r="R52" i="7"/>
  <c r="H52" i="7"/>
  <c r="N52" i="7"/>
  <c r="G52" i="7"/>
  <c r="I52" i="7"/>
  <c r="V51" i="7"/>
  <c r="U51" i="7"/>
  <c r="T51" i="7"/>
  <c r="S51" i="7"/>
  <c r="R51" i="7"/>
  <c r="Q51" i="7"/>
  <c r="P51" i="7"/>
  <c r="O51" i="7"/>
  <c r="N51" i="7"/>
  <c r="M51" i="7"/>
  <c r="L51" i="7"/>
  <c r="K51" i="7"/>
  <c r="J51" i="7"/>
  <c r="I51" i="7"/>
  <c r="H51" i="7"/>
  <c r="Y51" i="7"/>
  <c r="W51" i="7"/>
  <c r="Z51" i="7"/>
  <c r="G51" i="7"/>
  <c r="F51" i="7"/>
  <c r="X51" i="7"/>
  <c r="N50" i="7"/>
  <c r="O50" i="7"/>
  <c r="V50" i="7"/>
  <c r="T50" i="7"/>
  <c r="R50" i="7"/>
  <c r="P50" i="7"/>
  <c r="K50" i="7"/>
  <c r="H50" i="7"/>
  <c r="F50" i="7"/>
  <c r="Y50" i="7"/>
  <c r="U50" i="7"/>
  <c r="S50" i="7"/>
  <c r="Q50" i="7"/>
  <c r="M50" i="7"/>
  <c r="J50" i="7"/>
  <c r="I50" i="7"/>
  <c r="G50" i="7"/>
  <c r="L50" i="7"/>
  <c r="W50" i="7"/>
  <c r="X50" i="7"/>
  <c r="Z50" i="7"/>
  <c r="J49" i="7"/>
  <c r="U49" i="7"/>
  <c r="N49" i="7"/>
  <c r="H49" i="7"/>
  <c r="Z49" i="7"/>
  <c r="K49" i="7"/>
  <c r="X49" i="7"/>
  <c r="T49" i="7"/>
  <c r="M49" i="7"/>
  <c r="L49" i="7"/>
  <c r="G49" i="7"/>
  <c r="I49" i="7"/>
  <c r="Q49" i="7"/>
  <c r="F49" i="7"/>
  <c r="W49" i="7"/>
  <c r="P49" i="7"/>
  <c r="V49" i="7"/>
  <c r="R49" i="7"/>
  <c r="S49" i="7"/>
  <c r="Y49" i="7"/>
  <c r="O49" i="7"/>
  <c r="Y48" i="7"/>
  <c r="W48" i="7"/>
  <c r="X48" i="7"/>
  <c r="U48" i="7"/>
  <c r="S48" i="7"/>
  <c r="R48" i="7"/>
  <c r="P48" i="7"/>
  <c r="N48" i="7"/>
  <c r="K48" i="7"/>
  <c r="I48" i="7"/>
  <c r="G48" i="7"/>
  <c r="Z48" i="7"/>
  <c r="V48" i="7"/>
  <c r="T48" i="7"/>
  <c r="Q48" i="7"/>
  <c r="O48" i="7"/>
  <c r="M48" i="7"/>
  <c r="L48" i="7"/>
  <c r="J48" i="7"/>
  <c r="H48" i="7"/>
  <c r="F48" i="7"/>
  <c r="X47" i="7"/>
  <c r="V47" i="7"/>
  <c r="T47" i="7"/>
  <c r="R47" i="7"/>
  <c r="K47" i="7"/>
  <c r="W47" i="7"/>
  <c r="J47" i="7"/>
  <c r="I47" i="7"/>
  <c r="H47" i="7"/>
  <c r="L47" i="7"/>
  <c r="G47" i="7"/>
  <c r="M47" i="7"/>
  <c r="N47" i="7"/>
  <c r="S47" i="7"/>
  <c r="Q47" i="7"/>
  <c r="F47" i="7"/>
  <c r="Y47" i="7"/>
  <c r="P47" i="7"/>
  <c r="O47" i="7"/>
  <c r="Z47" i="7"/>
  <c r="U47" i="7"/>
  <c r="J46" i="7"/>
  <c r="Y46" i="7"/>
  <c r="U46" i="7"/>
  <c r="R46" i="7"/>
  <c r="T46" i="7"/>
  <c r="Q46" i="7"/>
  <c r="O46" i="7"/>
  <c r="G46" i="7"/>
  <c r="F46" i="7"/>
  <c r="S46" i="7"/>
  <c r="L46" i="7"/>
  <c r="K46" i="7"/>
  <c r="P46" i="7"/>
  <c r="W46" i="7"/>
  <c r="M46" i="7"/>
  <c r="V46" i="7"/>
  <c r="H46" i="7"/>
  <c r="X46" i="7"/>
  <c r="N46" i="7"/>
  <c r="Z46" i="7"/>
  <c r="I46" i="7"/>
  <c r="H45" i="7"/>
  <c r="R45" i="7"/>
  <c r="S45" i="7"/>
  <c r="M45" i="7"/>
  <c r="Z45" i="7"/>
  <c r="U45" i="7"/>
  <c r="K45" i="7"/>
  <c r="L45" i="7"/>
  <c r="V45" i="7"/>
  <c r="W45" i="7"/>
  <c r="F45" i="7"/>
  <c r="J45" i="7"/>
  <c r="O45" i="7"/>
  <c r="P45" i="7"/>
  <c r="N45" i="7"/>
  <c r="Q45" i="7"/>
  <c r="T45" i="7"/>
  <c r="G45" i="7"/>
  <c r="Y45" i="7"/>
  <c r="X45" i="7"/>
  <c r="I45" i="7"/>
  <c r="R44" i="7"/>
  <c r="P44" i="7"/>
  <c r="O44" i="7"/>
  <c r="Q44" i="7"/>
  <c r="T44" i="7"/>
  <c r="U44" i="7"/>
  <c r="M44" i="7"/>
  <c r="L44" i="7"/>
  <c r="X44" i="7"/>
  <c r="I44" i="7"/>
  <c r="N44" i="7"/>
  <c r="W44" i="7"/>
  <c r="H44" i="7"/>
  <c r="K44" i="7"/>
  <c r="Y44" i="7"/>
  <c r="S44" i="7"/>
  <c r="F44" i="7"/>
  <c r="Z44" i="7"/>
  <c r="G44" i="7"/>
  <c r="V44" i="7"/>
  <c r="J44" i="7"/>
  <c r="K43" i="7"/>
  <c r="I43" i="7"/>
  <c r="W43" i="7"/>
  <c r="Y43" i="7"/>
  <c r="P43" i="7"/>
  <c r="N43" i="7"/>
  <c r="S43" i="7"/>
  <c r="U43" i="7"/>
  <c r="Q43" i="7"/>
  <c r="V43" i="7"/>
  <c r="H43" i="7"/>
  <c r="T43" i="7"/>
  <c r="J43" i="7"/>
  <c r="Z43" i="7"/>
  <c r="M43" i="7"/>
  <c r="O43" i="7"/>
  <c r="L43" i="7"/>
  <c r="X43" i="7"/>
  <c r="F43" i="7"/>
  <c r="R43" i="7"/>
  <c r="G43" i="7"/>
  <c r="BM30" i="2"/>
  <c r="BN30" i="2" s="1"/>
  <c r="Y22" i="7"/>
  <c r="Y10" i="7"/>
  <c r="Y7" i="7"/>
  <c r="Y20" i="7"/>
  <c r="Y28" i="7"/>
  <c r="Y5" i="7"/>
  <c r="Y42" i="7"/>
  <c r="U42" i="7"/>
  <c r="T42" i="7"/>
  <c r="S42" i="7"/>
  <c r="R42" i="7"/>
  <c r="Q42" i="7"/>
  <c r="P42" i="7"/>
  <c r="M42" i="7"/>
  <c r="L42" i="7"/>
  <c r="H42" i="7"/>
  <c r="O42" i="7"/>
  <c r="Y38" i="7"/>
  <c r="Y33" i="7"/>
  <c r="Y27" i="7"/>
  <c r="Y23" i="7"/>
  <c r="Y14" i="7"/>
  <c r="Y8" i="7"/>
  <c r="Y12" i="7"/>
  <c r="J42" i="7"/>
  <c r="F42" i="7"/>
  <c r="W42" i="7"/>
  <c r="X42" i="7"/>
  <c r="Y37" i="7"/>
  <c r="Y35" i="7"/>
  <c r="Y32" i="7"/>
  <c r="Y30" i="7"/>
  <c r="Y17" i="7"/>
  <c r="Y15" i="7"/>
  <c r="Y11" i="7"/>
  <c r="Y6" i="7"/>
  <c r="Y21" i="7"/>
  <c r="K42" i="7"/>
  <c r="G42" i="7"/>
  <c r="N42" i="7"/>
  <c r="V42" i="7"/>
  <c r="Y39" i="7"/>
  <c r="Y34" i="7"/>
  <c r="Y31" i="7"/>
  <c r="Y16" i="7"/>
  <c r="Y13" i="7"/>
  <c r="Y4" i="7"/>
  <c r="Y9" i="7"/>
  <c r="I42" i="7"/>
  <c r="Y41" i="7"/>
  <c r="Z42" i="7"/>
  <c r="Y36" i="7"/>
  <c r="Y29" i="7"/>
  <c r="Y24" i="7"/>
  <c r="Y26" i="7"/>
  <c r="BV30" i="2"/>
  <c r="BW30" i="2" s="1"/>
  <c r="BD30" i="2"/>
  <c r="BE30" i="2" s="1"/>
  <c r="R41" i="7"/>
  <c r="M41" i="7"/>
  <c r="V41" i="7"/>
  <c r="K41" i="7"/>
  <c r="F40" i="7"/>
  <c r="U41" i="7"/>
  <c r="J41" i="7"/>
  <c r="G41" i="7"/>
  <c r="O41" i="7"/>
  <c r="R40" i="7"/>
  <c r="W41" i="7"/>
  <c r="F41" i="7"/>
  <c r="Q41" i="7"/>
  <c r="V40" i="7"/>
  <c r="P40" i="7"/>
  <c r="S40" i="7"/>
  <c r="Q40" i="7"/>
  <c r="U40" i="7"/>
  <c r="P41" i="7"/>
  <c r="H41" i="7"/>
  <c r="T40" i="7"/>
  <c r="X41" i="7"/>
  <c r="I41" i="7"/>
  <c r="N41" i="7"/>
  <c r="M40" i="7"/>
  <c r="T41" i="7"/>
  <c r="L41" i="7"/>
  <c r="Z41" i="7"/>
  <c r="S41" i="7"/>
  <c r="Q38" i="7"/>
  <c r="S39" i="7"/>
  <c r="K39" i="7"/>
  <c r="T39" i="7"/>
  <c r="N38" i="7"/>
  <c r="M38" i="7"/>
  <c r="K38" i="7"/>
  <c r="V38" i="7"/>
  <c r="N39" i="7"/>
  <c r="Q39" i="7"/>
  <c r="F38" i="7"/>
  <c r="P38" i="7"/>
  <c r="I38" i="7"/>
  <c r="O38" i="7"/>
  <c r="J38" i="7"/>
  <c r="G39" i="7"/>
  <c r="H39" i="7"/>
  <c r="V39" i="7"/>
  <c r="T38" i="7"/>
  <c r="S38" i="7"/>
  <c r="H38" i="7"/>
  <c r="W39" i="7"/>
  <c r="U39" i="7"/>
  <c r="R39" i="7"/>
  <c r="G38" i="7"/>
  <c r="X39" i="7"/>
  <c r="L38" i="7"/>
  <c r="J39" i="7"/>
  <c r="I39" i="7"/>
  <c r="X38" i="7"/>
  <c r="M39" i="7"/>
  <c r="R38" i="7"/>
  <c r="Z39" i="7"/>
  <c r="L39" i="7"/>
  <c r="P39" i="7"/>
  <c r="W38" i="7"/>
  <c r="Z38" i="7"/>
  <c r="O39" i="7"/>
  <c r="U38" i="7"/>
  <c r="F39" i="7"/>
  <c r="M37" i="7"/>
  <c r="P37" i="7"/>
  <c r="I37" i="7"/>
  <c r="Z37" i="7"/>
  <c r="U37" i="7"/>
  <c r="X37" i="7"/>
  <c r="T37" i="7"/>
  <c r="N37" i="7"/>
  <c r="F37" i="7"/>
  <c r="S37" i="7"/>
  <c r="V37" i="7"/>
  <c r="R37" i="7"/>
  <c r="W37" i="7"/>
  <c r="Q37" i="7"/>
  <c r="K37" i="7"/>
  <c r="G37" i="7"/>
  <c r="O37" i="7"/>
  <c r="J37" i="7"/>
  <c r="L37" i="7"/>
  <c r="H37" i="7"/>
  <c r="Z36" i="7"/>
  <c r="P36" i="7"/>
  <c r="I36" i="7"/>
  <c r="U36" i="7"/>
  <c r="R36" i="7"/>
  <c r="S36" i="7"/>
  <c r="V36" i="7"/>
  <c r="K36" i="7"/>
  <c r="Q36" i="7"/>
  <c r="F36" i="7"/>
  <c r="T36" i="7"/>
  <c r="H36" i="7"/>
  <c r="J36" i="7"/>
  <c r="L36" i="7"/>
  <c r="N36" i="7"/>
  <c r="X36" i="7"/>
  <c r="G36" i="7"/>
  <c r="M36" i="7"/>
  <c r="O36" i="7"/>
  <c r="W36" i="7"/>
  <c r="L34" i="7"/>
  <c r="V34" i="7"/>
  <c r="F34" i="7"/>
  <c r="L35" i="7"/>
  <c r="N35" i="7"/>
  <c r="Z35" i="7"/>
  <c r="I35" i="7"/>
  <c r="K35" i="7"/>
  <c r="N34" i="7"/>
  <c r="U34" i="7"/>
  <c r="S34" i="7"/>
  <c r="Z34" i="7"/>
  <c r="H34" i="7"/>
  <c r="Q34" i="7"/>
  <c r="M35" i="7"/>
  <c r="S35" i="7"/>
  <c r="X34" i="7"/>
  <c r="M34" i="7"/>
  <c r="V35" i="7"/>
  <c r="I34" i="7"/>
  <c r="W35" i="7"/>
  <c r="O34" i="7"/>
  <c r="H35" i="7"/>
  <c r="P34" i="7"/>
  <c r="T34" i="7"/>
  <c r="R35" i="7"/>
  <c r="W34" i="7"/>
  <c r="Q35" i="7"/>
  <c r="P35" i="7"/>
  <c r="G34" i="7"/>
  <c r="U35" i="7"/>
  <c r="J35" i="7"/>
  <c r="T35" i="7"/>
  <c r="F35" i="7"/>
  <c r="J34" i="7"/>
  <c r="O35" i="7"/>
  <c r="R34" i="7"/>
  <c r="X35" i="7"/>
  <c r="K34" i="7"/>
  <c r="G35" i="7"/>
  <c r="BC31" i="2"/>
  <c r="BF31" i="2"/>
  <c r="Q33" i="7"/>
  <c r="Z33" i="7"/>
  <c r="W33" i="7"/>
  <c r="M33" i="7"/>
  <c r="O33" i="7"/>
  <c r="F33" i="7"/>
  <c r="K33" i="7"/>
  <c r="H33" i="7"/>
  <c r="V33" i="7"/>
  <c r="N33" i="7"/>
  <c r="U33" i="7"/>
  <c r="R33" i="7"/>
  <c r="P33" i="7"/>
  <c r="G33" i="7"/>
  <c r="L33" i="7"/>
  <c r="J33" i="7"/>
  <c r="I33" i="7"/>
  <c r="X33" i="7"/>
  <c r="T33" i="7"/>
  <c r="S33" i="7"/>
  <c r="V32" i="7"/>
  <c r="M32" i="7"/>
  <c r="F32" i="7"/>
  <c r="G32" i="7"/>
  <c r="I32" i="7"/>
  <c r="K32" i="7"/>
  <c r="J32" i="7"/>
  <c r="L32" i="7"/>
  <c r="O32" i="7"/>
  <c r="W32" i="7"/>
  <c r="H32" i="7"/>
  <c r="N32" i="7"/>
  <c r="X32" i="7"/>
  <c r="Z32" i="7"/>
  <c r="P32" i="7"/>
  <c r="T32" i="7"/>
  <c r="Q32" i="7"/>
  <c r="R32" i="7"/>
  <c r="S32" i="7"/>
  <c r="U32" i="7"/>
  <c r="CT31" i="2"/>
  <c r="F31" i="7"/>
  <c r="U31" i="7"/>
  <c r="Q31" i="7"/>
  <c r="J31" i="7"/>
  <c r="T31" i="7"/>
  <c r="Z31" i="7"/>
  <c r="V31" i="7"/>
  <c r="N31" i="7"/>
  <c r="I31" i="7"/>
  <c r="X31" i="7"/>
  <c r="W31" i="7"/>
  <c r="O31" i="7"/>
  <c r="G31" i="7"/>
  <c r="M31" i="7"/>
  <c r="P31" i="7"/>
  <c r="K31" i="7"/>
  <c r="H31" i="7"/>
  <c r="R31" i="7"/>
  <c r="L31" i="7"/>
  <c r="S31" i="7"/>
  <c r="L30" i="7"/>
  <c r="Z30" i="7"/>
  <c r="Q30" i="7"/>
  <c r="J30" i="7"/>
  <c r="R30" i="7"/>
  <c r="F30" i="7"/>
  <c r="H30" i="7"/>
  <c r="K30" i="7"/>
  <c r="G30" i="7"/>
  <c r="W30" i="7"/>
  <c r="X30" i="7"/>
  <c r="P30" i="7"/>
  <c r="U30" i="7"/>
  <c r="I30" i="7"/>
  <c r="S30" i="7"/>
  <c r="M30" i="7"/>
  <c r="T30" i="7"/>
  <c r="N30" i="7"/>
  <c r="V30" i="7"/>
  <c r="O30" i="7"/>
  <c r="T29" i="7"/>
  <c r="Z29" i="7"/>
  <c r="G29" i="7"/>
  <c r="W29" i="7"/>
  <c r="U29" i="7"/>
  <c r="K29" i="7"/>
  <c r="F29" i="7"/>
  <c r="V29" i="7"/>
  <c r="S29" i="7"/>
  <c r="P29" i="7"/>
  <c r="H29" i="7"/>
  <c r="L29" i="7"/>
  <c r="Q29" i="7"/>
  <c r="N29" i="7"/>
  <c r="J29" i="7"/>
  <c r="R29" i="7"/>
  <c r="I29" i="7"/>
  <c r="M29" i="7"/>
  <c r="O29" i="7"/>
  <c r="X29" i="7"/>
  <c r="DP31" i="2"/>
  <c r="BZ31" i="2"/>
  <c r="CU31" i="2"/>
  <c r="DQ31" i="2"/>
  <c r="ED31" i="2"/>
  <c r="EE31" i="2"/>
  <c r="V31" i="2"/>
  <c r="BX31" i="2"/>
  <c r="BY31" i="2"/>
  <c r="CV31" i="2"/>
  <c r="DS31" i="2"/>
  <c r="AY31" i="2"/>
  <c r="BA31" i="2"/>
  <c r="FC31" i="2"/>
  <c r="DH534" i="2" s="1"/>
  <c r="EF31" i="2"/>
  <c r="R31" i="2"/>
  <c r="T28" i="7"/>
  <c r="I28" i="7"/>
  <c r="L28" i="7"/>
  <c r="U28" i="7"/>
  <c r="W28" i="7"/>
  <c r="F28" i="7"/>
  <c r="S28" i="7"/>
  <c r="O28" i="7"/>
  <c r="N28" i="7"/>
  <c r="J28" i="7"/>
  <c r="R28" i="7"/>
  <c r="X28" i="7"/>
  <c r="P28" i="7"/>
  <c r="K28" i="7"/>
  <c r="H28" i="7"/>
  <c r="M28" i="7"/>
  <c r="Z28" i="7"/>
  <c r="G28" i="7"/>
  <c r="Q28" i="7"/>
  <c r="V28" i="7"/>
  <c r="CB31" i="2"/>
  <c r="FN30" i="2"/>
  <c r="FO30" i="2"/>
  <c r="FR30" i="2"/>
  <c r="FR29" i="2"/>
  <c r="AX487" i="2"/>
  <c r="I27" i="7"/>
  <c r="F27" i="7"/>
  <c r="U27" i="7"/>
  <c r="S27" i="7"/>
  <c r="J27" i="7"/>
  <c r="T27" i="7"/>
  <c r="K27" i="7"/>
  <c r="G27" i="7"/>
  <c r="P27" i="7"/>
  <c r="W27" i="7"/>
  <c r="L27" i="7"/>
  <c r="N27" i="7"/>
  <c r="Q27" i="7"/>
  <c r="O27" i="7"/>
  <c r="V27" i="7"/>
  <c r="X27" i="7"/>
  <c r="R27" i="7"/>
  <c r="Z27" i="7"/>
  <c r="M27" i="7"/>
  <c r="H27" i="7"/>
  <c r="CX31" i="2"/>
  <c r="CD31" i="2"/>
  <c r="EH31" i="2"/>
  <c r="BH31" i="2"/>
  <c r="DU31" i="2"/>
  <c r="EI31" i="2"/>
  <c r="CY31" i="2"/>
  <c r="T31" i="2"/>
  <c r="CW31" i="2"/>
  <c r="DT31" i="2"/>
  <c r="EG31" i="2"/>
  <c r="FE31" i="2"/>
  <c r="X31" i="2"/>
  <c r="FD31" i="2"/>
  <c r="BJ31" i="2"/>
  <c r="DV31" i="2"/>
  <c r="Z31" i="2"/>
  <c r="CG31" i="2"/>
  <c r="AB31" i="2"/>
  <c r="BL31" i="2"/>
  <c r="CH31" i="2"/>
  <c r="DJ31" i="2"/>
  <c r="DW31" i="2"/>
  <c r="FF31" i="2"/>
  <c r="DK534" i="2" s="1"/>
  <c r="AD31" i="2"/>
  <c r="BO31" i="2"/>
  <c r="CI31" i="2"/>
  <c r="DK31" i="2"/>
  <c r="DX31" i="2"/>
  <c r="EW31" i="2"/>
  <c r="AF31" i="2"/>
  <c r="BP31" i="2"/>
  <c r="CK31" i="2"/>
  <c r="DL31" i="2"/>
  <c r="DY31" i="2"/>
  <c r="EX31" i="2"/>
  <c r="AH31" i="2"/>
  <c r="BQ31" i="2"/>
  <c r="CM31" i="2"/>
  <c r="DM31" i="2"/>
  <c r="DZ31" i="2"/>
  <c r="EY31" i="2"/>
  <c r="AJ31" i="2"/>
  <c r="BS31" i="2"/>
  <c r="CR31" i="2"/>
  <c r="DN31" i="2"/>
  <c r="EB31" i="2"/>
  <c r="EZ31" i="2"/>
  <c r="AW31" i="2"/>
  <c r="BU31" i="2"/>
  <c r="CS31" i="2"/>
  <c r="DO31" i="2"/>
  <c r="EC31" i="2"/>
  <c r="FA31" i="2"/>
  <c r="Z26" i="7"/>
  <c r="K26" i="7"/>
  <c r="H26" i="7"/>
  <c r="N26" i="7"/>
  <c r="W26" i="7"/>
  <c r="X26" i="7"/>
  <c r="T26" i="7"/>
  <c r="U26" i="7"/>
  <c r="F26" i="7"/>
  <c r="I26" i="7"/>
  <c r="L26" i="7"/>
  <c r="M26" i="7"/>
  <c r="J26" i="7"/>
  <c r="R26" i="7"/>
  <c r="O26" i="7"/>
  <c r="S26" i="7"/>
  <c r="Q26" i="7"/>
  <c r="V26" i="7"/>
  <c r="P26" i="7"/>
  <c r="G26" i="7"/>
  <c r="G24" i="7"/>
  <c r="S24" i="7"/>
  <c r="P24" i="7"/>
  <c r="R24" i="7"/>
  <c r="I24" i="7"/>
  <c r="U24" i="7"/>
  <c r="L24" i="7"/>
  <c r="O24" i="7"/>
  <c r="M24" i="7"/>
  <c r="F24" i="7"/>
  <c r="Q24" i="7"/>
  <c r="N24" i="7"/>
  <c r="J24" i="7"/>
  <c r="W24" i="7"/>
  <c r="K24" i="7"/>
  <c r="H24" i="7"/>
  <c r="X24" i="7"/>
  <c r="V24" i="7"/>
  <c r="Z24" i="7"/>
  <c r="T24" i="7"/>
  <c r="E15" i="6"/>
  <c r="BB29" i="2"/>
  <c r="BI29" i="2"/>
  <c r="BK29" i="2"/>
  <c r="BK31" i="2" s="1"/>
  <c r="BR29" i="2"/>
  <c r="AZ29" i="2"/>
  <c r="CA29" i="2"/>
  <c r="CA31" i="2" s="1"/>
  <c r="CC29" i="2"/>
  <c r="CC31" i="2" s="1"/>
  <c r="CJ29" i="2"/>
  <c r="CJ31" i="2" s="1"/>
  <c r="BT29" i="2"/>
  <c r="BT31" i="2" s="1"/>
  <c r="CL29" i="2"/>
  <c r="CL31" i="2" s="1"/>
  <c r="DD30" i="2"/>
  <c r="K16" i="6" s="1"/>
  <c r="DG29" i="2"/>
  <c r="DC30" i="2"/>
  <c r="J16" i="6" s="1"/>
  <c r="S16" i="6"/>
  <c r="DE30" i="2"/>
  <c r="L16" i="6" s="1"/>
  <c r="W16" i="6"/>
  <c r="DG30" i="2"/>
  <c r="F16" i="6"/>
  <c r="DC29" i="2"/>
  <c r="DB30" i="2"/>
  <c r="H16" i="6" s="1"/>
  <c r="T16" i="6"/>
  <c r="X16" i="6"/>
  <c r="C16" i="6"/>
  <c r="O16" i="6"/>
  <c r="U16" i="6"/>
  <c r="R16" i="6"/>
  <c r="V16" i="6"/>
  <c r="CZ30" i="2"/>
  <c r="DR30" i="2"/>
  <c r="EA30" i="2"/>
  <c r="EJ30" i="2"/>
  <c r="DR29" i="2"/>
  <c r="EA29" i="2"/>
  <c r="DB29" i="2"/>
  <c r="CE30" i="2"/>
  <c r="CF30" i="2" s="1"/>
  <c r="DF30" i="2"/>
  <c r="M16" i="6" s="1"/>
  <c r="CN30" i="2"/>
  <c r="CO30" i="2" s="1"/>
  <c r="DA30" i="2"/>
  <c r="FQ30" i="2" s="1"/>
  <c r="C15" i="6"/>
  <c r="T15" i="6"/>
  <c r="X15" i="6"/>
  <c r="S15" i="6"/>
  <c r="W15" i="6"/>
  <c r="CZ29" i="2"/>
  <c r="EJ29" i="2"/>
  <c r="O15" i="6"/>
  <c r="U15" i="6"/>
  <c r="F15" i="6"/>
  <c r="R15" i="6"/>
  <c r="V15" i="6"/>
  <c r="DA29" i="2"/>
  <c r="FQ29" i="2" s="1"/>
  <c r="DE29" i="2"/>
  <c r="BD29" i="2" l="1"/>
  <c r="BI31" i="2"/>
  <c r="BM29" i="2"/>
  <c r="BM31" i="2" s="1"/>
  <c r="BR31" i="2"/>
  <c r="BV29" i="2"/>
  <c r="BV31" i="2" s="1"/>
  <c r="BB31" i="2"/>
  <c r="FO29" i="2"/>
  <c r="AZ31" i="2"/>
  <c r="FN29" i="2"/>
  <c r="DA31" i="2"/>
  <c r="DG31" i="2"/>
  <c r="EA31" i="2"/>
  <c r="DR31" i="2"/>
  <c r="EJ31" i="2"/>
  <c r="CZ31" i="2"/>
  <c r="DB31" i="2"/>
  <c r="DE31" i="2"/>
  <c r="DC31" i="2"/>
  <c r="DF29" i="2"/>
  <c r="DF31" i="2" s="1"/>
  <c r="DD29" i="2"/>
  <c r="DD31" i="2" s="1"/>
  <c r="CN29" i="2"/>
  <c r="CN31" i="2" s="1"/>
  <c r="J15" i="6"/>
  <c r="L15" i="6"/>
  <c r="CE29" i="2"/>
  <c r="CE31" i="2" s="1"/>
  <c r="G15" i="6"/>
  <c r="H15" i="6"/>
  <c r="E19" i="7"/>
  <c r="E18" i="7"/>
  <c r="DH30" i="2"/>
  <c r="DI30" i="2" s="1"/>
  <c r="G16" i="6"/>
  <c r="Q16" i="6" s="1"/>
  <c r="H17" i="6" l="1"/>
  <c r="BD31" i="2"/>
  <c r="FP30" i="2"/>
  <c r="K15" i="6"/>
  <c r="M15" i="6"/>
  <c r="CF29" i="2"/>
  <c r="CF31" i="2" s="1"/>
  <c r="BW29" i="2"/>
  <c r="BW31" i="2" s="1"/>
  <c r="BE29" i="2"/>
  <c r="BE31" i="2" s="1"/>
  <c r="BN29" i="2"/>
  <c r="BN31" i="2" s="1"/>
  <c r="CO29" i="2"/>
  <c r="CO31" i="2" s="1"/>
  <c r="DH29" i="2"/>
  <c r="DH31" i="2" s="1"/>
  <c r="I15" i="6"/>
  <c r="D16" i="6"/>
  <c r="I16" i="6"/>
  <c r="P16" i="6" s="1"/>
  <c r="Q15" i="6" l="1"/>
  <c r="Y15" i="6" s="1"/>
  <c r="D15" i="6"/>
  <c r="DI29" i="2"/>
  <c r="DI31" i="2" s="1"/>
  <c r="P15" i="6"/>
  <c r="Y16" i="6"/>
  <c r="FP29" i="2" l="1"/>
  <c r="Z15" i="6"/>
  <c r="AA15" i="6" s="1"/>
  <c r="Z16" i="6"/>
  <c r="AA16" i="6" s="1"/>
  <c r="Y18" i="7" l="1"/>
  <c r="AD15" i="6"/>
  <c r="Y19" i="7"/>
  <c r="AD16" i="6"/>
  <c r="AE16" i="6"/>
  <c r="AE15" i="6"/>
  <c r="CM16" i="2" l="1"/>
  <c r="CM17" i="2" s="1"/>
  <c r="CK16" i="2"/>
  <c r="CK17" i="2" s="1"/>
  <c r="CI16" i="2"/>
  <c r="CI17" i="2" s="1"/>
  <c r="CH16" i="2"/>
  <c r="CH17" i="2" s="1"/>
  <c r="CG16" i="2"/>
  <c r="CG17" i="2" s="1"/>
  <c r="CM13" i="2"/>
  <c r="CK13" i="2"/>
  <c r="CI13" i="2"/>
  <c r="CH13" i="2"/>
  <c r="CG13" i="2"/>
  <c r="CG24" i="2" l="1"/>
  <c r="CH24" i="2"/>
  <c r="CM24" i="2"/>
  <c r="CI24" i="2"/>
  <c r="CK24" i="2"/>
  <c r="CI14" i="2"/>
  <c r="CK14" i="2"/>
  <c r="CM14" i="2"/>
  <c r="CG14" i="2"/>
  <c r="CH14" i="2"/>
  <c r="FE13" i="2"/>
  <c r="FD13" i="2"/>
  <c r="FC13" i="2"/>
  <c r="FC14" i="2" s="1"/>
  <c r="FB13" i="2"/>
  <c r="FB14" i="2" s="1"/>
  <c r="FA13" i="2"/>
  <c r="FA14" i="2" s="1"/>
  <c r="EZ13" i="2"/>
  <c r="EY13" i="2"/>
  <c r="EX13" i="2"/>
  <c r="EW13" i="2"/>
  <c r="DH13" i="2"/>
  <c r="DH14" i="2" s="1"/>
  <c r="DG13" i="2"/>
  <c r="DF13" i="2"/>
  <c r="DF14" i="2" s="1"/>
  <c r="DE13" i="2"/>
  <c r="DD13" i="2"/>
  <c r="DD14" i="2" s="1"/>
  <c r="DC13" i="2"/>
  <c r="DB13" i="2"/>
  <c r="DA13" i="2"/>
  <c r="CD13" i="2"/>
  <c r="CB13" i="2"/>
  <c r="BZ13" i="2"/>
  <c r="BY13" i="2"/>
  <c r="BX13" i="2"/>
  <c r="BU13" i="2"/>
  <c r="BS13" i="2"/>
  <c r="BQ13" i="2"/>
  <c r="BP13" i="2"/>
  <c r="BO13" i="2"/>
  <c r="BL13" i="2"/>
  <c r="BJ13" i="2"/>
  <c r="BH13" i="2"/>
  <c r="BF13" i="2"/>
  <c r="BC13" i="2"/>
  <c r="BA13" i="2"/>
  <c r="AY13" i="2"/>
  <c r="AJ13" i="2"/>
  <c r="AH13" i="2"/>
  <c r="AF13" i="2"/>
  <c r="AD13" i="2"/>
  <c r="AB13" i="2"/>
  <c r="Z13" i="2"/>
  <c r="X13" i="2"/>
  <c r="V13" i="2"/>
  <c r="T13" i="2"/>
  <c r="R13" i="2"/>
  <c r="BA14" i="2" l="1"/>
  <c r="BC14" i="2"/>
  <c r="AY14" i="2"/>
  <c r="DE14" i="2"/>
  <c r="BQ14" i="2"/>
  <c r="BZ14" i="2"/>
  <c r="BU14" i="2"/>
  <c r="BJ14" i="2"/>
  <c r="BS14" i="2"/>
  <c r="CD14" i="2"/>
  <c r="DG14" i="2"/>
  <c r="CB14" i="2"/>
  <c r="BH14" i="2"/>
  <c r="BL14" i="2"/>
  <c r="DC14" i="2"/>
  <c r="DB14" i="2"/>
  <c r="BX14" i="2"/>
  <c r="BY14" i="2"/>
  <c r="BF14" i="2"/>
  <c r="DA14" i="2"/>
  <c r="BO14" i="2"/>
  <c r="BP14" i="2"/>
  <c r="FF13" i="2"/>
  <c r="W9" i="3" s="1"/>
  <c r="EU14" i="2"/>
  <c r="BB13" i="2"/>
  <c r="T14" i="2"/>
  <c r="BI13" i="2"/>
  <c r="V14" i="2"/>
  <c r="BK13" i="2"/>
  <c r="BK14" i="2" s="1"/>
  <c r="X14" i="2"/>
  <c r="BR13" i="2"/>
  <c r="Z14" i="2"/>
  <c r="BT13" i="2"/>
  <c r="BT14" i="2" s="1"/>
  <c r="AB14" i="2"/>
  <c r="AZ13" i="2"/>
  <c r="R14" i="2"/>
  <c r="CA13" i="2"/>
  <c r="CA14" i="2" s="1"/>
  <c r="AD14" i="2"/>
  <c r="CC13" i="2"/>
  <c r="CC14" i="2" s="1"/>
  <c r="AF14" i="2"/>
  <c r="CJ13" i="2"/>
  <c r="CJ14" i="2" s="1"/>
  <c r="AH14" i="2"/>
  <c r="CL13" i="2"/>
  <c r="CL14" i="2" s="1"/>
  <c r="AJ14" i="2"/>
  <c r="T9" i="3"/>
  <c r="FE14" i="2"/>
  <c r="V9" i="3"/>
  <c r="EZ14" i="2"/>
  <c r="S9" i="3"/>
  <c r="EY14" i="2"/>
  <c r="Q9" i="3"/>
  <c r="EW14" i="2"/>
  <c r="R9" i="3"/>
  <c r="EX14" i="2"/>
  <c r="U9" i="3"/>
  <c r="FD14" i="2"/>
  <c r="CS13" i="2"/>
  <c r="CX13" i="2"/>
  <c r="CT13" i="2"/>
  <c r="CV13" i="2"/>
  <c r="DI13" i="2"/>
  <c r="DI14" i="2" s="1"/>
  <c r="CR13" i="2"/>
  <c r="FQ13" i="2" s="1"/>
  <c r="BD13" i="2" l="1"/>
  <c r="BI14" i="2"/>
  <c r="BM13" i="2"/>
  <c r="BR14" i="2"/>
  <c r="BV13" i="2"/>
  <c r="FO13" i="2"/>
  <c r="AZ14" i="2"/>
  <c r="FN13" i="2"/>
  <c r="FR13" i="2"/>
  <c r="BB14" i="2"/>
  <c r="CN13" i="2"/>
  <c r="CO13" i="2" s="1"/>
  <c r="CO14" i="2" s="1"/>
  <c r="R12" i="4"/>
  <c r="S12" i="4"/>
  <c r="W12" i="4"/>
  <c r="V12" i="4"/>
  <c r="T12" i="4"/>
  <c r="U12" i="4"/>
  <c r="Q12" i="4"/>
  <c r="CU13" i="2"/>
  <c r="CW13" i="2"/>
  <c r="CE13" i="2"/>
  <c r="CF13" i="2" s="1"/>
  <c r="CF14" i="2" s="1"/>
  <c r="N9" i="3"/>
  <c r="CX14" i="2"/>
  <c r="FF14" i="2"/>
  <c r="L9" i="3"/>
  <c r="CV14" i="2"/>
  <c r="J9" i="3"/>
  <c r="CT14" i="2"/>
  <c r="H9" i="3"/>
  <c r="CS14" i="2"/>
  <c r="G9" i="3"/>
  <c r="CR14" i="2"/>
  <c r="BM14" i="2" l="1"/>
  <c r="BN13" i="2"/>
  <c r="BN14" i="2" s="1"/>
  <c r="BV14" i="2"/>
  <c r="BW13" i="2"/>
  <c r="BW14" i="2" s="1"/>
  <c r="BD14" i="2"/>
  <c r="CW14" i="2"/>
  <c r="K9" i="3"/>
  <c r="CN14" i="2"/>
  <c r="L12" i="4"/>
  <c r="N12" i="4"/>
  <c r="J12" i="4"/>
  <c r="I12" i="4"/>
  <c r="CU14" i="2"/>
  <c r="H12" i="4"/>
  <c r="CE14" i="2"/>
  <c r="BE13" i="2"/>
  <c r="BE14" i="2" s="1"/>
  <c r="M9" i="3"/>
  <c r="CY13" i="2"/>
  <c r="I9" i="3"/>
  <c r="P9" i="3" l="1"/>
  <c r="K12" i="4"/>
  <c r="CY14" i="2"/>
  <c r="M12" i="4"/>
  <c r="CZ13" i="2"/>
  <c r="FP13" i="2" s="1"/>
  <c r="O9" i="3"/>
  <c r="D9" i="3"/>
  <c r="CZ14" i="2" l="1"/>
  <c r="O12" i="4"/>
  <c r="P12" i="4"/>
  <c r="X9" i="3"/>
  <c r="X12" i="4" l="1"/>
  <c r="Y9" i="3"/>
  <c r="Z9" i="3" s="1"/>
  <c r="A3" i="6"/>
  <c r="AD9" i="3" l="1"/>
  <c r="AE9" i="3"/>
  <c r="Y12" i="4"/>
  <c r="N23" i="7"/>
  <c r="Z23" i="7"/>
  <c r="Q23" i="7"/>
  <c r="H23" i="7"/>
  <c r="R23" i="7"/>
  <c r="T23" i="7"/>
  <c r="K23" i="7"/>
  <c r="I23" i="7"/>
  <c r="X23" i="7"/>
  <c r="G23" i="7"/>
  <c r="O23" i="7"/>
  <c r="U23" i="7"/>
  <c r="M23" i="7"/>
  <c r="L23" i="7"/>
  <c r="V23" i="7"/>
  <c r="J23" i="7"/>
  <c r="S23" i="7"/>
  <c r="F23" i="7"/>
  <c r="P23" i="7"/>
  <c r="W23" i="7"/>
  <c r="AA12" i="4" l="1"/>
  <c r="Z12" i="4"/>
  <c r="E17" i="7"/>
  <c r="G17" i="4" l="1"/>
  <c r="R17" i="4"/>
  <c r="Q17" i="4"/>
  <c r="G16" i="4"/>
  <c r="P16" i="4"/>
  <c r="AA16" i="4"/>
  <c r="J16" i="4"/>
  <c r="U16" i="4"/>
  <c r="K16" i="4"/>
  <c r="V16" i="4"/>
  <c r="R16" i="4"/>
  <c r="L16" i="4"/>
  <c r="O16" i="4"/>
  <c r="T16" i="4"/>
  <c r="I16" i="4"/>
  <c r="Y16" i="4"/>
  <c r="N16" i="4"/>
  <c r="Q16" i="4"/>
  <c r="X16" i="4"/>
  <c r="S16" i="4"/>
  <c r="Z16" i="4"/>
  <c r="H16" i="4"/>
  <c r="M16" i="4"/>
  <c r="W16" i="4"/>
  <c r="K9" i="4"/>
  <c r="N8" i="4"/>
  <c r="AA3" i="4"/>
  <c r="N9" i="4"/>
  <c r="G3" i="4"/>
  <c r="X3" i="4"/>
  <c r="K3" i="4"/>
  <c r="AA9" i="4"/>
  <c r="Q9" i="4"/>
  <c r="W3" i="4"/>
  <c r="T3" i="4"/>
  <c r="S9" i="4"/>
  <c r="T8" i="4"/>
  <c r="P9" i="4"/>
  <c r="O3" i="4"/>
  <c r="X9" i="4"/>
  <c r="Z8" i="4"/>
  <c r="U3" i="4"/>
  <c r="V9" i="4"/>
  <c r="I3" i="4"/>
  <c r="AA8" i="4"/>
  <c r="M9" i="4"/>
  <c r="R9" i="4"/>
  <c r="W9" i="4"/>
  <c r="R8" i="4"/>
  <c r="M3" i="4"/>
  <c r="M8" i="4"/>
  <c r="Y9" i="4"/>
  <c r="T9" i="4"/>
  <c r="L3" i="4"/>
  <c r="K8" i="4"/>
  <c r="U9" i="4"/>
  <c r="S3" i="4"/>
  <c r="Q3" i="4"/>
  <c r="H9" i="4"/>
  <c r="H3" i="4"/>
  <c r="V8" i="4"/>
  <c r="R3" i="4"/>
  <c r="J3" i="4"/>
  <c r="O8" i="4"/>
  <c r="J9" i="4"/>
  <c r="I9" i="4"/>
  <c r="P8" i="4"/>
  <c r="L9" i="4"/>
  <c r="V3" i="4"/>
  <c r="W8" i="4"/>
  <c r="J8" i="4"/>
  <c r="Z3" i="4"/>
  <c r="Y8" i="4"/>
  <c r="G8" i="4"/>
  <c r="G9" i="4"/>
  <c r="O9" i="4"/>
  <c r="L8" i="4"/>
  <c r="Z9" i="4"/>
  <c r="S8" i="4"/>
  <c r="I8" i="4"/>
  <c r="U8" i="4"/>
  <c r="Y3" i="4"/>
  <c r="N3" i="4"/>
  <c r="H8" i="4"/>
  <c r="X8" i="4"/>
  <c r="Q8" i="4"/>
  <c r="P3" i="4"/>
  <c r="H13" i="4"/>
  <c r="W13" i="4"/>
  <c r="N13" i="4"/>
  <c r="V13" i="4"/>
  <c r="U13" i="4"/>
  <c r="I13" i="4"/>
  <c r="T13" i="4"/>
  <c r="J13" i="4"/>
  <c r="K13" i="4"/>
  <c r="L13" i="4"/>
  <c r="M13" i="4"/>
  <c r="S13" i="4"/>
  <c r="R13" i="4"/>
  <c r="G13" i="4"/>
  <c r="Q13" i="4"/>
  <c r="O13" i="4"/>
  <c r="P13" i="4"/>
  <c r="Z13" i="4"/>
  <c r="X13" i="4"/>
  <c r="Y13" i="4"/>
  <c r="AA13" i="4"/>
  <c r="AJ16" i="2" l="1"/>
  <c r="AH16" i="2"/>
  <c r="AF16" i="2"/>
  <c r="AF17" i="2" s="1"/>
  <c r="AD16" i="2"/>
  <c r="AD17" i="2" s="1"/>
  <c r="CJ16" i="2" l="1"/>
  <c r="CJ17" i="2" s="1"/>
  <c r="AH17" i="2"/>
  <c r="CL16" i="2"/>
  <c r="CL17" i="2" s="1"/>
  <c r="AJ17" i="2"/>
  <c r="CN16" i="2" l="1"/>
  <c r="CN17" i="2" s="1"/>
  <c r="CO16" i="2" l="1"/>
  <c r="CO17" i="2" s="1"/>
  <c r="FC298" i="2" l="1"/>
  <c r="FF298" i="2" l="1"/>
  <c r="EJ179" i="2"/>
  <c r="EJ180" i="2" s="1"/>
  <c r="CO536" i="2" s="1"/>
  <c r="P19" i="7" l="1"/>
  <c r="F19" i="7"/>
  <c r="Q19" i="7"/>
  <c r="L19" i="7"/>
  <c r="Z19" i="7"/>
  <c r="K19" i="7"/>
  <c r="H19" i="7"/>
  <c r="U19" i="7"/>
  <c r="J19" i="7"/>
  <c r="I19" i="7"/>
  <c r="T19" i="7"/>
  <c r="M19" i="7"/>
  <c r="S19" i="7"/>
  <c r="R19" i="7"/>
  <c r="V19" i="7"/>
  <c r="G19" i="7"/>
  <c r="N19" i="7"/>
  <c r="O19" i="7"/>
  <c r="W19" i="7"/>
  <c r="X19" i="7"/>
  <c r="Z18" i="7"/>
  <c r="H18" i="7"/>
  <c r="X18" i="7"/>
  <c r="M18" i="7"/>
  <c r="G18" i="7"/>
  <c r="N18" i="7"/>
  <c r="K18" i="7"/>
  <c r="P18" i="7"/>
  <c r="U18" i="7"/>
  <c r="F18" i="7"/>
  <c r="V18" i="7"/>
  <c r="S18" i="7"/>
  <c r="T18" i="7"/>
  <c r="I18" i="7"/>
  <c r="J18" i="7"/>
  <c r="L18" i="7"/>
  <c r="W18" i="7"/>
  <c r="Q18" i="7"/>
  <c r="O18" i="7"/>
  <c r="R18" i="7"/>
  <c r="CO537" i="2" l="1"/>
  <c r="G298" i="2"/>
  <c r="BG298" i="2" l="1"/>
  <c r="BP298" i="2"/>
  <c r="AX298" i="2" l="1"/>
  <c r="FE298" i="2"/>
  <c r="AX490" i="2" l="1"/>
  <c r="FD298" i="2"/>
  <c r="FB298" i="2"/>
  <c r="FA298" i="2"/>
  <c r="EZ298" i="2"/>
  <c r="EY298" i="2"/>
  <c r="BU298" i="2"/>
  <c r="BS298" i="2"/>
  <c r="BQ298" i="2"/>
  <c r="BL298" i="2"/>
  <c r="BJ298" i="2"/>
  <c r="BH298" i="2"/>
  <c r="BF298" i="2"/>
  <c r="BY298" i="2"/>
  <c r="CG298" i="2"/>
  <c r="M11" i="4" l="1"/>
  <c r="K11" i="4"/>
  <c r="S11" i="4"/>
  <c r="O11" i="4"/>
  <c r="U11" i="4"/>
  <c r="T11" i="4"/>
  <c r="G11" i="4"/>
  <c r="X11" i="4"/>
  <c r="W11" i="4"/>
  <c r="N11" i="4"/>
  <c r="J11" i="4"/>
  <c r="I11" i="4"/>
  <c r="R11" i="4"/>
  <c r="L11" i="4"/>
  <c r="H11" i="4"/>
  <c r="Z11" i="4"/>
  <c r="AA11" i="4"/>
  <c r="P11" i="4"/>
  <c r="Q11" i="4"/>
  <c r="Y11" i="4"/>
  <c r="V11" i="4"/>
  <c r="Y7" i="4"/>
  <c r="W7" i="4"/>
  <c r="Q7" i="4"/>
  <c r="Z7" i="4"/>
  <c r="N7" i="4"/>
  <c r="P7" i="4"/>
  <c r="K7" i="4"/>
  <c r="I7" i="4"/>
  <c r="X7" i="4"/>
  <c r="H7" i="4"/>
  <c r="J7" i="4"/>
  <c r="M7" i="4"/>
  <c r="T7" i="4"/>
  <c r="L7" i="4"/>
  <c r="AA7" i="4"/>
  <c r="S7" i="4"/>
  <c r="O7" i="4"/>
  <c r="G7" i="4"/>
  <c r="U7" i="4"/>
  <c r="R7" i="4"/>
  <c r="V7" i="4"/>
  <c r="W6" i="4"/>
  <c r="Y6" i="4"/>
  <c r="N6" i="4"/>
  <c r="J6" i="4"/>
  <c r="I6" i="4"/>
  <c r="S6" i="4"/>
  <c r="V6" i="4"/>
  <c r="R6" i="4"/>
  <c r="U6" i="4"/>
  <c r="Q6" i="4"/>
  <c r="P6" i="4"/>
  <c r="M6" i="4"/>
  <c r="H6" i="4"/>
  <c r="K6" i="4"/>
  <c r="G6" i="4"/>
  <c r="L6" i="4"/>
  <c r="AA6" i="4"/>
  <c r="Z6" i="4"/>
  <c r="X6" i="4"/>
  <c r="O6" i="4"/>
  <c r="T6" i="4"/>
  <c r="CV298" i="2"/>
  <c r="CX298" i="2"/>
  <c r="BK298" i="2"/>
  <c r="BT298" i="2"/>
  <c r="CC298" i="2"/>
  <c r="CL298" i="2"/>
  <c r="T152" i="3"/>
  <c r="U152" i="3"/>
  <c r="Q152" i="3"/>
  <c r="R152" i="3"/>
  <c r="V152" i="3"/>
  <c r="S152" i="3"/>
  <c r="W152" i="3"/>
  <c r="BO298" i="2"/>
  <c r="AW298" i="2"/>
  <c r="AW490" i="2" s="1"/>
  <c r="CS298" i="2" l="1"/>
  <c r="CH298" i="2"/>
  <c r="CT298" i="2"/>
  <c r="CW298" i="2"/>
  <c r="CR298" i="2"/>
  <c r="AW537" i="2" s="1"/>
  <c r="N152" i="3"/>
  <c r="L152" i="3"/>
  <c r="BI298" i="2"/>
  <c r="CA298" i="2"/>
  <c r="CJ298" i="2"/>
  <c r="H152" i="3" l="1"/>
  <c r="J152" i="3"/>
  <c r="BV298" i="2"/>
  <c r="BR298" i="2"/>
  <c r="CU298" i="2"/>
  <c r="CN298" i="2"/>
  <c r="M152" i="3"/>
  <c r="G152" i="3"/>
  <c r="BW298" i="2" l="1"/>
  <c r="BN298" i="2"/>
  <c r="BN490" i="2" s="1"/>
  <c r="BM298" i="2"/>
  <c r="CF298" i="2"/>
  <c r="CE298" i="2"/>
  <c r="K152" i="3"/>
  <c r="I152" i="3"/>
  <c r="CZ298" i="2" l="1"/>
  <c r="CY298" i="2"/>
  <c r="O152" i="3"/>
  <c r="P152" i="3"/>
  <c r="BG41" i="2"/>
  <c r="BG43" i="2" l="1"/>
  <c r="X152" i="3"/>
  <c r="BG487" i="2" l="1"/>
  <c r="AA152" i="3"/>
  <c r="Z152" i="3"/>
  <c r="AX488" i="2"/>
  <c r="Y152" i="3"/>
  <c r="AD152" i="3" l="1"/>
  <c r="AE152" i="3"/>
  <c r="CF616" i="2"/>
  <c r="CF611" i="2"/>
  <c r="CF605" i="2"/>
  <c r="CF604" i="2"/>
  <c r="CF601" i="2"/>
  <c r="CF596" i="2"/>
  <c r="CF587" i="2"/>
  <c r="CF593" i="2" l="1"/>
  <c r="BX593" i="2"/>
  <c r="CD179" i="2" l="1"/>
  <c r="CD180" i="2" s="1"/>
  <c r="CB179" i="2"/>
  <c r="CB180" i="2" s="1"/>
  <c r="BZ179" i="2"/>
  <c r="BZ180" i="2" s="1"/>
  <c r="BY179" i="2"/>
  <c r="BY180" i="2" s="1"/>
  <c r="CD16" i="2"/>
  <c r="CC16" i="2"/>
  <c r="CC17" i="2" s="1"/>
  <c r="CB16" i="2"/>
  <c r="CA16" i="2"/>
  <c r="CA17" i="2" s="1"/>
  <c r="BZ16" i="2"/>
  <c r="BY16" i="2"/>
  <c r="BX16" i="2"/>
  <c r="CD17" i="2" l="1"/>
  <c r="BZ17" i="2"/>
  <c r="CB17" i="2"/>
  <c r="BX17" i="2"/>
  <c r="BY17" i="2"/>
  <c r="BX488" i="2"/>
  <c r="CE16" i="2"/>
  <c r="CB24" i="2" l="1"/>
  <c r="BZ24" i="2"/>
  <c r="CD24" i="2"/>
  <c r="BY24" i="2"/>
  <c r="BX24" i="2"/>
  <c r="CF16" i="2"/>
  <c r="CE17" i="2"/>
  <c r="CF17" i="2" l="1"/>
  <c r="E16" i="7"/>
  <c r="A11" i="23" l="1"/>
  <c r="A12" i="23" s="1"/>
  <c r="H161" i="23"/>
  <c r="H157" i="23"/>
  <c r="H144" i="23"/>
  <c r="H138" i="23"/>
  <c r="H130" i="23"/>
  <c r="H117" i="23"/>
  <c r="H112" i="23"/>
  <c r="H97" i="23"/>
  <c r="H78" i="23"/>
  <c r="H68" i="23"/>
  <c r="H60" i="23"/>
  <c r="H54" i="23"/>
  <c r="H48" i="23"/>
  <c r="H40" i="23"/>
  <c r="H34" i="23"/>
  <c r="H22" i="23"/>
  <c r="H13" i="23"/>
  <c r="V22" i="7" l="1"/>
  <c r="I22" i="7"/>
  <c r="F22" i="7"/>
  <c r="G22" i="7"/>
  <c r="P22" i="7"/>
  <c r="H22" i="7"/>
  <c r="X22" i="7"/>
  <c r="N22" i="7"/>
  <c r="J22" i="7"/>
  <c r="W22" i="7"/>
  <c r="Z22" i="7"/>
  <c r="Q22" i="7"/>
  <c r="K22" i="7"/>
  <c r="O22" i="7"/>
  <c r="U22" i="7"/>
  <c r="R22" i="7"/>
  <c r="L22" i="7"/>
  <c r="S22" i="7"/>
  <c r="M22" i="7"/>
  <c r="T22" i="7"/>
  <c r="Z21" i="7"/>
  <c r="P21" i="7"/>
  <c r="I21" i="7"/>
  <c r="Q21" i="7"/>
  <c r="V21" i="7"/>
  <c r="L21" i="7"/>
  <c r="X21" i="7"/>
  <c r="N21" i="7"/>
  <c r="H21" i="7"/>
  <c r="W21" i="7"/>
  <c r="J21" i="7"/>
  <c r="R21" i="7"/>
  <c r="M21" i="7"/>
  <c r="T21" i="7"/>
  <c r="G21" i="7"/>
  <c r="K21" i="7"/>
  <c r="S21" i="7"/>
  <c r="F21" i="7"/>
  <c r="U21" i="7"/>
  <c r="O21" i="7"/>
  <c r="H20" i="7"/>
  <c r="N20" i="7"/>
  <c r="F20" i="7"/>
  <c r="X20" i="7"/>
  <c r="M20" i="7"/>
  <c r="W20" i="7"/>
  <c r="T20" i="7"/>
  <c r="J20" i="7"/>
  <c r="P20" i="7"/>
  <c r="S20" i="7"/>
  <c r="G20" i="7"/>
  <c r="K20" i="7"/>
  <c r="L20" i="7"/>
  <c r="V20" i="7"/>
  <c r="U20" i="7"/>
  <c r="I20" i="7"/>
  <c r="Z20" i="7"/>
  <c r="R20" i="7"/>
  <c r="O20" i="7"/>
  <c r="Q20" i="7"/>
  <c r="H139" i="23"/>
  <c r="X17" i="7"/>
  <c r="Q17" i="7"/>
  <c r="W17" i="7"/>
  <c r="F17" i="7"/>
  <c r="V17" i="7"/>
  <c r="K17" i="7"/>
  <c r="Z17" i="7"/>
  <c r="N17" i="7"/>
  <c r="J17" i="7"/>
  <c r="T17" i="7"/>
  <c r="I17" i="7"/>
  <c r="G17" i="7"/>
  <c r="R17" i="7"/>
  <c r="L17" i="7"/>
  <c r="H17" i="7"/>
  <c r="M17" i="7"/>
  <c r="P17" i="7"/>
  <c r="O17" i="7"/>
  <c r="U17" i="7"/>
  <c r="S17" i="7"/>
  <c r="J222" i="6" l="1"/>
  <c r="R222" i="6"/>
  <c r="L222" i="6"/>
  <c r="V222" i="6"/>
  <c r="O222" i="6"/>
  <c r="G222" i="6"/>
  <c r="H222" i="6"/>
  <c r="X222" i="6"/>
  <c r="S222" i="6"/>
  <c r="M222" i="6"/>
  <c r="U222" i="6"/>
  <c r="T222" i="6"/>
  <c r="K222" i="6"/>
  <c r="I222" i="6" l="1"/>
  <c r="Q222" i="6"/>
  <c r="P222" i="6"/>
  <c r="Y222" i="6"/>
  <c r="H192" i="23"/>
  <c r="H185" i="23"/>
  <c r="H172" i="23"/>
  <c r="H168" i="23"/>
  <c r="H195" i="23" l="1"/>
  <c r="H162" i="23"/>
  <c r="H118" i="23"/>
  <c r="H145" i="23"/>
  <c r="H61" i="23"/>
  <c r="E192" i="23"/>
  <c r="G191" i="23"/>
  <c r="G190" i="23"/>
  <c r="F189" i="23"/>
  <c r="F192" i="23" s="1"/>
  <c r="F184" i="23"/>
  <c r="G183" i="23"/>
  <c r="F182" i="23"/>
  <c r="G182" i="23" s="1"/>
  <c r="F181" i="23"/>
  <c r="F180" i="23"/>
  <c r="F179" i="23"/>
  <c r="G178" i="23"/>
  <c r="E177" i="23"/>
  <c r="G176" i="23"/>
  <c r="E172" i="23"/>
  <c r="F171" i="23"/>
  <c r="G171" i="23" s="1"/>
  <c r="E168" i="23"/>
  <c r="F167" i="23"/>
  <c r="F168" i="23" s="1"/>
  <c r="E161" i="23"/>
  <c r="G160" i="23"/>
  <c r="F159" i="23"/>
  <c r="E157" i="23"/>
  <c r="G156" i="23"/>
  <c r="G155" i="23"/>
  <c r="G154" i="23"/>
  <c r="G153" i="23"/>
  <c r="F152" i="23"/>
  <c r="F151" i="23"/>
  <c r="G150" i="23"/>
  <c r="E144" i="23"/>
  <c r="G143" i="23"/>
  <c r="F142" i="23"/>
  <c r="G141" i="23"/>
  <c r="E138" i="23"/>
  <c r="G137" i="23"/>
  <c r="F136" i="23"/>
  <c r="G135" i="23"/>
  <c r="F134" i="23"/>
  <c r="F133" i="23"/>
  <c r="F132" i="23"/>
  <c r="E130" i="23"/>
  <c r="F129" i="23"/>
  <c r="F128" i="23"/>
  <c r="G127" i="23"/>
  <c r="G126" i="23"/>
  <c r="G125" i="23"/>
  <c r="G124" i="23"/>
  <c r="G123" i="23"/>
  <c r="G122" i="23"/>
  <c r="G121" i="23"/>
  <c r="E117" i="23"/>
  <c r="F116" i="23"/>
  <c r="F117" i="23" s="1"/>
  <c r="G115" i="23"/>
  <c r="E112" i="23"/>
  <c r="F111" i="23"/>
  <c r="F110" i="23"/>
  <c r="G110" i="23" s="1"/>
  <c r="F109" i="23"/>
  <c r="F108" i="23"/>
  <c r="F107" i="23"/>
  <c r="F106" i="23"/>
  <c r="G105" i="23"/>
  <c r="G104" i="23"/>
  <c r="G103" i="23"/>
  <c r="G102" i="23"/>
  <c r="G101" i="23"/>
  <c r="G100" i="23"/>
  <c r="E97" i="23"/>
  <c r="G96" i="23"/>
  <c r="G95" i="23"/>
  <c r="G94" i="23"/>
  <c r="G93" i="23"/>
  <c r="G92" i="23"/>
  <c r="G91" i="23"/>
  <c r="G90" i="23"/>
  <c r="G89" i="23"/>
  <c r="G88" i="23"/>
  <c r="G87" i="23"/>
  <c r="G86" i="23"/>
  <c r="G85" i="23"/>
  <c r="F84" i="23"/>
  <c r="F83" i="23"/>
  <c r="G82" i="23"/>
  <c r="G81" i="23"/>
  <c r="G80" i="23"/>
  <c r="F78" i="23"/>
  <c r="G77" i="23"/>
  <c r="G76" i="23"/>
  <c r="G73" i="23"/>
  <c r="E72" i="23"/>
  <c r="G72" i="23" s="1"/>
  <c r="F68" i="23"/>
  <c r="E68" i="23"/>
  <c r="G67" i="23"/>
  <c r="G66" i="23"/>
  <c r="G65" i="23"/>
  <c r="A65" i="23"/>
  <c r="A66" i="23" s="1"/>
  <c r="A67" i="23" s="1"/>
  <c r="A72" i="23" s="1"/>
  <c r="A73" i="23" s="1"/>
  <c r="A77" i="23" s="1"/>
  <c r="A80" i="23" s="1"/>
  <c r="A81" i="23" s="1"/>
  <c r="A82" i="23" s="1"/>
  <c r="A83" i="23" s="1"/>
  <c r="A84" i="23" s="1"/>
  <c r="A85" i="23" s="1"/>
  <c r="A86" i="23" s="1"/>
  <c r="A87" i="23" s="1"/>
  <c r="A88" i="23" s="1"/>
  <c r="A89" i="23" s="1"/>
  <c r="A90" i="23" s="1"/>
  <c r="A91" i="23" s="1"/>
  <c r="A92" i="23" s="1"/>
  <c r="A93" i="23" s="1"/>
  <c r="A94" i="23" s="1"/>
  <c r="A95" i="23" s="1"/>
  <c r="A96" i="23" s="1"/>
  <c r="A100" i="23" s="1"/>
  <c r="A101" i="23" s="1"/>
  <c r="A102" i="23" s="1"/>
  <c r="A103" i="23" s="1"/>
  <c r="A104" i="23" s="1"/>
  <c r="A105" i="23" s="1"/>
  <c r="A106" i="23" s="1"/>
  <c r="A107" i="23" s="1"/>
  <c r="A108" i="23" s="1"/>
  <c r="A109" i="23" s="1"/>
  <c r="A110" i="23" s="1"/>
  <c r="A111" i="23" s="1"/>
  <c r="A115" i="23" s="1"/>
  <c r="A116" i="23" s="1"/>
  <c r="A121" i="23" s="1"/>
  <c r="A122" i="23" s="1"/>
  <c r="A123" i="23" s="1"/>
  <c r="A124" i="23" s="1"/>
  <c r="A125" i="23" s="1"/>
  <c r="A126" i="23" s="1"/>
  <c r="A127" i="23" s="1"/>
  <c r="A128" i="23" s="1"/>
  <c r="A129" i="23" s="1"/>
  <c r="A132" i="23" s="1"/>
  <c r="A133" i="23" s="1"/>
  <c r="A134" i="23" s="1"/>
  <c r="A135" i="23" s="1"/>
  <c r="A136" i="23" s="1"/>
  <c r="A137" i="23" s="1"/>
  <c r="A141" i="23" s="1"/>
  <c r="A142" i="23" s="1"/>
  <c r="A143" i="23" s="1"/>
  <c r="A150" i="23" s="1"/>
  <c r="A151" i="23" s="1"/>
  <c r="A152" i="23" s="1"/>
  <c r="A153" i="23" s="1"/>
  <c r="A154" i="23" s="1"/>
  <c r="A159" i="23" s="1"/>
  <c r="A160" i="23" s="1"/>
  <c r="A167" i="23" s="1"/>
  <c r="A171" i="23" s="1"/>
  <c r="A177" i="23" s="1"/>
  <c r="A178" i="23" s="1"/>
  <c r="A179" i="23" s="1"/>
  <c r="A180" i="23" s="1"/>
  <c r="A181" i="23" s="1"/>
  <c r="A182" i="23" s="1"/>
  <c r="A183" i="23" s="1"/>
  <c r="A184" i="23" s="1"/>
  <c r="A189" i="23" s="1"/>
  <c r="A190" i="23" s="1"/>
  <c r="A191" i="23" s="1"/>
  <c r="G64" i="23"/>
  <c r="F60" i="23"/>
  <c r="E60" i="23"/>
  <c r="G59" i="23"/>
  <c r="G58" i="23"/>
  <c r="G57" i="23"/>
  <c r="E54" i="23"/>
  <c r="G53" i="23"/>
  <c r="F52" i="23"/>
  <c r="F54" i="23" s="1"/>
  <c r="G51" i="23"/>
  <c r="G47" i="23"/>
  <c r="G46" i="23"/>
  <c r="G45" i="23"/>
  <c r="F44" i="23"/>
  <c r="E44" i="23"/>
  <c r="A44" i="23"/>
  <c r="A45" i="23" s="1"/>
  <c r="A46" i="23" s="1"/>
  <c r="A47" i="23" s="1"/>
  <c r="A51" i="23" s="1"/>
  <c r="A52" i="23" s="1"/>
  <c r="A57" i="23" s="1"/>
  <c r="A58" i="23" s="1"/>
  <c r="A59" i="23" s="1"/>
  <c r="F43" i="23"/>
  <c r="E43" i="23"/>
  <c r="E40" i="23"/>
  <c r="G39" i="23"/>
  <c r="G38" i="23"/>
  <c r="F37" i="23"/>
  <c r="E34" i="23"/>
  <c r="G33" i="23"/>
  <c r="G32" i="23"/>
  <c r="G31" i="23"/>
  <c r="F30" i="23"/>
  <c r="G29" i="23"/>
  <c r="G28" i="23"/>
  <c r="G27" i="23"/>
  <c r="G26" i="23"/>
  <c r="G25" i="23"/>
  <c r="E22" i="23"/>
  <c r="G21" i="23"/>
  <c r="F20" i="23"/>
  <c r="F22" i="23" s="1"/>
  <c r="G19" i="23"/>
  <c r="G18" i="23"/>
  <c r="G17" i="23"/>
  <c r="G16" i="23"/>
  <c r="A16" i="23"/>
  <c r="A17" i="23" s="1"/>
  <c r="A18" i="23" s="1"/>
  <c r="A19" i="23" s="1"/>
  <c r="A20" i="23" s="1"/>
  <c r="A21" i="23" s="1"/>
  <c r="A25" i="23" s="1"/>
  <c r="A26" i="23" s="1"/>
  <c r="A27" i="23" s="1"/>
  <c r="A28" i="23" s="1"/>
  <c r="A29" i="23" s="1"/>
  <c r="A30" i="23" s="1"/>
  <c r="A31" i="23" s="1"/>
  <c r="A32" i="23" s="1"/>
  <c r="A33" i="23" s="1"/>
  <c r="A37" i="23" s="1"/>
  <c r="A38" i="23" s="1"/>
  <c r="A39" i="23" s="1"/>
  <c r="E13" i="23"/>
  <c r="G12" i="23"/>
  <c r="G11" i="23"/>
  <c r="F10" i="23"/>
  <c r="AA222" i="6" l="1"/>
  <c r="Z222" i="6"/>
  <c r="G78" i="23"/>
  <c r="E118" i="23"/>
  <c r="E139" i="23"/>
  <c r="E162" i="23"/>
  <c r="G116" i="23"/>
  <c r="G117" i="23" s="1"/>
  <c r="G68" i="23"/>
  <c r="G20" i="23"/>
  <c r="G22" i="23" s="1"/>
  <c r="G60" i="23"/>
  <c r="G52" i="23"/>
  <c r="G54" i="23" s="1"/>
  <c r="G134" i="23"/>
  <c r="F138" i="23"/>
  <c r="G132" i="23"/>
  <c r="G179" i="23"/>
  <c r="G184" i="23"/>
  <c r="G37" i="23"/>
  <c r="G40" i="23" s="1"/>
  <c r="F48" i="23"/>
  <c r="F34" i="23"/>
  <c r="E78" i="23"/>
  <c r="E145" i="23" s="1"/>
  <c r="G136" i="23"/>
  <c r="G129" i="23"/>
  <c r="F172" i="23"/>
  <c r="G167" i="23"/>
  <c r="G168" i="23" s="1"/>
  <c r="G152" i="23"/>
  <c r="E185" i="23"/>
  <c r="G10" i="23"/>
  <c r="G13" i="23" s="1"/>
  <c r="F13" i="23"/>
  <c r="E48" i="23"/>
  <c r="E61" i="23" s="1"/>
  <c r="G43" i="23"/>
  <c r="F40" i="23"/>
  <c r="G30" i="23"/>
  <c r="G34" i="23" s="1"/>
  <c r="G44" i="23"/>
  <c r="G83" i="23"/>
  <c r="G106" i="23"/>
  <c r="G107" i="23"/>
  <c r="G108" i="23"/>
  <c r="G109" i="23"/>
  <c r="F130" i="23"/>
  <c r="G133" i="23"/>
  <c r="F97" i="23"/>
  <c r="G84" i="23"/>
  <c r="G111" i="23"/>
  <c r="F112" i="23"/>
  <c r="G128" i="23"/>
  <c r="G151" i="23"/>
  <c r="G159" i="23"/>
  <c r="G161" i="23" s="1"/>
  <c r="F144" i="23"/>
  <c r="F161" i="23"/>
  <c r="G142" i="23"/>
  <c r="G144" i="23" s="1"/>
  <c r="F157" i="23"/>
  <c r="G180" i="23"/>
  <c r="G181" i="23"/>
  <c r="F185" i="23"/>
  <c r="G177" i="23"/>
  <c r="G189" i="23"/>
  <c r="G192" i="23" s="1"/>
  <c r="Q245" i="22"/>
  <c r="AD222" i="6" l="1"/>
  <c r="AE222" i="6"/>
  <c r="G97" i="23"/>
  <c r="F139" i="23"/>
  <c r="G130" i="23"/>
  <c r="G172" i="23"/>
  <c r="G157" i="23"/>
  <c r="G162" i="23" s="1"/>
  <c r="G185" i="23"/>
  <c r="G138" i="23"/>
  <c r="F145" i="23"/>
  <c r="F162" i="23"/>
  <c r="G112" i="23"/>
  <c r="G118" i="23" s="1"/>
  <c r="G48" i="23"/>
  <c r="F118" i="23"/>
  <c r="F61" i="23"/>
  <c r="G139" i="23" l="1"/>
  <c r="G145" i="23"/>
  <c r="G61" i="23"/>
  <c r="AF179" i="2" l="1"/>
  <c r="AD179" i="2"/>
  <c r="AB179" i="2"/>
  <c r="AB180" i="2" s="1"/>
  <c r="CA179" i="2" l="1"/>
  <c r="CA180" i="2" s="1"/>
  <c r="AD180" i="2"/>
  <c r="CC179" i="2"/>
  <c r="CC180" i="2" s="1"/>
  <c r="AF180" i="2"/>
  <c r="CE179" i="2" l="1"/>
  <c r="CF179" i="2" s="1"/>
  <c r="CF180" i="2" s="1"/>
  <c r="J245" i="22"/>
  <c r="CE180" i="2" l="1"/>
  <c r="E129" i="22"/>
  <c r="E115" i="22"/>
  <c r="E108" i="22"/>
  <c r="E104" i="22"/>
  <c r="E97" i="22"/>
  <c r="E88" i="22"/>
  <c r="E83" i="22"/>
  <c r="E68" i="22"/>
  <c r="P129" i="22"/>
  <c r="P115" i="22"/>
  <c r="P108" i="22"/>
  <c r="P104" i="22"/>
  <c r="P97" i="22"/>
  <c r="P88" i="22"/>
  <c r="P83" i="22"/>
  <c r="P68" i="22"/>
  <c r="P49" i="22"/>
  <c r="P44" i="22"/>
  <c r="P37" i="22"/>
  <c r="P32" i="22"/>
  <c r="P28" i="22"/>
  <c r="P23" i="22"/>
  <c r="P13" i="22"/>
  <c r="E49" i="22"/>
  <c r="E44" i="22"/>
  <c r="E37" i="22"/>
  <c r="E32" i="22"/>
  <c r="E28" i="22"/>
  <c r="E23" i="22"/>
  <c r="E13" i="22"/>
  <c r="S230" i="22"/>
  <c r="U218" i="22"/>
  <c r="T218" i="22"/>
  <c r="S218" i="22"/>
  <c r="V218" i="22" s="1"/>
  <c r="U217" i="22"/>
  <c r="T217" i="22"/>
  <c r="S217" i="22"/>
  <c r="V217" i="22" s="1"/>
  <c r="U172" i="22"/>
  <c r="T172" i="22"/>
  <c r="S172" i="22"/>
  <c r="U171" i="22"/>
  <c r="T171" i="22"/>
  <c r="S171" i="22"/>
  <c r="U170" i="22"/>
  <c r="T170" i="22"/>
  <c r="S170" i="22"/>
  <c r="U169" i="22"/>
  <c r="T169" i="22"/>
  <c r="S169" i="22"/>
  <c r="U168" i="22"/>
  <c r="T168" i="22"/>
  <c r="S168" i="22"/>
  <c r="U167" i="22"/>
  <c r="T167" i="22"/>
  <c r="S167" i="22"/>
  <c r="U166" i="22"/>
  <c r="T166" i="22"/>
  <c r="S166" i="22"/>
  <c r="U165" i="22"/>
  <c r="U198" i="22" s="1"/>
  <c r="T165" i="22"/>
  <c r="T198" i="22" s="1"/>
  <c r="S165" i="22"/>
  <c r="U164" i="22"/>
  <c r="U197" i="22" s="1"/>
  <c r="T164" i="22"/>
  <c r="T197" i="22" s="1"/>
  <c r="S164" i="22"/>
  <c r="U163" i="22"/>
  <c r="U196" i="22" s="1"/>
  <c r="T163" i="22"/>
  <c r="T196" i="22" s="1"/>
  <c r="S163" i="22"/>
  <c r="U162" i="22"/>
  <c r="U195" i="22" s="1"/>
  <c r="T162" i="22"/>
  <c r="T195" i="22" s="1"/>
  <c r="S162" i="22"/>
  <c r="U161" i="22"/>
  <c r="U194" i="22" s="1"/>
  <c r="T161" i="22"/>
  <c r="T194" i="22" s="1"/>
  <c r="S161" i="22"/>
  <c r="U160" i="22"/>
  <c r="U193" i="22" s="1"/>
  <c r="T160" i="22"/>
  <c r="T193" i="22" s="1"/>
  <c r="S160" i="22"/>
  <c r="U159" i="22"/>
  <c r="U192" i="22" s="1"/>
  <c r="T159" i="22"/>
  <c r="T192" i="22" s="1"/>
  <c r="S159" i="22"/>
  <c r="U158" i="22"/>
  <c r="U191" i="22" s="1"/>
  <c r="T158" i="22"/>
  <c r="T191" i="22" s="1"/>
  <c r="S158" i="22"/>
  <c r="U157" i="22"/>
  <c r="U190" i="22" s="1"/>
  <c r="T157" i="22"/>
  <c r="T190" i="22" s="1"/>
  <c r="S157" i="22"/>
  <c r="U156" i="22"/>
  <c r="U189" i="22" s="1"/>
  <c r="T156" i="22"/>
  <c r="T189" i="22" s="1"/>
  <c r="S156" i="22"/>
  <c r="U155" i="22"/>
  <c r="U188" i="22" s="1"/>
  <c r="T155" i="22"/>
  <c r="T188" i="22" s="1"/>
  <c r="S155" i="22"/>
  <c r="U154" i="22"/>
  <c r="U187" i="22" s="1"/>
  <c r="T154" i="22"/>
  <c r="T187" i="22" s="1"/>
  <c r="S154" i="22"/>
  <c r="U153" i="22"/>
  <c r="U186" i="22" s="1"/>
  <c r="T153" i="22"/>
  <c r="T186" i="22" s="1"/>
  <c r="S153" i="22"/>
  <c r="U152" i="22"/>
  <c r="U185" i="22" s="1"/>
  <c r="T152" i="22"/>
  <c r="T185" i="22" s="1"/>
  <c r="S152" i="22"/>
  <c r="U151" i="22"/>
  <c r="U184" i="22" s="1"/>
  <c r="T151" i="22"/>
  <c r="T184" i="22" s="1"/>
  <c r="S151" i="22"/>
  <c r="V151" i="22" s="1"/>
  <c r="U150" i="22"/>
  <c r="U183" i="22" s="1"/>
  <c r="T150" i="22"/>
  <c r="T183" i="22" s="1"/>
  <c r="S150" i="22"/>
  <c r="V150" i="22" s="1"/>
  <c r="U149" i="22"/>
  <c r="U182" i="22" s="1"/>
  <c r="U206" i="22" s="1"/>
  <c r="T149" i="22"/>
  <c r="T182" i="22" s="1"/>
  <c r="T206" i="22" s="1"/>
  <c r="S149" i="22"/>
  <c r="V149" i="22" s="1"/>
  <c r="V173" i="22" s="1"/>
  <c r="V174" i="22" s="1"/>
  <c r="U141" i="22"/>
  <c r="T141" i="22"/>
  <c r="S141" i="22"/>
  <c r="V141" i="22" s="1"/>
  <c r="U140" i="22"/>
  <c r="T140" i="22"/>
  <c r="S140" i="22"/>
  <c r="V140" i="22" s="1"/>
  <c r="U139" i="22"/>
  <c r="T139" i="22"/>
  <c r="S139" i="22"/>
  <c r="V139" i="22" s="1"/>
  <c r="U138" i="22"/>
  <c r="T138" i="22"/>
  <c r="S138" i="22"/>
  <c r="V138" i="22" s="1"/>
  <c r="U137" i="22"/>
  <c r="T137" i="22"/>
  <c r="S137" i="22"/>
  <c r="V137" i="22" s="1"/>
  <c r="U136" i="22"/>
  <c r="T136" i="22"/>
  <c r="S136" i="22"/>
  <c r="V136" i="22" s="1"/>
  <c r="U135" i="22"/>
  <c r="U142" i="22" s="1"/>
  <c r="U143" i="22" s="1"/>
  <c r="T135" i="22"/>
  <c r="T142" i="22" s="1"/>
  <c r="T143" i="22" s="1"/>
  <c r="S135" i="22"/>
  <c r="V135" i="22" s="1"/>
  <c r="V142" i="22" s="1"/>
  <c r="V143" i="22" s="1"/>
  <c r="V128" i="22"/>
  <c r="Q128" i="22"/>
  <c r="R128" i="22" s="1"/>
  <c r="V127" i="22"/>
  <c r="R127" i="22"/>
  <c r="V126" i="22"/>
  <c r="Q126" i="22"/>
  <c r="R126" i="22" s="1"/>
  <c r="V125" i="22"/>
  <c r="Q125" i="22"/>
  <c r="R125" i="22" s="1"/>
  <c r="V124" i="22"/>
  <c r="Q124" i="22"/>
  <c r="R124" i="22" s="1"/>
  <c r="V123" i="22"/>
  <c r="Q123" i="22"/>
  <c r="V122" i="22"/>
  <c r="R122" i="22"/>
  <c r="V121" i="22"/>
  <c r="R121" i="22"/>
  <c r="V120" i="22"/>
  <c r="R120" i="22"/>
  <c r="Q115" i="22"/>
  <c r="V114" i="22"/>
  <c r="R114" i="22"/>
  <c r="R115" i="22" s="1"/>
  <c r="Q108" i="22"/>
  <c r="V107" i="22"/>
  <c r="R107" i="22"/>
  <c r="R108" i="22" s="1"/>
  <c r="V106" i="22"/>
  <c r="V103" i="22"/>
  <c r="R103" i="22"/>
  <c r="V102" i="22"/>
  <c r="Q102" i="22"/>
  <c r="R102" i="22" s="1"/>
  <c r="V101" i="22"/>
  <c r="R101" i="22"/>
  <c r="V100" i="22"/>
  <c r="Q100" i="22"/>
  <c r="R100" i="22" s="1"/>
  <c r="V99" i="22"/>
  <c r="Q99" i="22"/>
  <c r="V96" i="22"/>
  <c r="Q96" i="22"/>
  <c r="R96" i="22" s="1"/>
  <c r="V95" i="22"/>
  <c r="Q95" i="22"/>
  <c r="R95" i="22" s="1"/>
  <c r="V94" i="22"/>
  <c r="R94" i="22"/>
  <c r="V93" i="22"/>
  <c r="R93" i="22"/>
  <c r="V92" i="22"/>
  <c r="R92" i="22"/>
  <c r="V91" i="22"/>
  <c r="R91" i="22"/>
  <c r="V87" i="22"/>
  <c r="Q87" i="22"/>
  <c r="R87" i="22" s="1"/>
  <c r="V86" i="22"/>
  <c r="R86" i="22"/>
  <c r="V82" i="22"/>
  <c r="Q82" i="22"/>
  <c r="R82" i="22" s="1"/>
  <c r="V81" i="22"/>
  <c r="Q81" i="22"/>
  <c r="R81" i="22" s="1"/>
  <c r="V80" i="22"/>
  <c r="Q80" i="22"/>
  <c r="R80" i="22" s="1"/>
  <c r="V79" i="22"/>
  <c r="Q79" i="22"/>
  <c r="R79" i="22" s="1"/>
  <c r="V78" i="22"/>
  <c r="Q78" i="22"/>
  <c r="R78" i="22" s="1"/>
  <c r="V77" i="22"/>
  <c r="Q77" i="22"/>
  <c r="R77" i="22" s="1"/>
  <c r="V76" i="22"/>
  <c r="R76" i="22"/>
  <c r="V75" i="22"/>
  <c r="R75" i="22"/>
  <c r="V74" i="22"/>
  <c r="R74" i="22"/>
  <c r="V73" i="22"/>
  <c r="R73" i="22"/>
  <c r="V72" i="22"/>
  <c r="R72" i="22"/>
  <c r="V71" i="22"/>
  <c r="R71" i="22"/>
  <c r="V67" i="22"/>
  <c r="V66" i="22"/>
  <c r="R66" i="22"/>
  <c r="V65" i="22"/>
  <c r="R65" i="22"/>
  <c r="V64" i="22"/>
  <c r="R64" i="22"/>
  <c r="V63" i="22"/>
  <c r="R63" i="22"/>
  <c r="V62" i="22"/>
  <c r="R62" i="22"/>
  <c r="V61" i="22"/>
  <c r="R61" i="22"/>
  <c r="V60" i="22"/>
  <c r="R60" i="22"/>
  <c r="V59" i="22"/>
  <c r="R59" i="22"/>
  <c r="V58" i="22"/>
  <c r="V57" i="22"/>
  <c r="R57" i="22"/>
  <c r="V56" i="22"/>
  <c r="R56" i="22"/>
  <c r="V55" i="22"/>
  <c r="Q55" i="22"/>
  <c r="V54" i="22"/>
  <c r="Q54" i="22"/>
  <c r="R54" i="22" s="1"/>
  <c r="V53" i="22"/>
  <c r="R53" i="22"/>
  <c r="V52" i="22"/>
  <c r="R52" i="22"/>
  <c r="V51" i="22"/>
  <c r="R51" i="22"/>
  <c r="Q49" i="22"/>
  <c r="V48" i="22"/>
  <c r="R48" i="22"/>
  <c r="R49" i="22" s="1"/>
  <c r="Q44" i="22"/>
  <c r="V43" i="22"/>
  <c r="R43" i="22"/>
  <c r="V42" i="22"/>
  <c r="R42" i="22"/>
  <c r="V41" i="22"/>
  <c r="R41" i="22"/>
  <c r="V40" i="22"/>
  <c r="R40" i="22"/>
  <c r="Q37" i="22"/>
  <c r="V36" i="22"/>
  <c r="R36" i="22"/>
  <c r="V35" i="22"/>
  <c r="R35" i="22"/>
  <c r="Q32" i="22"/>
  <c r="V31" i="22"/>
  <c r="R31" i="22"/>
  <c r="R32" i="22" s="1"/>
  <c r="Q28" i="22"/>
  <c r="V27" i="22"/>
  <c r="R27" i="22"/>
  <c r="V26" i="22"/>
  <c r="R26" i="22"/>
  <c r="V22" i="22"/>
  <c r="R22" i="22"/>
  <c r="V21" i="22"/>
  <c r="Q21" i="22"/>
  <c r="Q23" i="22" s="1"/>
  <c r="V20" i="22"/>
  <c r="R20" i="22"/>
  <c r="V19" i="22"/>
  <c r="R19" i="22"/>
  <c r="V18" i="22"/>
  <c r="R18" i="22"/>
  <c r="Q13" i="22"/>
  <c r="V12" i="22"/>
  <c r="R12" i="22"/>
  <c r="V11" i="22"/>
  <c r="R11" i="22"/>
  <c r="V10" i="22"/>
  <c r="R10" i="22"/>
  <c r="J172" i="22"/>
  <c r="I172" i="22"/>
  <c r="H172" i="22"/>
  <c r="J171" i="22"/>
  <c r="I171" i="22"/>
  <c r="H171" i="22"/>
  <c r="J167" i="22"/>
  <c r="I167" i="22"/>
  <c r="H167" i="22"/>
  <c r="K167" i="22" s="1"/>
  <c r="J165" i="22"/>
  <c r="I165" i="22"/>
  <c r="H165" i="22"/>
  <c r="K165" i="22" s="1"/>
  <c r="J160" i="22"/>
  <c r="I160" i="22"/>
  <c r="H160" i="22"/>
  <c r="J159" i="22"/>
  <c r="I159" i="22"/>
  <c r="H159" i="22"/>
  <c r="J153" i="22"/>
  <c r="I153" i="22"/>
  <c r="H153" i="22"/>
  <c r="K153" i="22" s="1"/>
  <c r="J151" i="22"/>
  <c r="I151" i="22"/>
  <c r="H151" i="22"/>
  <c r="J150" i="22"/>
  <c r="I150" i="22"/>
  <c r="H150" i="22"/>
  <c r="I140" i="22"/>
  <c r="J135" i="22"/>
  <c r="I135" i="22"/>
  <c r="H135" i="22"/>
  <c r="K135" i="22" s="1"/>
  <c r="K128" i="22"/>
  <c r="F128" i="22"/>
  <c r="K127" i="22"/>
  <c r="G127" i="22"/>
  <c r="K126" i="22"/>
  <c r="F126" i="22"/>
  <c r="K125" i="22"/>
  <c r="F125" i="22"/>
  <c r="K124" i="22"/>
  <c r="F124" i="22"/>
  <c r="K123" i="22"/>
  <c r="F123" i="22"/>
  <c r="K122" i="22"/>
  <c r="G122" i="22"/>
  <c r="K121" i="22"/>
  <c r="G121" i="22"/>
  <c r="K120" i="22"/>
  <c r="G120" i="22"/>
  <c r="K114" i="22"/>
  <c r="G114" i="22"/>
  <c r="K107" i="22"/>
  <c r="G107" i="22"/>
  <c r="K106" i="22"/>
  <c r="K103" i="22"/>
  <c r="G103" i="22"/>
  <c r="K102" i="22"/>
  <c r="F102" i="22"/>
  <c r="K101" i="22"/>
  <c r="G101" i="22"/>
  <c r="K100" i="22"/>
  <c r="F100" i="22"/>
  <c r="K99" i="22"/>
  <c r="F99" i="22"/>
  <c r="K96" i="22"/>
  <c r="F96" i="22"/>
  <c r="K95" i="22"/>
  <c r="F95" i="22"/>
  <c r="K94" i="22"/>
  <c r="G94" i="22"/>
  <c r="K93" i="22"/>
  <c r="G93" i="22"/>
  <c r="K92" i="22"/>
  <c r="G92" i="22"/>
  <c r="K91" i="22"/>
  <c r="G91" i="22"/>
  <c r="K87" i="22"/>
  <c r="F87" i="22"/>
  <c r="F88" i="22" s="1"/>
  <c r="K86" i="22"/>
  <c r="G86" i="22"/>
  <c r="K82" i="22"/>
  <c r="F82" i="22"/>
  <c r="K81" i="22"/>
  <c r="F81" i="22"/>
  <c r="K80" i="22"/>
  <c r="F80" i="22"/>
  <c r="K79" i="22"/>
  <c r="F79" i="22"/>
  <c r="G79" i="22" s="1"/>
  <c r="A79" i="22"/>
  <c r="A80" i="22" s="1"/>
  <c r="A81" i="22" s="1"/>
  <c r="A82" i="22" s="1"/>
  <c r="A86" i="22" s="1"/>
  <c r="A87" i="22" s="1"/>
  <c r="A91" i="22" s="1"/>
  <c r="A92" i="22" s="1"/>
  <c r="A93" i="22" s="1"/>
  <c r="A94" i="22" s="1"/>
  <c r="A95" i="22" s="1"/>
  <c r="A96" i="22" s="1"/>
  <c r="A99" i="22" s="1"/>
  <c r="A100" i="22" s="1"/>
  <c r="A101" i="22" s="1"/>
  <c r="A102" i="22" s="1"/>
  <c r="A103" i="22" s="1"/>
  <c r="A107" i="22" s="1"/>
  <c r="A114" i="22" s="1"/>
  <c r="A120" i="22" s="1"/>
  <c r="A121" i="22" s="1"/>
  <c r="A122" i="22" s="1"/>
  <c r="A123" i="22" s="1"/>
  <c r="A124" i="22" s="1"/>
  <c r="A125" i="22" s="1"/>
  <c r="A126" i="22" s="1"/>
  <c r="A127" i="22" s="1"/>
  <c r="A128" i="22" s="1"/>
  <c r="K78" i="22"/>
  <c r="F78" i="22"/>
  <c r="K77" i="22"/>
  <c r="F77" i="22"/>
  <c r="K76" i="22"/>
  <c r="G76" i="22"/>
  <c r="K75" i="22"/>
  <c r="G75" i="22"/>
  <c r="K74" i="22"/>
  <c r="G74" i="22"/>
  <c r="K73" i="22"/>
  <c r="G73" i="22"/>
  <c r="K72" i="22"/>
  <c r="G72" i="22"/>
  <c r="K71" i="22"/>
  <c r="G71" i="22"/>
  <c r="K67" i="22"/>
  <c r="K66" i="22"/>
  <c r="G66" i="22"/>
  <c r="K65" i="22"/>
  <c r="G65" i="22"/>
  <c r="K64" i="22"/>
  <c r="G64" i="22"/>
  <c r="K63" i="22"/>
  <c r="G63" i="22"/>
  <c r="K62" i="22"/>
  <c r="G62" i="22"/>
  <c r="K61" i="22"/>
  <c r="G61" i="22"/>
  <c r="K60" i="22"/>
  <c r="G60" i="22"/>
  <c r="K59" i="22"/>
  <c r="G59" i="22"/>
  <c r="K58" i="22"/>
  <c r="K57" i="22"/>
  <c r="G57" i="22"/>
  <c r="K56" i="22"/>
  <c r="G56" i="22"/>
  <c r="K55" i="22"/>
  <c r="F55" i="22"/>
  <c r="K54" i="22"/>
  <c r="F54" i="22"/>
  <c r="K53" i="22"/>
  <c r="G53" i="22"/>
  <c r="K52" i="22"/>
  <c r="G52" i="22"/>
  <c r="K51" i="22"/>
  <c r="G51" i="22"/>
  <c r="F49" i="22"/>
  <c r="K48" i="22"/>
  <c r="G48" i="22"/>
  <c r="A48" i="22"/>
  <c r="A51" i="22" s="1"/>
  <c r="A52" i="22" s="1"/>
  <c r="A53" i="22" s="1"/>
  <c r="A54" i="22" s="1"/>
  <c r="A55" i="22" s="1"/>
  <c r="A56" i="22" s="1"/>
  <c r="A57" i="22" s="1"/>
  <c r="A58" i="22" s="1"/>
  <c r="A59" i="22" s="1"/>
  <c r="A60" i="22" s="1"/>
  <c r="A61" i="22" s="1"/>
  <c r="A62" i="22" s="1"/>
  <c r="A63" i="22" s="1"/>
  <c r="A64" i="22" s="1"/>
  <c r="A65" i="22" s="1"/>
  <c r="A66" i="22" s="1"/>
  <c r="A67" i="22" s="1"/>
  <c r="A71" i="22" s="1"/>
  <c r="A72" i="22" s="1"/>
  <c r="A73" i="22" s="1"/>
  <c r="A74" i="22" s="1"/>
  <c r="A75" i="22" s="1"/>
  <c r="A76" i="22" s="1"/>
  <c r="A77" i="22" s="1"/>
  <c r="K43" i="22"/>
  <c r="G43" i="22"/>
  <c r="K42" i="22"/>
  <c r="G42" i="22"/>
  <c r="K41" i="22"/>
  <c r="G41" i="22"/>
  <c r="K40" i="22"/>
  <c r="G40" i="22"/>
  <c r="K36" i="22"/>
  <c r="G36" i="22"/>
  <c r="K35" i="22"/>
  <c r="G35" i="22"/>
  <c r="A35" i="22"/>
  <c r="A36" i="22" s="1"/>
  <c r="A40" i="22" s="1"/>
  <c r="A41" i="22" s="1"/>
  <c r="A42" i="22" s="1"/>
  <c r="A43" i="22" s="1"/>
  <c r="K31" i="22"/>
  <c r="G31" i="22"/>
  <c r="K27" i="22"/>
  <c r="G27" i="22"/>
  <c r="F28" i="22"/>
  <c r="K26" i="22"/>
  <c r="G26" i="22"/>
  <c r="A26" i="22"/>
  <c r="A27" i="22" s="1"/>
  <c r="A31" i="22" s="1"/>
  <c r="K22" i="22"/>
  <c r="G22" i="22"/>
  <c r="K21" i="22"/>
  <c r="F21" i="22"/>
  <c r="K20" i="22"/>
  <c r="G20" i="22"/>
  <c r="K19" i="22"/>
  <c r="G19" i="22"/>
  <c r="K18" i="22"/>
  <c r="G18" i="22"/>
  <c r="K12" i="22"/>
  <c r="G12" i="22"/>
  <c r="K11" i="22"/>
  <c r="G11" i="22"/>
  <c r="K10" i="22"/>
  <c r="G10" i="22"/>
  <c r="V219" i="22" l="1"/>
  <c r="P109" i="22"/>
  <c r="P105" i="22"/>
  <c r="P131" i="22" s="1"/>
  <c r="E105" i="22"/>
  <c r="E131" i="22" s="1"/>
  <c r="R37" i="22"/>
  <c r="Q68" i="22"/>
  <c r="U219" i="22"/>
  <c r="U221" i="22" s="1"/>
  <c r="Q104" i="22"/>
  <c r="T219" i="22"/>
  <c r="T221" i="22" s="1"/>
  <c r="R99" i="22"/>
  <c r="R104" i="22" s="1"/>
  <c r="T201" i="22"/>
  <c r="U202" i="22"/>
  <c r="T205" i="22"/>
  <c r="S142" i="22"/>
  <c r="S143" i="22" s="1"/>
  <c r="U201" i="22"/>
  <c r="T199" i="22"/>
  <c r="U200" i="22"/>
  <c r="T203" i="22"/>
  <c r="U204" i="22"/>
  <c r="S182" i="22"/>
  <c r="S206" i="22" s="1"/>
  <c r="T200" i="22"/>
  <c r="T204" i="22"/>
  <c r="U205" i="22"/>
  <c r="U199" i="22"/>
  <c r="T202" i="22"/>
  <c r="U203" i="22"/>
  <c r="S219" i="22"/>
  <c r="R88" i="22"/>
  <c r="R44" i="22"/>
  <c r="R28" i="22"/>
  <c r="R13" i="22"/>
  <c r="Q83" i="22"/>
  <c r="R97" i="22"/>
  <c r="V154" i="22"/>
  <c r="S187" i="22"/>
  <c r="V187" i="22" s="1"/>
  <c r="V158" i="22"/>
  <c r="S191" i="22"/>
  <c r="V191" i="22" s="1"/>
  <c r="V162" i="22"/>
  <c r="S195" i="22"/>
  <c r="V195" i="22" s="1"/>
  <c r="V166" i="22"/>
  <c r="S199" i="22"/>
  <c r="V199" i="22" s="1"/>
  <c r="V170" i="22"/>
  <c r="S203" i="22"/>
  <c r="V203" i="22" s="1"/>
  <c r="S183" i="22"/>
  <c r="V183" i="22" s="1"/>
  <c r="V167" i="22"/>
  <c r="S200" i="22"/>
  <c r="V200" i="22" s="1"/>
  <c r="V171" i="22"/>
  <c r="S204" i="22"/>
  <c r="V204" i="22" s="1"/>
  <c r="R83" i="22"/>
  <c r="Q97" i="22"/>
  <c r="Q129" i="22"/>
  <c r="V153" i="22"/>
  <c r="S186" i="22"/>
  <c r="V186" i="22" s="1"/>
  <c r="V157" i="22"/>
  <c r="S190" i="22"/>
  <c r="V190" i="22" s="1"/>
  <c r="V161" i="22"/>
  <c r="S194" i="22"/>
  <c r="V194" i="22" s="1"/>
  <c r="V165" i="22"/>
  <c r="S198" i="22"/>
  <c r="V198" i="22" s="1"/>
  <c r="V169" i="22"/>
  <c r="S202" i="22"/>
  <c r="V202" i="22" s="1"/>
  <c r="S173" i="22"/>
  <c r="S174" i="22" s="1"/>
  <c r="S184" i="22"/>
  <c r="V184" i="22" s="1"/>
  <c r="U208" i="22"/>
  <c r="S229" i="22" s="1"/>
  <c r="V155" i="22"/>
  <c r="S188" i="22"/>
  <c r="V188" i="22" s="1"/>
  <c r="V159" i="22"/>
  <c r="S192" i="22"/>
  <c r="V192" i="22" s="1"/>
  <c r="V163" i="22"/>
  <c r="S196" i="22"/>
  <c r="V196" i="22" s="1"/>
  <c r="Q88" i="22"/>
  <c r="V152" i="22"/>
  <c r="S185" i="22"/>
  <c r="V185" i="22" s="1"/>
  <c r="V156" i="22"/>
  <c r="S189" i="22"/>
  <c r="V189" i="22" s="1"/>
  <c r="V160" i="22"/>
  <c r="S193" i="22"/>
  <c r="V193" i="22" s="1"/>
  <c r="V164" i="22"/>
  <c r="S197" i="22"/>
  <c r="V197" i="22" s="1"/>
  <c r="V168" i="22"/>
  <c r="S201" i="22"/>
  <c r="V201" i="22" s="1"/>
  <c r="V172" i="22"/>
  <c r="S205" i="22"/>
  <c r="V205" i="22" s="1"/>
  <c r="T173" i="22"/>
  <c r="T174" i="22" s="1"/>
  <c r="R21" i="22"/>
  <c r="R23" i="22" s="1"/>
  <c r="R55" i="22"/>
  <c r="R68" i="22" s="1"/>
  <c r="R123" i="22"/>
  <c r="R129" i="22" s="1"/>
  <c r="U173" i="22"/>
  <c r="U174" i="22" s="1"/>
  <c r="T230" i="22"/>
  <c r="U230" i="22" s="1"/>
  <c r="G87" i="22"/>
  <c r="G88" i="22" s="1"/>
  <c r="G100" i="22"/>
  <c r="G28" i="22"/>
  <c r="G99" i="22"/>
  <c r="G125" i="22"/>
  <c r="G55" i="22"/>
  <c r="I137" i="22"/>
  <c r="F115" i="22"/>
  <c r="J140" i="22"/>
  <c r="J204" i="22" s="1"/>
  <c r="I192" i="22"/>
  <c r="K160" i="22"/>
  <c r="J154" i="22"/>
  <c r="J157" i="22"/>
  <c r="J190" i="22" s="1"/>
  <c r="G21" i="22"/>
  <c r="G23" i="22" s="1"/>
  <c r="J164" i="22"/>
  <c r="J197" i="22" s="1"/>
  <c r="J166" i="22"/>
  <c r="J199" i="22" s="1"/>
  <c r="H168" i="22"/>
  <c r="I168" i="22"/>
  <c r="G44" i="22"/>
  <c r="F44" i="22"/>
  <c r="I154" i="22"/>
  <c r="I157" i="22"/>
  <c r="I190" i="22" s="1"/>
  <c r="H163" i="22"/>
  <c r="I163" i="22"/>
  <c r="H155" i="22"/>
  <c r="I155" i="22"/>
  <c r="J156" i="22"/>
  <c r="I156" i="22"/>
  <c r="H161" i="22"/>
  <c r="J162" i="22"/>
  <c r="J195" i="22" s="1"/>
  <c r="I162" i="22"/>
  <c r="I195" i="22" s="1"/>
  <c r="I164" i="22"/>
  <c r="I197" i="22" s="1"/>
  <c r="I166" i="22"/>
  <c r="I199" i="22" s="1"/>
  <c r="J169" i="22"/>
  <c r="I169" i="22"/>
  <c r="F68" i="22"/>
  <c r="G54" i="22"/>
  <c r="G78" i="22"/>
  <c r="H137" i="22"/>
  <c r="J138" i="22"/>
  <c r="F97" i="22"/>
  <c r="G102" i="22"/>
  <c r="G81" i="22"/>
  <c r="J192" i="22"/>
  <c r="K171" i="22"/>
  <c r="K172" i="22"/>
  <c r="I198" i="22"/>
  <c r="H192" i="22"/>
  <c r="J152" i="22"/>
  <c r="G82" i="22"/>
  <c r="G13" i="22"/>
  <c r="F13" i="22"/>
  <c r="F23" i="22"/>
  <c r="F37" i="22"/>
  <c r="F32" i="22"/>
  <c r="H138" i="22"/>
  <c r="F83" i="22"/>
  <c r="I186" i="22"/>
  <c r="G32" i="22"/>
  <c r="G49" i="22"/>
  <c r="I138" i="22"/>
  <c r="G77" i="22"/>
  <c r="G80" i="22"/>
  <c r="J198" i="22"/>
  <c r="F104" i="22"/>
  <c r="G95" i="22"/>
  <c r="G96" i="22"/>
  <c r="G108" i="22"/>
  <c r="F108" i="22"/>
  <c r="G123" i="22"/>
  <c r="F129" i="22"/>
  <c r="G124" i="22"/>
  <c r="G126" i="22"/>
  <c r="K151" i="22"/>
  <c r="K159" i="22"/>
  <c r="I204" i="22"/>
  <c r="G128" i="22"/>
  <c r="K150" i="22"/>
  <c r="B14" i="21"/>
  <c r="B6" i="21"/>
  <c r="I33" i="21"/>
  <c r="H33" i="21"/>
  <c r="J33" i="21" l="1"/>
  <c r="B29" i="21" s="1"/>
  <c r="R109" i="22"/>
  <c r="Q109" i="22"/>
  <c r="I237" i="22"/>
  <c r="P237" i="22"/>
  <c r="I236" i="22"/>
  <c r="P236" i="22"/>
  <c r="V182" i="22"/>
  <c r="V206" i="22" s="1"/>
  <c r="V221" i="22" s="1"/>
  <c r="Q105" i="22"/>
  <c r="Q131" i="22" s="1"/>
  <c r="R105" i="22"/>
  <c r="R131" i="22" s="1"/>
  <c r="S221" i="22"/>
  <c r="S208" i="22"/>
  <c r="T229" i="22"/>
  <c r="U229" i="22" s="1"/>
  <c r="K192" i="22"/>
  <c r="G104" i="22"/>
  <c r="J202" i="22"/>
  <c r="G68" i="22"/>
  <c r="I202" i="22"/>
  <c r="I201" i="22"/>
  <c r="H201" i="22"/>
  <c r="F105" i="22"/>
  <c r="F131" i="22" s="1"/>
  <c r="G115" i="22"/>
  <c r="H157" i="22"/>
  <c r="G97" i="22"/>
  <c r="G129" i="22"/>
  <c r="G83" i="22"/>
  <c r="H164" i="22"/>
  <c r="H197" i="22" s="1"/>
  <c r="K197" i="22" s="1"/>
  <c r="K138" i="22"/>
  <c r="J141" i="22"/>
  <c r="J205" i="22" s="1"/>
  <c r="J139" i="22"/>
  <c r="H140" i="22"/>
  <c r="J136" i="22"/>
  <c r="J200" i="22" s="1"/>
  <c r="G37" i="22"/>
  <c r="I141" i="22"/>
  <c r="I205" i="22" s="1"/>
  <c r="I139" i="22"/>
  <c r="J137" i="22"/>
  <c r="K137" i="22" s="1"/>
  <c r="J163" i="22"/>
  <c r="H194" i="22"/>
  <c r="K194" i="22" s="1"/>
  <c r="H169" i="22"/>
  <c r="I149" i="22"/>
  <c r="H141" i="22"/>
  <c r="H139" i="22"/>
  <c r="I161" i="22"/>
  <c r="I194" i="22" s="1"/>
  <c r="I152" i="22"/>
  <c r="B26" i="21"/>
  <c r="B34" i="21" s="1"/>
  <c r="C37" i="21" s="1"/>
  <c r="I238" i="22" l="1"/>
  <c r="K237" i="22"/>
  <c r="R237" i="22"/>
  <c r="P238" i="22"/>
  <c r="J236" i="22"/>
  <c r="J238" i="22" s="1"/>
  <c r="Q236" i="22"/>
  <c r="Q238" i="22" s="1"/>
  <c r="G105" i="22"/>
  <c r="G131" i="22" s="1"/>
  <c r="H218" i="22"/>
  <c r="I189" i="22"/>
  <c r="J155" i="22"/>
  <c r="K155" i="22" s="1"/>
  <c r="I188" i="22"/>
  <c r="J189" i="22"/>
  <c r="K164" i="22"/>
  <c r="J168" i="22"/>
  <c r="J201" i="22" s="1"/>
  <c r="K201" i="22" s="1"/>
  <c r="I218" i="22"/>
  <c r="H166" i="22"/>
  <c r="K166" i="22" s="1"/>
  <c r="I136" i="22"/>
  <c r="I200" i="22" s="1"/>
  <c r="K163" i="22"/>
  <c r="I183" i="22"/>
  <c r="I182" i="22"/>
  <c r="J184" i="22"/>
  <c r="H202" i="22"/>
  <c r="K202" i="22" s="1"/>
  <c r="K169" i="22"/>
  <c r="I158" i="22"/>
  <c r="I191" i="22" s="1"/>
  <c r="H154" i="22"/>
  <c r="K140" i="22"/>
  <c r="H204" i="22"/>
  <c r="K204" i="22" s="1"/>
  <c r="H156" i="22"/>
  <c r="I170" i="22"/>
  <c r="I203" i="22" s="1"/>
  <c r="H136" i="22"/>
  <c r="I185" i="22"/>
  <c r="K139" i="22"/>
  <c r="I173" i="22"/>
  <c r="I184" i="22"/>
  <c r="K141" i="22"/>
  <c r="H205" i="22"/>
  <c r="K205" i="22" s="1"/>
  <c r="H190" i="22"/>
  <c r="K190" i="22" s="1"/>
  <c r="K157" i="22"/>
  <c r="H198" i="22"/>
  <c r="K198" i="22" s="1"/>
  <c r="K236" i="22" l="1"/>
  <c r="K238" i="22" s="1"/>
  <c r="R236" i="22"/>
  <c r="R238" i="22"/>
  <c r="K168" i="22"/>
  <c r="I174" i="22"/>
  <c r="H199" i="22"/>
  <c r="K199" i="22" s="1"/>
  <c r="H162" i="22"/>
  <c r="J193" i="22"/>
  <c r="J149" i="22"/>
  <c r="I187" i="22"/>
  <c r="J188" i="22"/>
  <c r="J218" i="22"/>
  <c r="J187" i="22"/>
  <c r="H187" i="22"/>
  <c r="K154" i="22"/>
  <c r="H152" i="22"/>
  <c r="J161" i="22"/>
  <c r="I206" i="22"/>
  <c r="J185" i="22"/>
  <c r="H200" i="22"/>
  <c r="K200" i="22" s="1"/>
  <c r="H183" i="22"/>
  <c r="K156" i="22"/>
  <c r="H189" i="22"/>
  <c r="H188" i="22"/>
  <c r="H184" i="22"/>
  <c r="J183" i="22"/>
  <c r="J158" i="22" l="1"/>
  <c r="J191" i="22" s="1"/>
  <c r="K188" i="22"/>
  <c r="I193" i="22"/>
  <c r="K184" i="22"/>
  <c r="H230" i="22"/>
  <c r="J196" i="22"/>
  <c r="J186" i="22"/>
  <c r="K189" i="22"/>
  <c r="K136" i="22"/>
  <c r="I196" i="22"/>
  <c r="H149" i="22"/>
  <c r="I217" i="22"/>
  <c r="I219" i="22" s="1"/>
  <c r="I221" i="22" s="1"/>
  <c r="H217" i="22"/>
  <c r="J217" i="22"/>
  <c r="J219" i="22" s="1"/>
  <c r="K183" i="22"/>
  <c r="K162" i="22"/>
  <c r="H195" i="22"/>
  <c r="K195" i="22" s="1"/>
  <c r="J170" i="22"/>
  <c r="J203" i="22" s="1"/>
  <c r="K187" i="22"/>
  <c r="I142" i="22"/>
  <c r="I143" i="22" s="1"/>
  <c r="J194" i="22"/>
  <c r="K161" i="22"/>
  <c r="H158" i="22"/>
  <c r="J182" i="22"/>
  <c r="J206" i="22" s="1"/>
  <c r="J173" i="22"/>
  <c r="J174" i="22" s="1"/>
  <c r="K152" i="22"/>
  <c r="H185" i="22"/>
  <c r="K185" i="22" s="1"/>
  <c r="K218" i="22" l="1"/>
  <c r="J142" i="22"/>
  <c r="J143" i="22" s="1"/>
  <c r="H170" i="22"/>
  <c r="H203" i="22" s="1"/>
  <c r="K203" i="22" s="1"/>
  <c r="H142" i="22"/>
  <c r="H143" i="22" s="1"/>
  <c r="I230" i="22"/>
  <c r="J230" i="22" s="1"/>
  <c r="J221" i="22"/>
  <c r="K158" i="22"/>
  <c r="H191" i="22"/>
  <c r="K191" i="22" s="1"/>
  <c r="H193" i="22"/>
  <c r="K193" i="22" s="1"/>
  <c r="K217" i="22"/>
  <c r="H219" i="22"/>
  <c r="H182" i="22"/>
  <c r="H173" i="22"/>
  <c r="H174" i="22" s="1"/>
  <c r="K149" i="22"/>
  <c r="K173" i="22" s="1"/>
  <c r="K174" i="22" s="1"/>
  <c r="H186" i="22"/>
  <c r="K186" i="22" s="1"/>
  <c r="K170" i="22" l="1"/>
  <c r="K142" i="22"/>
  <c r="K143" i="22" s="1"/>
  <c r="H196" i="22"/>
  <c r="K196" i="22" s="1"/>
  <c r="K219" i="22"/>
  <c r="J208" i="22"/>
  <c r="H229" i="22" s="1"/>
  <c r="H206" i="22"/>
  <c r="K182" i="22"/>
  <c r="K206" i="22" s="1"/>
  <c r="K221" i="22" l="1"/>
  <c r="H221" i="22"/>
  <c r="H208" i="22"/>
  <c r="I229" i="22"/>
  <c r="J229" i="22" s="1"/>
  <c r="F11" i="3"/>
  <c r="FE16" i="2"/>
  <c r="FE17" i="2" s="1"/>
  <c r="FD16" i="2"/>
  <c r="FD17" i="2" s="1"/>
  <c r="FB16" i="2"/>
  <c r="FB17" i="2" s="1"/>
  <c r="FA16" i="2"/>
  <c r="FA17" i="2" s="1"/>
  <c r="EZ16" i="2"/>
  <c r="EZ17" i="2" s="1"/>
  <c r="EY16" i="2"/>
  <c r="EY17" i="2" s="1"/>
  <c r="EX16" i="2"/>
  <c r="EX17" i="2" s="1"/>
  <c r="EW16" i="2"/>
  <c r="DH16" i="2"/>
  <c r="DH17" i="2" s="1"/>
  <c r="DG16" i="2"/>
  <c r="DF16" i="2"/>
  <c r="DF17" i="2" s="1"/>
  <c r="DE16" i="2"/>
  <c r="DD16" i="2"/>
  <c r="DD17" i="2" s="1"/>
  <c r="DC16" i="2"/>
  <c r="DB16" i="2"/>
  <c r="DA16" i="2"/>
  <c r="BU16" i="2"/>
  <c r="BS16" i="2"/>
  <c r="BQ16" i="2"/>
  <c r="BP16" i="2"/>
  <c r="BO16" i="2"/>
  <c r="BL16" i="2"/>
  <c r="BJ16" i="2"/>
  <c r="BH16" i="2"/>
  <c r="BF16" i="2"/>
  <c r="BC16" i="2"/>
  <c r="BC17" i="2" s="1"/>
  <c r="BA16" i="2"/>
  <c r="BA17" i="2" s="1"/>
  <c r="AY16" i="2"/>
  <c r="AY17" i="2" s="1"/>
  <c r="AW16" i="2"/>
  <c r="AB16" i="2"/>
  <c r="Z16" i="2"/>
  <c r="X16" i="2"/>
  <c r="V16" i="2"/>
  <c r="T16" i="2"/>
  <c r="R16" i="2"/>
  <c r="AY24" i="2" l="1"/>
  <c r="BA24" i="2"/>
  <c r="BC24" i="2"/>
  <c r="EW17" i="2"/>
  <c r="BU17" i="2"/>
  <c r="BS17" i="2"/>
  <c r="DC17" i="2"/>
  <c r="BH17" i="2"/>
  <c r="DE17" i="2"/>
  <c r="BJ17" i="2"/>
  <c r="BL17" i="2"/>
  <c r="DG17" i="2"/>
  <c r="BQ17" i="2"/>
  <c r="DB17" i="2"/>
  <c r="DA17" i="2"/>
  <c r="BO17" i="2"/>
  <c r="BF17" i="2"/>
  <c r="BP17" i="2"/>
  <c r="AW17" i="2"/>
  <c r="BT16" i="2"/>
  <c r="BT17" i="2" s="1"/>
  <c r="AB17" i="2"/>
  <c r="AZ16" i="2"/>
  <c r="R17" i="2"/>
  <c r="BB16" i="2"/>
  <c r="T17" i="2"/>
  <c r="BI16" i="2"/>
  <c r="V17" i="2"/>
  <c r="BK16" i="2"/>
  <c r="BK17" i="2" s="1"/>
  <c r="X17" i="2"/>
  <c r="FF16" i="2"/>
  <c r="FF17" i="2" s="1"/>
  <c r="EU17" i="2"/>
  <c r="BR16" i="2"/>
  <c r="Z17" i="2"/>
  <c r="Q11" i="3"/>
  <c r="U11" i="3"/>
  <c r="E11" i="3"/>
  <c r="G10" i="4" s="1"/>
  <c r="CT16" i="2"/>
  <c r="CS16" i="2"/>
  <c r="T11" i="3"/>
  <c r="CV16" i="2"/>
  <c r="R11" i="3"/>
  <c r="V11" i="3"/>
  <c r="CX16" i="2"/>
  <c r="S11" i="3"/>
  <c r="C11" i="3"/>
  <c r="CR16" i="2"/>
  <c r="FQ16" i="2" s="1"/>
  <c r="DI16" i="2"/>
  <c r="DI17" i="2" s="1"/>
  <c r="BD16" i="2" l="1"/>
  <c r="Q21" i="3"/>
  <c r="U21" i="3"/>
  <c r="T21" i="3"/>
  <c r="R21" i="3"/>
  <c r="S21" i="3"/>
  <c r="BI17" i="2"/>
  <c r="BM16" i="2"/>
  <c r="BR17" i="2"/>
  <c r="BV16" i="2"/>
  <c r="DE24" i="2"/>
  <c r="DC24" i="2"/>
  <c r="BH24" i="2"/>
  <c r="BS24" i="2"/>
  <c r="BU24" i="2"/>
  <c r="BB17" i="2"/>
  <c r="FO16" i="2"/>
  <c r="DG24" i="2"/>
  <c r="AZ17" i="2"/>
  <c r="FN16" i="2"/>
  <c r="BJ24" i="2"/>
  <c r="BQ24" i="2"/>
  <c r="BL24" i="2"/>
  <c r="AW24" i="2"/>
  <c r="BP24" i="2"/>
  <c r="FR16" i="2"/>
  <c r="BF24" i="2"/>
  <c r="BO24" i="2"/>
  <c r="DA24" i="2"/>
  <c r="DB24" i="2"/>
  <c r="V21" i="3"/>
  <c r="T24" i="2"/>
  <c r="R10" i="4"/>
  <c r="S10" i="4"/>
  <c r="T10" i="4"/>
  <c r="U10" i="4"/>
  <c r="V10" i="4"/>
  <c r="Q10" i="4"/>
  <c r="CU16" i="2"/>
  <c r="W11" i="3"/>
  <c r="N11" i="3"/>
  <c r="CX17" i="2"/>
  <c r="CW16" i="2"/>
  <c r="L11" i="3"/>
  <c r="CV17" i="2"/>
  <c r="J11" i="3"/>
  <c r="CT17" i="2"/>
  <c r="H11" i="3"/>
  <c r="CS17" i="2"/>
  <c r="G11" i="3"/>
  <c r="CR17" i="2"/>
  <c r="BV17" i="2" l="1"/>
  <c r="BW16" i="2"/>
  <c r="BW17" i="2" s="1"/>
  <c r="W21" i="3"/>
  <c r="N21" i="3"/>
  <c r="L21" i="3"/>
  <c r="J21" i="3"/>
  <c r="H21" i="3"/>
  <c r="BM17" i="2"/>
  <c r="BN16" i="2"/>
  <c r="BN17" i="2" s="1"/>
  <c r="G21" i="3"/>
  <c r="BF486" i="2"/>
  <c r="AW486" i="2"/>
  <c r="CT24" i="2"/>
  <c r="AY533" i="2" s="1"/>
  <c r="CV24" i="2"/>
  <c r="BA533" i="2" s="1"/>
  <c r="BB24" i="2"/>
  <c r="CX24" i="2"/>
  <c r="BC533" i="2" s="1"/>
  <c r="CY16" i="2"/>
  <c r="CZ16" i="2" s="1"/>
  <c r="CS24" i="2"/>
  <c r="CR24" i="2"/>
  <c r="CU17" i="2"/>
  <c r="W10" i="4"/>
  <c r="L10" i="4"/>
  <c r="I10" i="4"/>
  <c r="J10" i="4"/>
  <c r="N10" i="4"/>
  <c r="H10" i="4"/>
  <c r="K11" i="3"/>
  <c r="BE16" i="2"/>
  <c r="BE17" i="2" s="1"/>
  <c r="BD17" i="2"/>
  <c r="M11" i="3"/>
  <c r="CW17" i="2"/>
  <c r="I11" i="3"/>
  <c r="M21" i="3" l="1"/>
  <c r="I21" i="3"/>
  <c r="P11" i="3"/>
  <c r="K21" i="3"/>
  <c r="AX533" i="2"/>
  <c r="CW24" i="2"/>
  <c r="BB533" i="2" s="1"/>
  <c r="CU24" i="2"/>
  <c r="AZ533" i="2" s="1"/>
  <c r="FP16" i="2"/>
  <c r="CY17" i="2"/>
  <c r="AW533" i="2"/>
  <c r="AW580" i="2" s="1"/>
  <c r="CZ17" i="2"/>
  <c r="M10" i="4"/>
  <c r="K10" i="4"/>
  <c r="D11" i="3"/>
  <c r="O11" i="3"/>
  <c r="P21" i="3" l="1"/>
  <c r="O21" i="3"/>
  <c r="CY24" i="2"/>
  <c r="CZ24" i="2"/>
  <c r="O10" i="4"/>
  <c r="P10" i="4"/>
  <c r="X11" i="3"/>
  <c r="BE533" i="2" l="1"/>
  <c r="BD533" i="2"/>
  <c r="X21" i="3"/>
  <c r="X10" i="4"/>
  <c r="Y11" i="3"/>
  <c r="Z11" i="3" s="1"/>
  <c r="K16" i="7"/>
  <c r="P16" i="7"/>
  <c r="U16" i="7"/>
  <c r="J16" i="7"/>
  <c r="W16" i="7"/>
  <c r="T16" i="7"/>
  <c r="I16" i="7"/>
  <c r="N16" i="7"/>
  <c r="H16" i="7"/>
  <c r="X16" i="7"/>
  <c r="M16" i="7"/>
  <c r="O16" i="7"/>
  <c r="R16" i="7"/>
  <c r="G16" i="7"/>
  <c r="L16" i="7"/>
  <c r="S16" i="7"/>
  <c r="Q16" i="7"/>
  <c r="F16" i="7"/>
  <c r="V16" i="7"/>
  <c r="Z16" i="7"/>
  <c r="Z21" i="3" l="1"/>
  <c r="AE11" i="3"/>
  <c r="Y21" i="3"/>
  <c r="Y10" i="4"/>
  <c r="AA21" i="3" l="1"/>
  <c r="AD11" i="3"/>
  <c r="AE21" i="3"/>
  <c r="AA10" i="4"/>
  <c r="Z10" i="4"/>
  <c r="AD21" i="3" l="1"/>
  <c r="BP506" i="2"/>
  <c r="BP486" i="2"/>
  <c r="E15" i="7" l="1"/>
  <c r="M15" i="7" l="1"/>
  <c r="F15" i="7"/>
  <c r="P15" i="7"/>
  <c r="Q15" i="7"/>
  <c r="R15" i="7"/>
  <c r="U15" i="7"/>
  <c r="T15" i="7"/>
  <c r="S15" i="7"/>
  <c r="V15" i="7" l="1"/>
  <c r="K15" i="7"/>
  <c r="H15" i="7"/>
  <c r="J15" i="7"/>
  <c r="L15" i="7"/>
  <c r="G15" i="7"/>
  <c r="O15" i="7" l="1"/>
  <c r="I15" i="7"/>
  <c r="W15" i="7" l="1"/>
  <c r="N15" i="7"/>
  <c r="X15" i="7" l="1"/>
  <c r="Z15" i="7" l="1"/>
  <c r="EW41" i="2" l="1"/>
  <c r="EX41" i="2"/>
  <c r="EX43" i="2" s="1"/>
  <c r="DC534" i="2" s="1"/>
  <c r="EY41" i="2"/>
  <c r="EY43" i="2" s="1"/>
  <c r="DD534" i="2" s="1"/>
  <c r="EZ41" i="2"/>
  <c r="EZ43" i="2" s="1"/>
  <c r="DE534" i="2" s="1"/>
  <c r="FA41" i="2"/>
  <c r="FA43" i="2" s="1"/>
  <c r="DF534" i="2" s="1"/>
  <c r="FB41" i="2"/>
  <c r="FB43" i="2" s="1"/>
  <c r="DG534" i="2" s="1"/>
  <c r="FD41" i="2"/>
  <c r="FD43" i="2" s="1"/>
  <c r="DI534" i="2" s="1"/>
  <c r="FE41" i="2"/>
  <c r="FE43" i="2" s="1"/>
  <c r="DJ534" i="2" s="1"/>
  <c r="S17" i="4"/>
  <c r="V17" i="4"/>
  <c r="U17" i="4"/>
  <c r="EY179" i="2"/>
  <c r="EZ179" i="2"/>
  <c r="EZ180" i="2" s="1"/>
  <c r="FA179" i="2"/>
  <c r="FA180" i="2" s="1"/>
  <c r="FB179" i="2"/>
  <c r="FB180" i="2" s="1"/>
  <c r="FC179" i="2"/>
  <c r="FC180" i="2" s="1"/>
  <c r="FD179" i="2"/>
  <c r="FD180" i="2" s="1"/>
  <c r="FE179" i="2"/>
  <c r="FE180" i="2" s="1"/>
  <c r="R27" i="6"/>
  <c r="S27" i="6"/>
  <c r="T27" i="6"/>
  <c r="W27" i="6"/>
  <c r="V27" i="6"/>
  <c r="U27" i="6"/>
  <c r="EY180" i="2" l="1"/>
  <c r="EW43" i="2"/>
  <c r="DB534" i="2" s="1"/>
  <c r="FR41" i="2"/>
  <c r="FC10" i="2" l="1"/>
  <c r="FC24" i="2" l="1"/>
  <c r="FC11" i="2"/>
  <c r="EU10" i="2"/>
  <c r="EU24" i="2" l="1"/>
  <c r="EU11" i="2"/>
  <c r="FF10" i="2"/>
  <c r="X9" i="6" s="1"/>
  <c r="EU333" i="2" l="1"/>
  <c r="EU335" i="2" s="1"/>
  <c r="FF24" i="2"/>
  <c r="FF11" i="2"/>
  <c r="EW10" i="2"/>
  <c r="R9" i="6" s="1"/>
  <c r="T17" i="4"/>
  <c r="EU339" i="2" l="1"/>
  <c r="EU340" i="2" s="1"/>
  <c r="EU338" i="2"/>
  <c r="EW24" i="2"/>
  <c r="EW11" i="2"/>
  <c r="DB535" i="2"/>
  <c r="CZ535" i="2"/>
  <c r="EW333" i="2" l="1"/>
  <c r="EW335" i="2" s="1"/>
  <c r="EL342" i="2" s="1"/>
  <c r="R12" i="6"/>
  <c r="EW339" i="2" l="1"/>
  <c r="EW340" i="2" s="1"/>
  <c r="EW338" i="2"/>
  <c r="H10" i="2"/>
  <c r="H11" i="2" l="1"/>
  <c r="H298" i="2"/>
  <c r="F314" i="2" l="1"/>
  <c r="F333" i="2" s="1"/>
  <c r="F335" i="2" s="1"/>
  <c r="H314" i="2"/>
  <c r="BF314" i="2"/>
  <c r="BF496" i="2" s="1"/>
  <c r="BO314" i="2"/>
  <c r="BO496" i="2" s="1"/>
  <c r="AW314" i="2" l="1"/>
  <c r="AW496" i="2" s="1"/>
  <c r="F339" i="2" l="1"/>
  <c r="F340" i="2" s="1"/>
  <c r="BA298" i="2"/>
  <c r="F338" i="2" l="1"/>
  <c r="BQ537" i="2"/>
  <c r="BR537" i="2"/>
  <c r="BT537" i="2"/>
  <c r="BO537" i="2"/>
  <c r="BS537" i="2"/>
  <c r="BV537" i="2"/>
  <c r="BP537" i="2"/>
  <c r="BU537" i="2"/>
  <c r="X298" i="2"/>
  <c r="Z298" i="2"/>
  <c r="BC298" i="2"/>
  <c r="V298" i="2"/>
  <c r="AB298" i="2"/>
  <c r="AD298" i="2"/>
  <c r="AF298" i="2"/>
  <c r="AH298" i="2"/>
  <c r="BB298" i="2"/>
  <c r="T298" i="2"/>
  <c r="AJ298" i="2"/>
  <c r="AZ298" i="2"/>
  <c r="R298" i="2"/>
  <c r="AY298" i="2"/>
  <c r="BJ537" i="2" l="1"/>
  <c r="BH537" i="2"/>
  <c r="BC537" i="2"/>
  <c r="BA537" i="2"/>
  <c r="BK537" i="2"/>
  <c r="BG537" i="2"/>
  <c r="BI537" i="2"/>
  <c r="BW537" i="2"/>
  <c r="BL537" i="2"/>
  <c r="BD298" i="2"/>
  <c r="AY537" i="2" l="1"/>
  <c r="BB537" i="2"/>
  <c r="AZ537" i="2"/>
  <c r="BF537" i="2"/>
  <c r="AX537" i="2"/>
  <c r="BE298" i="2"/>
  <c r="BM537" i="2" l="1"/>
  <c r="BN537" i="2"/>
  <c r="BD537" i="2"/>
  <c r="BE537" i="2"/>
  <c r="E14" i="7" l="1"/>
  <c r="F14" i="7" l="1"/>
  <c r="E9" i="7" l="1"/>
  <c r="F13" i="7" l="1"/>
  <c r="M13" i="7"/>
  <c r="E13" i="7"/>
  <c r="R13" i="7" l="1"/>
  <c r="Q13" i="7"/>
  <c r="P13" i="7"/>
  <c r="V13" i="7"/>
  <c r="U13" i="7" l="1"/>
  <c r="T13" i="7"/>
  <c r="P14" i="7"/>
  <c r="Q14" i="7"/>
  <c r="U14" i="7"/>
  <c r="T14" i="7"/>
  <c r="S14" i="7"/>
  <c r="R14" i="7"/>
  <c r="I13" i="7"/>
  <c r="K13" i="7"/>
  <c r="L13" i="7" l="1"/>
  <c r="J13" i="7"/>
  <c r="S13" i="7"/>
  <c r="L14" i="7"/>
  <c r="J14" i="7"/>
  <c r="K14" i="7"/>
  <c r="I14" i="7"/>
  <c r="G13" i="7"/>
  <c r="H13" i="7"/>
  <c r="W13" i="7" l="1"/>
  <c r="AB13" i="7"/>
  <c r="G14" i="7"/>
  <c r="H14" i="7"/>
  <c r="AB14" i="7"/>
  <c r="M14" i="7"/>
  <c r="O13" i="7" l="1"/>
  <c r="O14" i="7"/>
  <c r="V14" i="7"/>
  <c r="N14" i="7"/>
  <c r="N13" i="7"/>
  <c r="X14" i="7" l="1"/>
  <c r="W14" i="7"/>
  <c r="X13" i="7"/>
  <c r="Z14" i="7" l="1"/>
  <c r="Z13" i="7"/>
  <c r="N227" i="6" l="1"/>
  <c r="N229" i="6" s="1"/>
  <c r="N234" i="6" s="1"/>
  <c r="N236" i="6" s="1"/>
  <c r="F6" i="7" l="1"/>
  <c r="M6" i="7"/>
  <c r="F7" i="7"/>
  <c r="M7" i="7"/>
  <c r="E6" i="7"/>
  <c r="E7" i="7"/>
  <c r="BG328" i="2" l="1"/>
  <c r="BG501" i="2" s="1"/>
  <c r="BF328" i="2"/>
  <c r="BF501" i="2" s="1"/>
  <c r="BA501" i="2"/>
  <c r="BB501" i="2"/>
  <c r="AY501" i="2"/>
  <c r="AZ501" i="2"/>
  <c r="BC501" i="2"/>
  <c r="AX328" i="2"/>
  <c r="U184" i="3"/>
  <c r="S184" i="3"/>
  <c r="R184" i="3"/>
  <c r="Q184" i="3"/>
  <c r="W184" i="3"/>
  <c r="T184" i="3"/>
  <c r="G328" i="2"/>
  <c r="H328" i="2"/>
  <c r="V184" i="3"/>
  <c r="V6" i="7"/>
  <c r="T7" i="7"/>
  <c r="Q7" i="7"/>
  <c r="Q6" i="7"/>
  <c r="V7" i="7"/>
  <c r="P7" i="7"/>
  <c r="P6" i="7"/>
  <c r="T6" i="7"/>
  <c r="S7" i="7"/>
  <c r="R7" i="7"/>
  <c r="R6" i="7"/>
  <c r="S6" i="7"/>
  <c r="U7" i="7"/>
  <c r="U6" i="7"/>
  <c r="AX333" i="2" l="1"/>
  <c r="AX501" i="2"/>
  <c r="AX526" i="2" s="1"/>
  <c r="BD501" i="2"/>
  <c r="K6" i="7"/>
  <c r="L7" i="7"/>
  <c r="L6" i="7"/>
  <c r="K7" i="7"/>
  <c r="I6" i="7"/>
  <c r="G6" i="7"/>
  <c r="J7" i="7"/>
  <c r="G7" i="7"/>
  <c r="AB7" i="7"/>
  <c r="I7" i="7"/>
  <c r="AB6" i="7"/>
  <c r="BE501" i="2"/>
  <c r="AX335" i="2" l="1"/>
  <c r="AX338" i="2" s="1"/>
  <c r="J6" i="7"/>
  <c r="O7" i="7"/>
  <c r="W7" i="7"/>
  <c r="AX527" i="2" l="1"/>
  <c r="AX339" i="2"/>
  <c r="W6" i="7"/>
  <c r="O6" i="7"/>
  <c r="H6" i="7"/>
  <c r="H7" i="7"/>
  <c r="N7" i="7" l="1"/>
  <c r="N6" i="7"/>
  <c r="X6" i="7" l="1"/>
  <c r="X7" i="7"/>
  <c r="Z7" i="7" l="1"/>
  <c r="Z6" i="7"/>
  <c r="EY314" i="2" l="1"/>
  <c r="EZ314" i="2"/>
  <c r="FA314" i="2"/>
  <c r="FB314" i="2"/>
  <c r="FC314" i="2"/>
  <c r="FD314" i="2"/>
  <c r="FE314" i="2"/>
  <c r="FF314" i="2" l="1"/>
  <c r="G180" i="2" l="1"/>
  <c r="G333" i="2" s="1"/>
  <c r="G335" i="2" s="1"/>
  <c r="G338" i="2" l="1"/>
  <c r="AB314" i="2"/>
  <c r="BH314" i="2"/>
  <c r="BH496" i="2" s="1"/>
  <c r="BJ314" i="2"/>
  <c r="BJ496" i="2" s="1"/>
  <c r="BL314" i="2"/>
  <c r="BL496" i="2" s="1"/>
  <c r="BQ314" i="2"/>
  <c r="BQ496" i="2" s="1"/>
  <c r="BS314" i="2"/>
  <c r="BS496" i="2" s="1"/>
  <c r="BU314" i="2"/>
  <c r="BU496" i="2" s="1"/>
  <c r="X314" i="2"/>
  <c r="V314" i="2"/>
  <c r="T314" i="2"/>
  <c r="R314" i="2"/>
  <c r="G339" i="2" l="1"/>
  <c r="BC314" i="2"/>
  <c r="BC496" i="2" s="1"/>
  <c r="BA314" i="2"/>
  <c r="BA496" i="2" s="1"/>
  <c r="AY314" i="2"/>
  <c r="AY496" i="2" s="1"/>
  <c r="BI314" i="2"/>
  <c r="BI496" i="2" s="1"/>
  <c r="BK314" i="2"/>
  <c r="BK496" i="2" s="1"/>
  <c r="AZ314" i="2" l="1"/>
  <c r="AZ496" i="2" s="1"/>
  <c r="BB314" i="2"/>
  <c r="BB496" i="2" s="1"/>
  <c r="BM314" i="2"/>
  <c r="BM496" i="2" s="1"/>
  <c r="BD314" i="2" l="1"/>
  <c r="BD496" i="2" s="1"/>
  <c r="BE314" i="2"/>
  <c r="BE496" i="2" s="1"/>
  <c r="BN314" i="2"/>
  <c r="BN496" i="2" s="1"/>
  <c r="FF179" i="2" l="1"/>
  <c r="T85" i="3"/>
  <c r="T4" i="4" s="1"/>
  <c r="U85" i="3"/>
  <c r="U4" i="4" s="1"/>
  <c r="V85" i="3"/>
  <c r="FR179" i="2" l="1"/>
  <c r="V4" i="4"/>
  <c r="W85" i="3"/>
  <c r="W4" i="4" s="1"/>
  <c r="FF180" i="2"/>
  <c r="DA179" i="2"/>
  <c r="DA180" i="2" s="1"/>
  <c r="BF536" i="2" s="1"/>
  <c r="DB179" i="2"/>
  <c r="DB180" i="2" s="1"/>
  <c r="BG536" i="2" s="1"/>
  <c r="DC179" i="2"/>
  <c r="DC180" i="2" s="1"/>
  <c r="BH536" i="2" s="1"/>
  <c r="DD179" i="2"/>
  <c r="DD180" i="2" s="1"/>
  <c r="BI536" i="2" s="1"/>
  <c r="DE179" i="2"/>
  <c r="DE180" i="2" s="1"/>
  <c r="BJ536" i="2" s="1"/>
  <c r="DF179" i="2"/>
  <c r="DF180" i="2" s="1"/>
  <c r="BK536" i="2" s="1"/>
  <c r="DG179" i="2"/>
  <c r="DG180" i="2" s="1"/>
  <c r="BL536" i="2" s="1"/>
  <c r="DH179" i="2"/>
  <c r="DH180" i="2" s="1"/>
  <c r="BM536" i="2" s="1"/>
  <c r="AW179" i="2"/>
  <c r="AY179" i="2"/>
  <c r="AY180" i="2" s="1"/>
  <c r="AZ179" i="2"/>
  <c r="BA179" i="2"/>
  <c r="BA180" i="2" s="1"/>
  <c r="BB179" i="2"/>
  <c r="BC179" i="2"/>
  <c r="BC180" i="2" s="1"/>
  <c r="BF179" i="2"/>
  <c r="BG179" i="2"/>
  <c r="BH179" i="2"/>
  <c r="BH180" i="2" s="1"/>
  <c r="BI179" i="2"/>
  <c r="BI180" i="2" s="1"/>
  <c r="BJ179" i="2"/>
  <c r="BJ180" i="2" s="1"/>
  <c r="BK179" i="2"/>
  <c r="BK180" i="2" s="1"/>
  <c r="BL179" i="2"/>
  <c r="BL180" i="2" s="1"/>
  <c r="BO179" i="2"/>
  <c r="BP179" i="2"/>
  <c r="BP180" i="2" s="1"/>
  <c r="BQ179" i="2"/>
  <c r="BQ180" i="2" s="1"/>
  <c r="BR179" i="2"/>
  <c r="BR180" i="2" s="1"/>
  <c r="BS179" i="2"/>
  <c r="BS180" i="2" s="1"/>
  <c r="BT179" i="2"/>
  <c r="BT180" i="2" s="1"/>
  <c r="BU179" i="2"/>
  <c r="BU180" i="2" s="1"/>
  <c r="BD179" i="2" l="1"/>
  <c r="BF180" i="2"/>
  <c r="BM179" i="2"/>
  <c r="BO180" i="2"/>
  <c r="BV179" i="2"/>
  <c r="BB180" i="2"/>
  <c r="FO179" i="2"/>
  <c r="AZ180" i="2"/>
  <c r="FN179" i="2"/>
  <c r="BG180" i="2"/>
  <c r="BG333" i="2" s="1"/>
  <c r="BP344" i="2" s="1"/>
  <c r="AW180" i="2"/>
  <c r="AW489" i="2" s="1"/>
  <c r="CV179" i="2"/>
  <c r="CV180" i="2" s="1"/>
  <c r="BA536" i="2" s="1"/>
  <c r="CR179" i="2"/>
  <c r="CU179" i="2"/>
  <c r="CU180" i="2" s="1"/>
  <c r="AZ536" i="2" s="1"/>
  <c r="CX179" i="2"/>
  <c r="CX180" i="2" s="1"/>
  <c r="BC536" i="2" s="1"/>
  <c r="CT179" i="2"/>
  <c r="CT180" i="2" s="1"/>
  <c r="AY536" i="2" s="1"/>
  <c r="CW179" i="2"/>
  <c r="CW180" i="2" s="1"/>
  <c r="BB536" i="2" s="1"/>
  <c r="CS179" i="2"/>
  <c r="CS180" i="2" s="1"/>
  <c r="AX536" i="2" s="1"/>
  <c r="DI179" i="2"/>
  <c r="DI180" i="2" s="1"/>
  <c r="BN536" i="2" s="1"/>
  <c r="C85" i="3"/>
  <c r="BG335" i="2" l="1"/>
  <c r="BG338" i="2" s="1"/>
  <c r="CR180" i="2"/>
  <c r="AW536" i="2" s="1"/>
  <c r="FQ179" i="2"/>
  <c r="BW179" i="2"/>
  <c r="BW180" i="2" s="1"/>
  <c r="BV180" i="2"/>
  <c r="BN179" i="2"/>
  <c r="BN180" i="2" s="1"/>
  <c r="BM180" i="2"/>
  <c r="BE179" i="2"/>
  <c r="BD180" i="2"/>
  <c r="G85" i="3"/>
  <c r="CY179" i="2"/>
  <c r="E85" i="3"/>
  <c r="G4" i="4" s="1"/>
  <c r="H4" i="4" l="1"/>
  <c r="BE180" i="2"/>
  <c r="BG339" i="2"/>
  <c r="CZ179" i="2"/>
  <c r="CZ180" i="2" s="1"/>
  <c r="BE536" i="2" s="1"/>
  <c r="CY180" i="2"/>
  <c r="BD536" i="2" s="1"/>
  <c r="G86" i="3"/>
  <c r="O179" i="2"/>
  <c r="FP179" i="2" l="1"/>
  <c r="V8" i="7"/>
  <c r="DD535" i="2" l="1"/>
  <c r="BN587" i="2" l="1"/>
  <c r="BN596" i="2"/>
  <c r="BN600" i="2"/>
  <c r="BN601" i="2"/>
  <c r="BN604" i="2"/>
  <c r="BN605" i="2"/>
  <c r="BN612" i="2"/>
  <c r="BN617" i="2"/>
  <c r="BG587" i="2"/>
  <c r="BG596" i="2"/>
  <c r="BG600" i="2"/>
  <c r="BG601" i="2"/>
  <c r="BG604" i="2"/>
  <c r="BG605" i="2"/>
  <c r="BG612" i="2"/>
  <c r="BG617" i="2"/>
  <c r="BE587" i="2"/>
  <c r="BE596" i="2"/>
  <c r="BE600" i="2"/>
  <c r="BE601" i="2"/>
  <c r="BE604" i="2"/>
  <c r="BE605" i="2"/>
  <c r="BE612" i="2"/>
  <c r="BE617" i="2"/>
  <c r="AX587" i="2"/>
  <c r="AX596" i="2"/>
  <c r="AX601" i="2"/>
  <c r="AX604" i="2"/>
  <c r="AX605" i="2"/>
  <c r="AX612" i="2"/>
  <c r="AX617" i="2"/>
  <c r="FE328" i="2" l="1"/>
  <c r="FD328" i="2"/>
  <c r="FC328" i="2"/>
  <c r="FC333" i="2" s="1"/>
  <c r="FC335" i="2" s="1"/>
  <c r="FB328" i="2"/>
  <c r="FA328" i="2"/>
  <c r="EZ328" i="2"/>
  <c r="EY328" i="2"/>
  <c r="S12" i="7"/>
  <c r="T12" i="7"/>
  <c r="R12" i="7"/>
  <c r="T86" i="3"/>
  <c r="U86" i="3"/>
  <c r="DJ535" i="2"/>
  <c r="DI535" i="2"/>
  <c r="DH535" i="2"/>
  <c r="DG535" i="2"/>
  <c r="DF535" i="2"/>
  <c r="DE535" i="2"/>
  <c r="Q173" i="3" l="1"/>
  <c r="U12" i="7"/>
  <c r="V86" i="3"/>
  <c r="FC339" i="2" l="1"/>
  <c r="FC340" i="2" s="1"/>
  <c r="FC338" i="2"/>
  <c r="O17" i="6"/>
  <c r="K388" i="2"/>
  <c r="V12" i="7"/>
  <c r="W23" i="3"/>
  <c r="U173" i="3"/>
  <c r="V173" i="3"/>
  <c r="H180" i="2"/>
  <c r="J388" i="2"/>
  <c r="N420" i="2"/>
  <c r="M420" i="2"/>
  <c r="L420" i="2"/>
  <c r="K420" i="2"/>
  <c r="J420" i="2"/>
  <c r="N419" i="2"/>
  <c r="M419" i="2"/>
  <c r="L419" i="2"/>
  <c r="K419" i="2"/>
  <c r="J419" i="2"/>
  <c r="N408" i="2"/>
  <c r="M408" i="2"/>
  <c r="L408" i="2"/>
  <c r="K408" i="2"/>
  <c r="J408" i="2"/>
  <c r="N407" i="2"/>
  <c r="M407" i="2"/>
  <c r="L407" i="2"/>
  <c r="K407" i="2"/>
  <c r="J407" i="2"/>
  <c r="N399" i="2"/>
  <c r="M399" i="2"/>
  <c r="L399" i="2"/>
  <c r="K399" i="2"/>
  <c r="J399" i="2"/>
  <c r="N398" i="2"/>
  <c r="M398" i="2"/>
  <c r="L398" i="2"/>
  <c r="K398" i="2"/>
  <c r="J398" i="2"/>
  <c r="N381" i="2"/>
  <c r="M381" i="2"/>
  <c r="L381" i="2"/>
  <c r="K381" i="2"/>
  <c r="J381" i="2"/>
  <c r="N376" i="2"/>
  <c r="M376" i="2"/>
  <c r="L376" i="2"/>
  <c r="K376" i="2"/>
  <c r="J376" i="2"/>
  <c r="N375" i="2"/>
  <c r="M375" i="2"/>
  <c r="L375" i="2"/>
  <c r="K375" i="2"/>
  <c r="J375" i="2"/>
  <c r="N374" i="2"/>
  <c r="M374" i="2"/>
  <c r="L374" i="2"/>
  <c r="K374" i="2"/>
  <c r="J374" i="2"/>
  <c r="L346" i="2"/>
  <c r="K346" i="2"/>
  <c r="J346" i="2"/>
  <c r="EI314" i="2"/>
  <c r="CN543" i="2" s="1"/>
  <c r="EH314" i="2"/>
  <c r="CM543" i="2" s="1"/>
  <c r="EG314" i="2"/>
  <c r="CL543" i="2" s="1"/>
  <c r="EF314" i="2"/>
  <c r="CK543" i="2" s="1"/>
  <c r="EE314" i="2"/>
  <c r="CJ543" i="2" s="1"/>
  <c r="ED314" i="2"/>
  <c r="CI543" i="2" s="1"/>
  <c r="EC314" i="2"/>
  <c r="CH543" i="2" s="1"/>
  <c r="EB314" i="2"/>
  <c r="CG543" i="2" s="1"/>
  <c r="DZ314" i="2"/>
  <c r="CE543" i="2" s="1"/>
  <c r="DY314" i="2"/>
  <c r="CD543" i="2" s="1"/>
  <c r="DX314" i="2"/>
  <c r="CC543" i="2" s="1"/>
  <c r="DW314" i="2"/>
  <c r="CB543" i="2" s="1"/>
  <c r="DV314" i="2"/>
  <c r="CA543" i="2" s="1"/>
  <c r="DU314" i="2"/>
  <c r="BZ543" i="2" s="1"/>
  <c r="DT314" i="2"/>
  <c r="BY543" i="2" s="1"/>
  <c r="DS314" i="2"/>
  <c r="BX543" i="2" s="1"/>
  <c r="DQ314" i="2"/>
  <c r="BV543" i="2" s="1"/>
  <c r="DP314" i="2"/>
  <c r="BU543" i="2" s="1"/>
  <c r="DO314" i="2"/>
  <c r="BT543" i="2" s="1"/>
  <c r="DN314" i="2"/>
  <c r="BS543" i="2" s="1"/>
  <c r="DM314" i="2"/>
  <c r="BR543" i="2" s="1"/>
  <c r="DL314" i="2"/>
  <c r="BQ543" i="2" s="1"/>
  <c r="DK314" i="2"/>
  <c r="BP543" i="2" s="1"/>
  <c r="DJ314" i="2"/>
  <c r="BO543" i="2" s="1"/>
  <c r="CM314" i="2"/>
  <c r="CM496" i="2" s="1"/>
  <c r="CK314" i="2"/>
  <c r="CK496" i="2" s="1"/>
  <c r="CI314" i="2"/>
  <c r="CI496" i="2" s="1"/>
  <c r="CG314" i="2"/>
  <c r="CG496" i="2" s="1"/>
  <c r="AJ314" i="2"/>
  <c r="AH314" i="2"/>
  <c r="AF314" i="2"/>
  <c r="AD314" i="2"/>
  <c r="Z314" i="2"/>
  <c r="BP41" i="2"/>
  <c r="S85" i="3"/>
  <c r="S4" i="4" s="1"/>
  <c r="R85" i="3"/>
  <c r="R4" i="4" s="1"/>
  <c r="Q85" i="3"/>
  <c r="F85" i="3"/>
  <c r="DC535" i="2"/>
  <c r="E348" i="2"/>
  <c r="FB10" i="2"/>
  <c r="FA10" i="2"/>
  <c r="V10" i="7"/>
  <c r="E10" i="7"/>
  <c r="AB187" i="3"/>
  <c r="AC187" i="3" s="1"/>
  <c r="A3" i="9"/>
  <c r="AB37" i="9"/>
  <c r="AC37" i="9" s="1"/>
  <c r="AB31" i="9"/>
  <c r="AC31" i="9" s="1"/>
  <c r="AB32" i="9"/>
  <c r="AC32" i="9" s="1"/>
  <c r="AB35" i="9"/>
  <c r="AC35" i="9" s="1"/>
  <c r="AB153" i="3"/>
  <c r="AC153" i="3" s="1"/>
  <c r="AB167" i="3"/>
  <c r="AC167" i="3" s="1"/>
  <c r="AB169" i="3"/>
  <c r="AC169" i="3" s="1"/>
  <c r="AB171" i="3"/>
  <c r="AC171" i="3" s="1"/>
  <c r="AB181" i="3"/>
  <c r="AC181" i="3" s="1"/>
  <c r="AB182" i="3"/>
  <c r="AC182" i="3" s="1"/>
  <c r="AB185" i="3"/>
  <c r="AC185" i="3" s="1"/>
  <c r="AB12" i="3"/>
  <c r="AC12" i="3" s="1"/>
  <c r="AB46" i="3"/>
  <c r="AC46" i="3" s="1"/>
  <c r="AB67" i="3"/>
  <c r="AC67" i="3" s="1"/>
  <c r="AB77" i="3"/>
  <c r="AC77" i="3" s="1"/>
  <c r="AB130" i="3"/>
  <c r="AC130" i="3" s="1"/>
  <c r="AB147" i="3"/>
  <c r="AC147" i="3" s="1"/>
  <c r="B13" i="10"/>
  <c r="R13" i="10" s="1"/>
  <c r="Q23" i="9"/>
  <c r="F23" i="9"/>
  <c r="M23" i="9"/>
  <c r="T23" i="9"/>
  <c r="L23" i="9"/>
  <c r="N23" i="9"/>
  <c r="K23" i="9"/>
  <c r="V23" i="9"/>
  <c r="C23" i="9"/>
  <c r="W23" i="9"/>
  <c r="E23" i="9"/>
  <c r="U23" i="9"/>
  <c r="R23" i="9"/>
  <c r="J23" i="9"/>
  <c r="G23" i="9"/>
  <c r="H23" i="9"/>
  <c r="EY10" i="2"/>
  <c r="T9" i="6" s="1"/>
  <c r="BY41" i="2"/>
  <c r="F24" i="9"/>
  <c r="V22" i="9"/>
  <c r="M24" i="9"/>
  <c r="W24" i="9"/>
  <c r="C24" i="9"/>
  <c r="K22" i="9"/>
  <c r="L22" i="9"/>
  <c r="N22" i="9"/>
  <c r="N24" i="9"/>
  <c r="V24" i="9"/>
  <c r="T24" i="9"/>
  <c r="L24" i="9"/>
  <c r="U24" i="9"/>
  <c r="E24" i="9"/>
  <c r="R24" i="9"/>
  <c r="B12" i="10"/>
  <c r="O12" i="10" s="1"/>
  <c r="Q24" i="9"/>
  <c r="K24" i="9"/>
  <c r="J24" i="9"/>
  <c r="R22" i="9"/>
  <c r="W22" i="9"/>
  <c r="C22" i="9"/>
  <c r="T22" i="9"/>
  <c r="B11" i="10"/>
  <c r="R11" i="10" s="1"/>
  <c r="E22" i="9"/>
  <c r="U22" i="9"/>
  <c r="F22" i="9"/>
  <c r="Q22" i="9"/>
  <c r="M22" i="9"/>
  <c r="J22" i="9"/>
  <c r="G24" i="9"/>
  <c r="H24" i="9"/>
  <c r="H22" i="9"/>
  <c r="G22" i="9"/>
  <c r="S19" i="9"/>
  <c r="N18" i="9"/>
  <c r="N19" i="9" s="1"/>
  <c r="L18" i="9"/>
  <c r="J18" i="9"/>
  <c r="J19" i="9" s="1"/>
  <c r="M18" i="9"/>
  <c r="M19" i="9" s="1"/>
  <c r="K18" i="9"/>
  <c r="T18" i="9"/>
  <c r="T19" i="9" s="1"/>
  <c r="E18" i="9"/>
  <c r="U18" i="9"/>
  <c r="U19" i="9" s="1"/>
  <c r="B10" i="10"/>
  <c r="R10" i="10" s="1"/>
  <c r="F18" i="9"/>
  <c r="Q18" i="9"/>
  <c r="Q19" i="9" s="1"/>
  <c r="V18" i="9"/>
  <c r="V19" i="9" s="1"/>
  <c r="R18" i="9"/>
  <c r="R19" i="9" s="1"/>
  <c r="W18" i="9"/>
  <c r="W19" i="9" s="1"/>
  <c r="C18" i="9"/>
  <c r="G18" i="9"/>
  <c r="G19" i="9" s="1"/>
  <c r="H18" i="9"/>
  <c r="S34" i="9"/>
  <c r="B8" i="10"/>
  <c r="O8" i="10" s="1"/>
  <c r="EH328" i="2"/>
  <c r="CM548" i="2" s="1"/>
  <c r="EG328" i="2"/>
  <c r="CL548" i="2" s="1"/>
  <c r="EB328" i="2"/>
  <c r="CG548" i="2" s="1"/>
  <c r="AW328" i="2"/>
  <c r="AJ328" i="2"/>
  <c r="C26" i="9"/>
  <c r="EI41" i="2"/>
  <c r="EH41" i="2"/>
  <c r="EH43" i="2" s="1"/>
  <c r="EG41" i="2"/>
  <c r="EG43" i="2" s="1"/>
  <c r="EF41" i="2"/>
  <c r="EF43" i="2" s="1"/>
  <c r="EE41" i="2"/>
  <c r="ED41" i="2"/>
  <c r="ED43" i="2" s="1"/>
  <c r="EC41" i="2"/>
  <c r="EB41" i="2"/>
  <c r="EB43" i="2" s="1"/>
  <c r="DZ41" i="2"/>
  <c r="DY41" i="2"/>
  <c r="DY43" i="2" s="1"/>
  <c r="DX41" i="2"/>
  <c r="DX43" i="2" s="1"/>
  <c r="DW41" i="2"/>
  <c r="DW43" i="2" s="1"/>
  <c r="DV41" i="2"/>
  <c r="DV43" i="2" s="1"/>
  <c r="DU41" i="2"/>
  <c r="DU43" i="2" s="1"/>
  <c r="DT41" i="2"/>
  <c r="DT43" i="2" s="1"/>
  <c r="DS41" i="2"/>
  <c r="DS43" i="2" s="1"/>
  <c r="DQ41" i="2"/>
  <c r="DQ43" i="2" s="1"/>
  <c r="DP41" i="2"/>
  <c r="DP43" i="2" s="1"/>
  <c r="DO41" i="2"/>
  <c r="DO43" i="2" s="1"/>
  <c r="DN41" i="2"/>
  <c r="DN43" i="2" s="1"/>
  <c r="DM41" i="2"/>
  <c r="DM43" i="2" s="1"/>
  <c r="DL41" i="2"/>
  <c r="DL43" i="2" s="1"/>
  <c r="DK41" i="2"/>
  <c r="DJ41" i="2"/>
  <c r="CM41" i="2"/>
  <c r="CM43" i="2" s="1"/>
  <c r="CK41" i="2"/>
  <c r="CK43" i="2" s="1"/>
  <c r="CI41" i="2"/>
  <c r="CI43" i="2" s="1"/>
  <c r="CH41" i="2"/>
  <c r="CG41" i="2"/>
  <c r="CD41" i="2"/>
  <c r="CD43" i="2" s="1"/>
  <c r="CB41" i="2"/>
  <c r="CB43" i="2" s="1"/>
  <c r="BZ41" i="2"/>
  <c r="BZ43" i="2" s="1"/>
  <c r="BX41" i="2"/>
  <c r="BU41" i="2"/>
  <c r="BU43" i="2" s="1"/>
  <c r="BS41" i="2"/>
  <c r="BS43" i="2" s="1"/>
  <c r="BQ41" i="2"/>
  <c r="BQ43" i="2" s="1"/>
  <c r="BO41" i="2"/>
  <c r="BL41" i="2"/>
  <c r="BL43" i="2" s="1"/>
  <c r="BJ41" i="2"/>
  <c r="BJ43" i="2" s="1"/>
  <c r="BH41" i="2"/>
  <c r="BH43" i="2" s="1"/>
  <c r="BF41" i="2"/>
  <c r="BC41" i="2"/>
  <c r="BC43" i="2" s="1"/>
  <c r="DG41" i="2"/>
  <c r="DG43" i="2" s="1"/>
  <c r="BA41" i="2"/>
  <c r="BA43" i="2" s="1"/>
  <c r="DE41" i="2"/>
  <c r="DE43" i="2" s="1"/>
  <c r="AY41" i="2"/>
  <c r="AY43" i="2" s="1"/>
  <c r="DC41" i="2"/>
  <c r="DC43" i="2" s="1"/>
  <c r="DB41" i="2"/>
  <c r="AW41" i="2"/>
  <c r="AJ41" i="2"/>
  <c r="AH41" i="2"/>
  <c r="AF41" i="2"/>
  <c r="AF43" i="2" s="1"/>
  <c r="AD41" i="2"/>
  <c r="AD43" i="2" s="1"/>
  <c r="AB41" i="2"/>
  <c r="Z41" i="2"/>
  <c r="X41" i="2"/>
  <c r="V41" i="2"/>
  <c r="T41" i="2"/>
  <c r="R41" i="2"/>
  <c r="CO616" i="2"/>
  <c r="CN616" i="2"/>
  <c r="CM616" i="2"/>
  <c r="CL616" i="2"/>
  <c r="CK616" i="2"/>
  <c r="CJ616" i="2"/>
  <c r="CI616" i="2"/>
  <c r="CH616" i="2"/>
  <c r="CG616" i="2"/>
  <c r="CE616" i="2"/>
  <c r="CD616" i="2"/>
  <c r="CC616" i="2"/>
  <c r="CB616" i="2"/>
  <c r="CA616" i="2"/>
  <c r="BZ616" i="2"/>
  <c r="BY616" i="2"/>
  <c r="BX616" i="2"/>
  <c r="BW616" i="2"/>
  <c r="BV616" i="2"/>
  <c r="BU616" i="2"/>
  <c r="BT616" i="2"/>
  <c r="BS616" i="2"/>
  <c r="BR616" i="2"/>
  <c r="BQ616" i="2"/>
  <c r="BP616" i="2"/>
  <c r="BO616" i="2"/>
  <c r="BM616" i="2"/>
  <c r="BL616" i="2"/>
  <c r="BK616" i="2"/>
  <c r="BJ616" i="2"/>
  <c r="BI616" i="2"/>
  <c r="BH616" i="2"/>
  <c r="BF616" i="2"/>
  <c r="BD616" i="2"/>
  <c r="BC616" i="2"/>
  <c r="BB616" i="2"/>
  <c r="BA616" i="2"/>
  <c r="AZ616" i="2"/>
  <c r="AY616" i="2"/>
  <c r="CO611" i="2"/>
  <c r="CN611" i="2"/>
  <c r="CM611" i="2"/>
  <c r="CL611" i="2"/>
  <c r="CK611" i="2"/>
  <c r="CJ611" i="2"/>
  <c r="CI611" i="2"/>
  <c r="CH611" i="2"/>
  <c r="CG611" i="2"/>
  <c r="CE611" i="2"/>
  <c r="CD611" i="2"/>
  <c r="CC611" i="2"/>
  <c r="CB611" i="2"/>
  <c r="CA611" i="2"/>
  <c r="BZ611" i="2"/>
  <c r="BY611" i="2"/>
  <c r="BX611" i="2"/>
  <c r="BW611" i="2"/>
  <c r="BV611" i="2"/>
  <c r="BU611" i="2"/>
  <c r="BT611" i="2"/>
  <c r="BS611" i="2"/>
  <c r="BR611" i="2"/>
  <c r="BQ611" i="2"/>
  <c r="BP611" i="2"/>
  <c r="BO611" i="2"/>
  <c r="BM611" i="2"/>
  <c r="BL611" i="2"/>
  <c r="BK611" i="2"/>
  <c r="BJ611" i="2"/>
  <c r="BI611" i="2"/>
  <c r="BH611" i="2"/>
  <c r="BF611" i="2"/>
  <c r="BD611" i="2"/>
  <c r="BC611" i="2"/>
  <c r="BB611" i="2"/>
  <c r="BA611" i="2"/>
  <c r="AZ611" i="2"/>
  <c r="AY611" i="2"/>
  <c r="CO605" i="2"/>
  <c r="CN605" i="2"/>
  <c r="CM605" i="2"/>
  <c r="CL605" i="2"/>
  <c r="CK605" i="2"/>
  <c r="CJ605" i="2"/>
  <c r="CI605" i="2"/>
  <c r="CH605" i="2"/>
  <c r="CG605" i="2"/>
  <c r="CE605" i="2"/>
  <c r="CD605" i="2"/>
  <c r="CC605" i="2"/>
  <c r="CB605" i="2"/>
  <c r="CA605" i="2"/>
  <c r="BZ605" i="2"/>
  <c r="BY605" i="2"/>
  <c r="BX605" i="2"/>
  <c r="BW605" i="2"/>
  <c r="BV605" i="2"/>
  <c r="BU605" i="2"/>
  <c r="BT605" i="2"/>
  <c r="BS605" i="2"/>
  <c r="BR605" i="2"/>
  <c r="BQ605" i="2"/>
  <c r="BP605" i="2"/>
  <c r="BO605" i="2"/>
  <c r="BM605" i="2"/>
  <c r="BL605" i="2"/>
  <c r="BK605" i="2"/>
  <c r="BJ605" i="2"/>
  <c r="BI605" i="2"/>
  <c r="BH605" i="2"/>
  <c r="BD605" i="2"/>
  <c r="BC605" i="2"/>
  <c r="BB605" i="2"/>
  <c r="BA605" i="2"/>
  <c r="AZ605" i="2"/>
  <c r="AY605" i="2"/>
  <c r="CO604" i="2"/>
  <c r="CN604" i="2"/>
  <c r="CM604" i="2"/>
  <c r="CL604" i="2"/>
  <c r="CK604" i="2"/>
  <c r="CJ604" i="2"/>
  <c r="CI604" i="2"/>
  <c r="CH604" i="2"/>
  <c r="CG604" i="2"/>
  <c r="CE604" i="2"/>
  <c r="CD604" i="2"/>
  <c r="CC604" i="2"/>
  <c r="CB604" i="2"/>
  <c r="CA604" i="2"/>
  <c r="BZ604" i="2"/>
  <c r="BY604" i="2"/>
  <c r="BX604" i="2"/>
  <c r="BW604" i="2"/>
  <c r="BV604" i="2"/>
  <c r="BU604" i="2"/>
  <c r="BT604" i="2"/>
  <c r="BS604" i="2"/>
  <c r="BR604" i="2"/>
  <c r="BQ604" i="2"/>
  <c r="BP604" i="2"/>
  <c r="BO604" i="2"/>
  <c r="BM604" i="2"/>
  <c r="BL604" i="2"/>
  <c r="BK604" i="2"/>
  <c r="BJ604" i="2"/>
  <c r="BI604" i="2"/>
  <c r="BH604" i="2"/>
  <c r="BF604" i="2"/>
  <c r="BD604" i="2"/>
  <c r="BC604" i="2"/>
  <c r="BB604" i="2"/>
  <c r="BA604" i="2"/>
  <c r="AZ604" i="2"/>
  <c r="AY604" i="2"/>
  <c r="CO601" i="2"/>
  <c r="CN601" i="2"/>
  <c r="CM601" i="2"/>
  <c r="CL601" i="2"/>
  <c r="CK601" i="2"/>
  <c r="CJ601" i="2"/>
  <c r="CI601" i="2"/>
  <c r="CH601" i="2"/>
  <c r="CG601" i="2"/>
  <c r="CE601" i="2"/>
  <c r="CD601" i="2"/>
  <c r="CC601" i="2"/>
  <c r="CB601" i="2"/>
  <c r="CA601" i="2"/>
  <c r="BZ601" i="2"/>
  <c r="BY601" i="2"/>
  <c r="BX601" i="2"/>
  <c r="BW601" i="2"/>
  <c r="BV601" i="2"/>
  <c r="BU601" i="2"/>
  <c r="BT601" i="2"/>
  <c r="BS601" i="2"/>
  <c r="BR601" i="2"/>
  <c r="BQ601" i="2"/>
  <c r="BP601" i="2"/>
  <c r="BO601" i="2"/>
  <c r="BM601" i="2"/>
  <c r="BL601" i="2"/>
  <c r="BK601" i="2"/>
  <c r="BJ601" i="2"/>
  <c r="BI601" i="2"/>
  <c r="BH601" i="2"/>
  <c r="BF601" i="2"/>
  <c r="BD601" i="2"/>
  <c r="BC601" i="2"/>
  <c r="BB601" i="2"/>
  <c r="BA601" i="2"/>
  <c r="AZ601" i="2"/>
  <c r="AY601" i="2"/>
  <c r="BP600" i="2"/>
  <c r="BM600" i="2"/>
  <c r="BL600" i="2"/>
  <c r="BK600" i="2"/>
  <c r="BJ600" i="2"/>
  <c r="BI600" i="2"/>
  <c r="BH600" i="2"/>
  <c r="BF600" i="2"/>
  <c r="BD600" i="2"/>
  <c r="BC600" i="2"/>
  <c r="BB600" i="2"/>
  <c r="BA600" i="2"/>
  <c r="AZ600" i="2"/>
  <c r="AY600" i="2"/>
  <c r="CO596" i="2"/>
  <c r="CN596" i="2"/>
  <c r="CM596" i="2"/>
  <c r="CL596" i="2"/>
  <c r="CK596" i="2"/>
  <c r="CJ596" i="2"/>
  <c r="CI596" i="2"/>
  <c r="CH596" i="2"/>
  <c r="CG596" i="2"/>
  <c r="CE596" i="2"/>
  <c r="CD596" i="2"/>
  <c r="CC596" i="2"/>
  <c r="CB596" i="2"/>
  <c r="CA596" i="2"/>
  <c r="BZ596" i="2"/>
  <c r="BY596" i="2"/>
  <c r="BX596" i="2"/>
  <c r="BW596" i="2"/>
  <c r="BV596" i="2"/>
  <c r="BU596" i="2"/>
  <c r="BT596" i="2"/>
  <c r="BS596" i="2"/>
  <c r="BR596" i="2"/>
  <c r="BQ596" i="2"/>
  <c r="BP596" i="2"/>
  <c r="BO596" i="2"/>
  <c r="BM596" i="2"/>
  <c r="BL596" i="2"/>
  <c r="BK596" i="2"/>
  <c r="BJ596" i="2"/>
  <c r="BI596" i="2"/>
  <c r="BH596" i="2"/>
  <c r="BF596" i="2"/>
  <c r="BD596" i="2"/>
  <c r="BC596" i="2"/>
  <c r="BB596" i="2"/>
  <c r="BA596" i="2"/>
  <c r="AZ596" i="2"/>
  <c r="AY596" i="2"/>
  <c r="CN589" i="2"/>
  <c r="CM589" i="2"/>
  <c r="CO587" i="2"/>
  <c r="CN587" i="2"/>
  <c r="CM587" i="2"/>
  <c r="CL587" i="2"/>
  <c r="CK587" i="2"/>
  <c r="CJ587" i="2"/>
  <c r="CI587" i="2"/>
  <c r="CH587" i="2"/>
  <c r="CG587" i="2"/>
  <c r="CE587" i="2"/>
  <c r="CD587" i="2"/>
  <c r="CC587" i="2"/>
  <c r="CB587" i="2"/>
  <c r="CA587" i="2"/>
  <c r="BZ587" i="2"/>
  <c r="BY587" i="2"/>
  <c r="BX587" i="2"/>
  <c r="BW587" i="2"/>
  <c r="BV587" i="2"/>
  <c r="BU587" i="2"/>
  <c r="BT587" i="2"/>
  <c r="BS587" i="2"/>
  <c r="BR587" i="2"/>
  <c r="BQ587" i="2"/>
  <c r="BP587" i="2"/>
  <c r="BO587" i="2"/>
  <c r="BM587" i="2"/>
  <c r="BL587" i="2"/>
  <c r="BK587" i="2"/>
  <c r="BJ587" i="2"/>
  <c r="BI587" i="2"/>
  <c r="BH587" i="2"/>
  <c r="BF587" i="2"/>
  <c r="BD587" i="2"/>
  <c r="BC587" i="2"/>
  <c r="BB587" i="2"/>
  <c r="BA587" i="2"/>
  <c r="AZ587" i="2"/>
  <c r="AY587" i="2"/>
  <c r="AW616" i="2"/>
  <c r="AW611" i="2"/>
  <c r="AW605" i="2"/>
  <c r="AW604" i="2"/>
  <c r="AW601" i="2"/>
  <c r="AW596" i="2"/>
  <c r="AW587" i="2"/>
  <c r="AC11" i="9"/>
  <c r="AC12" i="9"/>
  <c r="AC13" i="9"/>
  <c r="AC14" i="9"/>
  <c r="AC15" i="9"/>
  <c r="AC16" i="9"/>
  <c r="AC17" i="9"/>
  <c r="AC20" i="9"/>
  <c r="E5" i="7"/>
  <c r="F3" i="7"/>
  <c r="C21" i="9"/>
  <c r="AC8" i="9"/>
  <c r="E8" i="7"/>
  <c r="O10" i="2"/>
  <c r="R10" i="2"/>
  <c r="R11" i="2" s="1"/>
  <c r="V10" i="2"/>
  <c r="V11" i="2" s="1"/>
  <c r="X10" i="2"/>
  <c r="X11" i="2" s="1"/>
  <c r="Z10" i="2"/>
  <c r="Z11" i="2" s="1"/>
  <c r="AB10" i="2"/>
  <c r="AB11" i="2" s="1"/>
  <c r="AD10" i="2"/>
  <c r="AD11" i="2" s="1"/>
  <c r="AF10" i="2"/>
  <c r="AF11" i="2" s="1"/>
  <c r="AH10" i="2"/>
  <c r="AH11" i="2" s="1"/>
  <c r="AJ10" i="2"/>
  <c r="AJ11" i="2" s="1"/>
  <c r="EX10" i="2"/>
  <c r="S9" i="6" s="1"/>
  <c r="EZ10" i="2"/>
  <c r="W9" i="6" s="1"/>
  <c r="FD10" i="2"/>
  <c r="V9" i="6" s="1"/>
  <c r="FE10" i="2"/>
  <c r="U9" i="6" s="1"/>
  <c r="T17" i="6"/>
  <c r="W17" i="6"/>
  <c r="V17" i="6"/>
  <c r="P358" i="2"/>
  <c r="P10" i="9"/>
  <c r="S10" i="9"/>
  <c r="E21" i="9"/>
  <c r="F21" i="9"/>
  <c r="C29" i="9"/>
  <c r="E29" i="9"/>
  <c r="F29" i="9"/>
  <c r="S30" i="9"/>
  <c r="E3" i="7"/>
  <c r="E4" i="7"/>
  <c r="D3" i="10"/>
  <c r="DA41" i="2"/>
  <c r="DF41" i="2"/>
  <c r="DF43" i="2" s="1"/>
  <c r="DD41" i="2"/>
  <c r="DD43" i="2" s="1"/>
  <c r="DH41" i="2"/>
  <c r="DH43" i="2" s="1"/>
  <c r="T29" i="9"/>
  <c r="S3" i="10"/>
  <c r="V21" i="9"/>
  <c r="U29" i="9"/>
  <c r="T3" i="10"/>
  <c r="W21" i="9"/>
  <c r="Q21" i="9"/>
  <c r="P4" i="10"/>
  <c r="V29" i="9"/>
  <c r="U3" i="10"/>
  <c r="T21" i="9"/>
  <c r="S4" i="10"/>
  <c r="R21" i="9"/>
  <c r="Q29" i="9"/>
  <c r="R29" i="9"/>
  <c r="U21" i="9"/>
  <c r="T4" i="10"/>
  <c r="F9" i="9"/>
  <c r="N29" i="9"/>
  <c r="M3" i="10"/>
  <c r="F27" i="9"/>
  <c r="T27" i="9"/>
  <c r="N28" i="9"/>
  <c r="J28" i="9"/>
  <c r="J26" i="9"/>
  <c r="R4" i="10"/>
  <c r="C33" i="9"/>
  <c r="E26" i="9"/>
  <c r="C9" i="9"/>
  <c r="U33" i="9"/>
  <c r="U34" i="9" s="1"/>
  <c r="L9" i="9"/>
  <c r="J29" i="9"/>
  <c r="I3" i="10"/>
  <c r="F28" i="9"/>
  <c r="C28" i="9"/>
  <c r="L25" i="9"/>
  <c r="N33" i="9"/>
  <c r="N34" i="9" s="1"/>
  <c r="F33" i="9"/>
  <c r="E33" i="9"/>
  <c r="L29" i="9"/>
  <c r="K3" i="10"/>
  <c r="V28" i="9"/>
  <c r="K26" i="9"/>
  <c r="R26" i="9"/>
  <c r="T26" i="9"/>
  <c r="E9" i="9"/>
  <c r="T25" i="9"/>
  <c r="B5" i="10"/>
  <c r="O5" i="10" s="1"/>
  <c r="E28" i="9"/>
  <c r="Q33" i="9"/>
  <c r="Q34" i="9" s="1"/>
  <c r="T33" i="9"/>
  <c r="T34" i="9" s="1"/>
  <c r="Q28" i="9"/>
  <c r="U28" i="9"/>
  <c r="R33" i="9"/>
  <c r="R34" i="9" s="1"/>
  <c r="W33" i="9"/>
  <c r="W34" i="9" s="1"/>
  <c r="T9" i="9"/>
  <c r="M25" i="9"/>
  <c r="U25" i="9"/>
  <c r="K27" i="9"/>
  <c r="J27" i="9"/>
  <c r="V25" i="9"/>
  <c r="B9" i="10"/>
  <c r="R9" i="10" s="1"/>
  <c r="C27" i="9"/>
  <c r="V27" i="9"/>
  <c r="W27" i="9"/>
  <c r="E27" i="9"/>
  <c r="B6" i="10"/>
  <c r="Z6" i="10" s="1"/>
  <c r="F26" i="9"/>
  <c r="R27" i="9"/>
  <c r="B2" i="10"/>
  <c r="Y2" i="10" s="1"/>
  <c r="F4" i="10"/>
  <c r="F25" i="9"/>
  <c r="L26" i="9"/>
  <c r="J25" i="9"/>
  <c r="Q25" i="9"/>
  <c r="V26" i="9"/>
  <c r="E25" i="9"/>
  <c r="V9" i="9"/>
  <c r="V10" i="9" s="1"/>
  <c r="U27" i="9"/>
  <c r="C25" i="9"/>
  <c r="B7" i="10"/>
  <c r="R7" i="10" s="1"/>
  <c r="W25" i="9"/>
  <c r="Q4" i="10"/>
  <c r="R3" i="10"/>
  <c r="Q27" i="9"/>
  <c r="Q3" i="10"/>
  <c r="U9" i="9"/>
  <c r="U10" i="9" s="1"/>
  <c r="E4" i="10"/>
  <c r="U26" i="9"/>
  <c r="F3" i="10"/>
  <c r="V4" i="10"/>
  <c r="W9" i="9"/>
  <c r="R9" i="9"/>
  <c r="Q26" i="9"/>
  <c r="E3" i="10"/>
  <c r="W28" i="9"/>
  <c r="W26" i="9"/>
  <c r="V33" i="9"/>
  <c r="V34" i="9" s="1"/>
  <c r="K28" i="9"/>
  <c r="L33" i="9"/>
  <c r="L34" i="9" s="1"/>
  <c r="R25" i="9"/>
  <c r="R28" i="9"/>
  <c r="M27" i="9"/>
  <c r="T28" i="9"/>
  <c r="K29" i="9"/>
  <c r="J3" i="10"/>
  <c r="W29" i="9"/>
  <c r="V3" i="10"/>
  <c r="L27" i="9"/>
  <c r="N25" i="9"/>
  <c r="L28" i="9"/>
  <c r="Q9" i="9"/>
  <c r="M28" i="9"/>
  <c r="N27" i="9"/>
  <c r="U4" i="10"/>
  <c r="P3" i="10"/>
  <c r="J33" i="9"/>
  <c r="J34" i="9" s="1"/>
  <c r="M26" i="9"/>
  <c r="H26" i="9"/>
  <c r="N26" i="9"/>
  <c r="L21" i="9"/>
  <c r="K4" i="10"/>
  <c r="J21" i="9"/>
  <c r="I4" i="10"/>
  <c r="G27" i="9"/>
  <c r="H27" i="9"/>
  <c r="G29" i="9"/>
  <c r="G3" i="10"/>
  <c r="G26" i="9"/>
  <c r="H25" i="9"/>
  <c r="G25" i="9"/>
  <c r="G21" i="9"/>
  <c r="G4" i="10"/>
  <c r="N9" i="9"/>
  <c r="M9" i="9"/>
  <c r="J9" i="9"/>
  <c r="K25" i="9"/>
  <c r="G9" i="9"/>
  <c r="N21" i="9"/>
  <c r="M4" i="10"/>
  <c r="G33" i="9"/>
  <c r="G34" i="9" s="1"/>
  <c r="M29" i="9"/>
  <c r="H9" i="9"/>
  <c r="G28" i="9"/>
  <c r="K9" i="9"/>
  <c r="J13" i="10" s="1"/>
  <c r="K21" i="9"/>
  <c r="J4" i="10"/>
  <c r="M21" i="9"/>
  <c r="L4" i="10"/>
  <c r="H33" i="9"/>
  <c r="H34" i="9" s="1"/>
  <c r="H29" i="9"/>
  <c r="H3" i="10"/>
  <c r="H28" i="9"/>
  <c r="K33" i="9"/>
  <c r="K34" i="9" s="1"/>
  <c r="H21" i="9"/>
  <c r="M33" i="9"/>
  <c r="M34" i="9" s="1"/>
  <c r="L3" i="10"/>
  <c r="AB3" i="10"/>
  <c r="AB4" i="10"/>
  <c r="O4" i="10"/>
  <c r="H4" i="10"/>
  <c r="N4" i="10"/>
  <c r="O3" i="10"/>
  <c r="W3" i="10"/>
  <c r="W4" i="10"/>
  <c r="N3" i="10"/>
  <c r="D7" i="11"/>
  <c r="Y4" i="10"/>
  <c r="X4" i="10"/>
  <c r="Z10" i="9"/>
  <c r="X3" i="10"/>
  <c r="Y3" i="10"/>
  <c r="Z4" i="10"/>
  <c r="AB168" i="3"/>
  <c r="Z3" i="10"/>
  <c r="AC9" i="9"/>
  <c r="AA10" i="9"/>
  <c r="AC168" i="3"/>
  <c r="W25" i="3" l="1"/>
  <c r="EH333" i="2"/>
  <c r="EH335" i="2" s="1"/>
  <c r="Z8" i="10"/>
  <c r="BA487" i="2"/>
  <c r="BZ487" i="2"/>
  <c r="BC487" i="2"/>
  <c r="BH487" i="2"/>
  <c r="BJ487" i="2"/>
  <c r="CI487" i="2"/>
  <c r="CB487" i="2"/>
  <c r="CD487" i="2"/>
  <c r="BL487" i="2"/>
  <c r="CK487" i="2"/>
  <c r="CM487" i="2"/>
  <c r="BQ487" i="2"/>
  <c r="BS487" i="2"/>
  <c r="FR10" i="2"/>
  <c r="BU487" i="2"/>
  <c r="AW501" i="2"/>
  <c r="BX43" i="2"/>
  <c r="DZ43" i="2"/>
  <c r="BF43" i="2"/>
  <c r="CG43" i="2"/>
  <c r="CH43" i="2"/>
  <c r="EC43" i="2"/>
  <c r="AW43" i="2"/>
  <c r="BO43" i="2"/>
  <c r="DB43" i="2"/>
  <c r="DJ43" i="2"/>
  <c r="BY43" i="2"/>
  <c r="DA43" i="2"/>
  <c r="DK43" i="2"/>
  <c r="BP43" i="2"/>
  <c r="EZ24" i="2"/>
  <c r="EZ11" i="2"/>
  <c r="FA24" i="2"/>
  <c r="FA11" i="2"/>
  <c r="FB24" i="2"/>
  <c r="FB11" i="2"/>
  <c r="FD24" i="2"/>
  <c r="FD11" i="2"/>
  <c r="EX24" i="2"/>
  <c r="EX11" i="2"/>
  <c r="FE24" i="2"/>
  <c r="FE11" i="2"/>
  <c r="EY24" i="2"/>
  <c r="EY11" i="2"/>
  <c r="CA534" i="2"/>
  <c r="DV487" i="2"/>
  <c r="CB534" i="2"/>
  <c r="DW487" i="2"/>
  <c r="CD534" i="2"/>
  <c r="DY487" i="2"/>
  <c r="BJ534" i="2"/>
  <c r="DE487" i="2"/>
  <c r="BS534" i="2"/>
  <c r="DN487" i="2"/>
  <c r="BT534" i="2"/>
  <c r="DO487" i="2"/>
  <c r="CI534" i="2"/>
  <c r="ED487" i="2"/>
  <c r="BR534" i="2"/>
  <c r="DM487" i="2"/>
  <c r="BI534" i="2"/>
  <c r="DD487" i="2"/>
  <c r="BK534" i="2"/>
  <c r="DF487" i="2"/>
  <c r="BL534" i="2"/>
  <c r="DG487" i="2"/>
  <c r="BU534" i="2"/>
  <c r="DP487" i="2"/>
  <c r="CC534" i="2"/>
  <c r="DX487" i="2"/>
  <c r="CK534" i="2"/>
  <c r="EF487" i="2"/>
  <c r="BH534" i="2"/>
  <c r="DC487" i="2"/>
  <c r="BQ534" i="2"/>
  <c r="DL487" i="2"/>
  <c r="CL534" i="2"/>
  <c r="EG487" i="2"/>
  <c r="BZ534" i="2"/>
  <c r="DU487" i="2"/>
  <c r="CM534" i="2"/>
  <c r="EH487" i="2"/>
  <c r="DH487" i="2"/>
  <c r="BM534" i="2"/>
  <c r="EB487" i="2"/>
  <c r="CG534" i="2"/>
  <c r="BV534" i="2"/>
  <c r="DQ487" i="2"/>
  <c r="DS487" i="2"/>
  <c r="BX534" i="2"/>
  <c r="BY534" i="2"/>
  <c r="DT487" i="2"/>
  <c r="BB41" i="2"/>
  <c r="T43" i="2"/>
  <c r="BI41" i="2"/>
  <c r="V43" i="2"/>
  <c r="BR41" i="2"/>
  <c r="Z43" i="2"/>
  <c r="U23" i="3"/>
  <c r="EI43" i="2"/>
  <c r="AZ41" i="2"/>
  <c r="BD41" i="2" s="1"/>
  <c r="R43" i="2"/>
  <c r="BT41" i="2"/>
  <c r="BT43" i="2" s="1"/>
  <c r="BT487" i="2" s="1"/>
  <c r="AB43" i="2"/>
  <c r="BK41" i="2"/>
  <c r="BK43" i="2" s="1"/>
  <c r="BK487" i="2" s="1"/>
  <c r="X43" i="2"/>
  <c r="V23" i="3"/>
  <c r="EE43" i="2"/>
  <c r="CJ41" i="2"/>
  <c r="CJ43" i="2" s="1"/>
  <c r="CJ487" i="2" s="1"/>
  <c r="AH43" i="2"/>
  <c r="CL41" i="2"/>
  <c r="CL43" i="2" s="1"/>
  <c r="CL487" i="2" s="1"/>
  <c r="AJ43" i="2"/>
  <c r="AJ333" i="2" s="1"/>
  <c r="W5" i="4"/>
  <c r="BK10" i="2"/>
  <c r="X24" i="2"/>
  <c r="CL10" i="2"/>
  <c r="AJ24" i="2"/>
  <c r="CJ10" i="2"/>
  <c r="AH24" i="2"/>
  <c r="CC10" i="2"/>
  <c r="AF24" i="2"/>
  <c r="BT10" i="2"/>
  <c r="AB24" i="2"/>
  <c r="BR10" i="2"/>
  <c r="BV10" i="2" s="1"/>
  <c r="Z24" i="2"/>
  <c r="CA10" i="2"/>
  <c r="AD24" i="2"/>
  <c r="BI10" i="2"/>
  <c r="BM10" i="2" s="1"/>
  <c r="V24" i="2"/>
  <c r="AZ10" i="2"/>
  <c r="BD10" i="2" s="1"/>
  <c r="R24" i="2"/>
  <c r="N237" i="6"/>
  <c r="O12" i="6"/>
  <c r="R17" i="6"/>
  <c r="L17" i="4"/>
  <c r="N17" i="4"/>
  <c r="J17" i="4"/>
  <c r="O6" i="10"/>
  <c r="M17" i="4"/>
  <c r="H17" i="4"/>
  <c r="I17" i="4"/>
  <c r="AW488" i="2"/>
  <c r="S17" i="6"/>
  <c r="BA328" i="2"/>
  <c r="BA333" i="2" s="1"/>
  <c r="BA335" i="2" s="1"/>
  <c r="BT314" i="2"/>
  <c r="BT496" i="2" s="1"/>
  <c r="BC328" i="2"/>
  <c r="BC333" i="2" s="1"/>
  <c r="BC335" i="2" s="1"/>
  <c r="CH314" i="2"/>
  <c r="CH496" i="2" s="1"/>
  <c r="CS314" i="2"/>
  <c r="AX543" i="2" s="1"/>
  <c r="BX314" i="2"/>
  <c r="BX496" i="2" s="1"/>
  <c r="CR314" i="2"/>
  <c r="AW543" i="2" s="1"/>
  <c r="BZ314" i="2"/>
  <c r="BZ496" i="2" s="1"/>
  <c r="CT314" i="2"/>
  <c r="AY543" i="2" s="1"/>
  <c r="CB314" i="2"/>
  <c r="CB496" i="2" s="1"/>
  <c r="CV314" i="2"/>
  <c r="BA543" i="2" s="1"/>
  <c r="AY328" i="2"/>
  <c r="AY333" i="2" s="1"/>
  <c r="AY335" i="2" s="1"/>
  <c r="CD314" i="2"/>
  <c r="CD496" i="2" s="1"/>
  <c r="CX314" i="2"/>
  <c r="BC543" i="2" s="1"/>
  <c r="Q49" i="3"/>
  <c r="Q4" i="4"/>
  <c r="Q86" i="3"/>
  <c r="BZ328" i="2"/>
  <c r="BZ501" i="2" s="1"/>
  <c r="CB328" i="2"/>
  <c r="CB501" i="2" s="1"/>
  <c r="CG328" i="2"/>
  <c r="CG501" i="2" s="1"/>
  <c r="BH328" i="2"/>
  <c r="BH501" i="2" s="1"/>
  <c r="CH328" i="2"/>
  <c r="CH501" i="2" s="1"/>
  <c r="CI328" i="2"/>
  <c r="CI501" i="2" s="1"/>
  <c r="BY328" i="2"/>
  <c r="BY501" i="2" s="1"/>
  <c r="BL328" i="2"/>
  <c r="BL501" i="2" s="1"/>
  <c r="CK328" i="2"/>
  <c r="CK501" i="2" s="1"/>
  <c r="BU328" i="2"/>
  <c r="BU501" i="2" s="1"/>
  <c r="BX328" i="2"/>
  <c r="BX501" i="2" s="1"/>
  <c r="BP328" i="2"/>
  <c r="BP501" i="2" s="1"/>
  <c r="BO328" i="2"/>
  <c r="BO501" i="2" s="1"/>
  <c r="CM328" i="2"/>
  <c r="CM501" i="2" s="1"/>
  <c r="BS328" i="2"/>
  <c r="BS501" i="2" s="1"/>
  <c r="CD328" i="2"/>
  <c r="CD501" i="2" s="1"/>
  <c r="BJ328" i="2"/>
  <c r="BJ501" i="2" s="1"/>
  <c r="BQ328" i="2"/>
  <c r="BQ501" i="2" s="1"/>
  <c r="CD488" i="2"/>
  <c r="BZ488" i="2"/>
  <c r="CB488" i="2"/>
  <c r="BJ488" i="2"/>
  <c r="AF328" i="2"/>
  <c r="AF333" i="2" s="1"/>
  <c r="BH488" i="2"/>
  <c r="BC488" i="2"/>
  <c r="CK488" i="2"/>
  <c r="W227" i="6"/>
  <c r="W229" i="6" s="1"/>
  <c r="BS488" i="2"/>
  <c r="Z328" i="2"/>
  <c r="CM488" i="2"/>
  <c r="BA488" i="2"/>
  <c r="R328" i="2"/>
  <c r="AY488" i="2"/>
  <c r="T328" i="2"/>
  <c r="BU488" i="2"/>
  <c r="BL488" i="2"/>
  <c r="BQ488" i="2"/>
  <c r="AB328" i="2"/>
  <c r="AH328" i="2"/>
  <c r="CI488" i="2"/>
  <c r="V328" i="2"/>
  <c r="T227" i="6"/>
  <c r="T229" i="6" s="1"/>
  <c r="ED328" i="2"/>
  <c r="CI548" i="2" s="1"/>
  <c r="X328" i="2"/>
  <c r="AD328" i="2"/>
  <c r="AD333" i="2" s="1"/>
  <c r="V227" i="6"/>
  <c r="V229" i="6" s="1"/>
  <c r="EI328" i="2"/>
  <c r="CN548" i="2" s="1"/>
  <c r="X227" i="6"/>
  <c r="X229" i="6" s="1"/>
  <c r="FF328" i="2"/>
  <c r="FF333" i="2" s="1"/>
  <c r="FF335" i="2" s="1"/>
  <c r="BF488" i="2"/>
  <c r="CG488" i="2"/>
  <c r="BO488" i="2"/>
  <c r="BY533" i="2"/>
  <c r="BV533" i="2"/>
  <c r="CH533" i="2"/>
  <c r="CG533" i="2"/>
  <c r="CN533" i="2"/>
  <c r="BO533" i="2"/>
  <c r="CE533" i="2"/>
  <c r="BP533" i="2"/>
  <c r="BX533" i="2"/>
  <c r="K30" i="9"/>
  <c r="H30" i="9"/>
  <c r="V30" i="9"/>
  <c r="V36" i="9" s="1"/>
  <c r="V38" i="9" s="1"/>
  <c r="R30" i="9"/>
  <c r="R36" i="9" s="1"/>
  <c r="T30" i="9"/>
  <c r="T36" i="9" s="1"/>
  <c r="J30" i="9"/>
  <c r="J36" i="9" s="1"/>
  <c r="L30" i="9"/>
  <c r="N30" i="9"/>
  <c r="N36" i="9" s="1"/>
  <c r="W30" i="9"/>
  <c r="W36" i="9" s="1"/>
  <c r="Q30" i="9"/>
  <c r="Q36" i="9" s="1"/>
  <c r="U30" i="9"/>
  <c r="U36" i="9" s="1"/>
  <c r="U38" i="9" s="1"/>
  <c r="U40" i="9" s="1"/>
  <c r="U41" i="9" s="1"/>
  <c r="U42" i="9" s="1"/>
  <c r="O11" i="10"/>
  <c r="O10" i="10"/>
  <c r="CF615" i="2"/>
  <c r="J27" i="6"/>
  <c r="H27" i="6"/>
  <c r="L27" i="6"/>
  <c r="G27" i="6"/>
  <c r="Y9" i="10"/>
  <c r="Z7" i="10"/>
  <c r="O9" i="10"/>
  <c r="Y5" i="10"/>
  <c r="R5" i="10"/>
  <c r="Z5" i="10"/>
  <c r="Y8" i="10"/>
  <c r="L13" i="10"/>
  <c r="V8" i="10"/>
  <c r="R8" i="10"/>
  <c r="R2" i="10"/>
  <c r="CF614" i="2"/>
  <c r="M8" i="10"/>
  <c r="CF608" i="2"/>
  <c r="CF613" i="2"/>
  <c r="CF618" i="2"/>
  <c r="N411" i="2"/>
  <c r="CF607" i="2"/>
  <c r="M3" i="7"/>
  <c r="O13" i="10"/>
  <c r="AX610" i="2"/>
  <c r="P13" i="10"/>
  <c r="BP610" i="2"/>
  <c r="CH610" i="2"/>
  <c r="BY610" i="2"/>
  <c r="H74" i="2"/>
  <c r="H333" i="2" s="1"/>
  <c r="H335" i="2" s="1"/>
  <c r="CC314" i="2"/>
  <c r="CC496" i="2" s="1"/>
  <c r="BL603" i="2"/>
  <c r="V9" i="7"/>
  <c r="BO490" i="2"/>
  <c r="BF490" i="2"/>
  <c r="BP490" i="2"/>
  <c r="BH490" i="2"/>
  <c r="BU490" i="2"/>
  <c r="BS490" i="2"/>
  <c r="BL490" i="2"/>
  <c r="BQ490" i="2"/>
  <c r="BJ490" i="2"/>
  <c r="BC490" i="2"/>
  <c r="CC490" i="2"/>
  <c r="AY490" i="2"/>
  <c r="BA490" i="2"/>
  <c r="BT488" i="2"/>
  <c r="BB488" i="2"/>
  <c r="S86" i="3"/>
  <c r="BP488" i="2"/>
  <c r="CR41" i="2"/>
  <c r="BS606" i="2"/>
  <c r="BN616" i="2"/>
  <c r="BN615" i="2"/>
  <c r="BE616" i="2"/>
  <c r="BG616" i="2"/>
  <c r="BG615" i="2"/>
  <c r="AX615" i="2"/>
  <c r="BG608" i="2"/>
  <c r="H6" i="10"/>
  <c r="G6" i="10"/>
  <c r="R6" i="10"/>
  <c r="Y6" i="10"/>
  <c r="O7" i="10"/>
  <c r="AA2" i="10"/>
  <c r="O2" i="10"/>
  <c r="BE608" i="2"/>
  <c r="E2" i="10"/>
  <c r="AX607" i="2"/>
  <c r="Q11" i="10"/>
  <c r="I7" i="10"/>
  <c r="BE615" i="2"/>
  <c r="R12" i="10"/>
  <c r="Z2" i="10"/>
  <c r="Z14" i="10" s="1"/>
  <c r="Y7" i="10"/>
  <c r="BN607" i="2"/>
  <c r="BG607" i="2"/>
  <c r="BG614" i="2"/>
  <c r="AX616" i="2"/>
  <c r="AX608" i="2"/>
  <c r="CD615" i="2"/>
  <c r="BN608" i="2"/>
  <c r="AX613" i="2"/>
  <c r="BY488" i="2"/>
  <c r="S36" i="9"/>
  <c r="S38" i="9" s="1"/>
  <c r="S40" i="9" s="1"/>
  <c r="S41" i="9" s="1"/>
  <c r="S42" i="9" s="1"/>
  <c r="AX606" i="2"/>
  <c r="BN614" i="2"/>
  <c r="AX614" i="2"/>
  <c r="BE607" i="2"/>
  <c r="BE614" i="2"/>
  <c r="AA5" i="7"/>
  <c r="AA3" i="7"/>
  <c r="AY618" i="2"/>
  <c r="L440" i="2"/>
  <c r="BJ615" i="2"/>
  <c r="BV614" i="2"/>
  <c r="BK615" i="2"/>
  <c r="BD615" i="2"/>
  <c r="CK614" i="2"/>
  <c r="BM608" i="2"/>
  <c r="BQ608" i="2"/>
  <c r="BU608" i="2"/>
  <c r="BI608" i="2"/>
  <c r="CO608" i="2"/>
  <c r="BZ614" i="2"/>
  <c r="CN607" i="2"/>
  <c r="BM614" i="2"/>
  <c r="BM615" i="2"/>
  <c r="BZ612" i="2"/>
  <c r="CS41" i="2"/>
  <c r="BZ489" i="2"/>
  <c r="CH489" i="2"/>
  <c r="CK606" i="2"/>
  <c r="E23" i="3"/>
  <c r="G5" i="4" s="1"/>
  <c r="BC618" i="2"/>
  <c r="BS612" i="2"/>
  <c r="BO612" i="2"/>
  <c r="BA612" i="2"/>
  <c r="AW612" i="2"/>
  <c r="CG606" i="2"/>
  <c r="BQ618" i="2"/>
  <c r="AZ608" i="2"/>
  <c r="CN608" i="2"/>
  <c r="CJ608" i="2"/>
  <c r="BJ614" i="2"/>
  <c r="BR615" i="2"/>
  <c r="BR614" i="2"/>
  <c r="BU618" i="2"/>
  <c r="BB614" i="2"/>
  <c r="BH608" i="2"/>
  <c r="AW608" i="2"/>
  <c r="BA608" i="2"/>
  <c r="CG608" i="2"/>
  <c r="CK608" i="2"/>
  <c r="BQ610" i="2"/>
  <c r="CM613" i="2"/>
  <c r="CE613" i="2"/>
  <c r="BS613" i="2"/>
  <c r="BO613" i="2"/>
  <c r="CO613" i="2"/>
  <c r="CK613" i="2"/>
  <c r="CC613" i="2"/>
  <c r="BY613" i="2"/>
  <c r="BM613" i="2"/>
  <c r="BI613" i="2"/>
  <c r="BA613" i="2"/>
  <c r="BL489" i="2"/>
  <c r="BS489" i="2"/>
  <c r="K452" i="2"/>
  <c r="BB489" i="2"/>
  <c r="BT489" i="2"/>
  <c r="W17" i="4"/>
  <c r="BD608" i="2"/>
  <c r="BF614" i="2"/>
  <c r="CD614" i="2"/>
  <c r="CH614" i="2"/>
  <c r="BV615" i="2"/>
  <c r="BL608" i="2"/>
  <c r="BP608" i="2"/>
  <c r="BT608" i="2"/>
  <c r="BY608" i="2"/>
  <c r="CC608" i="2"/>
  <c r="BY612" i="2"/>
  <c r="AW615" i="2"/>
  <c r="BW608" i="2"/>
  <c r="CI608" i="2"/>
  <c r="J452" i="2"/>
  <c r="X27" i="6"/>
  <c r="BT614" i="2"/>
  <c r="BL614" i="2"/>
  <c r="BO610" i="2"/>
  <c r="AY612" i="2"/>
  <c r="BD614" i="2"/>
  <c r="M440" i="2"/>
  <c r="AY489" i="2"/>
  <c r="CE615" i="2"/>
  <c r="CA615" i="2"/>
  <c r="CA614" i="2"/>
  <c r="N440" i="2"/>
  <c r="BX618" i="2"/>
  <c r="BD618" i="2"/>
  <c r="AZ618" i="2"/>
  <c r="BX610" i="2"/>
  <c r="CM612" i="2"/>
  <c r="CD606" i="2"/>
  <c r="BL615" i="2"/>
  <c r="BQ612" i="2"/>
  <c r="CB614" i="2"/>
  <c r="CJ489" i="2"/>
  <c r="CA608" i="2"/>
  <c r="BR489" i="2"/>
  <c r="BB618" i="2"/>
  <c r="BH613" i="2"/>
  <c r="CG612" i="2"/>
  <c r="CB612" i="2"/>
  <c r="BK618" i="2"/>
  <c r="CN614" i="2"/>
  <c r="CM607" i="2"/>
  <c r="AZ489" i="2"/>
  <c r="BK608" i="2"/>
  <c r="BR618" i="2"/>
  <c r="CC618" i="2"/>
  <c r="BT615" i="2"/>
  <c r="M386" i="2"/>
  <c r="J440" i="2"/>
  <c r="BZ615" i="2"/>
  <c r="F23" i="3"/>
  <c r="BP618" i="2"/>
  <c r="BT618" i="2"/>
  <c r="BQ603" i="2"/>
  <c r="AY607" i="2"/>
  <c r="C23" i="3"/>
  <c r="BO618" i="2"/>
  <c r="CG618" i="2"/>
  <c r="BB615" i="2"/>
  <c r="BC607" i="2"/>
  <c r="BX607" i="2"/>
  <c r="BK614" i="2"/>
  <c r="BW615" i="2"/>
  <c r="CE614" i="2"/>
  <c r="BX612" i="2"/>
  <c r="CM614" i="2"/>
  <c r="AX611" i="2"/>
  <c r="BW613" i="2"/>
  <c r="BK613" i="2"/>
  <c r="BW614" i="2"/>
  <c r="CA607" i="2"/>
  <c r="M404" i="2"/>
  <c r="N404" i="2"/>
  <c r="CL615" i="2"/>
  <c r="CH615" i="2"/>
  <c r="L402" i="2"/>
  <c r="N402" i="2"/>
  <c r="CT41" i="2"/>
  <c r="CX41" i="2"/>
  <c r="CV41" i="2"/>
  <c r="G8" i="7"/>
  <c r="BH607" i="2"/>
  <c r="CI607" i="2"/>
  <c r="CC607" i="2"/>
  <c r="BC612" i="2"/>
  <c r="CA606" i="2"/>
  <c r="AW606" i="2"/>
  <c r="BR607" i="2"/>
  <c r="CE608" i="2"/>
  <c r="CL614" i="2"/>
  <c r="BF615" i="2"/>
  <c r="BZ490" i="2"/>
  <c r="CK618" i="2"/>
  <c r="BA610" i="2"/>
  <c r="BS610" i="2"/>
  <c r="CB610" i="2"/>
  <c r="BC610" i="2"/>
  <c r="BU610" i="2"/>
  <c r="CD610" i="2"/>
  <c r="CM610" i="2"/>
  <c r="AW613" i="2"/>
  <c r="CL613" i="2"/>
  <c r="CH613" i="2"/>
  <c r="CD613" i="2"/>
  <c r="BZ613" i="2"/>
  <c r="BV613" i="2"/>
  <c r="BB613" i="2"/>
  <c r="CN613" i="2"/>
  <c r="CB613" i="2"/>
  <c r="BX613" i="2"/>
  <c r="BT613" i="2"/>
  <c r="BP613" i="2"/>
  <c r="BL613" i="2"/>
  <c r="BD613" i="2"/>
  <c r="AZ613" i="2"/>
  <c r="M410" i="2"/>
  <c r="M412" i="2"/>
  <c r="M445" i="2" s="1"/>
  <c r="N412" i="2"/>
  <c r="N445" i="2" s="1"/>
  <c r="S9" i="7"/>
  <c r="BH618" i="2"/>
  <c r="BL618" i="2"/>
  <c r="BZ618" i="2"/>
  <c r="CD618" i="2"/>
  <c r="BJ618" i="2"/>
  <c r="CB618" i="2"/>
  <c r="J415" i="2"/>
  <c r="M415" i="2"/>
  <c r="N415" i="2"/>
  <c r="K415" i="2"/>
  <c r="M411" i="2"/>
  <c r="CA613" i="2"/>
  <c r="CG613" i="2"/>
  <c r="BU612" i="2"/>
  <c r="CH612" i="2"/>
  <c r="BG611" i="2"/>
  <c r="BA618" i="2"/>
  <c r="CI490" i="2"/>
  <c r="DI41" i="2"/>
  <c r="K440" i="2"/>
  <c r="CJ607" i="2"/>
  <c r="BP607" i="2"/>
  <c r="BO608" i="2"/>
  <c r="BS608" i="2"/>
  <c r="BS607" i="2"/>
  <c r="AY610" i="2"/>
  <c r="BZ610" i="2"/>
  <c r="BA606" i="2"/>
  <c r="CM615" i="2"/>
  <c r="CI615" i="2"/>
  <c r="BO615" i="2"/>
  <c r="AY608" i="2"/>
  <c r="BC608" i="2"/>
  <c r="CM608" i="2"/>
  <c r="BF489" i="2"/>
  <c r="AZ607" i="2"/>
  <c r="BB607" i="2"/>
  <c r="CB490" i="2"/>
  <c r="S5" i="7"/>
  <c r="CE607" i="2"/>
  <c r="BS618" i="2"/>
  <c r="CH607" i="2"/>
  <c r="M388" i="2"/>
  <c r="M452" i="2" s="1"/>
  <c r="BQ489" i="2"/>
  <c r="CG489" i="2"/>
  <c r="BU607" i="2"/>
  <c r="BO607" i="2"/>
  <c r="BZ607" i="2"/>
  <c r="CD607" i="2"/>
  <c r="CK607" i="2"/>
  <c r="BA607" i="2"/>
  <c r="CG607" i="2"/>
  <c r="L404" i="2"/>
  <c r="M402" i="2"/>
  <c r="DR41" i="2"/>
  <c r="EJ41" i="2"/>
  <c r="L383" i="2"/>
  <c r="N417" i="2"/>
  <c r="L414" i="2"/>
  <c r="M403" i="2"/>
  <c r="G17" i="6"/>
  <c r="L400" i="2"/>
  <c r="I8" i="7"/>
  <c r="K8" i="7"/>
  <c r="CG490" i="2"/>
  <c r="CM490" i="2"/>
  <c r="BP606" i="2"/>
  <c r="BF607" i="2"/>
  <c r="CN618" i="2"/>
  <c r="L417" i="2"/>
  <c r="BK488" i="2"/>
  <c r="N400" i="2"/>
  <c r="N414" i="2"/>
  <c r="N403" i="2"/>
  <c r="BD607" i="2"/>
  <c r="CA612" i="2"/>
  <c r="BP612" i="2"/>
  <c r="BF613" i="2"/>
  <c r="BY607" i="2"/>
  <c r="BT607" i="2"/>
  <c r="BC615" i="2"/>
  <c r="AY615" i="2"/>
  <c r="CK612" i="2"/>
  <c r="BO614" i="2"/>
  <c r="BS614" i="2"/>
  <c r="AY614" i="2"/>
  <c r="CI614" i="2"/>
  <c r="BC614" i="2"/>
  <c r="BO606" i="2"/>
  <c r="CH606" i="2"/>
  <c r="CK615" i="2"/>
  <c r="BY615" i="2"/>
  <c r="BA615" i="2"/>
  <c r="CG614" i="2"/>
  <c r="CC614" i="2"/>
  <c r="BY614" i="2"/>
  <c r="BA614" i="2"/>
  <c r="AW614" i="2"/>
  <c r="BO489" i="2"/>
  <c r="BU489" i="2"/>
  <c r="CB489" i="2"/>
  <c r="CI489" i="2"/>
  <c r="BJ608" i="2"/>
  <c r="BR608" i="2"/>
  <c r="BV608" i="2"/>
  <c r="BG489" i="2"/>
  <c r="CH490" i="2"/>
  <c r="BC489" i="2"/>
  <c r="BJ489" i="2"/>
  <c r="BY489" i="2"/>
  <c r="CM489" i="2"/>
  <c r="BX608" i="2"/>
  <c r="CB608" i="2"/>
  <c r="BI615" i="2"/>
  <c r="BI614" i="2"/>
  <c r="CO614" i="2"/>
  <c r="CG615" i="2"/>
  <c r="BQ615" i="2"/>
  <c r="N410" i="2"/>
  <c r="CO615" i="2"/>
  <c r="BU614" i="2"/>
  <c r="CI612" i="2"/>
  <c r="BQ614" i="2"/>
  <c r="M414" i="2"/>
  <c r="CL612" i="2"/>
  <c r="BT612" i="2"/>
  <c r="BU615" i="2"/>
  <c r="BZ606" i="2"/>
  <c r="CM606" i="2"/>
  <c r="CN615" i="2"/>
  <c r="CJ615" i="2"/>
  <c r="BP615" i="2"/>
  <c r="AW618" i="2"/>
  <c r="BJ607" i="2"/>
  <c r="BQ607" i="2"/>
  <c r="CJ618" i="2"/>
  <c r="BR613" i="2"/>
  <c r="CD612" i="2"/>
  <c r="BJ613" i="2"/>
  <c r="CC615" i="2"/>
  <c r="BC613" i="2"/>
  <c r="BQ613" i="2"/>
  <c r="BV607" i="2"/>
  <c r="AW607" i="2"/>
  <c r="J411" i="2"/>
  <c r="CO607" i="2"/>
  <c r="BM618" i="2"/>
  <c r="CL618" i="2"/>
  <c r="BY618" i="2"/>
  <c r="CK490" i="2"/>
  <c r="BB608" i="2"/>
  <c r="BF608" i="2"/>
  <c r="BZ608" i="2"/>
  <c r="CD608" i="2"/>
  <c r="CH608" i="2"/>
  <c r="CL608" i="2"/>
  <c r="BX606" i="2"/>
  <c r="BU606" i="2"/>
  <c r="AZ615" i="2"/>
  <c r="BX614" i="2"/>
  <c r="M400" i="2"/>
  <c r="M417" i="2"/>
  <c r="L386" i="2"/>
  <c r="L412" i="2"/>
  <c r="L445" i="2" s="1"/>
  <c r="CI618" i="2"/>
  <c r="CM618" i="2"/>
  <c r="BI618" i="2"/>
  <c r="CA618" i="2"/>
  <c r="CJ613" i="2"/>
  <c r="K386" i="2"/>
  <c r="CB606" i="2"/>
  <c r="CK610" i="2"/>
  <c r="AZ606" i="2"/>
  <c r="BR606" i="2"/>
  <c r="CJ606" i="2"/>
  <c r="AY606" i="2"/>
  <c r="AZ614" i="2"/>
  <c r="CB607" i="2"/>
  <c r="CB615" i="2"/>
  <c r="CA41" i="2"/>
  <c r="EA41" i="2"/>
  <c r="L410" i="2"/>
  <c r="CO618" i="2"/>
  <c r="CJ614" i="2"/>
  <c r="BT610" i="2"/>
  <c r="BX615" i="2"/>
  <c r="AY487" i="2"/>
  <c r="BK607" i="2"/>
  <c r="BH615" i="2"/>
  <c r="BH614" i="2"/>
  <c r="CL607" i="2"/>
  <c r="BL607" i="2"/>
  <c r="N386" i="2"/>
  <c r="BF618" i="2"/>
  <c r="CD490" i="2"/>
  <c r="BU613" i="2"/>
  <c r="CI613" i="2"/>
  <c r="AY613" i="2"/>
  <c r="BP614" i="2"/>
  <c r="BX490" i="2"/>
  <c r="BA489" i="2"/>
  <c r="BH489" i="2"/>
  <c r="BP489" i="2"/>
  <c r="BX489" i="2"/>
  <c r="CD489" i="2"/>
  <c r="CK489" i="2"/>
  <c r="CA314" i="2"/>
  <c r="CA496" i="2" s="1"/>
  <c r="BI489" i="2"/>
  <c r="CL489" i="2"/>
  <c r="R86" i="3"/>
  <c r="CC610" i="2"/>
  <c r="CC41" i="2"/>
  <c r="BB606" i="2"/>
  <c r="BT606" i="2"/>
  <c r="J403" i="2"/>
  <c r="BS615" i="2"/>
  <c r="BY606" i="2"/>
  <c r="BC606" i="2"/>
  <c r="BQ606" i="2"/>
  <c r="BM607" i="2"/>
  <c r="K383" i="2"/>
  <c r="BW607" i="2"/>
  <c r="BI607" i="2"/>
  <c r="P10" i="7"/>
  <c r="N388" i="2"/>
  <c r="N452" i="2" s="1"/>
  <c r="BR612" i="2"/>
  <c r="Q10" i="7"/>
  <c r="CI606" i="2"/>
  <c r="M8" i="7"/>
  <c r="M10" i="7"/>
  <c r="AB4" i="4"/>
  <c r="CH618" i="2"/>
  <c r="R5" i="7"/>
  <c r="E11" i="7"/>
  <c r="BW618" i="2"/>
  <c r="R8" i="7"/>
  <c r="F8" i="7"/>
  <c r="U5" i="7"/>
  <c r="P4" i="7"/>
  <c r="U10" i="7"/>
  <c r="U4" i="7"/>
  <c r="T8" i="7"/>
  <c r="F4" i="7"/>
  <c r="CL610" i="2"/>
  <c r="T4" i="7"/>
  <c r="S8" i="7"/>
  <c r="T5" i="7"/>
  <c r="F5" i="7"/>
  <c r="F9" i="7"/>
  <c r="BB612" i="2"/>
  <c r="T10" i="7"/>
  <c r="R4" i="7"/>
  <c r="Q5" i="7"/>
  <c r="P8" i="7"/>
  <c r="F10" i="7"/>
  <c r="M9" i="7"/>
  <c r="M4" i="7"/>
  <c r="DC314" i="2"/>
  <c r="BH543" i="2" s="1"/>
  <c r="U8" i="7"/>
  <c r="Q9" i="7"/>
  <c r="U9" i="10"/>
  <c r="U13" i="10"/>
  <c r="U11" i="10"/>
  <c r="L8" i="10"/>
  <c r="V13" i="10"/>
  <c r="M5" i="7"/>
  <c r="L12" i="10"/>
  <c r="Q7" i="10"/>
  <c r="U7" i="10"/>
  <c r="V2" i="10"/>
  <c r="U5" i="10"/>
  <c r="P11" i="10"/>
  <c r="H7" i="10"/>
  <c r="M12" i="10"/>
  <c r="I9" i="10"/>
  <c r="V7" i="10"/>
  <c r="V9" i="10"/>
  <c r="V5" i="10"/>
  <c r="V11" i="10"/>
  <c r="G10" i="9"/>
  <c r="M10" i="9"/>
  <c r="L7" i="10"/>
  <c r="T9" i="10"/>
  <c r="I25" i="9"/>
  <c r="O25" i="9" s="1"/>
  <c r="T12" i="10"/>
  <c r="R10" i="7"/>
  <c r="I29" i="9"/>
  <c r="O29" i="9" s="1"/>
  <c r="J8" i="10"/>
  <c r="P33" i="9"/>
  <c r="X33" i="9" s="1"/>
  <c r="X34" i="9" s="1"/>
  <c r="L2" i="10"/>
  <c r="M6" i="10"/>
  <c r="X9" i="9"/>
  <c r="W5" i="10" s="1"/>
  <c r="P26" i="9"/>
  <c r="X26" i="9" s="1"/>
  <c r="T11" i="10"/>
  <c r="U10" i="10"/>
  <c r="G12" i="10"/>
  <c r="G10" i="10"/>
  <c r="Q8" i="7"/>
  <c r="S13" i="10"/>
  <c r="S12" i="10"/>
  <c r="S8" i="10"/>
  <c r="S7" i="10"/>
  <c r="D33" i="9"/>
  <c r="S11" i="10"/>
  <c r="D29" i="9"/>
  <c r="H12" i="10"/>
  <c r="H10" i="9"/>
  <c r="H11" i="10"/>
  <c r="S5" i="10"/>
  <c r="G30" i="9"/>
  <c r="G36" i="9" s="1"/>
  <c r="I21" i="9"/>
  <c r="I5" i="10"/>
  <c r="I6" i="10"/>
  <c r="J10" i="9"/>
  <c r="I9" i="9"/>
  <c r="I10" i="9" s="1"/>
  <c r="I2" i="10"/>
  <c r="H2" i="10"/>
  <c r="P29" i="9"/>
  <c r="X29" i="9" s="1"/>
  <c r="H8" i="10"/>
  <c r="H13" i="10"/>
  <c r="P25" i="9"/>
  <c r="X25" i="9" s="1"/>
  <c r="S2" i="10"/>
  <c r="M2" i="10"/>
  <c r="M5" i="10"/>
  <c r="M13" i="10"/>
  <c r="S10" i="10"/>
  <c r="U8" i="10"/>
  <c r="U2" i="10"/>
  <c r="U6" i="10"/>
  <c r="U12" i="10"/>
  <c r="D28" i="9"/>
  <c r="R10" i="9"/>
  <c r="Q6" i="10"/>
  <c r="Q5" i="10"/>
  <c r="Q9" i="10"/>
  <c r="N10" i="9"/>
  <c r="P8" i="10"/>
  <c r="T10" i="10"/>
  <c r="T8" i="10"/>
  <c r="T2" i="10"/>
  <c r="M10" i="10"/>
  <c r="M9" i="10"/>
  <c r="F12" i="10"/>
  <c r="F8" i="10"/>
  <c r="L10" i="9"/>
  <c r="K5" i="10"/>
  <c r="K7" i="10"/>
  <c r="I33" i="9"/>
  <c r="I34" i="9" s="1"/>
  <c r="M7" i="10"/>
  <c r="P2" i="10"/>
  <c r="P9" i="10"/>
  <c r="P6" i="10"/>
  <c r="L10" i="10"/>
  <c r="L5" i="10"/>
  <c r="Q13" i="10"/>
  <c r="M11" i="10"/>
  <c r="J7" i="10"/>
  <c r="L9" i="10"/>
  <c r="I28" i="9"/>
  <c r="O28" i="9" s="1"/>
  <c r="Q10" i="9"/>
  <c r="K2" i="10"/>
  <c r="Q2" i="10"/>
  <c r="F7" i="10"/>
  <c r="F5" i="10"/>
  <c r="P5" i="10"/>
  <c r="Q8" i="10"/>
  <c r="Q10" i="10"/>
  <c r="D25" i="9"/>
  <c r="W10" i="9"/>
  <c r="V10" i="10"/>
  <c r="V12" i="10"/>
  <c r="V6" i="10"/>
  <c r="T10" i="9"/>
  <c r="S6" i="10"/>
  <c r="S9" i="10"/>
  <c r="D18" i="9"/>
  <c r="P21" i="9"/>
  <c r="P24" i="9"/>
  <c r="X24" i="9" s="1"/>
  <c r="K6" i="10"/>
  <c r="F6" i="10"/>
  <c r="K11" i="10"/>
  <c r="E13" i="10"/>
  <c r="K12" i="10"/>
  <c r="K10" i="10"/>
  <c r="I26" i="9"/>
  <c r="O26" i="9" s="1"/>
  <c r="Y14" i="10"/>
  <c r="M30" i="9"/>
  <c r="M36" i="9" s="1"/>
  <c r="G8" i="10"/>
  <c r="G2" i="10"/>
  <c r="G7" i="10"/>
  <c r="G13" i="10"/>
  <c r="I11" i="10"/>
  <c r="G9" i="10"/>
  <c r="E6" i="10"/>
  <c r="T7" i="10"/>
  <c r="K9" i="10"/>
  <c r="E7" i="10"/>
  <c r="E9" i="10"/>
  <c r="E5" i="10"/>
  <c r="T13" i="10"/>
  <c r="F13" i="10"/>
  <c r="F11" i="10"/>
  <c r="E8" i="10"/>
  <c r="E12" i="10"/>
  <c r="E10" i="10"/>
  <c r="F10" i="10"/>
  <c r="E11" i="10"/>
  <c r="P18" i="9"/>
  <c r="X18" i="9" s="1"/>
  <c r="X19" i="9" s="1"/>
  <c r="K19" i="9"/>
  <c r="K8" i="10"/>
  <c r="G5" i="10"/>
  <c r="G11" i="10"/>
  <c r="I12" i="10"/>
  <c r="F2" i="10"/>
  <c r="F9" i="10"/>
  <c r="T5" i="10"/>
  <c r="T6" i="10"/>
  <c r="K13" i="10"/>
  <c r="H5" i="10"/>
  <c r="L11" i="10"/>
  <c r="J5" i="10"/>
  <c r="L6" i="10"/>
  <c r="BV618" i="2"/>
  <c r="AZ610" i="2"/>
  <c r="Q12" i="10"/>
  <c r="CL606" i="2"/>
  <c r="BB610" i="2"/>
  <c r="D22" i="9"/>
  <c r="P22" i="9"/>
  <c r="X22" i="9" s="1"/>
  <c r="CJ610" i="2"/>
  <c r="CA610" i="2"/>
  <c r="I23" i="9"/>
  <c r="O23" i="9" s="1"/>
  <c r="BF610" i="2"/>
  <c r="O408" i="2"/>
  <c r="O419" i="2"/>
  <c r="K12" i="7"/>
  <c r="DB314" i="2"/>
  <c r="BG543" i="2" s="1"/>
  <c r="T173" i="3"/>
  <c r="N416" i="2"/>
  <c r="P28" i="9"/>
  <c r="X28" i="9" s="1"/>
  <c r="I8" i="10"/>
  <c r="I10" i="10"/>
  <c r="I13" i="10"/>
  <c r="P10" i="10"/>
  <c r="P7" i="10"/>
  <c r="P12" i="10"/>
  <c r="D21" i="9"/>
  <c r="D26" i="9"/>
  <c r="CE618" i="2"/>
  <c r="H19" i="9"/>
  <c r="I18" i="9"/>
  <c r="I19" i="9" s="1"/>
  <c r="M401" i="2"/>
  <c r="I22" i="9"/>
  <c r="O22" i="9" s="1"/>
  <c r="P23" i="9"/>
  <c r="X23" i="9" s="1"/>
  <c r="CC612" i="2"/>
  <c r="I24" i="9"/>
  <c r="O24" i="9" s="1"/>
  <c r="M413" i="2"/>
  <c r="J413" i="2"/>
  <c r="E12" i="7"/>
  <c r="BL612" i="2"/>
  <c r="K85" i="3"/>
  <c r="H12" i="7"/>
  <c r="D23" i="9"/>
  <c r="BH610" i="2"/>
  <c r="BL606" i="2"/>
  <c r="DA314" i="2"/>
  <c r="BF543" i="2" s="1"/>
  <c r="DG314" i="2"/>
  <c r="BL543" i="2" s="1"/>
  <c r="F12" i="7"/>
  <c r="L379" i="2"/>
  <c r="K378" i="2"/>
  <c r="N85" i="3"/>
  <c r="N4" i="4" s="1"/>
  <c r="H85" i="3"/>
  <c r="I4" i="4" s="1"/>
  <c r="W86" i="3"/>
  <c r="M346" i="2"/>
  <c r="O374" i="2"/>
  <c r="O375" i="2"/>
  <c r="O381" i="2"/>
  <c r="O407" i="2"/>
  <c r="M416" i="2"/>
  <c r="K416" i="2"/>
  <c r="D27" i="9"/>
  <c r="I27" i="9"/>
  <c r="O27" i="9" s="1"/>
  <c r="P27" i="9"/>
  <c r="X27" i="9" s="1"/>
  <c r="J10" i="10"/>
  <c r="J11" i="10"/>
  <c r="J6" i="10"/>
  <c r="J2" i="10"/>
  <c r="J12" i="10"/>
  <c r="K10" i="9"/>
  <c r="J9" i="10"/>
  <c r="D9" i="9"/>
  <c r="H10" i="10"/>
  <c r="N383" i="2"/>
  <c r="H9" i="10"/>
  <c r="Q23" i="3"/>
  <c r="R23" i="3"/>
  <c r="S23" i="3"/>
  <c r="D24" i="9"/>
  <c r="L19" i="9"/>
  <c r="K401" i="2"/>
  <c r="R227" i="6"/>
  <c r="R229" i="6" s="1"/>
  <c r="O227" i="6"/>
  <c r="O229" i="6" s="1"/>
  <c r="S227" i="6"/>
  <c r="S229" i="6" s="1"/>
  <c r="R40" i="6"/>
  <c r="O40" i="6"/>
  <c r="L378" i="2"/>
  <c r="M378" i="2"/>
  <c r="N378" i="2"/>
  <c r="DR314" i="2"/>
  <c r="BW543" i="2" s="1"/>
  <c r="EJ314" i="2"/>
  <c r="CO543" i="2" s="1"/>
  <c r="J379" i="2"/>
  <c r="R173" i="3"/>
  <c r="DF314" i="2"/>
  <c r="BK543" i="2" s="1"/>
  <c r="DE314" i="2"/>
  <c r="BJ543" i="2" s="1"/>
  <c r="EA314" i="2"/>
  <c r="CF543" i="2" s="1"/>
  <c r="K379" i="2"/>
  <c r="I12" i="7"/>
  <c r="P12" i="7"/>
  <c r="M12" i="7"/>
  <c r="Q12" i="7"/>
  <c r="O398" i="2"/>
  <c r="N379" i="2"/>
  <c r="O376" i="2"/>
  <c r="O399" i="2"/>
  <c r="O420" i="2"/>
  <c r="U25" i="3" l="1"/>
  <c r="Q25" i="3"/>
  <c r="Q186" i="3" s="1"/>
  <c r="Q188" i="3"/>
  <c r="R25" i="3"/>
  <c r="S25" i="3"/>
  <c r="BI43" i="2"/>
  <c r="BI487" i="2" s="1"/>
  <c r="BM41" i="2"/>
  <c r="BN41" i="2" s="1"/>
  <c r="BN43" i="2" s="1"/>
  <c r="BN487" i="2" s="1"/>
  <c r="BR43" i="2"/>
  <c r="BR487" i="2" s="1"/>
  <c r="BV41" i="2"/>
  <c r="K4" i="4"/>
  <c r="AF335" i="2"/>
  <c r="AF339" i="2" s="1"/>
  <c r="O234" i="6"/>
  <c r="O236" i="6" s="1"/>
  <c r="R234" i="6"/>
  <c r="R236" i="6" s="1"/>
  <c r="R239" i="6" s="1"/>
  <c r="BP333" i="2"/>
  <c r="T333" i="2"/>
  <c r="T335" i="2" s="1"/>
  <c r="X333" i="2"/>
  <c r="X335" i="2" s="1"/>
  <c r="X338" i="2" s="1"/>
  <c r="AH333" i="2"/>
  <c r="AH335" i="2" s="1"/>
  <c r="AB333" i="2"/>
  <c r="AB335" i="2" s="1"/>
  <c r="AB338" i="2" s="1"/>
  <c r="Z333" i="2"/>
  <c r="Z335" i="2" s="1"/>
  <c r="Z339" i="2" s="1"/>
  <c r="BL333" i="2"/>
  <c r="BL335" i="2" s="1"/>
  <c r="CK333" i="2"/>
  <c r="CK335" i="2" s="1"/>
  <c r="AD335" i="2"/>
  <c r="AD338" i="2" s="1"/>
  <c r="CM333" i="2"/>
  <c r="CM335" i="2" s="1"/>
  <c r="R333" i="2"/>
  <c r="R335" i="2" s="1"/>
  <c r="R339" i="2" s="1"/>
  <c r="AJ335" i="2"/>
  <c r="CD333" i="2"/>
  <c r="CD335" i="2" s="1"/>
  <c r="V333" i="2"/>
  <c r="V335" i="2" s="1"/>
  <c r="CI333" i="2"/>
  <c r="CI335" i="2" s="1"/>
  <c r="BS333" i="2"/>
  <c r="BS335" i="2" s="1"/>
  <c r="BQ333" i="2"/>
  <c r="BQ335" i="2" s="1"/>
  <c r="BH333" i="2"/>
  <c r="BH335" i="2" s="1"/>
  <c r="BZ333" i="2"/>
  <c r="BZ335" i="2" s="1"/>
  <c r="BU333" i="2"/>
  <c r="BU335" i="2" s="1"/>
  <c r="CB333" i="2"/>
  <c r="CB335" i="2" s="1"/>
  <c r="EI333" i="2"/>
  <c r="EI335" i="2" s="1"/>
  <c r="BJ333" i="2"/>
  <c r="BJ335" i="2" s="1"/>
  <c r="BO333" i="2"/>
  <c r="BO335" i="2" s="1"/>
  <c r="AW333" i="2"/>
  <c r="AW335" i="2" s="1"/>
  <c r="CH333" i="2"/>
  <c r="CH335" i="2" s="1"/>
  <c r="CG333" i="2"/>
  <c r="CG335" i="2" s="1"/>
  <c r="BF333" i="2"/>
  <c r="BF335" i="2" s="1"/>
  <c r="BX333" i="2"/>
  <c r="BX335" i="2" s="1"/>
  <c r="BY333" i="2"/>
  <c r="BY335" i="2" s="1"/>
  <c r="FD333" i="2"/>
  <c r="FD335" i="2" s="1"/>
  <c r="FB333" i="2"/>
  <c r="FB335" i="2" s="1"/>
  <c r="FA333" i="2"/>
  <c r="FA335" i="2" s="1"/>
  <c r="EZ333" i="2"/>
  <c r="EZ335" i="2" s="1"/>
  <c r="EY333" i="2"/>
  <c r="EY335" i="2" s="1"/>
  <c r="FE333" i="2"/>
  <c r="FE335" i="2" s="1"/>
  <c r="EX333" i="2"/>
  <c r="EX335" i="2" s="1"/>
  <c r="FF338" i="2"/>
  <c r="DA487" i="2"/>
  <c r="DB487" i="2"/>
  <c r="BO534" i="2"/>
  <c r="CH534" i="2"/>
  <c r="BF534" i="2"/>
  <c r="DJ487" i="2"/>
  <c r="FN10" i="2"/>
  <c r="BA338" i="2"/>
  <c r="BC338" i="2"/>
  <c r="EC487" i="2"/>
  <c r="AY338" i="2"/>
  <c r="EH339" i="2"/>
  <c r="EH340" i="2" s="1"/>
  <c r="FO10" i="2"/>
  <c r="FR328" i="2"/>
  <c r="FR333" i="2" s="1"/>
  <c r="AZ43" i="2"/>
  <c r="AZ487" i="2" s="1"/>
  <c r="FN41" i="2"/>
  <c r="CE534" i="2"/>
  <c r="H338" i="2"/>
  <c r="BB43" i="2"/>
  <c r="FO41" i="2"/>
  <c r="DK487" i="2"/>
  <c r="CG487" i="2"/>
  <c r="BY487" i="2"/>
  <c r="BG534" i="2"/>
  <c r="AW487" i="2"/>
  <c r="AW526" i="2" s="1"/>
  <c r="BP534" i="2"/>
  <c r="BF487" i="2"/>
  <c r="BF526" i="2" s="1"/>
  <c r="BP487" i="2"/>
  <c r="CH487" i="2"/>
  <c r="DR43" i="2"/>
  <c r="EA43" i="2"/>
  <c r="CR43" i="2"/>
  <c r="FQ41" i="2"/>
  <c r="EJ43" i="2"/>
  <c r="DZ487" i="2"/>
  <c r="BO487" i="2"/>
  <c r="BX487" i="2"/>
  <c r="V5" i="4"/>
  <c r="CJ24" i="2"/>
  <c r="CJ11" i="2"/>
  <c r="AZ24" i="2"/>
  <c r="AZ11" i="2"/>
  <c r="BT24" i="2"/>
  <c r="BT11" i="2"/>
  <c r="CL24" i="2"/>
  <c r="CL11" i="2"/>
  <c r="CA24" i="2"/>
  <c r="CA11" i="2"/>
  <c r="BI24" i="2"/>
  <c r="BI11" i="2"/>
  <c r="BR24" i="2"/>
  <c r="BR11" i="2"/>
  <c r="CC24" i="2"/>
  <c r="CC11" i="2"/>
  <c r="BK24" i="2"/>
  <c r="BK11" i="2"/>
  <c r="CJ534" i="2"/>
  <c r="EE487" i="2"/>
  <c r="CN534" i="2"/>
  <c r="EI487" i="2"/>
  <c r="V25" i="3"/>
  <c r="L405" i="2"/>
  <c r="L438" i="2" s="1"/>
  <c r="DI43" i="2"/>
  <c r="CU41" i="2"/>
  <c r="CA43" i="2"/>
  <c r="CA487" i="2" s="1"/>
  <c r="CW41" i="2"/>
  <c r="CC43" i="2"/>
  <c r="CC487" i="2" s="1"/>
  <c r="N23" i="3"/>
  <c r="CX43" i="2"/>
  <c r="H23" i="3"/>
  <c r="CS43" i="2"/>
  <c r="J23" i="3"/>
  <c r="CT43" i="2"/>
  <c r="CN41" i="2"/>
  <c r="CN43" i="2" s="1"/>
  <c r="CN487" i="2" s="1"/>
  <c r="U5" i="4"/>
  <c r="L23" i="3"/>
  <c r="CV43" i="2"/>
  <c r="S5" i="4"/>
  <c r="Q5" i="4"/>
  <c r="R5" i="4"/>
  <c r="DD10" i="2"/>
  <c r="K9" i="6" s="1"/>
  <c r="DF10" i="2"/>
  <c r="M9" i="6" s="1"/>
  <c r="CE10" i="2"/>
  <c r="CN10" i="2"/>
  <c r="CI506" i="2"/>
  <c r="CI600" i="2" s="1"/>
  <c r="BS506" i="2"/>
  <c r="BS600" i="2" s="1"/>
  <c r="CD506" i="2"/>
  <c r="CD600" i="2" s="1"/>
  <c r="CK506" i="2"/>
  <c r="CK600" i="2" s="1"/>
  <c r="CB506" i="2"/>
  <c r="CB600" i="2" s="1"/>
  <c r="BU506" i="2"/>
  <c r="BU600" i="2" s="1"/>
  <c r="N405" i="2"/>
  <c r="N438" i="2" s="1"/>
  <c r="M27" i="6"/>
  <c r="V12" i="6"/>
  <c r="T12" i="6"/>
  <c r="S12" i="6"/>
  <c r="X12" i="6"/>
  <c r="W12" i="6"/>
  <c r="BZ506" i="2"/>
  <c r="BZ600" i="2" s="1"/>
  <c r="CM506" i="2"/>
  <c r="CM600" i="2" s="1"/>
  <c r="BQ506" i="2"/>
  <c r="BQ600" i="2" s="1"/>
  <c r="CG506" i="2"/>
  <c r="CG600" i="2" s="1"/>
  <c r="CH506" i="2"/>
  <c r="CH600" i="2" s="1"/>
  <c r="BY506" i="2"/>
  <c r="BY600" i="2" s="1"/>
  <c r="BX506" i="2"/>
  <c r="BX600" i="2" s="1"/>
  <c r="BO506" i="2"/>
  <c r="BO600" i="2" s="1"/>
  <c r="M405" i="2"/>
  <c r="M438" i="2" s="1"/>
  <c r="K49" i="3"/>
  <c r="CL533" i="2"/>
  <c r="CD533" i="2"/>
  <c r="BJ486" i="2"/>
  <c r="CK486" i="2"/>
  <c r="CI486" i="2"/>
  <c r="BQ533" i="2"/>
  <c r="BS486" i="2"/>
  <c r="BR533" i="2"/>
  <c r="BZ533" i="2"/>
  <c r="CM486" i="2"/>
  <c r="BC486" i="2"/>
  <c r="BC526" i="2" s="1"/>
  <c r="CA533" i="2"/>
  <c r="BT533" i="2"/>
  <c r="CB533" i="2"/>
  <c r="AY486" i="2"/>
  <c r="AY526" i="2" s="1"/>
  <c r="BQ486" i="2"/>
  <c r="CK533" i="2"/>
  <c r="CI533" i="2"/>
  <c r="BA486" i="2"/>
  <c r="BA526" i="2" s="1"/>
  <c r="CB486" i="2"/>
  <c r="CC533" i="2"/>
  <c r="CJ533" i="2"/>
  <c r="CM533" i="2"/>
  <c r="BL486" i="2"/>
  <c r="BH486" i="2"/>
  <c r="BU486" i="2"/>
  <c r="BS533" i="2"/>
  <c r="BZ486" i="2"/>
  <c r="BU533" i="2"/>
  <c r="CD486" i="2"/>
  <c r="CH486" i="2"/>
  <c r="CG486" i="2"/>
  <c r="AX580" i="2"/>
  <c r="BX486" i="2"/>
  <c r="BY486" i="2"/>
  <c r="BO486" i="2"/>
  <c r="K17" i="6"/>
  <c r="L17" i="6"/>
  <c r="V40" i="6"/>
  <c r="W40" i="6"/>
  <c r="CM535" i="2"/>
  <c r="CM582" i="2" s="1"/>
  <c r="EH488" i="2"/>
  <c r="CK535" i="2"/>
  <c r="CK582" i="2" s="1"/>
  <c r="EF488" i="2"/>
  <c r="CI535" i="2"/>
  <c r="CI582" i="2" s="1"/>
  <c r="ED488" i="2"/>
  <c r="EB488" i="2"/>
  <c r="CG535" i="2"/>
  <c r="CN535" i="2"/>
  <c r="EI488" i="2"/>
  <c r="BB328" i="2"/>
  <c r="CW314" i="2"/>
  <c r="BB543" i="2" s="1"/>
  <c r="BR314" i="2"/>
  <c r="CU314" i="2"/>
  <c r="AZ543" i="2" s="1"/>
  <c r="AZ328" i="2"/>
  <c r="BH590" i="2"/>
  <c r="BC590" i="2"/>
  <c r="BG590" i="2"/>
  <c r="BL590" i="2"/>
  <c r="BA590" i="2"/>
  <c r="BF590" i="2"/>
  <c r="BJ590" i="2"/>
  <c r="AY590" i="2"/>
  <c r="BR328" i="2"/>
  <c r="BR501" i="2" s="1"/>
  <c r="BI328" i="2"/>
  <c r="BI501" i="2" s="1"/>
  <c r="CJ328" i="2"/>
  <c r="CJ501" i="2" s="1"/>
  <c r="CA328" i="2"/>
  <c r="CA501" i="2" s="1"/>
  <c r="BK328" i="2"/>
  <c r="BK501" i="2" s="1"/>
  <c r="CC328" i="2"/>
  <c r="CC501" i="2" s="1"/>
  <c r="BT328" i="2"/>
  <c r="BT501" i="2" s="1"/>
  <c r="CJ488" i="2"/>
  <c r="T40" i="6"/>
  <c r="CL328" i="2"/>
  <c r="CL314" i="2"/>
  <c r="CL496" i="2" s="1"/>
  <c r="AZ488" i="2"/>
  <c r="CJ314" i="2"/>
  <c r="CJ496" i="2" s="1"/>
  <c r="DK535" i="2"/>
  <c r="BR488" i="2"/>
  <c r="CL488" i="2"/>
  <c r="CA488" i="2"/>
  <c r="CC488" i="2"/>
  <c r="BI488" i="2"/>
  <c r="U227" i="6"/>
  <c r="U229" i="6" s="1"/>
  <c r="N409" i="2"/>
  <c r="N442" i="2" s="1"/>
  <c r="CH488" i="2"/>
  <c r="BW533" i="2"/>
  <c r="CO533" i="2"/>
  <c r="CF533" i="2"/>
  <c r="K36" i="9"/>
  <c r="K38" i="9" s="1"/>
  <c r="K40" i="9" s="1"/>
  <c r="K41" i="9" s="1"/>
  <c r="K42" i="9" s="1"/>
  <c r="P30" i="9"/>
  <c r="I30" i="9"/>
  <c r="I36" i="9" s="1"/>
  <c r="I38" i="9" s="1"/>
  <c r="BJ585" i="2"/>
  <c r="BH585" i="2"/>
  <c r="BZ609" i="2"/>
  <c r="CI586" i="2"/>
  <c r="BF585" i="2"/>
  <c r="BG585" i="2"/>
  <c r="I27" i="6"/>
  <c r="CB586" i="2"/>
  <c r="CI609" i="2"/>
  <c r="BJ606" i="2"/>
  <c r="CG609" i="2"/>
  <c r="BX609" i="2"/>
  <c r="AW609" i="2"/>
  <c r="BF606" i="2"/>
  <c r="BG606" i="2"/>
  <c r="V5" i="7"/>
  <c r="CK609" i="2"/>
  <c r="CM609" i="2"/>
  <c r="CB609" i="2"/>
  <c r="CD609" i="2"/>
  <c r="BU609" i="2"/>
  <c r="BC609" i="2"/>
  <c r="BS609" i="2"/>
  <c r="BQ609" i="2"/>
  <c r="BA609" i="2"/>
  <c r="AY609" i="2"/>
  <c r="CC609" i="2"/>
  <c r="CL609" i="2"/>
  <c r="BL609" i="2"/>
  <c r="BB609" i="2"/>
  <c r="BR609" i="2"/>
  <c r="CA609" i="2"/>
  <c r="P5" i="7"/>
  <c r="BO609" i="2"/>
  <c r="BY609" i="2"/>
  <c r="CH609" i="2"/>
  <c r="BP609" i="2"/>
  <c r="BF609" i="2"/>
  <c r="K385" i="2"/>
  <c r="K449" i="2" s="1"/>
  <c r="BJ617" i="2"/>
  <c r="BL617" i="2"/>
  <c r="AX609" i="2"/>
  <c r="BH617" i="2"/>
  <c r="AX618" i="2"/>
  <c r="CM586" i="2"/>
  <c r="CK586" i="2"/>
  <c r="CD586" i="2"/>
  <c r="CH586" i="2"/>
  <c r="J12" i="7"/>
  <c r="BJ586" i="2"/>
  <c r="CJ586" i="2"/>
  <c r="CN586" i="2"/>
  <c r="BR586" i="2"/>
  <c r="CA586" i="2"/>
  <c r="BH586" i="2"/>
  <c r="BT586" i="2"/>
  <c r="BX586" i="2"/>
  <c r="CG586" i="2"/>
  <c r="BY586" i="2"/>
  <c r="BF586" i="2"/>
  <c r="AW584" i="2"/>
  <c r="S4" i="7"/>
  <c r="K400" i="2"/>
  <c r="K409" i="2"/>
  <c r="K442" i="2" s="1"/>
  <c r="K402" i="2"/>
  <c r="K404" i="2"/>
  <c r="K411" i="2"/>
  <c r="K417" i="2"/>
  <c r="K450" i="2" s="1"/>
  <c r="K405" i="2"/>
  <c r="K438" i="2" s="1"/>
  <c r="T23" i="3"/>
  <c r="G23" i="3"/>
  <c r="K412" i="2"/>
  <c r="K445" i="2" s="1"/>
  <c r="K414" i="2"/>
  <c r="K447" i="2" s="1"/>
  <c r="K403" i="2"/>
  <c r="U17" i="6"/>
  <c r="K410" i="2"/>
  <c r="K443" i="2" s="1"/>
  <c r="AY598" i="2"/>
  <c r="BR598" i="2"/>
  <c r="BC598" i="2"/>
  <c r="N385" i="2"/>
  <c r="N449" i="2" s="1"/>
  <c r="S173" i="3"/>
  <c r="T3" i="7"/>
  <c r="Q3" i="7"/>
  <c r="R3" i="7"/>
  <c r="P3" i="7"/>
  <c r="AW590" i="2"/>
  <c r="BT590" i="2"/>
  <c r="CJ598" i="2"/>
  <c r="BS617" i="2"/>
  <c r="CA598" i="2"/>
  <c r="BG610" i="2"/>
  <c r="BT597" i="2"/>
  <c r="AY597" i="2"/>
  <c r="BC597" i="2"/>
  <c r="BR597" i="2"/>
  <c r="BA597" i="2"/>
  <c r="AX585" i="2"/>
  <c r="U3" i="7"/>
  <c r="T9" i="7"/>
  <c r="R9" i="7"/>
  <c r="P9" i="7"/>
  <c r="CL592" i="2"/>
  <c r="AW585" i="2"/>
  <c r="AY599" i="2"/>
  <c r="BA599" i="2"/>
  <c r="BK599" i="2"/>
  <c r="BC599" i="2"/>
  <c r="BK490" i="2"/>
  <c r="BK584" i="2" s="1"/>
  <c r="BT490" i="2"/>
  <c r="BT584" i="2" s="1"/>
  <c r="AX584" i="2"/>
  <c r="BA584" i="2"/>
  <c r="BC584" i="2"/>
  <c r="AY584" i="2"/>
  <c r="AW603" i="2"/>
  <c r="AW599" i="2"/>
  <c r="H10" i="7"/>
  <c r="I10" i="7"/>
  <c r="BH602" i="2"/>
  <c r="M409" i="2"/>
  <c r="M442" i="2" s="1"/>
  <c r="H9" i="7"/>
  <c r="J9" i="7"/>
  <c r="K9" i="7"/>
  <c r="I9" i="7"/>
  <c r="G9" i="7"/>
  <c r="CK588" i="2"/>
  <c r="BP588" i="2"/>
  <c r="CA588" i="2"/>
  <c r="BT588" i="2"/>
  <c r="CG588" i="2"/>
  <c r="BS588" i="2"/>
  <c r="CD588" i="2"/>
  <c r="CH588" i="2"/>
  <c r="V3" i="7"/>
  <c r="CM588" i="2"/>
  <c r="CI588" i="2"/>
  <c r="BO588" i="2"/>
  <c r="BU588" i="2"/>
  <c r="BZ588" i="2"/>
  <c r="BR588" i="2"/>
  <c r="BY588" i="2"/>
  <c r="AB9" i="7"/>
  <c r="CJ588" i="2"/>
  <c r="CB588" i="2"/>
  <c r="BX588" i="2"/>
  <c r="BQ588" i="2"/>
  <c r="L388" i="2"/>
  <c r="L452" i="2" s="1"/>
  <c r="O452" i="2" s="1"/>
  <c r="CF490" i="2"/>
  <c r="CL490" i="2"/>
  <c r="CL584" i="2" s="1"/>
  <c r="CA490" i="2"/>
  <c r="CA584" i="2" s="1"/>
  <c r="BI490" i="2"/>
  <c r="BI584" i="2" s="1"/>
  <c r="BR490" i="2"/>
  <c r="BR584" i="2" s="1"/>
  <c r="BB490" i="2"/>
  <c r="G40" i="6"/>
  <c r="J409" i="2"/>
  <c r="Q4" i="7"/>
  <c r="BY598" i="2"/>
  <c r="BL598" i="2"/>
  <c r="L227" i="6"/>
  <c r="L229" i="6" s="1"/>
  <c r="J227" i="6"/>
  <c r="J229" i="6" s="1"/>
  <c r="BR603" i="2"/>
  <c r="BS603" i="2"/>
  <c r="BT603" i="2"/>
  <c r="G10" i="7"/>
  <c r="G227" i="6"/>
  <c r="CB598" i="2"/>
  <c r="BI603" i="2"/>
  <c r="CJ583" i="2"/>
  <c r="N382" i="2"/>
  <c r="BS583" i="2"/>
  <c r="BR583" i="2"/>
  <c r="CB583" i="2"/>
  <c r="BJ603" i="2"/>
  <c r="CL603" i="2"/>
  <c r="K382" i="2"/>
  <c r="L377" i="2"/>
  <c r="L441" i="2" s="1"/>
  <c r="CI598" i="2"/>
  <c r="CN585" i="2"/>
  <c r="BO603" i="2"/>
  <c r="CK597" i="2"/>
  <c r="CM599" i="2"/>
  <c r="CI599" i="2"/>
  <c r="CM585" i="2"/>
  <c r="CB585" i="2"/>
  <c r="CD599" i="2"/>
  <c r="BO599" i="2"/>
  <c r="CB603" i="2"/>
  <c r="CJ597" i="2"/>
  <c r="BU584" i="2"/>
  <c r="BZ583" i="2"/>
  <c r="CI585" i="2"/>
  <c r="CD590" i="2"/>
  <c r="BK603" i="2"/>
  <c r="CK599" i="2"/>
  <c r="L12" i="7"/>
  <c r="CM592" i="2"/>
  <c r="BQ599" i="2"/>
  <c r="CH583" i="2"/>
  <c r="BT599" i="2"/>
  <c r="CG590" i="2"/>
  <c r="CI602" i="2"/>
  <c r="BQ583" i="2"/>
  <c r="CE610" i="2"/>
  <c r="BZ598" i="2"/>
  <c r="CL599" i="2"/>
  <c r="CI584" i="2"/>
  <c r="CJ585" i="2"/>
  <c r="CD603" i="2"/>
  <c r="CA585" i="2"/>
  <c r="BL602" i="2"/>
  <c r="CH599" i="2"/>
  <c r="BG599" i="2"/>
  <c r="BG603" i="2"/>
  <c r="BH598" i="2"/>
  <c r="BQ584" i="2"/>
  <c r="BZ585" i="2"/>
  <c r="BY599" i="2"/>
  <c r="CK590" i="2"/>
  <c r="N443" i="2"/>
  <c r="CH590" i="2"/>
  <c r="BX583" i="2"/>
  <c r="BG583" i="2"/>
  <c r="BY585" i="2"/>
  <c r="BP586" i="2"/>
  <c r="BP603" i="2"/>
  <c r="AA4" i="7"/>
  <c r="BF599" i="2"/>
  <c r="BR599" i="2"/>
  <c r="CA599" i="2"/>
  <c r="AW617" i="2"/>
  <c r="AB3" i="4"/>
  <c r="CC597" i="2"/>
  <c r="BZ603" i="2"/>
  <c r="BP599" i="2"/>
  <c r="BT585" i="2"/>
  <c r="BF584" i="2"/>
  <c r="CB599" i="2"/>
  <c r="AY603" i="2"/>
  <c r="BZ599" i="2"/>
  <c r="J8" i="7"/>
  <c r="CD585" i="2"/>
  <c r="BC603" i="2"/>
  <c r="CD597" i="2"/>
  <c r="CI590" i="2"/>
  <c r="O440" i="2"/>
  <c r="BT583" i="2"/>
  <c r="AZ583" i="2"/>
  <c r="BY583" i="2"/>
  <c r="BQ586" i="2"/>
  <c r="M379" i="2"/>
  <c r="M443" i="2" s="1"/>
  <c r="M387" i="2"/>
  <c r="L443" i="2"/>
  <c r="BL583" i="2"/>
  <c r="J386" i="2"/>
  <c r="O386" i="2" s="1"/>
  <c r="BV606" i="2"/>
  <c r="L447" i="2"/>
  <c r="N447" i="2"/>
  <c r="H227" i="6"/>
  <c r="H229" i="6" s="1"/>
  <c r="BD606" i="2"/>
  <c r="BY603" i="2"/>
  <c r="AY586" i="2"/>
  <c r="CK603" i="2"/>
  <c r="BP583" i="2"/>
  <c r="CH603" i="2"/>
  <c r="CI592" i="2"/>
  <c r="BJ599" i="2"/>
  <c r="CH585" i="2"/>
  <c r="AY585" i="2"/>
  <c r="CG603" i="2"/>
  <c r="BO583" i="2"/>
  <c r="BF583" i="2"/>
  <c r="CC584" i="2"/>
  <c r="CC489" i="2"/>
  <c r="CC583" i="2" s="1"/>
  <c r="BK489" i="2"/>
  <c r="BK583" i="2" s="1"/>
  <c r="M85" i="3"/>
  <c r="CC590" i="2"/>
  <c r="BM488" i="2"/>
  <c r="CM603" i="2"/>
  <c r="CC606" i="2"/>
  <c r="CN606" i="2"/>
  <c r="CA590" i="2"/>
  <c r="CE314" i="2"/>
  <c r="CE496" i="2" s="1"/>
  <c r="DD314" i="2"/>
  <c r="BI543" i="2" s="1"/>
  <c r="BO584" i="2"/>
  <c r="BZ584" i="2"/>
  <c r="CA489" i="2"/>
  <c r="CA583" i="2" s="1"/>
  <c r="CK583" i="2"/>
  <c r="BH583" i="2"/>
  <c r="CK584" i="2"/>
  <c r="BU586" i="2"/>
  <c r="BU599" i="2"/>
  <c r="BJ583" i="2"/>
  <c r="BR585" i="2"/>
  <c r="BO586" i="2"/>
  <c r="CG585" i="2"/>
  <c r="BQ590" i="2"/>
  <c r="CM583" i="2"/>
  <c r="N450" i="2"/>
  <c r="BS599" i="2"/>
  <c r="BH584" i="2"/>
  <c r="BL599" i="2"/>
  <c r="BX590" i="2"/>
  <c r="BJ584" i="2"/>
  <c r="BP584" i="2"/>
  <c r="CK585" i="2"/>
  <c r="BU598" i="2"/>
  <c r="BS597" i="2"/>
  <c r="BL584" i="2"/>
  <c r="CG599" i="2"/>
  <c r="CL585" i="2"/>
  <c r="BF603" i="2"/>
  <c r="E349" i="2"/>
  <c r="E350" i="2" s="1"/>
  <c r="BI599" i="2"/>
  <c r="CC599" i="2"/>
  <c r="CI603" i="2"/>
  <c r="BS598" i="2"/>
  <c r="BD489" i="2"/>
  <c r="CD584" i="2"/>
  <c r="BQ585" i="2"/>
  <c r="BO590" i="2"/>
  <c r="BX584" i="2"/>
  <c r="BD612" i="2"/>
  <c r="BP590" i="2"/>
  <c r="K371" i="2"/>
  <c r="CG583" i="2"/>
  <c r="BI583" i="2"/>
  <c r="CM584" i="2"/>
  <c r="CI595" i="2"/>
  <c r="CI583" i="2"/>
  <c r="BH599" i="2"/>
  <c r="CD602" i="2"/>
  <c r="CM598" i="2"/>
  <c r="BO585" i="2"/>
  <c r="CG597" i="2"/>
  <c r="I17" i="6"/>
  <c r="CA603" i="2"/>
  <c r="CN610" i="2"/>
  <c r="BV612" i="2"/>
  <c r="BX599" i="2"/>
  <c r="CJ603" i="2"/>
  <c r="BX603" i="2"/>
  <c r="L411" i="2"/>
  <c r="BS584" i="2"/>
  <c r="BU585" i="2"/>
  <c r="CM597" i="2"/>
  <c r="CH584" i="2"/>
  <c r="CJ599" i="2"/>
  <c r="CN603" i="2"/>
  <c r="CB590" i="2"/>
  <c r="BS585" i="2"/>
  <c r="CD598" i="2"/>
  <c r="CL597" i="2"/>
  <c r="CM590" i="2"/>
  <c r="BU590" i="2"/>
  <c r="M450" i="2"/>
  <c r="L450" i="2"/>
  <c r="BZ590" i="2"/>
  <c r="CK598" i="2"/>
  <c r="CG592" i="2"/>
  <c r="CH597" i="2"/>
  <c r="BS586" i="2"/>
  <c r="BO597" i="2"/>
  <c r="BT609" i="2"/>
  <c r="CD583" i="2"/>
  <c r="CC586" i="2"/>
  <c r="CG584" i="2"/>
  <c r="CC598" i="2"/>
  <c r="BQ602" i="2"/>
  <c r="BJ609" i="2"/>
  <c r="AZ609" i="2"/>
  <c r="CJ609" i="2"/>
  <c r="CB597" i="2"/>
  <c r="L415" i="2"/>
  <c r="O415" i="2" s="1"/>
  <c r="G12" i="7"/>
  <c r="BX597" i="2"/>
  <c r="BH609" i="2"/>
  <c r="CG595" i="2"/>
  <c r="CG598" i="2"/>
  <c r="BA603" i="2"/>
  <c r="CJ617" i="2"/>
  <c r="BU602" i="2"/>
  <c r="CB602" i="2"/>
  <c r="CC603" i="2"/>
  <c r="X21" i="9"/>
  <c r="X30" i="9" s="1"/>
  <c r="X36" i="9" s="1"/>
  <c r="CA617" i="2"/>
  <c r="BZ617" i="2"/>
  <c r="BX598" i="2"/>
  <c r="CE41" i="2"/>
  <c r="BC617" i="2"/>
  <c r="BO598" i="2"/>
  <c r="BG586" i="2"/>
  <c r="CI617" i="2"/>
  <c r="AY617" i="2"/>
  <c r="BU597" i="2"/>
  <c r="CD617" i="2"/>
  <c r="CN599" i="2"/>
  <c r="BL585" i="2"/>
  <c r="CK602" i="2"/>
  <c r="CJ602" i="2"/>
  <c r="CC617" i="2"/>
  <c r="D349" i="2"/>
  <c r="D350" i="2" s="1"/>
  <c r="S10" i="7"/>
  <c r="BQ597" i="2"/>
  <c r="W11" i="10"/>
  <c r="Y23" i="9"/>
  <c r="Z23" i="9" s="1"/>
  <c r="W8" i="10"/>
  <c r="O21" i="9"/>
  <c r="O30" i="9" s="1"/>
  <c r="Y24" i="9"/>
  <c r="Z24" i="9" s="1"/>
  <c r="AA24" i="9" s="1"/>
  <c r="BG490" i="2"/>
  <c r="BG584" i="2" s="1"/>
  <c r="CL602" i="2"/>
  <c r="BH603" i="2"/>
  <c r="F11" i="7"/>
  <c r="BZ602" i="2"/>
  <c r="BZ586" i="2"/>
  <c r="W10" i="10"/>
  <c r="W9" i="10"/>
  <c r="W7" i="10"/>
  <c r="CM602" i="2"/>
  <c r="W2" i="10"/>
  <c r="G38" i="9"/>
  <c r="BY602" i="2"/>
  <c r="X10" i="9"/>
  <c r="W6" i="10"/>
  <c r="R38" i="9"/>
  <c r="R40" i="9" s="1"/>
  <c r="R41" i="9" s="1"/>
  <c r="R42" i="9" s="1"/>
  <c r="W12" i="10"/>
  <c r="W13" i="10"/>
  <c r="P34" i="9"/>
  <c r="CI597" i="2"/>
  <c r="BZ597" i="2"/>
  <c r="Y26" i="9"/>
  <c r="Z26" i="9" s="1"/>
  <c r="AB26" i="9" s="1"/>
  <c r="Y28" i="9"/>
  <c r="Z28" i="9" s="1"/>
  <c r="AB28" i="9" s="1"/>
  <c r="M38" i="9"/>
  <c r="M40" i="9" s="1"/>
  <c r="M41" i="9" s="1"/>
  <c r="M42" i="9" s="1"/>
  <c r="Y22" i="9"/>
  <c r="X11" i="10" s="1"/>
  <c r="Y25" i="9"/>
  <c r="Z25" i="9" s="1"/>
  <c r="AB25" i="9" s="1"/>
  <c r="J38" i="9"/>
  <c r="N38" i="9"/>
  <c r="G47" i="9" s="1"/>
  <c r="T38" i="9"/>
  <c r="T40" i="9" s="1"/>
  <c r="T41" i="9" s="1"/>
  <c r="T42" i="9" s="1"/>
  <c r="Y29" i="9"/>
  <c r="Z29" i="9" s="1"/>
  <c r="AB29" i="9" s="1"/>
  <c r="O9" i="9"/>
  <c r="Y9" i="9" s="1"/>
  <c r="X6" i="10" s="1"/>
  <c r="I85" i="3"/>
  <c r="O33" i="9"/>
  <c r="Q38" i="9"/>
  <c r="Q40" i="9" s="1"/>
  <c r="Q41" i="9" s="1"/>
  <c r="Q42" i="9" s="1"/>
  <c r="P19" i="9"/>
  <c r="Y27" i="9"/>
  <c r="Z27" i="9" s="1"/>
  <c r="AB27" i="9" s="1"/>
  <c r="O18" i="9"/>
  <c r="O19" i="9" s="1"/>
  <c r="BJ612" i="2"/>
  <c r="CB617" i="2"/>
  <c r="H36" i="9"/>
  <c r="H38" i="9" s="1"/>
  <c r="G45" i="9" s="1"/>
  <c r="CM595" i="2"/>
  <c r="BV489" i="2"/>
  <c r="BV583" i="2" s="1"/>
  <c r="AZ612" i="2"/>
  <c r="BF612" i="2"/>
  <c r="CK617" i="2"/>
  <c r="CJ612" i="2"/>
  <c r="N387" i="2"/>
  <c r="N389" i="2"/>
  <c r="N453" i="2" s="1"/>
  <c r="N86" i="3"/>
  <c r="BC583" i="2"/>
  <c r="BG613" i="2"/>
  <c r="AX586" i="2"/>
  <c r="N413" i="2"/>
  <c r="BY490" i="2"/>
  <c r="BY584" i="2" s="1"/>
  <c r="BA585" i="2"/>
  <c r="BC585" i="2"/>
  <c r="L401" i="2"/>
  <c r="W38" i="9"/>
  <c r="W40" i="9" s="1"/>
  <c r="W41" i="9" s="1"/>
  <c r="W42" i="9" s="1"/>
  <c r="BC586" i="2"/>
  <c r="BR610" i="2"/>
  <c r="K413" i="2"/>
  <c r="M383" i="2"/>
  <c r="M447" i="2" s="1"/>
  <c r="J377" i="2"/>
  <c r="L387" i="2"/>
  <c r="L389" i="2"/>
  <c r="L453" i="2" s="1"/>
  <c r="S11" i="7"/>
  <c r="R11" i="7"/>
  <c r="Q11" i="7"/>
  <c r="P11" i="7"/>
  <c r="L49" i="3"/>
  <c r="N49" i="3"/>
  <c r="BY590" i="2"/>
  <c r="CB584" i="2"/>
  <c r="J378" i="2"/>
  <c r="J85" i="3"/>
  <c r="J4" i="4" s="1"/>
  <c r="BY597" i="2"/>
  <c r="L85" i="3"/>
  <c r="BA583" i="2"/>
  <c r="BL610" i="2"/>
  <c r="J49" i="3"/>
  <c r="N401" i="2"/>
  <c r="L36" i="9"/>
  <c r="L38" i="9" s="1"/>
  <c r="J417" i="2"/>
  <c r="V40" i="9"/>
  <c r="V41" i="9" s="1"/>
  <c r="V42" i="9" s="1"/>
  <c r="M11" i="7"/>
  <c r="AY583" i="2"/>
  <c r="BA586" i="2"/>
  <c r="K387" i="2"/>
  <c r="K389" i="2"/>
  <c r="K453" i="2" s="1"/>
  <c r="BJ610" i="2"/>
  <c r="BH606" i="2"/>
  <c r="V49" i="3"/>
  <c r="U49" i="3"/>
  <c r="J383" i="2"/>
  <c r="CE599" i="2"/>
  <c r="AB2" i="10"/>
  <c r="AB5" i="10"/>
  <c r="AB7" i="10"/>
  <c r="AB12" i="10"/>
  <c r="AB6" i="10"/>
  <c r="AB10" i="10"/>
  <c r="AB13" i="10"/>
  <c r="AB8" i="10"/>
  <c r="AB9" i="10"/>
  <c r="AB11" i="10"/>
  <c r="BU603" i="2"/>
  <c r="CL583" i="2"/>
  <c r="CA597" i="2"/>
  <c r="BX585" i="2"/>
  <c r="AW583" i="2"/>
  <c r="H86" i="3"/>
  <c r="AX583" i="2"/>
  <c r="U11" i="7"/>
  <c r="T11" i="7"/>
  <c r="AW586" i="2"/>
  <c r="S49" i="3"/>
  <c r="R49" i="3"/>
  <c r="CI610" i="2"/>
  <c r="K10" i="7"/>
  <c r="BT602" i="2"/>
  <c r="BP597" i="2"/>
  <c r="BU583" i="2"/>
  <c r="L9" i="7"/>
  <c r="BM603" i="2"/>
  <c r="N25" i="3" l="1"/>
  <c r="H25" i="3"/>
  <c r="J25" i="3"/>
  <c r="L25" i="3"/>
  <c r="T25" i="3"/>
  <c r="U188" i="3"/>
  <c r="U186" i="3"/>
  <c r="S188" i="3"/>
  <c r="S186" i="3"/>
  <c r="R188" i="3"/>
  <c r="R186" i="3"/>
  <c r="V188" i="3"/>
  <c r="V186" i="3"/>
  <c r="Q9" i="6"/>
  <c r="G25" i="3"/>
  <c r="M4" i="4"/>
  <c r="P85" i="3"/>
  <c r="W234" i="6"/>
  <c r="W236" i="6" s="1"/>
  <c r="V234" i="6"/>
  <c r="V236" i="6" s="1"/>
  <c r="T234" i="6"/>
  <c r="T236" i="6" s="1"/>
  <c r="T237" i="6" s="1"/>
  <c r="V342" i="2"/>
  <c r="AH339" i="2"/>
  <c r="BP335" i="2"/>
  <c r="BP339" i="2" s="1"/>
  <c r="BP345" i="2"/>
  <c r="BP346" i="2" s="1"/>
  <c r="V343" i="2"/>
  <c r="BI333" i="2"/>
  <c r="BI335" i="2" s="1"/>
  <c r="BQ339" i="2"/>
  <c r="CA333" i="2"/>
  <c r="CA335" i="2" s="1"/>
  <c r="CD339" i="2"/>
  <c r="BB333" i="2"/>
  <c r="BB335" i="2" s="1"/>
  <c r="BK333" i="2"/>
  <c r="BK335" i="2" s="1"/>
  <c r="CC333" i="2"/>
  <c r="CC335" i="2" s="1"/>
  <c r="BR333" i="2"/>
  <c r="BR335" i="2" s="1"/>
  <c r="V338" i="2"/>
  <c r="CL333" i="2"/>
  <c r="CL335" i="2" s="1"/>
  <c r="CL339" i="2" s="1"/>
  <c r="AZ333" i="2"/>
  <c r="AZ335" i="2" s="1"/>
  <c r="AZ339" i="2" s="1"/>
  <c r="BT333" i="2"/>
  <c r="BT335" i="2" s="1"/>
  <c r="CJ333" i="2"/>
  <c r="CJ335" i="2" s="1"/>
  <c r="D9" i="6"/>
  <c r="P9" i="6"/>
  <c r="CB338" i="2"/>
  <c r="BS338" i="2"/>
  <c r="CM338" i="2"/>
  <c r="BF527" i="2"/>
  <c r="EA487" i="2"/>
  <c r="CI338" i="2"/>
  <c r="FD339" i="2"/>
  <c r="FD340" i="2" s="1"/>
  <c r="EZ338" i="2"/>
  <c r="EY339" i="2"/>
  <c r="EY340" i="2" s="1"/>
  <c r="FE339" i="2"/>
  <c r="FE340" i="2" s="1"/>
  <c r="EX339" i="2"/>
  <c r="EX340" i="2" s="1"/>
  <c r="FA338" i="2"/>
  <c r="CR487" i="2"/>
  <c r="BW534" i="2"/>
  <c r="CM339" i="2"/>
  <c r="AB339" i="2"/>
  <c r="X339" i="2"/>
  <c r="AJ338" i="2"/>
  <c r="AJ339" i="2"/>
  <c r="FO328" i="2"/>
  <c r="G229" i="6"/>
  <c r="Z338" i="2"/>
  <c r="BC339" i="2"/>
  <c r="BA339" i="2"/>
  <c r="CB339" i="2"/>
  <c r="R338" i="2"/>
  <c r="AD339" i="2"/>
  <c r="V339" i="2"/>
  <c r="BQ338" i="2"/>
  <c r="H339" i="2"/>
  <c r="CK339" i="2"/>
  <c r="DR487" i="2"/>
  <c r="BS339" i="2"/>
  <c r="BM43" i="2"/>
  <c r="BM487" i="2" s="1"/>
  <c r="BJ339" i="2"/>
  <c r="FF339" i="2"/>
  <c r="FF340" i="2" s="1"/>
  <c r="EH338" i="2"/>
  <c r="BZ338" i="2"/>
  <c r="AH338" i="2"/>
  <c r="BH339" i="2"/>
  <c r="CD338" i="2"/>
  <c r="EI339" i="2"/>
  <c r="EI340" i="2" s="1"/>
  <c r="BU338" i="2"/>
  <c r="AF338" i="2"/>
  <c r="BL338" i="2"/>
  <c r="T338" i="2"/>
  <c r="BB487" i="2"/>
  <c r="FN328" i="2"/>
  <c r="CF534" i="2"/>
  <c r="EI338" i="2"/>
  <c r="AY339" i="2"/>
  <c r="EJ487" i="2"/>
  <c r="BX339" i="2"/>
  <c r="AW534" i="2"/>
  <c r="BO338" i="2"/>
  <c r="CG338" i="2"/>
  <c r="BY339" i="2"/>
  <c r="BF339" i="2"/>
  <c r="CO534" i="2"/>
  <c r="CH338" i="2"/>
  <c r="EL343" i="2"/>
  <c r="FA339" i="2"/>
  <c r="FA340" i="2" s="1"/>
  <c r="FD338" i="2"/>
  <c r="G12" i="6"/>
  <c r="EY338" i="2"/>
  <c r="FB339" i="2"/>
  <c r="FB340" i="2" s="1"/>
  <c r="DD24" i="2"/>
  <c r="DD11" i="2"/>
  <c r="DF24" i="2"/>
  <c r="DF11" i="2"/>
  <c r="CN24" i="2"/>
  <c r="CN11" i="2"/>
  <c r="BD24" i="2"/>
  <c r="BD486" i="2" s="1"/>
  <c r="BD11" i="2"/>
  <c r="BV24" i="2"/>
  <c r="BV486" i="2" s="1"/>
  <c r="BV11" i="2"/>
  <c r="CE24" i="2"/>
  <c r="CE486" i="2" s="1"/>
  <c r="CE11" i="2"/>
  <c r="BM24" i="2"/>
  <c r="BM486" i="2" s="1"/>
  <c r="BM11" i="2"/>
  <c r="CO41" i="2"/>
  <c r="CO43" i="2" s="1"/>
  <c r="CO487" i="2" s="1"/>
  <c r="BC534" i="2"/>
  <c r="BC581" i="2" s="1"/>
  <c r="CX487" i="2"/>
  <c r="BA534" i="2"/>
  <c r="BA581" i="2" s="1"/>
  <c r="CV487" i="2"/>
  <c r="AY534" i="2"/>
  <c r="CT487" i="2"/>
  <c r="CS487" i="2"/>
  <c r="AX534" i="2"/>
  <c r="DI487" i="2"/>
  <c r="BN534" i="2"/>
  <c r="J5" i="4"/>
  <c r="N5" i="4"/>
  <c r="CF41" i="2"/>
  <c r="CF43" i="2" s="1"/>
  <c r="CF487" i="2" s="1"/>
  <c r="CE43" i="2"/>
  <c r="CE487" i="2" s="1"/>
  <c r="BW41" i="2"/>
  <c r="BW43" i="2" s="1"/>
  <c r="BW487" i="2" s="1"/>
  <c r="BV43" i="2"/>
  <c r="BV487" i="2" s="1"/>
  <c r="L5" i="4"/>
  <c r="M23" i="3"/>
  <c r="CW43" i="2"/>
  <c r="K23" i="3"/>
  <c r="CU43" i="2"/>
  <c r="I5" i="4"/>
  <c r="BE41" i="2"/>
  <c r="BE43" i="2" s="1"/>
  <c r="BE487" i="2" s="1"/>
  <c r="BD43" i="2"/>
  <c r="BD487" i="2" s="1"/>
  <c r="T5" i="4"/>
  <c r="BE10" i="2"/>
  <c r="CF10" i="2"/>
  <c r="BW10" i="2"/>
  <c r="DH10" i="2"/>
  <c r="BN10" i="2"/>
  <c r="CO10" i="2"/>
  <c r="CC506" i="2"/>
  <c r="CC600" i="2" s="1"/>
  <c r="BT506" i="2"/>
  <c r="BT600" i="2" s="1"/>
  <c r="CA506" i="2"/>
  <c r="CA600" i="2" s="1"/>
  <c r="BR506" i="2"/>
  <c r="BR600" i="2" s="1"/>
  <c r="CL506" i="2"/>
  <c r="CL600" i="2" s="1"/>
  <c r="CJ506" i="2"/>
  <c r="CJ600" i="2" s="1"/>
  <c r="CI526" i="2"/>
  <c r="L12" i="6"/>
  <c r="U12" i="6"/>
  <c r="O237" i="6"/>
  <c r="J12" i="6"/>
  <c r="CM526" i="2"/>
  <c r="BJ526" i="2"/>
  <c r="BL526" i="2"/>
  <c r="BH526" i="2"/>
  <c r="CD526" i="2"/>
  <c r="N356" i="2"/>
  <c r="BQ526" i="2"/>
  <c r="CK526" i="2"/>
  <c r="BU526" i="2"/>
  <c r="BR581" i="2"/>
  <c r="BL581" i="2"/>
  <c r="BT581" i="2"/>
  <c r="BJ581" i="2"/>
  <c r="CC581" i="2"/>
  <c r="BH581" i="2"/>
  <c r="CA581" i="2"/>
  <c r="CJ581" i="2"/>
  <c r="CB526" i="2"/>
  <c r="BS526" i="2"/>
  <c r="BZ526" i="2"/>
  <c r="BF581" i="2"/>
  <c r="BP526" i="2"/>
  <c r="BG526" i="2"/>
  <c r="CG580" i="2"/>
  <c r="CG526" i="2"/>
  <c r="BO526" i="2"/>
  <c r="BY580" i="2"/>
  <c r="BY526" i="2"/>
  <c r="BX580" i="2"/>
  <c r="BX526" i="2"/>
  <c r="CH580" i="2"/>
  <c r="CH526" i="2"/>
  <c r="BR496" i="2"/>
  <c r="BR590" i="2" s="1"/>
  <c r="L354" i="2"/>
  <c r="BA580" i="2"/>
  <c r="O17" i="4"/>
  <c r="AY580" i="2"/>
  <c r="K17" i="4"/>
  <c r="J416" i="2"/>
  <c r="K356" i="2"/>
  <c r="CD580" i="2"/>
  <c r="BZ580" i="2"/>
  <c r="CK580" i="2"/>
  <c r="CK581" i="2"/>
  <c r="BS580" i="2"/>
  <c r="CB581" i="2"/>
  <c r="BZ581" i="2"/>
  <c r="CB580" i="2"/>
  <c r="BU580" i="2"/>
  <c r="CM580" i="2"/>
  <c r="BC580" i="2"/>
  <c r="BQ580" i="2"/>
  <c r="BH533" i="2"/>
  <c r="BT486" i="2"/>
  <c r="BK486" i="2"/>
  <c r="BJ533" i="2"/>
  <c r="CD581" i="2"/>
  <c r="AZ486" i="2"/>
  <c r="BB486" i="2"/>
  <c r="CC486" i="2"/>
  <c r="CL486" i="2"/>
  <c r="CA486" i="2"/>
  <c r="BL533" i="2"/>
  <c r="CL581" i="2"/>
  <c r="CI581" i="2"/>
  <c r="CJ486" i="2"/>
  <c r="BR486" i="2"/>
  <c r="BI486" i="2"/>
  <c r="M354" i="2"/>
  <c r="BF533" i="2"/>
  <c r="BF580" i="2" s="1"/>
  <c r="BG533" i="2"/>
  <c r="BG580" i="2" s="1"/>
  <c r="BO581" i="2"/>
  <c r="J17" i="6"/>
  <c r="X17" i="6"/>
  <c r="M17" i="6"/>
  <c r="BY581" i="2"/>
  <c r="BS581" i="2"/>
  <c r="BX581" i="2"/>
  <c r="CG581" i="2"/>
  <c r="CH581" i="2"/>
  <c r="BE328" i="2"/>
  <c r="BI590" i="2"/>
  <c r="S3" i="7"/>
  <c r="CL501" i="2"/>
  <c r="CL595" i="2" s="1"/>
  <c r="CN328" i="2"/>
  <c r="CN501" i="2" s="1"/>
  <c r="CJ590" i="2"/>
  <c r="CL590" i="2"/>
  <c r="BM328" i="2"/>
  <c r="BM501" i="2" s="1"/>
  <c r="M418" i="2"/>
  <c r="M451" i="2" s="1"/>
  <c r="M406" i="2"/>
  <c r="M439" i="2" s="1"/>
  <c r="CE488" i="2"/>
  <c r="BV328" i="2"/>
  <c r="BV501" i="2" s="1"/>
  <c r="J356" i="2"/>
  <c r="L356" i="2"/>
  <c r="BV488" i="2"/>
  <c r="CM581" i="2"/>
  <c r="BD328" i="2"/>
  <c r="M356" i="2"/>
  <c r="CE328" i="2"/>
  <c r="CE501" i="2" s="1"/>
  <c r="BU581" i="2"/>
  <c r="N354" i="2"/>
  <c r="BD488" i="2"/>
  <c r="CO314" i="2"/>
  <c r="CO496" i="2" s="1"/>
  <c r="CN314" i="2"/>
  <c r="CN496" i="2" s="1"/>
  <c r="BW314" i="2"/>
  <c r="BW496" i="2" s="1"/>
  <c r="BV314" i="2"/>
  <c r="BV496" i="2" s="1"/>
  <c r="J354" i="2"/>
  <c r="CO488" i="2"/>
  <c r="CN488" i="2"/>
  <c r="CF488" i="2"/>
  <c r="H3" i="7"/>
  <c r="L86" i="3"/>
  <c r="L4" i="4"/>
  <c r="J173" i="3"/>
  <c r="G49" i="3"/>
  <c r="I23" i="3"/>
  <c r="H5" i="4"/>
  <c r="BI588" i="2"/>
  <c r="K27" i="6"/>
  <c r="BI585" i="2"/>
  <c r="BM585" i="2"/>
  <c r="L40" i="6"/>
  <c r="X40" i="6"/>
  <c r="J40" i="6"/>
  <c r="S40" i="6"/>
  <c r="S234" i="6" s="1"/>
  <c r="S236" i="6" s="1"/>
  <c r="U40" i="6"/>
  <c r="CE586" i="2"/>
  <c r="BI606" i="2"/>
  <c r="G5" i="7"/>
  <c r="BV609" i="2"/>
  <c r="H5" i="7"/>
  <c r="BG609" i="2"/>
  <c r="CF584" i="2"/>
  <c r="K372" i="2"/>
  <c r="K436" i="2" s="1"/>
  <c r="CG582" i="2"/>
  <c r="G44" i="9"/>
  <c r="BK617" i="2"/>
  <c r="BI617" i="2"/>
  <c r="BG618" i="2"/>
  <c r="BD617" i="2"/>
  <c r="O411" i="2"/>
  <c r="BB586" i="2"/>
  <c r="BK586" i="2"/>
  <c r="M372" i="2"/>
  <c r="M436" i="2" s="1"/>
  <c r="BV586" i="2"/>
  <c r="J372" i="2"/>
  <c r="BD586" i="2"/>
  <c r="K435" i="2"/>
  <c r="DR534" i="2"/>
  <c r="T49" i="3"/>
  <c r="CE598" i="2"/>
  <c r="BB598" i="2"/>
  <c r="AZ598" i="2"/>
  <c r="G173" i="3"/>
  <c r="J385" i="2"/>
  <c r="M385" i="2"/>
  <c r="M449" i="2" s="1"/>
  <c r="I3" i="7"/>
  <c r="K3" i="7"/>
  <c r="H173" i="3"/>
  <c r="W173" i="3"/>
  <c r="N173" i="3"/>
  <c r="L173" i="3"/>
  <c r="BB617" i="2"/>
  <c r="BT617" i="2"/>
  <c r="BR617" i="2"/>
  <c r="CO617" i="2"/>
  <c r="G3" i="7"/>
  <c r="BV597" i="2"/>
  <c r="BV599" i="2"/>
  <c r="BL597" i="2"/>
  <c r="N355" i="2"/>
  <c r="AW588" i="2"/>
  <c r="W9" i="7"/>
  <c r="AZ599" i="2"/>
  <c r="CN592" i="2"/>
  <c r="BL586" i="2"/>
  <c r="BY617" i="2"/>
  <c r="BB599" i="2"/>
  <c r="BT598" i="2"/>
  <c r="BN599" i="2"/>
  <c r="BM599" i="2"/>
  <c r="AZ490" i="2"/>
  <c r="BV490" i="2"/>
  <c r="BV584" i="2" s="1"/>
  <c r="BK598" i="2"/>
  <c r="BM490" i="2"/>
  <c r="BM584" i="2" s="1"/>
  <c r="BB584" i="2"/>
  <c r="BA588" i="2"/>
  <c r="J442" i="2"/>
  <c r="J10" i="7"/>
  <c r="J355" i="2"/>
  <c r="BC588" i="2"/>
  <c r="BB588" i="2"/>
  <c r="O388" i="2"/>
  <c r="K40" i="6"/>
  <c r="BW488" i="2"/>
  <c r="AX588" i="2"/>
  <c r="G11" i="7"/>
  <c r="O9" i="7"/>
  <c r="BL588" i="2"/>
  <c r="AZ588" i="2"/>
  <c r="BG588" i="2"/>
  <c r="CC588" i="2"/>
  <c r="CL588" i="2"/>
  <c r="V11" i="7"/>
  <c r="K11" i="7"/>
  <c r="H11" i="7"/>
  <c r="I11" i="7"/>
  <c r="I40" i="6"/>
  <c r="AZ603" i="2"/>
  <c r="M40" i="6"/>
  <c r="BV598" i="2"/>
  <c r="V4" i="7"/>
  <c r="CO598" i="2"/>
  <c r="CN598" i="2"/>
  <c r="J86" i="3"/>
  <c r="CL586" i="2"/>
  <c r="K227" i="6"/>
  <c r="K229" i="6" s="1"/>
  <c r="I4" i="7"/>
  <c r="K4" i="7"/>
  <c r="W49" i="3"/>
  <c r="H4" i="7"/>
  <c r="J401" i="2"/>
  <c r="O401" i="2" s="1"/>
  <c r="BG598" i="2"/>
  <c r="D85" i="3"/>
  <c r="O85" i="3"/>
  <c r="O4" i="4" s="1"/>
  <c r="CE597" i="2"/>
  <c r="L413" i="2"/>
  <c r="G4" i="7"/>
  <c r="CE490" i="2"/>
  <c r="CE584" i="2" s="1"/>
  <c r="K446" i="2"/>
  <c r="BR602" i="2"/>
  <c r="K397" i="2"/>
  <c r="J371" i="2"/>
  <c r="BE606" i="2"/>
  <c r="CF602" i="2"/>
  <c r="BJ602" i="2"/>
  <c r="CO599" i="2"/>
  <c r="DH314" i="2"/>
  <c r="BM543" i="2" s="1"/>
  <c r="U9" i="7"/>
  <c r="K86" i="3"/>
  <c r="CI580" i="2"/>
  <c r="BF598" i="2"/>
  <c r="CF599" i="2"/>
  <c r="N397" i="2"/>
  <c r="CO489" i="2"/>
  <c r="CN489" i="2"/>
  <c r="CN583" i="2" s="1"/>
  <c r="BB583" i="2"/>
  <c r="N370" i="2"/>
  <c r="N434" i="2" s="1"/>
  <c r="BV602" i="2"/>
  <c r="M86" i="3"/>
  <c r="BN603" i="2"/>
  <c r="CO610" i="2"/>
  <c r="BU617" i="2"/>
  <c r="BJ598" i="2"/>
  <c r="BM606" i="2"/>
  <c r="J404" i="2"/>
  <c r="O404" i="2" s="1"/>
  <c r="BN489" i="2"/>
  <c r="BN583" i="2" s="1"/>
  <c r="CF610" i="2"/>
  <c r="CN597" i="2"/>
  <c r="L416" i="2"/>
  <c r="CE590" i="2"/>
  <c r="CO606" i="2"/>
  <c r="CH598" i="2"/>
  <c r="J400" i="2"/>
  <c r="BW606" i="2"/>
  <c r="BI598" i="2"/>
  <c r="BB585" i="2"/>
  <c r="BI610" i="2"/>
  <c r="BN488" i="2"/>
  <c r="CN617" i="2"/>
  <c r="BB602" i="2"/>
  <c r="CO585" i="2"/>
  <c r="M389" i="2"/>
  <c r="M453" i="2" s="1"/>
  <c r="BF597" i="2"/>
  <c r="BM489" i="2"/>
  <c r="BM583" i="2" s="1"/>
  <c r="BW603" i="2"/>
  <c r="O379" i="2"/>
  <c r="J397" i="2"/>
  <c r="CH617" i="2"/>
  <c r="CE602" i="2"/>
  <c r="AX599" i="2"/>
  <c r="O383" i="2"/>
  <c r="N369" i="2"/>
  <c r="N433" i="2" s="1"/>
  <c r="CC602" i="2"/>
  <c r="CE489" i="2"/>
  <c r="CE583" i="2" s="1"/>
  <c r="M227" i="6"/>
  <c r="M229" i="6" s="1"/>
  <c r="I227" i="6"/>
  <c r="I229" i="6" s="1"/>
  <c r="BE613" i="2"/>
  <c r="BW599" i="2"/>
  <c r="CL617" i="2"/>
  <c r="AZ585" i="2"/>
  <c r="BI609" i="2"/>
  <c r="CO603" i="2"/>
  <c r="CE606" i="2"/>
  <c r="CF606" i="2"/>
  <c r="BX602" i="2"/>
  <c r="AZ586" i="2"/>
  <c r="CE617" i="2"/>
  <c r="BV603" i="2"/>
  <c r="AW598" i="2"/>
  <c r="J402" i="2"/>
  <c r="O402" i="2" s="1"/>
  <c r="BP602" i="2"/>
  <c r="CN490" i="2"/>
  <c r="CN584" i="2" s="1"/>
  <c r="L367" i="2"/>
  <c r="L431" i="2" s="1"/>
  <c r="CN602" i="2"/>
  <c r="M397" i="2"/>
  <c r="BS602" i="2"/>
  <c r="CG602" i="2"/>
  <c r="CA602" i="2"/>
  <c r="AB12" i="7"/>
  <c r="N12" i="7"/>
  <c r="J412" i="2"/>
  <c r="BF602" i="2"/>
  <c r="X12" i="10"/>
  <c r="BE489" i="2"/>
  <c r="J369" i="2"/>
  <c r="BK612" i="2"/>
  <c r="BW612" i="2"/>
  <c r="CE609" i="2"/>
  <c r="BP585" i="2"/>
  <c r="P17" i="6"/>
  <c r="CM617" i="2"/>
  <c r="BB603" i="2"/>
  <c r="CO602" i="2"/>
  <c r="BF617" i="2"/>
  <c r="BK609" i="2"/>
  <c r="K5" i="7"/>
  <c r="CN609" i="2"/>
  <c r="BD609" i="2"/>
  <c r="BQ581" i="2"/>
  <c r="L371" i="2"/>
  <c r="L435" i="2" s="1"/>
  <c r="BE611" i="2"/>
  <c r="P36" i="9"/>
  <c r="P38" i="9" s="1"/>
  <c r="Q17" i="6"/>
  <c r="I5" i="7"/>
  <c r="CJ490" i="2"/>
  <c r="CJ584" i="2" s="1"/>
  <c r="CF603" i="2"/>
  <c r="CY41" i="2"/>
  <c r="N5" i="10"/>
  <c r="Y10" i="9"/>
  <c r="AC10" i="9" s="1"/>
  <c r="N7" i="10"/>
  <c r="Y21" i="9"/>
  <c r="Z21" i="9" s="1"/>
  <c r="Z30" i="9" s="1"/>
  <c r="AB30" i="9" s="1"/>
  <c r="G40" i="9"/>
  <c r="G41" i="9" s="1"/>
  <c r="G42" i="9" s="1"/>
  <c r="BI586" i="2"/>
  <c r="K354" i="2"/>
  <c r="BG602" i="2"/>
  <c r="BS590" i="2"/>
  <c r="AZ617" i="2"/>
  <c r="H8" i="7"/>
  <c r="BK606" i="2"/>
  <c r="CC585" i="2"/>
  <c r="CE585" i="2"/>
  <c r="BV585" i="2"/>
  <c r="AA29" i="9"/>
  <c r="AC29" i="9" s="1"/>
  <c r="Z22" i="9"/>
  <c r="AA22" i="9" s="1"/>
  <c r="Z11" i="10" s="1"/>
  <c r="X9" i="10"/>
  <c r="BO602" i="2"/>
  <c r="CL598" i="2"/>
  <c r="N40" i="9"/>
  <c r="N41" i="9" s="1"/>
  <c r="N42" i="9" s="1"/>
  <c r="X38" i="9"/>
  <c r="X40" i="9" s="1"/>
  <c r="X41" i="9" s="1"/>
  <c r="X42" i="9" s="1"/>
  <c r="BQ598" i="2"/>
  <c r="CH602" i="2"/>
  <c r="AA26" i="9"/>
  <c r="AC26" i="9" s="1"/>
  <c r="J40" i="9"/>
  <c r="J41" i="9" s="1"/>
  <c r="J42" i="9" s="1"/>
  <c r="X7" i="10"/>
  <c r="O10" i="9"/>
  <c r="N12" i="10"/>
  <c r="N13" i="10"/>
  <c r="N6" i="10"/>
  <c r="X8" i="10"/>
  <c r="X2" i="10"/>
  <c r="N9" i="10"/>
  <c r="N2" i="10"/>
  <c r="N10" i="10"/>
  <c r="X5" i="10"/>
  <c r="N8" i="10"/>
  <c r="N11" i="10"/>
  <c r="I40" i="9"/>
  <c r="I41" i="9" s="1"/>
  <c r="I42" i="9" s="1"/>
  <c r="Y18" i="9"/>
  <c r="Z18" i="9" s="1"/>
  <c r="AA18" i="9" s="1"/>
  <c r="O34" i="9"/>
  <c r="O36" i="9" s="1"/>
  <c r="Y33" i="9"/>
  <c r="AA27" i="9"/>
  <c r="AC27" i="9" s="1"/>
  <c r="L40" i="9"/>
  <c r="L41" i="9" s="1"/>
  <c r="L42" i="9" s="1"/>
  <c r="N446" i="2"/>
  <c r="AA25" i="9"/>
  <c r="AC25" i="9" s="1"/>
  <c r="CO612" i="2"/>
  <c r="CE612" i="2"/>
  <c r="CF612" i="2"/>
  <c r="BA617" i="2"/>
  <c r="BX617" i="2"/>
  <c r="H40" i="9"/>
  <c r="H41" i="9" s="1"/>
  <c r="H42" i="9" s="1"/>
  <c r="BI612" i="2"/>
  <c r="BK585" i="2"/>
  <c r="CG617" i="2"/>
  <c r="BD610" i="2"/>
  <c r="BE610" i="2"/>
  <c r="BV610" i="2"/>
  <c r="BW610" i="2"/>
  <c r="AA28" i="9"/>
  <c r="AC28" i="9" s="1"/>
  <c r="K418" i="2"/>
  <c r="K451" i="2" s="1"/>
  <c r="N418" i="2"/>
  <c r="N451" i="2" s="1"/>
  <c r="Z12" i="10"/>
  <c r="O417" i="2"/>
  <c r="J450" i="2"/>
  <c r="O450" i="2" s="1"/>
  <c r="L10" i="7"/>
  <c r="AY602" i="2"/>
  <c r="BK602" i="2"/>
  <c r="BW489" i="2"/>
  <c r="BW583" i="2" s="1"/>
  <c r="M369" i="2"/>
  <c r="M433" i="2" s="1"/>
  <c r="BB597" i="2"/>
  <c r="BJ588" i="2"/>
  <c r="J389" i="2"/>
  <c r="J387" i="2"/>
  <c r="O387" i="2" s="1"/>
  <c r="O378" i="2"/>
  <c r="G46" i="9"/>
  <c r="DR535" i="2"/>
  <c r="AW597" i="2"/>
  <c r="J441" i="2"/>
  <c r="AZ597" i="2"/>
  <c r="BK610" i="2"/>
  <c r="BV588" i="2"/>
  <c r="AY588" i="2"/>
  <c r="BC602" i="2"/>
  <c r="BK590" i="2"/>
  <c r="AX590" i="2"/>
  <c r="AX603" i="2"/>
  <c r="K406" i="2"/>
  <c r="K439" i="2" s="1"/>
  <c r="X13" i="10"/>
  <c r="Y13" i="10"/>
  <c r="AB23" i="9"/>
  <c r="BF588" i="2"/>
  <c r="CG610" i="2"/>
  <c r="BH597" i="2"/>
  <c r="L8" i="7"/>
  <c r="AB8" i="7"/>
  <c r="BA602" i="2"/>
  <c r="AX597" i="2"/>
  <c r="BI597" i="2"/>
  <c r="BP598" i="2"/>
  <c r="AA23" i="9"/>
  <c r="BH588" i="2"/>
  <c r="BJ597" i="2"/>
  <c r="I86" i="3"/>
  <c r="Y12" i="10"/>
  <c r="AB24" i="9"/>
  <c r="AC24" i="9" s="1"/>
  <c r="L373" i="2"/>
  <c r="L437" i="2" s="1"/>
  <c r="N406" i="2"/>
  <c r="N439" i="2" s="1"/>
  <c r="AW610" i="2"/>
  <c r="BH612" i="2"/>
  <c r="T186" i="3" l="1"/>
  <c r="T188" i="3"/>
  <c r="P23" i="3"/>
  <c r="P25" i="3" s="1"/>
  <c r="I25" i="3"/>
  <c r="W186" i="3"/>
  <c r="W188" i="3"/>
  <c r="V344" i="2"/>
  <c r="X234" i="6"/>
  <c r="X236" i="6" s="1"/>
  <c r="X237" i="6" s="1"/>
  <c r="U234" i="6"/>
  <c r="U236" i="6" s="1"/>
  <c r="S237" i="6"/>
  <c r="CC339" i="2"/>
  <c r="FO333" i="2"/>
  <c r="FO335" i="2" s="1"/>
  <c r="FN333" i="2"/>
  <c r="FN335" i="2" s="1"/>
  <c r="BT338" i="2"/>
  <c r="CE333" i="2"/>
  <c r="CE335" i="2" s="1"/>
  <c r="BM333" i="2"/>
  <c r="BM335" i="2" s="1"/>
  <c r="BM338" i="2" s="1"/>
  <c r="BV333" i="2"/>
  <c r="BV335" i="2" s="1"/>
  <c r="BD333" i="2"/>
  <c r="BD335" i="2" s="1"/>
  <c r="CN333" i="2"/>
  <c r="CN335" i="2" s="1"/>
  <c r="Y9" i="6"/>
  <c r="Z9" i="6" s="1"/>
  <c r="AA9" i="6" s="1"/>
  <c r="CI339" i="2"/>
  <c r="BR339" i="2"/>
  <c r="EZ339" i="2"/>
  <c r="EZ340" i="2" s="1"/>
  <c r="EX338" i="2"/>
  <c r="FE338" i="2"/>
  <c r="BK338" i="2"/>
  <c r="CK338" i="2"/>
  <c r="CL338" i="2"/>
  <c r="BZ339" i="2"/>
  <c r="BZ340" i="2" s="1"/>
  <c r="T339" i="2"/>
  <c r="BL339" i="2"/>
  <c r="BT339" i="2"/>
  <c r="BK339" i="2"/>
  <c r="BH338" i="2"/>
  <c r="BU339" i="2"/>
  <c r="BB338" i="2"/>
  <c r="AZ338" i="2"/>
  <c r="CA339" i="2"/>
  <c r="BJ338" i="2"/>
  <c r="BI338" i="2"/>
  <c r="CC338" i="2"/>
  <c r="CJ339" i="2"/>
  <c r="AW342" i="2"/>
  <c r="AW338" i="2"/>
  <c r="AW527" i="2"/>
  <c r="AW528" i="2" s="1"/>
  <c r="CY43" i="2"/>
  <c r="BY338" i="2"/>
  <c r="BF338" i="2"/>
  <c r="AW339" i="2"/>
  <c r="BX338" i="2"/>
  <c r="CH339" i="2"/>
  <c r="CH340" i="2" s="1"/>
  <c r="CG339" i="2"/>
  <c r="BO339" i="2"/>
  <c r="BP338" i="2"/>
  <c r="FB338" i="2"/>
  <c r="ES343" i="2"/>
  <c r="EN343" i="2"/>
  <c r="EM343" i="2"/>
  <c r="V237" i="6"/>
  <c r="W237" i="6"/>
  <c r="EO343" i="2"/>
  <c r="CO24" i="2"/>
  <c r="CO11" i="2"/>
  <c r="BN24" i="2"/>
  <c r="BN486" i="2" s="1"/>
  <c r="BN11" i="2"/>
  <c r="DH24" i="2"/>
  <c r="DH11" i="2"/>
  <c r="BW24" i="2"/>
  <c r="BW486" i="2" s="1"/>
  <c r="BW11" i="2"/>
  <c r="CF24" i="2"/>
  <c r="CF486" i="2" s="1"/>
  <c r="CF11" i="2"/>
  <c r="BE24" i="2"/>
  <c r="BE11" i="2"/>
  <c r="AZ534" i="2"/>
  <c r="AZ581" i="2" s="1"/>
  <c r="CU487" i="2"/>
  <c r="BB534" i="2"/>
  <c r="BB581" i="2" s="1"/>
  <c r="CW487" i="2"/>
  <c r="D23" i="3"/>
  <c r="CE506" i="2"/>
  <c r="CE600" i="2" s="1"/>
  <c r="K25" i="3"/>
  <c r="K5" i="4"/>
  <c r="BV506" i="2"/>
  <c r="BV600" i="2" s="1"/>
  <c r="M25" i="3"/>
  <c r="M5" i="4"/>
  <c r="CN506" i="2"/>
  <c r="CN600" i="2" s="1"/>
  <c r="U189" i="3"/>
  <c r="U190" i="3" s="1"/>
  <c r="V189" i="3"/>
  <c r="O23" i="3"/>
  <c r="DI10" i="2"/>
  <c r="FP10" i="2" s="1"/>
  <c r="I12" i="6"/>
  <c r="K12" i="6"/>
  <c r="M12" i="6"/>
  <c r="BI526" i="2"/>
  <c r="CA580" i="2"/>
  <c r="CA526" i="2"/>
  <c r="BR580" i="2"/>
  <c r="BR526" i="2"/>
  <c r="CL580" i="2"/>
  <c r="CL526" i="2"/>
  <c r="CJ580" i="2"/>
  <c r="CJ526" i="2"/>
  <c r="CC580" i="2"/>
  <c r="CC526" i="2"/>
  <c r="BB580" i="2"/>
  <c r="BB526" i="2"/>
  <c r="AZ580" i="2"/>
  <c r="AZ526" i="2"/>
  <c r="BK526" i="2"/>
  <c r="BT580" i="2"/>
  <c r="BT526" i="2"/>
  <c r="BP581" i="2"/>
  <c r="BM526" i="2"/>
  <c r="AX581" i="2"/>
  <c r="CE580" i="2"/>
  <c r="BV580" i="2"/>
  <c r="J449" i="2"/>
  <c r="P17" i="4"/>
  <c r="BE488" i="2"/>
  <c r="BI581" i="2"/>
  <c r="BK581" i="2"/>
  <c r="BI533" i="2"/>
  <c r="BK533" i="2"/>
  <c r="CN486" i="2"/>
  <c r="BD580" i="2"/>
  <c r="BG581" i="2"/>
  <c r="CN581" i="2"/>
  <c r="BV581" i="2"/>
  <c r="CO581" i="2"/>
  <c r="CY314" i="2"/>
  <c r="BD543" i="2" s="1"/>
  <c r="BM590" i="2"/>
  <c r="K355" i="2"/>
  <c r="CO328" i="2"/>
  <c r="CN590" i="2"/>
  <c r="BN328" i="2"/>
  <c r="CF328" i="2"/>
  <c r="CN595" i="2"/>
  <c r="BV590" i="2"/>
  <c r="M377" i="2"/>
  <c r="M441" i="2" s="1"/>
  <c r="BW328" i="2"/>
  <c r="CN582" i="2"/>
  <c r="CE581" i="2"/>
  <c r="N367" i="2"/>
  <c r="N431" i="2" s="1"/>
  <c r="CF581" i="2"/>
  <c r="M367" i="2"/>
  <c r="M431" i="2" s="1"/>
  <c r="BW581" i="2"/>
  <c r="O356" i="2"/>
  <c r="Q356" i="2" s="1"/>
  <c r="N357" i="2"/>
  <c r="N358" i="2" s="1"/>
  <c r="K357" i="2"/>
  <c r="K377" i="2"/>
  <c r="K441" i="2" s="1"/>
  <c r="H49" i="3"/>
  <c r="O354" i="2"/>
  <c r="Q354" i="2" s="1"/>
  <c r="N377" i="2"/>
  <c r="N441" i="2" s="1"/>
  <c r="CF314" i="2"/>
  <c r="J414" i="2"/>
  <c r="J447" i="2" s="1"/>
  <c r="O447" i="2" s="1"/>
  <c r="M355" i="2"/>
  <c r="J367" i="2"/>
  <c r="J431" i="2" s="1"/>
  <c r="M173" i="3"/>
  <c r="K173" i="3"/>
  <c r="X85" i="3"/>
  <c r="X4" i="4" s="1"/>
  <c r="P4" i="4"/>
  <c r="S189" i="3"/>
  <c r="S190" i="3" s="1"/>
  <c r="R189" i="3"/>
  <c r="R190" i="3" s="1"/>
  <c r="G48" i="9"/>
  <c r="L372" i="2"/>
  <c r="BN585" i="2"/>
  <c r="P27" i="6"/>
  <c r="Q27" i="6"/>
  <c r="BM617" i="2"/>
  <c r="CF585" i="2"/>
  <c r="N366" i="2"/>
  <c r="N430" i="2" s="1"/>
  <c r="CO583" i="2"/>
  <c r="CF609" i="2"/>
  <c r="BE609" i="2"/>
  <c r="CO609" i="2"/>
  <c r="BW609" i="2"/>
  <c r="CO586" i="2"/>
  <c r="CF597" i="2"/>
  <c r="BE586" i="2"/>
  <c r="BM586" i="2"/>
  <c r="AZ584" i="2"/>
  <c r="M371" i="2"/>
  <c r="M435" i="2" s="1"/>
  <c r="BW598" i="2"/>
  <c r="BD598" i="2"/>
  <c r="L380" i="2"/>
  <c r="L444" i="2" s="1"/>
  <c r="L385" i="2"/>
  <c r="O385" i="2" s="1"/>
  <c r="L3" i="7"/>
  <c r="J3" i="7"/>
  <c r="I173" i="3"/>
  <c r="M368" i="2"/>
  <c r="M432" i="2" s="1"/>
  <c r="M357" i="2"/>
  <c r="BV617" i="2"/>
  <c r="BE618" i="2"/>
  <c r="M370" i="2"/>
  <c r="M434" i="2" s="1"/>
  <c r="M384" i="2"/>
  <c r="M448" i="2" s="1"/>
  <c r="J384" i="2"/>
  <c r="J448" i="2" s="1"/>
  <c r="L11" i="7"/>
  <c r="K384" i="2"/>
  <c r="K448" i="2" s="1"/>
  <c r="N384" i="2"/>
  <c r="N448" i="2" s="1"/>
  <c r="L357" i="2"/>
  <c r="DI314" i="2"/>
  <c r="BN543" i="2" s="1"/>
  <c r="CZ314" i="2"/>
  <c r="BE543" i="2" s="1"/>
  <c r="BD599" i="2"/>
  <c r="BD490" i="2"/>
  <c r="J357" i="2"/>
  <c r="J358" i="2" s="1"/>
  <c r="AZ602" i="2"/>
  <c r="AB10" i="7"/>
  <c r="N10" i="7"/>
  <c r="J421" i="2"/>
  <c r="AB3" i="7"/>
  <c r="BK588" i="2"/>
  <c r="CE588" i="2"/>
  <c r="BW588" i="2"/>
  <c r="CF588" i="2"/>
  <c r="CN588" i="2"/>
  <c r="AZ590" i="2"/>
  <c r="BB590" i="2"/>
  <c r="K373" i="2"/>
  <c r="K437" i="2" s="1"/>
  <c r="N9" i="7"/>
  <c r="L355" i="2"/>
  <c r="J11" i="7"/>
  <c r="AB11" i="7"/>
  <c r="L384" i="2"/>
  <c r="L448" i="2" s="1"/>
  <c r="L370" i="2"/>
  <c r="L434" i="2" s="1"/>
  <c r="M49" i="3"/>
  <c r="Q40" i="6"/>
  <c r="BM598" i="2"/>
  <c r="J410" i="2"/>
  <c r="J443" i="2" s="1"/>
  <c r="O443" i="2" s="1"/>
  <c r="W12" i="7"/>
  <c r="O12" i="7"/>
  <c r="CF598" i="2"/>
  <c r="M366" i="2"/>
  <c r="M430" i="2" s="1"/>
  <c r="L4" i="7"/>
  <c r="AB4" i="7"/>
  <c r="J4" i="7"/>
  <c r="M382" i="2"/>
  <c r="M446" i="2" s="1"/>
  <c r="L382" i="2"/>
  <c r="L446" i="2" s="1"/>
  <c r="J382" i="2"/>
  <c r="J446" i="2" s="1"/>
  <c r="K368" i="2"/>
  <c r="K432" i="2" s="1"/>
  <c r="M373" i="2"/>
  <c r="M437" i="2" s="1"/>
  <c r="BI602" i="2"/>
  <c r="L369" i="2"/>
  <c r="L433" i="2" s="1"/>
  <c r="K369" i="2"/>
  <c r="K433" i="2" s="1"/>
  <c r="CF617" i="2"/>
  <c r="O416" i="2"/>
  <c r="BP617" i="2"/>
  <c r="BK597" i="2"/>
  <c r="M380" i="2"/>
  <c r="M444" i="2" s="1"/>
  <c r="BN606" i="2"/>
  <c r="BD603" i="2"/>
  <c r="P86" i="3"/>
  <c r="J366" i="2"/>
  <c r="J430" i="2" s="1"/>
  <c r="BE583" i="2"/>
  <c r="L368" i="2"/>
  <c r="L432" i="2" s="1"/>
  <c r="BD583" i="2"/>
  <c r="BD602" i="2"/>
  <c r="BW602" i="2"/>
  <c r="CO588" i="2"/>
  <c r="K366" i="2"/>
  <c r="K430" i="2" s="1"/>
  <c r="BW586" i="2"/>
  <c r="M421" i="2"/>
  <c r="CF489" i="2"/>
  <c r="CF583" i="2" s="1"/>
  <c r="Q227" i="6"/>
  <c r="Q229" i="6" s="1"/>
  <c r="J5" i="7"/>
  <c r="N373" i="2"/>
  <c r="N437" i="2" s="1"/>
  <c r="BE603" i="2"/>
  <c r="K421" i="2"/>
  <c r="CO597" i="2"/>
  <c r="K370" i="2"/>
  <c r="K434" i="2" s="1"/>
  <c r="CO490" i="2"/>
  <c r="CO584" i="2" s="1"/>
  <c r="BZ527" i="2"/>
  <c r="BZ528" i="2" s="1"/>
  <c r="O412" i="2"/>
  <c r="J445" i="2"/>
  <c r="O445" i="2" s="1"/>
  <c r="Y30" i="9"/>
  <c r="J373" i="2"/>
  <c r="J437" i="2" s="1"/>
  <c r="AB21" i="9"/>
  <c r="AA21" i="9"/>
  <c r="P40" i="9"/>
  <c r="P41" i="9" s="1"/>
  <c r="P42" i="9" s="1"/>
  <c r="Y11" i="10"/>
  <c r="L5" i="7"/>
  <c r="AB5" i="7"/>
  <c r="N372" i="2"/>
  <c r="N436" i="2" s="1"/>
  <c r="CF586" i="2"/>
  <c r="BM609" i="2"/>
  <c r="AB22" i="9"/>
  <c r="AC22" i="9" s="1"/>
  <c r="CZ41" i="2"/>
  <c r="CE603" i="2"/>
  <c r="N371" i="2"/>
  <c r="N435" i="2" s="1"/>
  <c r="BD585" i="2"/>
  <c r="O38" i="9"/>
  <c r="O40" i="9" s="1"/>
  <c r="O41" i="9" s="1"/>
  <c r="O42" i="9" s="1"/>
  <c r="BM610" i="2"/>
  <c r="Y19" i="9"/>
  <c r="X10" i="10"/>
  <c r="Z9" i="10"/>
  <c r="BW597" i="2"/>
  <c r="Y34" i="9"/>
  <c r="Z33" i="9"/>
  <c r="AA33" i="9" s="1"/>
  <c r="O86" i="3"/>
  <c r="BD588" i="2"/>
  <c r="CN612" i="2"/>
  <c r="Z10" i="10"/>
  <c r="AA19" i="9"/>
  <c r="BO617" i="2"/>
  <c r="BQ617" i="2"/>
  <c r="L403" i="2"/>
  <c r="O403" i="2" s="1"/>
  <c r="BM612" i="2"/>
  <c r="BN613" i="2"/>
  <c r="Y10" i="10"/>
  <c r="Z19" i="9"/>
  <c r="J380" i="2"/>
  <c r="Z13" i="10"/>
  <c r="AC23" i="9"/>
  <c r="BN602" i="2"/>
  <c r="K367" i="2"/>
  <c r="O400" i="2"/>
  <c r="J433" i="2"/>
  <c r="W8" i="7"/>
  <c r="O8" i="7"/>
  <c r="AW581" i="2"/>
  <c r="BG597" i="2"/>
  <c r="AY581" i="2"/>
  <c r="CO590" i="2"/>
  <c r="K380" i="2"/>
  <c r="K444" i="2" s="1"/>
  <c r="BA598" i="2"/>
  <c r="N421" i="2"/>
  <c r="J435" i="2"/>
  <c r="O413" i="2"/>
  <c r="BW590" i="2"/>
  <c r="O389" i="2"/>
  <c r="J453" i="2"/>
  <c r="O453" i="2" s="1"/>
  <c r="J436" i="2"/>
  <c r="AX598" i="2"/>
  <c r="BN610" i="2"/>
  <c r="O25" i="3" l="1"/>
  <c r="BE333" i="2"/>
  <c r="BE335" i="2" s="1"/>
  <c r="CF333" i="2"/>
  <c r="BW333" i="2"/>
  <c r="BW335" i="2" s="1"/>
  <c r="CE338" i="2"/>
  <c r="BN333" i="2"/>
  <c r="BN335" i="2" s="1"/>
  <c r="CO333" i="2"/>
  <c r="CO335" i="2" s="1"/>
  <c r="BR338" i="2"/>
  <c r="BV339" i="2"/>
  <c r="BD534" i="2"/>
  <c r="BD581" i="2" s="1"/>
  <c r="CY487" i="2"/>
  <c r="CA338" i="2"/>
  <c r="CJ338" i="2"/>
  <c r="BI339" i="2"/>
  <c r="BB339" i="2"/>
  <c r="CF501" i="2"/>
  <c r="CZ43" i="2"/>
  <c r="FP41" i="2"/>
  <c r="BM339" i="2"/>
  <c r="EU343" i="2"/>
  <c r="BV338" i="2"/>
  <c r="BW506" i="2"/>
  <c r="BW600" i="2" s="1"/>
  <c r="CN339" i="2"/>
  <c r="CN338" i="2"/>
  <c r="BD339" i="2"/>
  <c r="BD338" i="2"/>
  <c r="CE339" i="2"/>
  <c r="U237" i="6"/>
  <c r="ET343" i="2"/>
  <c r="DI24" i="2"/>
  <c r="DI11" i="2"/>
  <c r="X23" i="3"/>
  <c r="P5" i="4"/>
  <c r="CE526" i="2"/>
  <c r="BV526" i="2"/>
  <c r="CO506" i="2"/>
  <c r="CO600" i="2" s="1"/>
  <c r="CF506" i="2"/>
  <c r="CF600" i="2" s="1"/>
  <c r="O5" i="4"/>
  <c r="BC661" i="2"/>
  <c r="BD526" i="2"/>
  <c r="BN501" i="2"/>
  <c r="P12" i="6"/>
  <c r="Q12" i="6"/>
  <c r="CN580" i="2"/>
  <c r="CN526" i="2"/>
  <c r="BW580" i="2"/>
  <c r="CF580" i="2"/>
  <c r="CF496" i="2"/>
  <c r="CF590" i="2" s="1"/>
  <c r="X17" i="4"/>
  <c r="Z17" i="4"/>
  <c r="CO486" i="2"/>
  <c r="BM533" i="2"/>
  <c r="BE486" i="2"/>
  <c r="Y17" i="6"/>
  <c r="BM581" i="2"/>
  <c r="BN581" i="2"/>
  <c r="BE590" i="2"/>
  <c r="BN590" i="2"/>
  <c r="O3" i="7"/>
  <c r="K358" i="2"/>
  <c r="BW501" i="2"/>
  <c r="CO501" i="2"/>
  <c r="J418" i="2"/>
  <c r="J451" i="2" s="1"/>
  <c r="O441" i="2"/>
  <c r="O377" i="2"/>
  <c r="O414" i="2"/>
  <c r="I49" i="3"/>
  <c r="O367" i="2"/>
  <c r="O355" i="2"/>
  <c r="Q355" i="2" s="1"/>
  <c r="M358" i="2"/>
  <c r="Y85" i="3"/>
  <c r="Z85" i="3" s="1"/>
  <c r="T189" i="3"/>
  <c r="T190" i="3" s="1"/>
  <c r="CH527" i="2"/>
  <c r="CH528" i="2" s="1"/>
  <c r="Y27" i="6"/>
  <c r="P40" i="6"/>
  <c r="BN609" i="2"/>
  <c r="N368" i="2"/>
  <c r="N432" i="2" s="1"/>
  <c r="N454" i="2" s="1"/>
  <c r="BN618" i="2"/>
  <c r="CI340" i="2"/>
  <c r="CG340" i="2"/>
  <c r="CK340" i="2"/>
  <c r="CM340" i="2"/>
  <c r="CD340" i="2"/>
  <c r="CB340" i="2"/>
  <c r="BX340" i="2"/>
  <c r="BN586" i="2"/>
  <c r="BW585" i="2"/>
  <c r="BE597" i="2"/>
  <c r="L449" i="2"/>
  <c r="O449" i="2" s="1"/>
  <c r="J368" i="2"/>
  <c r="J432" i="2" s="1"/>
  <c r="O173" i="3"/>
  <c r="P173" i="3"/>
  <c r="L418" i="2"/>
  <c r="BW617" i="2"/>
  <c r="V190" i="3"/>
  <c r="BW490" i="2"/>
  <c r="BW584" i="2" s="1"/>
  <c r="BD584" i="2"/>
  <c r="BN597" i="2"/>
  <c r="O357" i="2"/>
  <c r="Q357" i="2" s="1"/>
  <c r="BE599" i="2"/>
  <c r="BE490" i="2"/>
  <c r="BN598" i="2"/>
  <c r="BE598" i="2"/>
  <c r="O10" i="7"/>
  <c r="L409" i="2"/>
  <c r="O409" i="2" s="1"/>
  <c r="N3" i="7"/>
  <c r="BE588" i="2"/>
  <c r="L358" i="2"/>
  <c r="O384" i="2"/>
  <c r="BM588" i="2"/>
  <c r="BN588" i="2"/>
  <c r="BD590" i="2"/>
  <c r="N11" i="7"/>
  <c r="O11" i="7"/>
  <c r="O448" i="2"/>
  <c r="CI527" i="2"/>
  <c r="CI528" i="2" s="1"/>
  <c r="CK527" i="2"/>
  <c r="CK528" i="2" s="1"/>
  <c r="BM597" i="2"/>
  <c r="CD527" i="2"/>
  <c r="CD528" i="2" s="1"/>
  <c r="CB527" i="2"/>
  <c r="CB528" i="2" s="1"/>
  <c r="CM527" i="2"/>
  <c r="CM528" i="2" s="1"/>
  <c r="BX527" i="2"/>
  <c r="BX528" i="2" s="1"/>
  <c r="CG527" i="2"/>
  <c r="CG528" i="2" s="1"/>
  <c r="BN584" i="2"/>
  <c r="O410" i="2"/>
  <c r="O49" i="3"/>
  <c r="P49" i="3"/>
  <c r="O4" i="7"/>
  <c r="N4" i="7"/>
  <c r="O446" i="2"/>
  <c r="P227" i="6"/>
  <c r="P229" i="6" s="1"/>
  <c r="X9" i="7"/>
  <c r="O382" i="2"/>
  <c r="N380" i="2"/>
  <c r="N444" i="2" s="1"/>
  <c r="BD597" i="2"/>
  <c r="O433" i="2"/>
  <c r="O369" i="2"/>
  <c r="M454" i="2"/>
  <c r="BM602" i="2"/>
  <c r="L397" i="2"/>
  <c r="O397" i="2" s="1"/>
  <c r="BN611" i="2"/>
  <c r="BE585" i="2"/>
  <c r="BE602" i="2"/>
  <c r="AC21" i="9"/>
  <c r="O437" i="2"/>
  <c r="Y227" i="6"/>
  <c r="Y229" i="6" s="1"/>
  <c r="AC6" i="4"/>
  <c r="M390" i="2"/>
  <c r="O372" i="2"/>
  <c r="O435" i="2"/>
  <c r="N8" i="7"/>
  <c r="O371" i="2"/>
  <c r="AA30" i="9"/>
  <c r="AC30" i="9" s="1"/>
  <c r="O373" i="2"/>
  <c r="Y36" i="9"/>
  <c r="Y38" i="9" s="1"/>
  <c r="Y40" i="9" s="1"/>
  <c r="Y41" i="9" s="1"/>
  <c r="Y42" i="9" s="1"/>
  <c r="O5" i="7"/>
  <c r="J405" i="2"/>
  <c r="AA34" i="9"/>
  <c r="AB33" i="9"/>
  <c r="AC33" i="9" s="1"/>
  <c r="Z34" i="9"/>
  <c r="AB34" i="9" s="1"/>
  <c r="L436" i="2"/>
  <c r="O436" i="2" s="1"/>
  <c r="AC19" i="9"/>
  <c r="L406" i="2"/>
  <c r="BY527" i="2"/>
  <c r="BY528" i="2" s="1"/>
  <c r="BY340" i="2"/>
  <c r="X49" i="3"/>
  <c r="K431" i="2"/>
  <c r="K454" i="2" s="1"/>
  <c r="K390" i="2"/>
  <c r="J444" i="2"/>
  <c r="X25" i="3" l="1"/>
  <c r="BN339" i="2"/>
  <c r="CF335" i="2"/>
  <c r="CF339" i="2" s="1"/>
  <c r="CO339" i="2"/>
  <c r="BE534" i="2"/>
  <c r="BE581" i="2" s="1"/>
  <c r="AA86" i="3"/>
  <c r="AD85" i="3"/>
  <c r="CZ487" i="2"/>
  <c r="CO338" i="2"/>
  <c r="BN338" i="2"/>
  <c r="BE339" i="2"/>
  <c r="BE338" i="2"/>
  <c r="BW338" i="2"/>
  <c r="AE85" i="3"/>
  <c r="Y23" i="3"/>
  <c r="Z23" i="3" s="1"/>
  <c r="X5" i="4"/>
  <c r="Y12" i="6"/>
  <c r="M465" i="2"/>
  <c r="CF526" i="2"/>
  <c r="BN526" i="2"/>
  <c r="BW526" i="2"/>
  <c r="CO580" i="2"/>
  <c r="CO526" i="2"/>
  <c r="BE580" i="2"/>
  <c r="BE526" i="2"/>
  <c r="BE661" i="2"/>
  <c r="AA17" i="4"/>
  <c r="Y17" i="4"/>
  <c r="AA17" i="6"/>
  <c r="AB17" i="6"/>
  <c r="BN533" i="2"/>
  <c r="J465" i="2"/>
  <c r="Z17" i="6"/>
  <c r="AE17" i="6" s="1"/>
  <c r="W3" i="7"/>
  <c r="L465" i="2"/>
  <c r="K465" i="2"/>
  <c r="K391" i="2"/>
  <c r="M391" i="2"/>
  <c r="N465" i="2"/>
  <c r="AA4" i="4"/>
  <c r="X173" i="3"/>
  <c r="W189" i="3"/>
  <c r="W190" i="3" s="1"/>
  <c r="Y4" i="4"/>
  <c r="Y40" i="6"/>
  <c r="AA27" i="6"/>
  <c r="N5" i="7"/>
  <c r="O432" i="2"/>
  <c r="N390" i="2"/>
  <c r="N391" i="2" s="1"/>
  <c r="CL340" i="2"/>
  <c r="CA340" i="2"/>
  <c r="O368" i="2"/>
  <c r="L451" i="2"/>
  <c r="O451" i="2" s="1"/>
  <c r="O418" i="2"/>
  <c r="BE584" i="2"/>
  <c r="O358" i="2"/>
  <c r="Q358" i="2"/>
  <c r="J370" i="2"/>
  <c r="W10" i="7"/>
  <c r="L442" i="2"/>
  <c r="O442" i="2" s="1"/>
  <c r="W11" i="7"/>
  <c r="CL527" i="2"/>
  <c r="CL528" i="2" s="1"/>
  <c r="CC340" i="2"/>
  <c r="CC527" i="2"/>
  <c r="CC528" i="2" s="1"/>
  <c r="CJ340" i="2"/>
  <c r="CJ527" i="2"/>
  <c r="CJ528" i="2" s="1"/>
  <c r="CA527" i="2"/>
  <c r="CA528" i="2" s="1"/>
  <c r="X12" i="7"/>
  <c r="X86" i="3"/>
  <c r="O380" i="2"/>
  <c r="O444" i="2"/>
  <c r="W4" i="7"/>
  <c r="X10" i="7"/>
  <c r="X8" i="7"/>
  <c r="N456" i="2"/>
  <c r="J478" i="2" s="1"/>
  <c r="AA36" i="9"/>
  <c r="AA38" i="9" s="1"/>
  <c r="W5" i="7"/>
  <c r="J406" i="2"/>
  <c r="J438" i="2"/>
  <c r="O438" i="2" s="1"/>
  <c r="O405" i="2"/>
  <c r="Z36" i="9"/>
  <c r="AB36" i="9" s="1"/>
  <c r="AC34" i="9"/>
  <c r="L439" i="2"/>
  <c r="L421" i="2"/>
  <c r="Y49" i="3"/>
  <c r="O431" i="2"/>
  <c r="Z25" i="3" l="1"/>
  <c r="CF338" i="2"/>
  <c r="BW339" i="2"/>
  <c r="AD9" i="6"/>
  <c r="AE9" i="6"/>
  <c r="AD17" i="6"/>
  <c r="AE49" i="3"/>
  <c r="AE23" i="3"/>
  <c r="Y25" i="3"/>
  <c r="Y5" i="4"/>
  <c r="AB27" i="6"/>
  <c r="Z27" i="6"/>
  <c r="AA49" i="3"/>
  <c r="AA12" i="6"/>
  <c r="Z12" i="6"/>
  <c r="AE12" i="6" s="1"/>
  <c r="X3" i="7"/>
  <c r="O465" i="2"/>
  <c r="AC4" i="4"/>
  <c r="Z4" i="4"/>
  <c r="Z86" i="3"/>
  <c r="Y173" i="3"/>
  <c r="AB227" i="6"/>
  <c r="AB229" i="6" s="1"/>
  <c r="Z49" i="3"/>
  <c r="AA227" i="6"/>
  <c r="AA229" i="6" s="1"/>
  <c r="Z40" i="6"/>
  <c r="CF340" i="2"/>
  <c r="CO340" i="2"/>
  <c r="CN340" i="2"/>
  <c r="AC8" i="4"/>
  <c r="AA173" i="3"/>
  <c r="Y3" i="7"/>
  <c r="X11" i="7"/>
  <c r="AB170" i="3"/>
  <c r="J434" i="2"/>
  <c r="O434" i="2" s="1"/>
  <c r="J390" i="2"/>
  <c r="J391" i="2" s="1"/>
  <c r="O370" i="2"/>
  <c r="K478" i="2"/>
  <c r="L478" i="2" s="1"/>
  <c r="CF527" i="2"/>
  <c r="CF528" i="2" s="1"/>
  <c r="AC9" i="4"/>
  <c r="CE340" i="2"/>
  <c r="Y86" i="3"/>
  <c r="Z227" i="6"/>
  <c r="X5" i="7"/>
  <c r="X4" i="7"/>
  <c r="Z9" i="7"/>
  <c r="AC3" i="4"/>
  <c r="AC7" i="4"/>
  <c r="AC36" i="9"/>
  <c r="J439" i="2"/>
  <c r="O406" i="2"/>
  <c r="O421" i="2" s="1"/>
  <c r="Z38" i="9"/>
  <c r="AB38" i="9" s="1"/>
  <c r="AC38" i="9" s="1"/>
  <c r="AA40" i="9"/>
  <c r="AD23" i="3" l="1"/>
  <c r="AA25" i="3"/>
  <c r="AE40" i="6"/>
  <c r="AE173" i="3"/>
  <c r="Z229" i="6"/>
  <c r="AD227" i="6"/>
  <c r="AE227" i="6"/>
  <c r="AD27" i="6"/>
  <c r="AE27" i="6"/>
  <c r="AB12" i="6"/>
  <c r="AD49" i="3"/>
  <c r="AD86" i="3"/>
  <c r="AE86" i="3"/>
  <c r="AE25" i="3"/>
  <c r="AA5" i="4"/>
  <c r="AC5" i="4"/>
  <c r="AB23" i="3"/>
  <c r="Z5" i="4"/>
  <c r="AB40" i="6"/>
  <c r="Z173" i="3"/>
  <c r="AD173" i="3" s="1"/>
  <c r="AA40" i="6"/>
  <c r="Z3" i="7"/>
  <c r="J454" i="2"/>
  <c r="J456" i="2" s="1"/>
  <c r="AB86" i="3"/>
  <c r="CO527" i="2"/>
  <c r="CO528" i="2" s="1"/>
  <c r="CN527" i="2"/>
  <c r="CN528" i="2" s="1"/>
  <c r="CE527" i="2"/>
  <c r="CE528" i="2" s="1"/>
  <c r="Z12" i="7"/>
  <c r="AB152" i="3"/>
  <c r="Z8" i="7"/>
  <c r="Z10" i="7"/>
  <c r="AB49" i="3"/>
  <c r="O439" i="2"/>
  <c r="Z40" i="9"/>
  <c r="Z41" i="9" s="1"/>
  <c r="Z42" i="9" s="1"/>
  <c r="Z15" i="10"/>
  <c r="AA41" i="9"/>
  <c r="AA42" i="9" s="1"/>
  <c r="AD25" i="3" l="1"/>
  <c r="AE188" i="3"/>
  <c r="AC23" i="3"/>
  <c r="AB188" i="3"/>
  <c r="AD12" i="6"/>
  <c r="AD229" i="6"/>
  <c r="AE229" i="6"/>
  <c r="AD40" i="6"/>
  <c r="AB173" i="3"/>
  <c r="AC173" i="3" s="1"/>
  <c r="Z11" i="7"/>
  <c r="Z4" i="7"/>
  <c r="AC152" i="3"/>
  <c r="Z5" i="7"/>
  <c r="AC86" i="3"/>
  <c r="AC170" i="3"/>
  <c r="AC49" i="3"/>
  <c r="AC39" i="9"/>
  <c r="Y15" i="10"/>
  <c r="AC188" i="3" l="1"/>
  <c r="K33" i="13"/>
  <c r="G340" i="2" l="1"/>
  <c r="H340" i="2"/>
  <c r="Q340" i="2" l="1"/>
  <c r="AA340" i="2"/>
  <c r="Y340" i="2"/>
  <c r="W340" i="2"/>
  <c r="AB340" i="2"/>
  <c r="R340" i="2"/>
  <c r="V340" i="2"/>
  <c r="U340" i="2"/>
  <c r="X340" i="2" l="1"/>
  <c r="Z340" i="2"/>
  <c r="S340" i="2"/>
  <c r="T340" i="2"/>
  <c r="AW340" i="2" l="1"/>
  <c r="AX340" i="2" l="1"/>
  <c r="BE340" i="2"/>
  <c r="BC340" i="2"/>
  <c r="BD527" i="2"/>
  <c r="BR527" i="2"/>
  <c r="BR528" i="2" s="1"/>
  <c r="BT527" i="2"/>
  <c r="BT528" i="2" s="1"/>
  <c r="BV527" i="2"/>
  <c r="BV528" i="2" s="1"/>
  <c r="BG527" i="2"/>
  <c r="BG528" i="2" s="1"/>
  <c r="BR340" i="2"/>
  <c r="BT340" i="2"/>
  <c r="BE527" i="2"/>
  <c r="BE528" i="2" s="1"/>
  <c r="BV340" i="2"/>
  <c r="AX528" i="2"/>
  <c r="BC527" i="2" l="1"/>
  <c r="BC528" i="2" s="1"/>
  <c r="BD340" i="2"/>
  <c r="BD528" i="2"/>
  <c r="AY527" i="2"/>
  <c r="AY528" i="2" s="1"/>
  <c r="AY340" i="2"/>
  <c r="BF340" i="2"/>
  <c r="BF528" i="2"/>
  <c r="BW340" i="2" l="1"/>
  <c r="BW527" i="2"/>
  <c r="BW528" i="2" s="1"/>
  <c r="AZ340" i="2"/>
  <c r="AZ527" i="2"/>
  <c r="AZ528" i="2" s="1"/>
  <c r="BU527" i="2"/>
  <c r="BU528" i="2" s="1"/>
  <c r="BU340" i="2"/>
  <c r="BB340" i="2" l="1"/>
  <c r="BB527" i="2"/>
  <c r="BB528" i="2" s="1"/>
  <c r="BA527" i="2"/>
  <c r="BA528" i="2" s="1"/>
  <c r="BA340" i="2"/>
  <c r="BS527" i="2"/>
  <c r="BS528" i="2" s="1"/>
  <c r="BS340" i="2"/>
  <c r="BQ340" i="2"/>
  <c r="BQ527" i="2"/>
  <c r="BQ528" i="2" s="1"/>
  <c r="AW593" i="2"/>
  <c r="AW591" i="2" l="1"/>
  <c r="AW594" i="2" l="1"/>
  <c r="BK593" i="2" l="1"/>
  <c r="BE593" i="2"/>
  <c r="AY593" i="2"/>
  <c r="BK594" i="2"/>
  <c r="BM594" i="2"/>
  <c r="BF594" i="2"/>
  <c r="BC593" i="2"/>
  <c r="BG593" i="2"/>
  <c r="BL593" i="2"/>
  <c r="BM593" i="2"/>
  <c r="BE594" i="2"/>
  <c r="BN593" i="2"/>
  <c r="AX593" i="2"/>
  <c r="AZ594" i="2"/>
  <c r="BG591" i="2"/>
  <c r="BC591" i="2"/>
  <c r="AZ591" i="2"/>
  <c r="BH593" i="2"/>
  <c r="BM591" i="2"/>
  <c r="BA591" i="2"/>
  <c r="AZ593" i="2"/>
  <c r="BI591" i="2"/>
  <c r="BD593" i="2"/>
  <c r="BL594" i="2"/>
  <c r="BL591" i="2"/>
  <c r="BF591" i="2"/>
  <c r="BK591" i="2"/>
  <c r="BB593" i="2" l="1"/>
  <c r="BN591" i="2"/>
  <c r="BJ591" i="2"/>
  <c r="BD591" i="2"/>
  <c r="BI594" i="2"/>
  <c r="BI593" i="2"/>
  <c r="BA594" i="2"/>
  <c r="BB594" i="2"/>
  <c r="BH591" i="2"/>
  <c r="AY591" i="2"/>
  <c r="BN594" i="2"/>
  <c r="BJ594" i="2"/>
  <c r="BJ593" i="2"/>
  <c r="BE591" i="2"/>
  <c r="BB591" i="2"/>
  <c r="BH594" i="2"/>
  <c r="BF593" i="2"/>
  <c r="BA593" i="2" l="1"/>
  <c r="AY594" i="2" l="1"/>
  <c r="BC594" i="2"/>
  <c r="BD594" i="2"/>
  <c r="BG594" i="2"/>
  <c r="ES342" i="2" l="1"/>
  <c r="EU342" i="2" l="1"/>
  <c r="EO342" i="2"/>
  <c r="EM342" i="2"/>
  <c r="ER342" i="2"/>
  <c r="EN342" i="2"/>
  <c r="ET342" i="2" l="1"/>
  <c r="EP342" i="2"/>
  <c r="CO593" i="2"/>
  <c r="BP593" i="2"/>
  <c r="BQ593" i="2"/>
  <c r="CA593" i="2"/>
  <c r="CK593" i="2"/>
  <c r="BV593" i="2"/>
  <c r="BT593" i="2"/>
  <c r="CE593" i="2"/>
  <c r="CB593" i="2"/>
  <c r="BY593" i="2"/>
  <c r="CN593" i="2"/>
  <c r="BS593" i="2"/>
  <c r="CL593" i="2"/>
  <c r="BU593" i="2"/>
  <c r="BO593" i="2"/>
  <c r="CI593" i="2"/>
  <c r="CD593" i="2"/>
  <c r="BW593" i="2"/>
  <c r="CG593" i="2"/>
  <c r="BR593" i="2"/>
  <c r="CJ593" i="2"/>
  <c r="BZ593" i="2"/>
  <c r="CM593" i="2"/>
  <c r="CH593" i="2"/>
  <c r="CC593" i="2"/>
  <c r="CE594" i="2"/>
  <c r="CG594" i="2"/>
  <c r="CC594" i="2"/>
  <c r="CH594" i="2"/>
  <c r="CN594" i="2"/>
  <c r="BW594" i="2"/>
  <c r="BS594" i="2"/>
  <c r="BX594" i="2"/>
  <c r="CD594" i="2"/>
  <c r="CO594" i="2"/>
  <c r="BZ594" i="2"/>
  <c r="CB594" i="2"/>
  <c r="CF594" i="2"/>
  <c r="BQ594" i="2"/>
  <c r="BP594" i="2"/>
  <c r="BV594" i="2"/>
  <c r="CK594" i="2"/>
  <c r="CJ594" i="2"/>
  <c r="CM594" i="2"/>
  <c r="BT594" i="2"/>
  <c r="BY594" i="2"/>
  <c r="BR594" i="2"/>
  <c r="CI594" i="2"/>
  <c r="CL594" i="2"/>
  <c r="BO594" i="2"/>
  <c r="CA594" i="2"/>
  <c r="BU594" i="2"/>
  <c r="CN573" i="2" l="1"/>
  <c r="CJ591" i="2"/>
  <c r="CK591" i="2"/>
  <c r="CM573" i="2"/>
  <c r="BX591" i="2"/>
  <c r="CF591" i="2" l="1"/>
  <c r="CO591" i="2"/>
  <c r="BS591" i="2"/>
  <c r="CI591" i="2"/>
  <c r="CA591" i="2"/>
  <c r="CM591" i="2"/>
  <c r="CM619" i="2" s="1"/>
  <c r="CM620" i="2" s="1"/>
  <c r="CM621" i="2" s="1"/>
  <c r="CB591" i="2"/>
  <c r="BU591" i="2"/>
  <c r="BW591" i="2"/>
  <c r="BT591" i="2"/>
  <c r="CM574" i="2"/>
  <c r="CM575" i="2" s="1"/>
  <c r="BV591" i="2"/>
  <c r="BQ591" i="2"/>
  <c r="BO591" i="2"/>
  <c r="CN591" i="2"/>
  <c r="CN619" i="2" s="1"/>
  <c r="CN620" i="2" s="1"/>
  <c r="CN621" i="2" s="1"/>
  <c r="AZ647" i="2"/>
  <c r="CH591" i="2"/>
  <c r="BZ591" i="2"/>
  <c r="BR591" i="2"/>
  <c r="BP591" i="2"/>
  <c r="CL591" i="2"/>
  <c r="CD591" i="2"/>
  <c r="CE591" i="2"/>
  <c r="CG591" i="2"/>
  <c r="BY591" i="2"/>
  <c r="CC591" i="2"/>
  <c r="CN574" i="2"/>
  <c r="CN575" i="2" s="1"/>
  <c r="AU340" i="2" l="1"/>
  <c r="AM340" i="2"/>
  <c r="AS340" i="2"/>
  <c r="AK340" i="2"/>
  <c r="AC340" i="2"/>
  <c r="AG340" i="2"/>
  <c r="AR340" i="2"/>
  <c r="AP340" i="2"/>
  <c r="AL340" i="2"/>
  <c r="AH340" i="2"/>
  <c r="AO340" i="2"/>
  <c r="AF340" i="2"/>
  <c r="AJ340" i="2"/>
  <c r="AT340" i="2"/>
  <c r="AI340" i="2" l="1"/>
  <c r="AE340" i="2"/>
  <c r="AD340" i="2"/>
  <c r="AQ340" i="2"/>
  <c r="AN340" i="2"/>
  <c r="BE342" i="2" l="1"/>
  <c r="BA342" i="2" l="1"/>
  <c r="BO527" i="2"/>
  <c r="BO528" i="2" s="1"/>
  <c r="BJ580" i="2"/>
  <c r="BM580" i="2"/>
  <c r="BL580" i="2"/>
  <c r="BH580" i="2"/>
  <c r="BO340" i="2"/>
  <c r="L366" i="2"/>
  <c r="BN340" i="2"/>
  <c r="BO580" i="2"/>
  <c r="AX342" i="2"/>
  <c r="BM340" i="2" l="1"/>
  <c r="BD342" i="2"/>
  <c r="BL340" i="2"/>
  <c r="BJ527" i="2"/>
  <c r="BJ528" i="2" s="1"/>
  <c r="AZ342" i="2"/>
  <c r="BI580" i="2"/>
  <c r="BI340" i="2"/>
  <c r="BN580" i="2"/>
  <c r="BP527" i="2"/>
  <c r="BP528" i="2" s="1"/>
  <c r="BP580" i="2"/>
  <c r="BH340" i="2"/>
  <c r="BM527" i="2"/>
  <c r="BM528" i="2" s="1"/>
  <c r="O366" i="2"/>
  <c r="O390" i="2" s="1"/>
  <c r="O391" i="2" s="1"/>
  <c r="L390" i="2"/>
  <c r="L391" i="2" s="1"/>
  <c r="L430" i="2"/>
  <c r="BK580" i="2"/>
  <c r="BH527" i="2"/>
  <c r="BH528" i="2" s="1"/>
  <c r="AY342" i="2"/>
  <c r="BC342" i="2"/>
  <c r="BL527" i="2"/>
  <c r="BL528" i="2" s="1"/>
  <c r="BB342" i="2"/>
  <c r="BP340" i="2"/>
  <c r="BK340" i="2"/>
  <c r="BJ340" i="2" l="1"/>
  <c r="BH341" i="2"/>
  <c r="BK527" i="2"/>
  <c r="BK528" i="2" s="1"/>
  <c r="BN527" i="2"/>
  <c r="BN528" i="2" s="1"/>
  <c r="BI527" i="2"/>
  <c r="BI528" i="2" s="1"/>
  <c r="O430" i="2"/>
  <c r="O454" i="2" s="1"/>
  <c r="L454" i="2"/>
  <c r="L456" i="2" l="1"/>
  <c r="J477" i="2" s="1"/>
  <c r="K477" i="2" l="1"/>
  <c r="L477" i="2" s="1"/>
  <c r="K7" i="13" l="1"/>
  <c r="DW66" i="2" l="1"/>
  <c r="DT66" i="2"/>
  <c r="DO66" i="2"/>
  <c r="DK66" i="2"/>
  <c r="BP535" i="2" s="1"/>
  <c r="BP582" i="2" s="1"/>
  <c r="DX66" i="2"/>
  <c r="CY66" i="2"/>
  <c r="DQ66" i="2"/>
  <c r="DA66" i="2"/>
  <c r="EE66" i="2"/>
  <c r="DF66" i="2"/>
  <c r="DG66" i="2"/>
  <c r="CW66" i="2"/>
  <c r="DS66" i="2"/>
  <c r="DY66" i="2"/>
  <c r="EG66" i="2"/>
  <c r="DD66" i="2"/>
  <c r="DH66" i="2"/>
  <c r="EA66" i="2"/>
  <c r="EA488" i="2" s="1"/>
  <c r="DC66" i="2"/>
  <c r="DB66" i="2"/>
  <c r="EJ66" i="2"/>
  <c r="EC66" i="2"/>
  <c r="DP66" i="2"/>
  <c r="DZ66" i="2"/>
  <c r="CU66" i="2"/>
  <c r="CR66" i="2"/>
  <c r="DE66" i="2"/>
  <c r="DR66" i="2"/>
  <c r="DM66" i="2"/>
  <c r="CV66" i="2"/>
  <c r="BA535" i="2" s="1"/>
  <c r="BA582" i="2" s="1"/>
  <c r="DL66" i="2"/>
  <c r="CZ66" i="2"/>
  <c r="CT66" i="2"/>
  <c r="DV66" i="2"/>
  <c r="CX66" i="2"/>
  <c r="CS66" i="2"/>
  <c r="DU66" i="2"/>
  <c r="DJ66" i="2"/>
  <c r="DI66" i="2"/>
  <c r="DN66" i="2"/>
  <c r="BZ535" i="2" l="1"/>
  <c r="BZ582" i="2" s="1"/>
  <c r="CT488" i="2"/>
  <c r="CS488" i="2"/>
  <c r="DH488" i="2"/>
  <c r="DD488" i="2"/>
  <c r="BQ535" i="2"/>
  <c r="BQ582" i="2" s="1"/>
  <c r="BB535" i="2"/>
  <c r="BB582" i="2" s="1"/>
  <c r="BW535" i="2"/>
  <c r="BW582" i="2" s="1"/>
  <c r="DA488" i="2"/>
  <c r="CR488" i="2"/>
  <c r="BD535" i="2"/>
  <c r="BD582" i="2" s="1"/>
  <c r="DK488" i="2"/>
  <c r="BS535" i="2"/>
  <c r="BS582" i="2" s="1"/>
  <c r="DI488" i="2"/>
  <c r="DC488" i="2"/>
  <c r="BN535" i="2"/>
  <c r="BN582" i="2" s="1"/>
  <c r="BL535" i="2"/>
  <c r="BL582" i="2" s="1"/>
  <c r="DZ488" i="2"/>
  <c r="CO535" i="2"/>
  <c r="CO582" i="2" s="1"/>
  <c r="BC535" i="2"/>
  <c r="BC582" i="2" s="1"/>
  <c r="CJ535" i="2"/>
  <c r="CJ582" i="2" s="1"/>
  <c r="BU535" i="2"/>
  <c r="BU582" i="2" s="1"/>
  <c r="CH535" i="2"/>
  <c r="CH582" i="2" s="1"/>
  <c r="DW488" i="2"/>
  <c r="CX488" i="2"/>
  <c r="CY488" i="2"/>
  <c r="DP488" i="2"/>
  <c r="BF535" i="2"/>
  <c r="BF582" i="2" s="1"/>
  <c r="DT488" i="2"/>
  <c r="CF535" i="2"/>
  <c r="CF582" i="2" s="1"/>
  <c r="EC488" i="2"/>
  <c r="CD535" i="2"/>
  <c r="CD582" i="2" s="1"/>
  <c r="DE488" i="2"/>
  <c r="CC535" i="2"/>
  <c r="CC582" i="2" s="1"/>
  <c r="DX488" i="2"/>
  <c r="DS488" i="2"/>
  <c r="CL535" i="2"/>
  <c r="DF488" i="2"/>
  <c r="EE488" i="2"/>
  <c r="BT535" i="2"/>
  <c r="BT582" i="2" s="1"/>
  <c r="DJ488" i="2"/>
  <c r="CV488" i="2"/>
  <c r="DN488" i="2"/>
  <c r="BK535" i="2"/>
  <c r="BK582" i="2" s="1"/>
  <c r="DY488" i="2"/>
  <c r="EG488" i="2"/>
  <c r="BH535" i="2"/>
  <c r="CW488" i="2"/>
  <c r="AZ535" i="2"/>
  <c r="CU488" i="2"/>
  <c r="DV488" i="2"/>
  <c r="CA535" i="2"/>
  <c r="CZ488" i="2"/>
  <c r="BE535" i="2"/>
  <c r="BG535" i="2"/>
  <c r="DB488" i="2"/>
  <c r="CE535" i="2"/>
  <c r="DM488" i="2"/>
  <c r="BR535" i="2"/>
  <c r="DR488" i="2"/>
  <c r="EJ488" i="2"/>
  <c r="DU488" i="2"/>
  <c r="BX535" i="2"/>
  <c r="BI535" i="2"/>
  <c r="AX535" i="2"/>
  <c r="BJ535" i="2"/>
  <c r="AW535" i="2"/>
  <c r="AY535" i="2"/>
  <c r="DG488" i="2"/>
  <c r="DL488" i="2"/>
  <c r="BY535" i="2"/>
  <c r="DO488" i="2"/>
  <c r="BO535" i="2"/>
  <c r="DQ488" i="2"/>
  <c r="BV535" i="2"/>
  <c r="CB535" i="2"/>
  <c r="BM535" i="2"/>
  <c r="CL582" i="2" l="1"/>
  <c r="BI582" i="2"/>
  <c r="AZ582" i="2"/>
  <c r="BJ582" i="2"/>
  <c r="BG582" i="2"/>
  <c r="BH582" i="2"/>
  <c r="BY582" i="2"/>
  <c r="AX582" i="2"/>
  <c r="AY582" i="2"/>
  <c r="BM582" i="2"/>
  <c r="CB582" i="2"/>
  <c r="CE582" i="2"/>
  <c r="CA582" i="2"/>
  <c r="AW582" i="2"/>
  <c r="BR582" i="2"/>
  <c r="BO582" i="2"/>
  <c r="BX582" i="2"/>
  <c r="BE582" i="2"/>
  <c r="BV582" i="2"/>
  <c r="EE328" i="2" l="1"/>
  <c r="CJ548" i="2" l="1"/>
  <c r="CJ595" i="2" l="1"/>
  <c r="DD328" i="2" l="1"/>
  <c r="EF328" i="2"/>
  <c r="DW328" i="2"/>
  <c r="CB548" i="2" s="1"/>
  <c r="CY328" i="2"/>
  <c r="DP328" i="2"/>
  <c r="DH328" i="2"/>
  <c r="BM548" i="2" s="1"/>
  <c r="EC328" i="2"/>
  <c r="CH548" i="2" s="1"/>
  <c r="CH595" i="2" s="1"/>
  <c r="DM328" i="2"/>
  <c r="DQ328" i="2"/>
  <c r="DZ328" i="2"/>
  <c r="DY328" i="2"/>
  <c r="CD548" i="2" s="1"/>
  <c r="DT328" i="2"/>
  <c r="DN328" i="2"/>
  <c r="BS548" i="2" s="1"/>
  <c r="BS595" i="2" s="1"/>
  <c r="DB328" i="2"/>
  <c r="BG548" i="2" s="1"/>
  <c r="DL328" i="2"/>
  <c r="CW328" i="2"/>
  <c r="DS328" i="2"/>
  <c r="BX548" i="2" s="1"/>
  <c r="CX328" i="2"/>
  <c r="BC548" i="2" s="1"/>
  <c r="CU328" i="2"/>
  <c r="CV328" i="2"/>
  <c r="DG328" i="2"/>
  <c r="BL548" i="2" s="1"/>
  <c r="CR328" i="2"/>
  <c r="CT328" i="2"/>
  <c r="AY548" i="2" s="1"/>
  <c r="AY595" i="2" s="1"/>
  <c r="DR328" i="2"/>
  <c r="DV328" i="2"/>
  <c r="CA548" i="2" s="1"/>
  <c r="CA595" i="2" s="1"/>
  <c r="DK328" i="2"/>
  <c r="BP548" i="2" s="1"/>
  <c r="BP595" i="2" s="1"/>
  <c r="CS328" i="2"/>
  <c r="AX548" i="2" s="1"/>
  <c r="DI328" i="2"/>
  <c r="BN548" i="2" s="1"/>
  <c r="DF328" i="2"/>
  <c r="BK548" i="2" s="1"/>
  <c r="CZ328" i="2"/>
  <c r="BE548" i="2" s="1"/>
  <c r="EJ328" i="2"/>
  <c r="CO548" i="2" s="1"/>
  <c r="DU328" i="2"/>
  <c r="BZ548" i="2" s="1"/>
  <c r="BZ595" i="2" s="1"/>
  <c r="DJ328" i="2"/>
  <c r="DA328" i="2"/>
  <c r="BF548" i="2" s="1"/>
  <c r="BF595" i="2" s="1"/>
  <c r="DX328" i="2"/>
  <c r="CC548" i="2" s="1"/>
  <c r="DO328" i="2"/>
  <c r="BT548" i="2" s="1"/>
  <c r="DE328" i="2"/>
  <c r="BJ548" i="2" s="1"/>
  <c r="EA328" i="2"/>
  <c r="DC328" i="2"/>
  <c r="BH548" i="2" s="1"/>
  <c r="BH595" i="2" s="1"/>
  <c r="AW548" i="2" l="1"/>
  <c r="AW595" i="2" s="1"/>
  <c r="FQ328" i="2"/>
  <c r="FP328" i="2"/>
  <c r="G184" i="3"/>
  <c r="AX595" i="2"/>
  <c r="BJ595" i="2"/>
  <c r="BV548" i="2"/>
  <c r="BL595" i="2"/>
  <c r="N184" i="3"/>
  <c r="L184" i="3"/>
  <c r="BQ548" i="2"/>
  <c r="BQ595" i="2" s="1"/>
  <c r="H184" i="3"/>
  <c r="K184" i="3"/>
  <c r="BI548" i="2"/>
  <c r="BE595" i="2"/>
  <c r="BC595" i="2"/>
  <c r="BK595" i="2"/>
  <c r="BX595" i="2"/>
  <c r="BG595" i="2"/>
  <c r="BD548" i="2"/>
  <c r="CE548" i="2"/>
  <c r="M184" i="3"/>
  <c r="CO595" i="2"/>
  <c r="D188" i="3"/>
  <c r="BA548" i="2"/>
  <c r="BB548" i="2"/>
  <c r="BT595" i="2"/>
  <c r="CB595" i="2"/>
  <c r="BM595" i="2"/>
  <c r="BU548" i="2"/>
  <c r="CC595" i="2"/>
  <c r="CK548" i="2"/>
  <c r="BW548" i="2"/>
  <c r="AZ548" i="2"/>
  <c r="BN595" i="2"/>
  <c r="CD595" i="2"/>
  <c r="CF548" i="2"/>
  <c r="BY548" i="2"/>
  <c r="BO548" i="2"/>
  <c r="BR548" i="2"/>
  <c r="J184" i="3"/>
  <c r="G188" i="3" l="1"/>
  <c r="G186" i="3"/>
  <c r="N186" i="3"/>
  <c r="N188" i="3"/>
  <c r="L186" i="3"/>
  <c r="L188" i="3"/>
  <c r="H188" i="3"/>
  <c r="H186" i="3"/>
  <c r="K186" i="3"/>
  <c r="K188" i="3"/>
  <c r="M188" i="3"/>
  <c r="M186" i="3"/>
  <c r="J186" i="3"/>
  <c r="J188" i="3"/>
  <c r="BV595" i="2"/>
  <c r="BI595" i="2"/>
  <c r="CE595" i="2"/>
  <c r="CK595" i="2"/>
  <c r="BD595" i="2"/>
  <c r="I184" i="3"/>
  <c r="BY595" i="2"/>
  <c r="CF595" i="2"/>
  <c r="BB595" i="2"/>
  <c r="BR595" i="2"/>
  <c r="BW595" i="2"/>
  <c r="P184" i="3"/>
  <c r="BA595" i="2"/>
  <c r="AZ595" i="2"/>
  <c r="BO595" i="2"/>
  <c r="BU595" i="2"/>
  <c r="L189" i="3" l="1"/>
  <c r="L190" i="3" s="1"/>
  <c r="K189" i="3"/>
  <c r="K190" i="3" s="1"/>
  <c r="N189" i="3"/>
  <c r="N190" i="3" s="1"/>
  <c r="J189" i="3"/>
  <c r="J190" i="3" s="1"/>
  <c r="M189" i="3"/>
  <c r="M190" i="3" s="1"/>
  <c r="I186" i="3"/>
  <c r="I188" i="3"/>
  <c r="P188" i="3"/>
  <c r="P186" i="3"/>
  <c r="G189" i="3"/>
  <c r="G190" i="3" s="1"/>
  <c r="X184" i="3"/>
  <c r="O184" i="3"/>
  <c r="I189" i="3" l="1"/>
  <c r="I190" i="3" s="1"/>
  <c r="P189" i="3"/>
  <c r="P190" i="3" s="1"/>
  <c r="X186" i="3"/>
  <c r="X188" i="3"/>
  <c r="O188" i="3"/>
  <c r="O186" i="3"/>
  <c r="Y184" i="3"/>
  <c r="O189" i="3" l="1"/>
  <c r="O190" i="3" s="1"/>
  <c r="Y186" i="3"/>
  <c r="Y188" i="3"/>
  <c r="AE184" i="3"/>
  <c r="AE186" i="3" s="1"/>
  <c r="Z184" i="3"/>
  <c r="X189" i="3"/>
  <c r="X190" i="3" s="1"/>
  <c r="AA184" i="3"/>
  <c r="Z188" i="3" l="1"/>
  <c r="Z186" i="3"/>
  <c r="AA188" i="3"/>
  <c r="AA186" i="3"/>
  <c r="AD184" i="3"/>
  <c r="AB184" i="3"/>
  <c r="Y189" i="3"/>
  <c r="AD186" i="3" l="1"/>
  <c r="AD188" i="3"/>
  <c r="AC184" i="3"/>
  <c r="AC186" i="3" s="1"/>
  <c r="AB186" i="3"/>
  <c r="AE189" i="3"/>
  <c r="Z189" i="3"/>
  <c r="Y190" i="3"/>
  <c r="AA189" i="3"/>
  <c r="AC189" i="3" s="1"/>
  <c r="AD189" i="3" l="1"/>
  <c r="AD190" i="3"/>
  <c r="AE190" i="3"/>
  <c r="EE231" i="2"/>
  <c r="CJ545" i="2" l="1"/>
  <c r="CJ592" i="2" l="1"/>
  <c r="DP231" i="2" l="1"/>
  <c r="BU545" i="2" s="1"/>
  <c r="DF231" i="2"/>
  <c r="CY231" i="2"/>
  <c r="DR231" i="2"/>
  <c r="BW545" i="2" s="1"/>
  <c r="EF231" i="2"/>
  <c r="DQ231" i="2"/>
  <c r="BV545" i="2" s="1"/>
  <c r="EC231" i="2"/>
  <c r="DM231" i="2"/>
  <c r="BR545" i="2" s="1"/>
  <c r="DO231" i="2"/>
  <c r="BT545" i="2" s="1"/>
  <c r="DB231" i="2"/>
  <c r="DN231" i="2"/>
  <c r="BS545" i="2" s="1"/>
  <c r="DH231" i="2"/>
  <c r="CS231" i="2"/>
  <c r="CU231" i="2"/>
  <c r="DW231" i="2"/>
  <c r="DS231" i="2"/>
  <c r="DV231" i="2"/>
  <c r="EJ231" i="2"/>
  <c r="CT231" i="2"/>
  <c r="DA231" i="2"/>
  <c r="DC231" i="2"/>
  <c r="DD231" i="2"/>
  <c r="DI231" i="2"/>
  <c r="CV231" i="2"/>
  <c r="DU231" i="2"/>
  <c r="DZ231" i="2"/>
  <c r="DK231" i="2"/>
  <c r="BP545" i="2" s="1"/>
  <c r="CX231" i="2"/>
  <c r="CZ231" i="2"/>
  <c r="DY231" i="2"/>
  <c r="CW231" i="2"/>
  <c r="DE231" i="2"/>
  <c r="EA231" i="2"/>
  <c r="DX231" i="2"/>
  <c r="DL231" i="2"/>
  <c r="BQ545" i="2" s="1"/>
  <c r="DJ231" i="2"/>
  <c r="BO545" i="2" s="1"/>
  <c r="DT231" i="2"/>
  <c r="CR231" i="2"/>
  <c r="DG231" i="2"/>
  <c r="CC545" i="2" l="1"/>
  <c r="CA545" i="2"/>
  <c r="CA592" i="2" s="1"/>
  <c r="BY545" i="2"/>
  <c r="CK545" i="2"/>
  <c r="CK592" i="2" s="1"/>
  <c r="AW545" i="2"/>
  <c r="AW592" i="2" s="1"/>
  <c r="CB545" i="2"/>
  <c r="CB592" i="2" s="1"/>
  <c r="BK545" i="2"/>
  <c r="BK592" i="2" s="1"/>
  <c r="BX545" i="2"/>
  <c r="BT592" i="2"/>
  <c r="BL545" i="2"/>
  <c r="BL592" i="2" s="1"/>
  <c r="CH545" i="2"/>
  <c r="CH592" i="2" s="1"/>
  <c r="DT343" i="2"/>
  <c r="CO545" i="2"/>
  <c r="BS592" i="2"/>
  <c r="CF545" i="2"/>
  <c r="CE545" i="2"/>
  <c r="BF545" i="2"/>
  <c r="BQ592" i="2"/>
  <c r="BD545" i="2"/>
  <c r="BM545" i="2"/>
  <c r="BE545" i="2"/>
  <c r="BG545" i="2"/>
  <c r="BG592" i="2" s="1"/>
  <c r="AX545" i="2"/>
  <c r="BI545" i="2"/>
  <c r="BH545" i="2"/>
  <c r="AY545" i="2"/>
  <c r="AZ545" i="2"/>
  <c r="AZ592" i="2" s="1"/>
  <c r="M158" i="6"/>
  <c r="K158" i="6"/>
  <c r="BN545" i="2"/>
  <c r="BA545" i="2"/>
  <c r="BC545" i="2"/>
  <c r="CD545" i="2"/>
  <c r="BZ545" i="2"/>
  <c r="BJ545" i="2"/>
  <c r="BB545" i="2"/>
  <c r="L158" i="6"/>
  <c r="J158" i="6"/>
  <c r="CC592" i="2" l="1"/>
  <c r="BX592" i="2"/>
  <c r="BY592" i="2"/>
  <c r="AX592" i="2"/>
  <c r="CO592" i="2"/>
  <c r="DX343" i="2"/>
  <c r="CF592" i="2"/>
  <c r="CE592" i="2"/>
  <c r="BO592" i="2"/>
  <c r="BF592" i="2"/>
  <c r="BM592" i="2"/>
  <c r="BE592" i="2"/>
  <c r="BD592" i="2"/>
  <c r="AY592" i="2"/>
  <c r="BI592" i="2"/>
  <c r="BH592" i="2"/>
  <c r="BV592" i="2"/>
  <c r="BP592" i="2"/>
  <c r="BN592" i="2"/>
  <c r="BZ592" i="2"/>
  <c r="CD592" i="2"/>
  <c r="BA592" i="2"/>
  <c r="DY343" i="2"/>
  <c r="BW592" i="2"/>
  <c r="BB592" i="2"/>
  <c r="BJ592" i="2"/>
  <c r="BC592" i="2"/>
  <c r="BU592" i="2"/>
  <c r="BR592" i="2"/>
  <c r="DS343" i="2"/>
  <c r="I158" i="6"/>
  <c r="Q158" i="6"/>
  <c r="DV343" i="2" l="1"/>
  <c r="DU343" i="2"/>
  <c r="Y158" i="6"/>
  <c r="P158" i="6"/>
  <c r="DW343" i="2"/>
  <c r="Z158" i="6" l="1"/>
  <c r="AE158" i="6" l="1"/>
  <c r="AA158" i="6"/>
  <c r="AB158" i="6"/>
  <c r="AE234" i="6" l="1"/>
  <c r="AE236" i="6" s="1"/>
  <c r="AD158" i="6"/>
  <c r="AD234" i="6" l="1"/>
  <c r="AD236" i="6" s="1"/>
  <c r="EQ99" i="2" l="1"/>
  <c r="EQ333" i="2" s="1"/>
  <c r="EQ335" i="2" s="1"/>
  <c r="FR98" i="2"/>
  <c r="FR335" i="2" s="1"/>
  <c r="EQ342" i="2" l="1"/>
  <c r="EQ338" i="2" l="1"/>
  <c r="EU344" i="2" s="1"/>
  <c r="EQ339" i="2"/>
  <c r="EQ340" i="2" s="1"/>
  <c r="EK188" i="2" l="1"/>
  <c r="EG188" i="2"/>
  <c r="ED188" i="2"/>
  <c r="EB188" i="2"/>
  <c r="FQ188" i="2"/>
  <c r="FQ333" i="2" s="1"/>
  <c r="FQ335" i="2" s="1"/>
  <c r="CP542" i="2" l="1"/>
  <c r="EK333" i="2"/>
  <c r="CL542" i="2"/>
  <c r="EG333" i="2"/>
  <c r="ED333" i="2"/>
  <c r="CI542" i="2"/>
  <c r="CG542" i="2"/>
  <c r="EB333" i="2"/>
  <c r="CL573" i="2" l="1"/>
  <c r="CL589" i="2"/>
  <c r="CL619" i="2" s="1"/>
  <c r="EB335" i="2"/>
  <c r="CI573" i="2"/>
  <c r="CI589" i="2"/>
  <c r="CI619" i="2" s="1"/>
  <c r="CG573" i="2"/>
  <c r="CG589" i="2"/>
  <c r="CG619" i="2" s="1"/>
  <c r="EK335" i="2"/>
  <c r="EK338" i="2" s="1"/>
  <c r="EG335" i="2"/>
  <c r="ED335" i="2"/>
  <c r="CL620" i="2" l="1"/>
  <c r="CL621" i="2" s="1"/>
  <c r="EB338" i="2"/>
  <c r="EB339" i="2"/>
  <c r="EB340" i="2" s="1"/>
  <c r="CL574" i="2"/>
  <c r="CL575" i="2" s="1"/>
  <c r="EG338" i="2"/>
  <c r="EG339" i="2"/>
  <c r="EG340" i="2" s="1"/>
  <c r="ED338" i="2"/>
  <c r="ED339" i="2"/>
  <c r="ED340" i="2" s="1"/>
  <c r="CI620" i="2"/>
  <c r="CI621" i="2" s="1"/>
  <c r="CI574" i="2"/>
  <c r="CI575" i="2" s="1"/>
  <c r="CG574" i="2"/>
  <c r="CG575" i="2" s="1"/>
  <c r="CG620" i="2"/>
  <c r="CG621" i="2" s="1"/>
  <c r="CX188" i="2"/>
  <c r="DI188" i="2"/>
  <c r="DI333" i="2" s="1"/>
  <c r="DE188" i="2"/>
  <c r="DE333" i="2"/>
  <c r="DK188" i="2"/>
  <c r="BP542" i="2" s="1"/>
  <c r="EA188" i="2"/>
  <c r="DB188" i="2"/>
  <c r="DB333" i="2"/>
  <c r="DB344" i="2" s="1"/>
  <c r="CT188" i="2"/>
  <c r="CT333" i="2" s="1"/>
  <c r="DP188" i="2"/>
  <c r="BU542" i="2" s="1"/>
  <c r="CZ188" i="2"/>
  <c r="BE542" i="2" s="1"/>
  <c r="DW188" i="2"/>
  <c r="CB542" i="2" s="1"/>
  <c r="DW333" i="2"/>
  <c r="EC188" i="2"/>
  <c r="DA188" i="2"/>
  <c r="M131" i="6"/>
  <c r="M133" i="6" s="1"/>
  <c r="M234" i="6" s="1"/>
  <c r="CW188" i="2"/>
  <c r="CW333" i="2" s="1"/>
  <c r="CR188" i="2"/>
  <c r="DM188" i="2"/>
  <c r="DM333" i="2" s="1"/>
  <c r="DG188" i="2"/>
  <c r="DG333" i="2" s="1"/>
  <c r="DY188" i="2"/>
  <c r="CV188" i="2"/>
  <c r="DD188" i="2"/>
  <c r="DX188" i="2"/>
  <c r="DL188" i="2"/>
  <c r="DO188" i="2"/>
  <c r="DF188" i="2"/>
  <c r="DF333" i="2"/>
  <c r="CS188" i="2"/>
  <c r="DV188" i="2"/>
  <c r="EF188" i="2"/>
  <c r="CK542" i="2" s="1"/>
  <c r="EF333" i="2"/>
  <c r="H131" i="6"/>
  <c r="H133" i="6" s="1"/>
  <c r="H234" i="6" s="1"/>
  <c r="DT188" i="2"/>
  <c r="DT333" i="2"/>
  <c r="DC188" i="2"/>
  <c r="DC333" i="2" s="1"/>
  <c r="DC344" i="2" s="1"/>
  <c r="G131" i="6"/>
  <c r="G133" i="6" s="1"/>
  <c r="EE188" i="2"/>
  <c r="CJ542" i="2" s="1"/>
  <c r="DN188" i="2"/>
  <c r="BS542" i="2" s="1"/>
  <c r="DN333" i="2"/>
  <c r="CU188" i="2"/>
  <c r="DR188" i="2"/>
  <c r="DR333" i="2" s="1"/>
  <c r="DH188" i="2"/>
  <c r="FP188" i="2"/>
  <c r="FP333" i="2" s="1"/>
  <c r="FP335" i="2" s="1"/>
  <c r="DS188" i="2"/>
  <c r="DQ188" i="2"/>
  <c r="EJ188" i="2"/>
  <c r="CY188" i="2"/>
  <c r="DU188" i="2"/>
  <c r="DZ188" i="2"/>
  <c r="DJ188" i="2"/>
  <c r="DJ333" i="2"/>
  <c r="L131" i="6"/>
  <c r="L133" i="6" s="1"/>
  <c r="L234" i="6" s="1"/>
  <c r="K131" i="6"/>
  <c r="K133" i="6" s="1"/>
  <c r="K234" i="6" s="1"/>
  <c r="J131" i="6"/>
  <c r="J133" i="6" s="1"/>
  <c r="J234" i="6" s="1"/>
  <c r="BT542" i="2" l="1"/>
  <c r="BT573" i="2" s="1"/>
  <c r="DO333" i="2"/>
  <c r="DA333" i="2"/>
  <c r="BF542" i="2"/>
  <c r="DU333" i="2"/>
  <c r="DU335" i="2" s="1"/>
  <c r="BZ542" i="2"/>
  <c r="DZ333" i="2"/>
  <c r="DZ335" i="2" s="1"/>
  <c r="CE542" i="2"/>
  <c r="EC333" i="2"/>
  <c r="EC335" i="2" s="1"/>
  <c r="CH542" i="2"/>
  <c r="DV333" i="2"/>
  <c r="CA542" i="2"/>
  <c r="CK589" i="2"/>
  <c r="CK619" i="2" s="1"/>
  <c r="CK573" i="2"/>
  <c r="CB573" i="2"/>
  <c r="CB589" i="2"/>
  <c r="CB619" i="2" s="1"/>
  <c r="BA629" i="2" s="1"/>
  <c r="EJ333" i="2"/>
  <c r="CO542" i="2"/>
  <c r="BE573" i="2"/>
  <c r="BE589" i="2"/>
  <c r="BE619" i="2" s="1"/>
  <c r="CJ573" i="2"/>
  <c r="CJ589" i="2"/>
  <c r="CJ619" i="2" s="1"/>
  <c r="EA333" i="2"/>
  <c r="CF542" i="2"/>
  <c r="BQ542" i="2"/>
  <c r="DL333" i="2"/>
  <c r="BK542" i="2"/>
  <c r="DF335" i="2"/>
  <c r="DF338" i="2" s="1"/>
  <c r="DS333" i="2"/>
  <c r="BX542" i="2"/>
  <c r="Q131" i="6"/>
  <c r="Q133" i="6" s="1"/>
  <c r="BC542" i="2"/>
  <c r="CX333" i="2"/>
  <c r="CX335" i="2" s="1"/>
  <c r="CX342" i="2" s="1"/>
  <c r="CX343" i="2" s="1"/>
  <c r="AX542" i="2"/>
  <c r="CS333" i="2"/>
  <c r="BS573" i="2"/>
  <c r="BS589" i="2"/>
  <c r="BS619" i="2" s="1"/>
  <c r="BA628" i="2" s="1"/>
  <c r="BA636" i="2" s="1"/>
  <c r="BA637" i="2" s="1"/>
  <c r="BV542" i="2"/>
  <c r="DQ333" i="2"/>
  <c r="BD542" i="2"/>
  <c r="CY333" i="2"/>
  <c r="G40" i="7"/>
  <c r="G234" i="6"/>
  <c r="DW335" i="2"/>
  <c r="EF335" i="2"/>
  <c r="DN335" i="2"/>
  <c r="M236" i="6"/>
  <c r="M237" i="6" s="1"/>
  <c r="L40" i="7"/>
  <c r="H236" i="6"/>
  <c r="H40" i="7"/>
  <c r="L236" i="6"/>
  <c r="L237" i="6" s="1"/>
  <c r="K40" i="7"/>
  <c r="K236" i="6"/>
  <c r="K237" i="6" s="1"/>
  <c r="J40" i="7"/>
  <c r="J236" i="6"/>
  <c r="I40" i="7"/>
  <c r="BJ542" i="2"/>
  <c r="DE335" i="2"/>
  <c r="DE338" i="2" s="1"/>
  <c r="CT335" i="2"/>
  <c r="AY542" i="2"/>
  <c r="BU589" i="2"/>
  <c r="BU619" i="2" s="1"/>
  <c r="BC628" i="2" s="1"/>
  <c r="BC636" i="2" s="1"/>
  <c r="BC637" i="2" s="1"/>
  <c r="BU573" i="2"/>
  <c r="CW335" i="2"/>
  <c r="BB542" i="2"/>
  <c r="DD333" i="2"/>
  <c r="BI542" i="2"/>
  <c r="DF344" i="2"/>
  <c r="BT589" i="2"/>
  <c r="BT619" i="2" s="1"/>
  <c r="BB628" i="2" s="1"/>
  <c r="BB636" i="2" s="1"/>
  <c r="BB637" i="2" s="1"/>
  <c r="L422" i="2"/>
  <c r="L466" i="2"/>
  <c r="L467" i="2" s="1"/>
  <c r="L469" i="2" s="1"/>
  <c r="BP589" i="2"/>
  <c r="BP619" i="2" s="1"/>
  <c r="AX628" i="2" s="1"/>
  <c r="AX636" i="2" s="1"/>
  <c r="AX637" i="2" s="1"/>
  <c r="BP573" i="2"/>
  <c r="BG542" i="2"/>
  <c r="DB335" i="2"/>
  <c r="DB338" i="2" s="1"/>
  <c r="DK333" i="2"/>
  <c r="DK335" i="2" s="1"/>
  <c r="BN542" i="2"/>
  <c r="DI335" i="2"/>
  <c r="DE344" i="2"/>
  <c r="DP333" i="2"/>
  <c r="DP335" i="2" s="1"/>
  <c r="CZ333" i="2"/>
  <c r="CZ335" i="2" s="1"/>
  <c r="CR333" i="2"/>
  <c r="CR335" i="2" s="1"/>
  <c r="AW542" i="2"/>
  <c r="BR542" i="2"/>
  <c r="DM335" i="2"/>
  <c r="DG335" i="2"/>
  <c r="BL542" i="2"/>
  <c r="CD542" i="2"/>
  <c r="DY333" i="2"/>
  <c r="DY335" i="2" s="1"/>
  <c r="BA542" i="2"/>
  <c r="CV333" i="2"/>
  <c r="CV335" i="2" s="1"/>
  <c r="DX333" i="2"/>
  <c r="DX335" i="2" s="1"/>
  <c r="CC542" i="2"/>
  <c r="DD345" i="2"/>
  <c r="BY542" i="2"/>
  <c r="DT335" i="2"/>
  <c r="BH542" i="2"/>
  <c r="DC335" i="2"/>
  <c r="D131" i="6"/>
  <c r="I131" i="6"/>
  <c r="I133" i="6" s="1"/>
  <c r="I234" i="6" s="1"/>
  <c r="EE333" i="2"/>
  <c r="EE335" i="2" s="1"/>
  <c r="DE345" i="2"/>
  <c r="AZ542" i="2"/>
  <c r="CU333" i="2"/>
  <c r="CU335" i="2" s="1"/>
  <c r="BW542" i="2"/>
  <c r="DR335" i="2"/>
  <c r="M422" i="2"/>
  <c r="M466" i="2"/>
  <c r="M467" i="2" s="1"/>
  <c r="M469" i="2" s="1"/>
  <c r="BM542" i="2"/>
  <c r="DH333" i="2"/>
  <c r="DH335" i="2" s="1"/>
  <c r="DJ335" i="2"/>
  <c r="BO542" i="2"/>
  <c r="DA345" i="2"/>
  <c r="DF345" i="2" l="1"/>
  <c r="DF346" i="2" s="1"/>
  <c r="DO335" i="2"/>
  <c r="BB343" i="2" s="1"/>
  <c r="BB344" i="2" s="1"/>
  <c r="BB345" i="2" s="1"/>
  <c r="DA344" i="2"/>
  <c r="DA346" i="2" s="1"/>
  <c r="DA335" i="2"/>
  <c r="DA342" i="2" s="1"/>
  <c r="BF573" i="2"/>
  <c r="BF589" i="2"/>
  <c r="BF619" i="2" s="1"/>
  <c r="AW627" i="2" s="1"/>
  <c r="AW634" i="2" s="1"/>
  <c r="AW635" i="2" s="1"/>
  <c r="BZ573" i="2"/>
  <c r="BZ574" i="2" s="1"/>
  <c r="BZ575" i="2" s="1"/>
  <c r="BZ589" i="2"/>
  <c r="BZ619" i="2" s="1"/>
  <c r="AZ629" i="2" s="1"/>
  <c r="CE589" i="2"/>
  <c r="CE619" i="2" s="1"/>
  <c r="BD629" i="2" s="1"/>
  <c r="CE573" i="2"/>
  <c r="CK620" i="2"/>
  <c r="CK621" i="2" s="1"/>
  <c r="CB620" i="2"/>
  <c r="CB621" i="2" s="1"/>
  <c r="DV335" i="2"/>
  <c r="EJ335" i="2"/>
  <c r="K466" i="2"/>
  <c r="K467" i="2" s="1"/>
  <c r="K469" i="2" s="1"/>
  <c r="K422" i="2"/>
  <c r="CH573" i="2"/>
  <c r="CH574" i="2" s="1"/>
  <c r="CH575" i="2" s="1"/>
  <c r="CH589" i="2"/>
  <c r="CH619" i="2" s="1"/>
  <c r="CO589" i="2"/>
  <c r="CO619" i="2" s="1"/>
  <c r="CO573" i="2"/>
  <c r="CA573" i="2"/>
  <c r="CA589" i="2"/>
  <c r="CA619" i="2" s="1"/>
  <c r="CJ620" i="2"/>
  <c r="CJ621" i="2" s="1"/>
  <c r="CJ574" i="2"/>
  <c r="CJ575" i="2" s="1"/>
  <c r="BE626" i="2"/>
  <c r="BE632" i="2" s="1"/>
  <c r="BE633" i="2" s="1"/>
  <c r="BE620" i="2"/>
  <c r="BE621" i="2" s="1"/>
  <c r="EA335" i="2"/>
  <c r="N422" i="2"/>
  <c r="L345" i="2"/>
  <c r="L347" i="2" s="1"/>
  <c r="N466" i="2"/>
  <c r="N467" i="2" s="1"/>
  <c r="N469" i="2" s="1"/>
  <c r="BK589" i="2"/>
  <c r="BK619" i="2" s="1"/>
  <c r="BB627" i="2" s="1"/>
  <c r="BB634" i="2" s="1"/>
  <c r="BB635" i="2" s="1"/>
  <c r="BK573" i="2"/>
  <c r="DS335" i="2"/>
  <c r="DW339" i="2"/>
  <c r="DW340" i="2" s="1"/>
  <c r="DW338" i="2"/>
  <c r="CB574" i="2"/>
  <c r="CB575" i="2" s="1"/>
  <c r="EF338" i="2"/>
  <c r="CK574" i="2"/>
  <c r="CK575" i="2" s="1"/>
  <c r="EF339" i="2"/>
  <c r="EF340" i="2" s="1"/>
  <c r="CF589" i="2"/>
  <c r="CF619" i="2" s="1"/>
  <c r="BE629" i="2" s="1"/>
  <c r="CF573" i="2"/>
  <c r="BQ573" i="2"/>
  <c r="BQ589" i="2"/>
  <c r="BQ619" i="2" s="1"/>
  <c r="AY628" i="2" s="1"/>
  <c r="AY636" i="2" s="1"/>
  <c r="AY637" i="2" s="1"/>
  <c r="BX573" i="2"/>
  <c r="BX589" i="2"/>
  <c r="BX619" i="2" s="1"/>
  <c r="AW629" i="2" s="1"/>
  <c r="DL335" i="2"/>
  <c r="DC345" i="2"/>
  <c r="DC346" i="2" s="1"/>
  <c r="DF342" i="2"/>
  <c r="DF343" i="2" s="1"/>
  <c r="DF339" i="2"/>
  <c r="DF340" i="2" s="1"/>
  <c r="BC573" i="2"/>
  <c r="BC589" i="2"/>
  <c r="BC619" i="2" s="1"/>
  <c r="BC626" i="2" s="1"/>
  <c r="BC632" i="2" s="1"/>
  <c r="BC633" i="2" s="1"/>
  <c r="AX573" i="2"/>
  <c r="AX589" i="2"/>
  <c r="AX619" i="2" s="1"/>
  <c r="AX626" i="2" s="1"/>
  <c r="AX632" i="2" s="1"/>
  <c r="AX633" i="2" s="1"/>
  <c r="BV589" i="2"/>
  <c r="BV619" i="2" s="1"/>
  <c r="BD628" i="2" s="1"/>
  <c r="BD636" i="2" s="1"/>
  <c r="BD637" i="2" s="1"/>
  <c r="BV573" i="2"/>
  <c r="BU620" i="2"/>
  <c r="BU621" i="2" s="1"/>
  <c r="DG338" i="2"/>
  <c r="DG339" i="2"/>
  <c r="DG340" i="2" s="1"/>
  <c r="BS620" i="2"/>
  <c r="BS621" i="2" s="1"/>
  <c r="CS335" i="2"/>
  <c r="CS339" i="2" s="1"/>
  <c r="CS340" i="2" s="1"/>
  <c r="DQ335" i="2"/>
  <c r="BD589" i="2"/>
  <c r="BD619" i="2" s="1"/>
  <c r="BD626" i="2" s="1"/>
  <c r="BD632" i="2" s="1"/>
  <c r="BD633" i="2" s="1"/>
  <c r="BD573" i="2"/>
  <c r="BJ573" i="2"/>
  <c r="BJ589" i="2"/>
  <c r="BJ619" i="2" s="1"/>
  <c r="BA627" i="2" s="1"/>
  <c r="BA634" i="2" s="1"/>
  <c r="BA635" i="2" s="1"/>
  <c r="CY335" i="2"/>
  <c r="BP620" i="2"/>
  <c r="BP621" i="2" s="1"/>
  <c r="G236" i="6"/>
  <c r="G237" i="6" s="1"/>
  <c r="O40" i="7"/>
  <c r="CT339" i="2"/>
  <c r="CT340" i="2" s="1"/>
  <c r="CT338" i="2"/>
  <c r="CT342" i="2"/>
  <c r="CT343" i="2" s="1"/>
  <c r="EC339" i="2"/>
  <c r="EC340" i="2" s="1"/>
  <c r="EC338" i="2"/>
  <c r="DN342" i="2"/>
  <c r="DN343" i="2" s="1"/>
  <c r="DN339" i="2"/>
  <c r="DN340" i="2" s="1"/>
  <c r="DN338" i="2"/>
  <c r="BS574" i="2"/>
  <c r="BS575" i="2" s="1"/>
  <c r="DZ339" i="2"/>
  <c r="DZ340" i="2" s="1"/>
  <c r="DZ338" i="2"/>
  <c r="CX338" i="2"/>
  <c r="CX339" i="2"/>
  <c r="CX340" i="2" s="1"/>
  <c r="DE339" i="2"/>
  <c r="DE340" i="2" s="1"/>
  <c r="DE342" i="2"/>
  <c r="DE343" i="2" s="1"/>
  <c r="CW342" i="2"/>
  <c r="CW343" i="2" s="1"/>
  <c r="CW338" i="2"/>
  <c r="CW339" i="2"/>
  <c r="CW340" i="2" s="1"/>
  <c r="AY573" i="2"/>
  <c r="AY589" i="2"/>
  <c r="AY619" i="2" s="1"/>
  <c r="AY626" i="2" s="1"/>
  <c r="AY632" i="2" s="1"/>
  <c r="AY633" i="2" s="1"/>
  <c r="BB573" i="2"/>
  <c r="BB589" i="2"/>
  <c r="BB619" i="2" s="1"/>
  <c r="BI589" i="2"/>
  <c r="BI619" i="2" s="1"/>
  <c r="AZ627" i="2" s="1"/>
  <c r="AZ634" i="2" s="1"/>
  <c r="AZ635" i="2" s="1"/>
  <c r="BI573" i="2"/>
  <c r="DD335" i="2"/>
  <c r="DD344" i="2"/>
  <c r="DD346" i="2" s="1"/>
  <c r="BT620" i="2"/>
  <c r="BT621" i="2" s="1"/>
  <c r="BG589" i="2"/>
  <c r="BG619" i="2" s="1"/>
  <c r="AX627" i="2" s="1"/>
  <c r="AX634" i="2" s="1"/>
  <c r="AX635" i="2" s="1"/>
  <c r="BG573" i="2"/>
  <c r="BG574" i="2" s="1"/>
  <c r="BG575" i="2" s="1"/>
  <c r="DB339" i="2"/>
  <c r="DB340" i="2" s="1"/>
  <c r="DB342" i="2"/>
  <c r="DB343" i="2" s="1"/>
  <c r="DK338" i="2"/>
  <c r="DB345" i="2"/>
  <c r="DB346" i="2" s="1"/>
  <c r="DK339" i="2"/>
  <c r="DK340" i="2" s="1"/>
  <c r="DK342" i="2"/>
  <c r="DK343" i="2" s="1"/>
  <c r="BP574" i="2"/>
  <c r="BP575" i="2" s="1"/>
  <c r="DI339" i="2"/>
  <c r="DI340" i="2" s="1"/>
  <c r="DI338" i="2"/>
  <c r="BN573" i="2"/>
  <c r="BN589" i="2"/>
  <c r="BN619" i="2" s="1"/>
  <c r="BE627" i="2" s="1"/>
  <c r="DP338" i="2"/>
  <c r="DP339" i="2"/>
  <c r="DP340" i="2" s="1"/>
  <c r="CZ338" i="2"/>
  <c r="J422" i="2"/>
  <c r="O422" i="2"/>
  <c r="J345" i="2"/>
  <c r="J466" i="2"/>
  <c r="CZ339" i="2"/>
  <c r="CZ340" i="2" s="1"/>
  <c r="CR342" i="2"/>
  <c r="CR343" i="2" s="1"/>
  <c r="CR338" i="2"/>
  <c r="CR339" i="2"/>
  <c r="CR340" i="2" s="1"/>
  <c r="AW589" i="2"/>
  <c r="AW619" i="2" s="1"/>
  <c r="AW573" i="2"/>
  <c r="BR573" i="2"/>
  <c r="BR589" i="2"/>
  <c r="BR619" i="2" s="1"/>
  <c r="AZ628" i="2" s="1"/>
  <c r="AZ636" i="2" s="1"/>
  <c r="AZ637" i="2" s="1"/>
  <c r="BL573" i="2"/>
  <c r="BL589" i="2"/>
  <c r="BL619" i="2" s="1"/>
  <c r="BC627" i="2" s="1"/>
  <c r="BC634" i="2" s="1"/>
  <c r="BC635" i="2" s="1"/>
  <c r="CD573" i="2"/>
  <c r="CD589" i="2"/>
  <c r="CD619" i="2" s="1"/>
  <c r="BC629" i="2" s="1"/>
  <c r="DY338" i="2"/>
  <c r="DY339" i="2"/>
  <c r="DY340" i="2" s="1"/>
  <c r="CV342" i="2"/>
  <c r="CV343" i="2" s="1"/>
  <c r="BA343" i="2"/>
  <c r="BA344" i="2" s="1"/>
  <c r="BA345" i="2" s="1"/>
  <c r="BA573" i="2"/>
  <c r="BA589" i="2"/>
  <c r="BA619" i="2" s="1"/>
  <c r="CV339" i="2"/>
  <c r="CV340" i="2" s="1"/>
  <c r="CV338" i="2"/>
  <c r="DX338" i="2"/>
  <c r="DX339" i="2"/>
  <c r="DX340" i="2" s="1"/>
  <c r="CC589" i="2"/>
  <c r="CC619" i="2" s="1"/>
  <c r="BB629" i="2" s="1"/>
  <c r="CC573" i="2"/>
  <c r="BY573" i="2"/>
  <c r="BY589" i="2"/>
  <c r="BY619" i="2" s="1"/>
  <c r="AX629" i="2" s="1"/>
  <c r="DT338" i="2"/>
  <c r="DT339" i="2"/>
  <c r="DT340" i="2" s="1"/>
  <c r="BH589" i="2"/>
  <c r="BH619" i="2" s="1"/>
  <c r="BH573" i="2"/>
  <c r="Y131" i="6"/>
  <c r="Y133" i="6" s="1"/>
  <c r="Y234" i="6" s="1"/>
  <c r="I236" i="6"/>
  <c r="I237" i="6" s="1"/>
  <c r="P131" i="6"/>
  <c r="P133" i="6" s="1"/>
  <c r="EE338" i="2"/>
  <c r="EE339" i="2"/>
  <c r="EE340" i="2" s="1"/>
  <c r="AZ573" i="2"/>
  <c r="AZ589" i="2"/>
  <c r="AZ619" i="2" s="1"/>
  <c r="CU338" i="2"/>
  <c r="CU339" i="2"/>
  <c r="CU340" i="2" s="1"/>
  <c r="CU342" i="2"/>
  <c r="CU343" i="2" s="1"/>
  <c r="BW589" i="2"/>
  <c r="BW619" i="2" s="1"/>
  <c r="BE628" i="2" s="1"/>
  <c r="BE636" i="2" s="1"/>
  <c r="BE637" i="2" s="1"/>
  <c r="BW573" i="2"/>
  <c r="BM589" i="2"/>
  <c r="BM619" i="2" s="1"/>
  <c r="BD627" i="2" s="1"/>
  <c r="BM573" i="2"/>
  <c r="K345" i="2"/>
  <c r="K347" i="2" s="1"/>
  <c r="DH339" i="2"/>
  <c r="DH340" i="2" s="1"/>
  <c r="DH338" i="2"/>
  <c r="BO573" i="2"/>
  <c r="BO589" i="2"/>
  <c r="BO619" i="2" s="1"/>
  <c r="AW628" i="2" s="1"/>
  <c r="AW636" i="2" s="1"/>
  <c r="AW637" i="2" s="1"/>
  <c r="DE346" i="2"/>
  <c r="BU574" i="2"/>
  <c r="BU575" i="2" s="1"/>
  <c r="DP342" i="2"/>
  <c r="DP343" i="2" s="1"/>
  <c r="BE574" i="2"/>
  <c r="BE575" i="2" s="1"/>
  <c r="DM342" i="2"/>
  <c r="DM343" i="2" s="1"/>
  <c r="DM339" i="2"/>
  <c r="DM340" i="2" s="1"/>
  <c r="DM338" i="2"/>
  <c r="DG342" i="2"/>
  <c r="DG343" i="2" s="1"/>
  <c r="BC343" i="2"/>
  <c r="BC344" i="2" s="1"/>
  <c r="BC345" i="2" s="1"/>
  <c r="DC342" i="2"/>
  <c r="DC343" i="2" s="1"/>
  <c r="DC338" i="2"/>
  <c r="DC339" i="2"/>
  <c r="DC340" i="2" s="1"/>
  <c r="DR338" i="2"/>
  <c r="DR339" i="2"/>
  <c r="DR340" i="2" s="1"/>
  <c r="DU339" i="2"/>
  <c r="DU340" i="2" s="1"/>
  <c r="DU338" i="2"/>
  <c r="DJ342" i="2"/>
  <c r="DJ343" i="2" s="1"/>
  <c r="DJ338" i="2"/>
  <c r="DJ339" i="2"/>
  <c r="DJ340" i="2" s="1"/>
  <c r="DO342" i="2" l="1"/>
  <c r="DO343" i="2" s="1"/>
  <c r="DO339" i="2"/>
  <c r="DO340" i="2" s="1"/>
  <c r="DO338" i="2"/>
  <c r="BT574" i="2"/>
  <c r="BT575" i="2" s="1"/>
  <c r="BD574" i="2"/>
  <c r="BD575" i="2" s="1"/>
  <c r="BF620" i="2"/>
  <c r="BF621" i="2" s="1"/>
  <c r="CA620" i="2"/>
  <c r="CA621" i="2" s="1"/>
  <c r="AW343" i="2"/>
  <c r="AW344" i="2" s="1"/>
  <c r="AW345" i="2" s="1"/>
  <c r="BF574" i="2"/>
  <c r="BF575" i="2" s="1"/>
  <c r="DA339" i="2"/>
  <c r="DA340" i="2" s="1"/>
  <c r="DA338" i="2"/>
  <c r="DA343" i="2"/>
  <c r="DV339" i="2"/>
  <c r="DV340" i="2" s="1"/>
  <c r="DV338" i="2"/>
  <c r="BZ620" i="2"/>
  <c r="BZ621" i="2" s="1"/>
  <c r="CE574" i="2"/>
  <c r="CE575" i="2" s="1"/>
  <c r="CE620" i="2"/>
  <c r="CE621" i="2" s="1"/>
  <c r="CA574" i="2"/>
  <c r="CA575" i="2" s="1"/>
  <c r="EJ338" i="2"/>
  <c r="EJ339" i="2"/>
  <c r="EJ340" i="2" s="1"/>
  <c r="CO574" i="2"/>
  <c r="CO575" i="2" s="1"/>
  <c r="CO620" i="2"/>
  <c r="CO621" i="2" s="1"/>
  <c r="AX620" i="2"/>
  <c r="AX621" i="2" s="1"/>
  <c r="CH620" i="2"/>
  <c r="CH621" i="2" s="1"/>
  <c r="BE343" i="2"/>
  <c r="BE344" i="2" s="1"/>
  <c r="BE345" i="2" s="1"/>
  <c r="EA339" i="2"/>
  <c r="EA340" i="2" s="1"/>
  <c r="EA338" i="2"/>
  <c r="DS339" i="2"/>
  <c r="DS340" i="2" s="1"/>
  <c r="DS338" i="2"/>
  <c r="BC574" i="2"/>
  <c r="BC575" i="2" s="1"/>
  <c r="BC620" i="2"/>
  <c r="BC621" i="2" s="1"/>
  <c r="AZ644" i="2"/>
  <c r="BH650" i="2"/>
  <c r="BK620" i="2"/>
  <c r="BK621" i="2" s="1"/>
  <c r="BK574" i="2"/>
  <c r="BK575" i="2" s="1"/>
  <c r="BC653" i="2"/>
  <c r="BD653" i="2" s="1"/>
  <c r="BE653" i="2" s="1"/>
  <c r="AZ646" i="2"/>
  <c r="BH649" i="2"/>
  <c r="BC654" i="2" s="1"/>
  <c r="CF574" i="2"/>
  <c r="CF575" i="2" s="1"/>
  <c r="CF620" i="2"/>
  <c r="CF621" i="2" s="1"/>
  <c r="BX574" i="2"/>
  <c r="BX575" i="2" s="1"/>
  <c r="BX620" i="2"/>
  <c r="BX621" i="2" s="1"/>
  <c r="BQ620" i="2"/>
  <c r="BQ621" i="2" s="1"/>
  <c r="DL342" i="2"/>
  <c r="DL343" i="2" s="1"/>
  <c r="BQ574" i="2"/>
  <c r="BQ575" i="2" s="1"/>
  <c r="DL339" i="2"/>
  <c r="DL340" i="2" s="1"/>
  <c r="DL338" i="2"/>
  <c r="AY343" i="2"/>
  <c r="AY344" i="2" s="1"/>
  <c r="AY345" i="2" s="1"/>
  <c r="BV620" i="2"/>
  <c r="BV621" i="2" s="1"/>
  <c r="BD620" i="2"/>
  <c r="BD621" i="2" s="1"/>
  <c r="AX343" i="2"/>
  <c r="AX344" i="2" s="1"/>
  <c r="AX345" i="2" s="1"/>
  <c r="AX574" i="2"/>
  <c r="AX575" i="2" s="1"/>
  <c r="CS342" i="2"/>
  <c r="CS343" i="2" s="1"/>
  <c r="CS338" i="2"/>
  <c r="BV574" i="2"/>
  <c r="BV575" i="2" s="1"/>
  <c r="DQ339" i="2"/>
  <c r="DQ340" i="2" s="1"/>
  <c r="DQ338" i="2"/>
  <c r="BJ620" i="2"/>
  <c r="BJ621" i="2" s="1"/>
  <c r="BJ574" i="2"/>
  <c r="BJ575" i="2" s="1"/>
  <c r="CY338" i="2"/>
  <c r="BD343" i="2"/>
  <c r="BD344" i="2" s="1"/>
  <c r="BD345" i="2" s="1"/>
  <c r="CY339" i="2"/>
  <c r="CY340" i="2" s="1"/>
  <c r="Q234" i="6"/>
  <c r="Q236" i="6" s="1"/>
  <c r="Q237" i="6" s="1"/>
  <c r="N40" i="7"/>
  <c r="BG620" i="2"/>
  <c r="BG621" i="2" s="1"/>
  <c r="Y236" i="6"/>
  <c r="Y237" i="6" s="1"/>
  <c r="W40" i="7"/>
  <c r="AY574" i="2"/>
  <c r="AY575" i="2" s="1"/>
  <c r="AY620" i="2"/>
  <c r="AY621" i="2" s="1"/>
  <c r="BB620" i="2"/>
  <c r="BB621" i="2" s="1"/>
  <c r="BB574" i="2"/>
  <c r="BB575" i="2" s="1"/>
  <c r="BB626" i="2"/>
  <c r="BI574" i="2"/>
  <c r="BI575" i="2" s="1"/>
  <c r="BI620" i="2"/>
  <c r="BI621" i="2" s="1"/>
  <c r="AX631" i="2"/>
  <c r="AZ343" i="2"/>
  <c r="AZ344" i="2" s="1"/>
  <c r="AZ345" i="2" s="1"/>
  <c r="DD338" i="2"/>
  <c r="DD342" i="2"/>
  <c r="DD343" i="2" s="1"/>
  <c r="DD339" i="2"/>
  <c r="DD340" i="2" s="1"/>
  <c r="BN620" i="2"/>
  <c r="BN621" i="2" s="1"/>
  <c r="BN574" i="2"/>
  <c r="BN575" i="2" s="1"/>
  <c r="BE631" i="2"/>
  <c r="BE634" i="2"/>
  <c r="BE635" i="2" s="1"/>
  <c r="AZ645" i="2"/>
  <c r="BF627" i="2"/>
  <c r="BC667" i="2" s="1"/>
  <c r="J347" i="2"/>
  <c r="M345" i="2"/>
  <c r="M347" i="2" s="1"/>
  <c r="O466" i="2"/>
  <c r="O467" i="2" s="1"/>
  <c r="O469" i="2" s="1"/>
  <c r="J467" i="2"/>
  <c r="J469" i="2" s="1"/>
  <c r="AW626" i="2"/>
  <c r="AW620" i="2"/>
  <c r="AW621" i="2" s="1"/>
  <c r="AW574" i="2"/>
  <c r="AW575" i="2" s="1"/>
  <c r="BR574" i="2"/>
  <c r="BR575" i="2" s="1"/>
  <c r="BR620" i="2"/>
  <c r="BR621" i="2" s="1"/>
  <c r="BL574" i="2"/>
  <c r="BL575" i="2" s="1"/>
  <c r="BL620" i="2"/>
  <c r="BL621" i="2" s="1"/>
  <c r="CD574" i="2"/>
  <c r="CD575" i="2" s="1"/>
  <c r="CD620" i="2"/>
  <c r="CD621" i="2" s="1"/>
  <c r="BA620" i="2"/>
  <c r="BA621" i="2" s="1"/>
  <c r="BA574" i="2"/>
  <c r="BA575" i="2" s="1"/>
  <c r="BA626" i="2"/>
  <c r="CC620" i="2"/>
  <c r="CC621" i="2" s="1"/>
  <c r="CC574" i="2"/>
  <c r="CC575" i="2" s="1"/>
  <c r="BY620" i="2"/>
  <c r="BY621" i="2" s="1"/>
  <c r="BY574" i="2"/>
  <c r="BY575" i="2" s="1"/>
  <c r="AY629" i="2"/>
  <c r="AY627" i="2"/>
  <c r="BH620" i="2"/>
  <c r="BH621" i="2" s="1"/>
  <c r="BH574" i="2"/>
  <c r="BH575" i="2" s="1"/>
  <c r="Z131" i="6"/>
  <c r="AA131" i="6" s="1"/>
  <c r="AA133" i="6" s="1"/>
  <c r="AZ620" i="2"/>
  <c r="AZ621" i="2" s="1"/>
  <c r="AZ574" i="2"/>
  <c r="AZ575" i="2" s="1"/>
  <c r="AZ626" i="2"/>
  <c r="BW620" i="2"/>
  <c r="BW621" i="2" s="1"/>
  <c r="BW574" i="2"/>
  <c r="BW575" i="2" s="1"/>
  <c r="BD631" i="2"/>
  <c r="BD634" i="2"/>
  <c r="BD635" i="2" s="1"/>
  <c r="BM574" i="2"/>
  <c r="BM575" i="2" s="1"/>
  <c r="BM620" i="2"/>
  <c r="BM621" i="2" s="1"/>
  <c r="BO620" i="2"/>
  <c r="BO621" i="2" s="1"/>
  <c r="BO574" i="2"/>
  <c r="BO575" i="2" s="1"/>
  <c r="BC631" i="2"/>
  <c r="AB133" i="6" l="1"/>
  <c r="Z133" i="6"/>
  <c r="Z234" i="6" s="1"/>
  <c r="Z236" i="6" s="1"/>
  <c r="Z237" i="6" s="1"/>
  <c r="BA631" i="2"/>
  <c r="BA632" i="2"/>
  <c r="BA633" i="2" s="1"/>
  <c r="BB631" i="2"/>
  <c r="BB632" i="2"/>
  <c r="BB633" i="2" s="1"/>
  <c r="BM651" i="2"/>
  <c r="BN651" i="2" s="1"/>
  <c r="BO651" i="2" s="1"/>
  <c r="BH659" i="2"/>
  <c r="BD654" i="2"/>
  <c r="BE654" i="2" s="1"/>
  <c r="AZ631" i="2"/>
  <c r="AZ632" i="2"/>
  <c r="AZ633" i="2" s="1"/>
  <c r="P234" i="6"/>
  <c r="P236" i="6" s="1"/>
  <c r="P237" i="6" s="1"/>
  <c r="X40" i="7"/>
  <c r="BD667" i="2"/>
  <c r="BE667" i="2" s="1"/>
  <c r="BH656" i="2"/>
  <c r="BH663" i="2" s="1"/>
  <c r="BC673" i="2"/>
  <c r="BM666" i="2"/>
  <c r="AY631" i="2"/>
  <c r="AY634" i="2"/>
  <c r="AY635" i="2" s="1"/>
  <c r="AW631" i="2"/>
  <c r="AW632" i="2"/>
  <c r="AW633" i="2" s="1"/>
  <c r="Y40" i="7" l="1"/>
  <c r="Z40" i="7"/>
  <c r="AA234" i="6"/>
  <c r="AA236" i="6" s="1"/>
  <c r="AA237" i="6" s="1"/>
  <c r="BN666" i="2"/>
  <c r="BO666" i="2" s="1"/>
  <c r="AB234" i="6" l="1"/>
  <c r="AB236" i="6" s="1"/>
  <c r="AB237"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Alejandra Perez</author>
    <author>Gladys Lizeth Acabal</author>
    <author>Mayra Pérez</author>
    <author/>
  </authors>
  <commentList>
    <comment ref="F20" authorId="0" shapeId="0" xr:uid="{00000000-0006-0000-0100-000001000000}">
      <text>
        <r>
          <rPr>
            <b/>
            <sz val="9"/>
            <color indexed="81"/>
            <rFont val="Tahoma"/>
            <family val="2"/>
          </rPr>
          <t>Alejandra Perez:</t>
        </r>
        <r>
          <rPr>
            <sz val="9"/>
            <color indexed="81"/>
            <rFont val="Tahoma"/>
            <family val="2"/>
          </rPr>
          <t xml:space="preserve">
120 por depreciacion de vehiculo</t>
        </r>
      </text>
    </comment>
    <comment ref="F38" authorId="1" shapeId="0" xr:uid="{00000000-0006-0000-0100-000002000000}">
      <text>
        <r>
          <rPr>
            <b/>
            <sz val="9"/>
            <color indexed="81"/>
            <rFont val="Tahoma"/>
            <family val="2"/>
          </rPr>
          <t>ALEJANDRA
AJUSTE A BONIFICACION DE 500 DESPUES DE 3 MESES INICIO EN NOVIEMBRE</t>
        </r>
      </text>
    </comment>
    <comment ref="F64" authorId="1" shapeId="0" xr:uid="{00000000-0006-0000-0100-000003000000}">
      <text>
        <r>
          <rPr>
            <b/>
            <sz val="9"/>
            <color indexed="81"/>
            <rFont val="Tahoma"/>
            <family val="2"/>
          </rPr>
          <t>Gladys Lizeth Acabal:</t>
        </r>
        <r>
          <rPr>
            <sz val="9"/>
            <color indexed="81"/>
            <rFont val="Tahoma"/>
            <family val="2"/>
          </rPr>
          <t xml:space="preserve">
incremento de salario en noviembre
en ENERO 2022 NUEVO INCREMENTO EN ORDINARIO DE 200</t>
        </r>
      </text>
    </comment>
    <comment ref="F152" authorId="2" shapeId="0" xr:uid="{00000000-0006-0000-0100-000004000000}">
      <text>
        <r>
          <rPr>
            <b/>
            <sz val="8"/>
            <color indexed="81"/>
            <rFont val="Tahoma"/>
            <family val="2"/>
          </rPr>
          <t>Mayra Pérez:</t>
        </r>
        <r>
          <rPr>
            <sz val="8"/>
            <color indexed="81"/>
            <rFont val="Tahoma"/>
            <family val="2"/>
          </rPr>
          <t xml:space="preserve">
bonificacion deQ3000.00 es por 6 meses en julio se confirma el cambio. 
Julio se modifico bonif a 1500</t>
        </r>
      </text>
    </comment>
    <comment ref="F159" authorId="3" shapeId="0" xr:uid="{00000000-0006-0000-0100-000005000000}">
      <text>
        <r>
          <rPr>
            <b/>
            <sz val="9"/>
            <color indexed="8"/>
            <rFont val="Tahoma"/>
            <family val="2"/>
          </rPr>
          <t>MX:
Pago de bono variable Q 7,000 bono decreto Q 250.00 mensual.  El bono variable se anticipa 75% cada mes al final del trimestre se evalua el resultado para determinar cuánto se le debe.</t>
        </r>
      </text>
    </comment>
    <comment ref="F160" authorId="3" shapeId="0" xr:uid="{00000000-0006-0000-0100-000006000000}">
      <text>
        <r>
          <rPr>
            <b/>
            <sz val="9"/>
            <color indexed="8"/>
            <rFont val="Tahoma"/>
            <family val="2"/>
          </rPr>
          <t>MX:
Pago de bono variable Q 7,000 bono decreto Q 250.00 mensual.  El bono variable se anticipa 75% cada mes al final del trimestre se evalua el resultado para determinar cuánto se le debe
NUEVAS CONDICIONES JULIO 2019
BONIF VARIABLE DE 2000SEGUN TABLA  FUERA DE NOMINA CON FACTURA  500 POR GAS Y 500 ADICIONALES POR CUMPLIMIENTO DE METAS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Alejandra Perez</author>
    <author>Iris Hernandez de Lemus</author>
  </authors>
  <commentList>
    <comment ref="F21" authorId="0" shapeId="0" xr:uid="{00000000-0006-0000-0200-000001000000}">
      <text>
        <r>
          <rPr>
            <b/>
            <sz val="9"/>
            <color indexed="81"/>
            <rFont val="Tahoma"/>
            <family val="2"/>
          </rPr>
          <t>Alejandra Perez:</t>
        </r>
        <r>
          <rPr>
            <sz val="9"/>
            <color indexed="81"/>
            <rFont val="Tahoma"/>
            <family val="2"/>
          </rPr>
          <t xml:space="preserve">
120 por depreciacion de vehiculo</t>
        </r>
      </text>
    </comment>
    <comment ref="Q21" authorId="0" shapeId="0" xr:uid="{00000000-0006-0000-0200-000002000000}">
      <text>
        <r>
          <rPr>
            <b/>
            <sz val="9"/>
            <color indexed="81"/>
            <rFont val="Tahoma"/>
            <family val="2"/>
          </rPr>
          <t>Alejandra Perez:</t>
        </r>
        <r>
          <rPr>
            <sz val="9"/>
            <color indexed="81"/>
            <rFont val="Tahoma"/>
            <family val="2"/>
          </rPr>
          <t xml:space="preserve">
120 por depreciacion de vehiculo</t>
        </r>
      </text>
    </comment>
    <comment ref="E121" authorId="1" shapeId="0" xr:uid="{00000000-0006-0000-0200-000003000000}">
      <text>
        <r>
          <rPr>
            <b/>
            <sz val="9"/>
            <color indexed="81"/>
            <rFont val="Tahoma"/>
            <family val="2"/>
          </rPr>
          <t>Iris Hernandez de Lemus:</t>
        </r>
        <r>
          <rPr>
            <sz val="9"/>
            <color indexed="81"/>
            <rFont val="Tahoma"/>
            <family val="2"/>
          </rPr>
          <t xml:space="preserve">
Mantiene el salario Mínimo nuevo Q 2,825.10 + 40.87 que tiene como diferencia al resto de posiciones.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Alejandra Pérez</author>
    <author>Mayra Alejandra Pérez</author>
    <author>Gladys Lizeth Acabal</author>
    <author>Alejandra Perez</author>
    <author>Mayra Pérez</author>
    <author>Iris Hernandez de Lemus</author>
    <author/>
    <author>alexp</author>
  </authors>
  <commentList>
    <comment ref="G10" authorId="0" shapeId="0" xr:uid="{B3E15212-9FA2-49E0-8C82-C6DDBE387311}">
      <text>
        <r>
          <rPr>
            <b/>
            <sz val="9"/>
            <color indexed="81"/>
            <rFont val="Tahoma"/>
            <family val="2"/>
          </rPr>
          <t>Alejandra Pérez:</t>
        </r>
        <r>
          <rPr>
            <sz val="9"/>
            <color indexed="81"/>
            <rFont val="Tahoma"/>
            <family val="2"/>
          </rPr>
          <t xml:space="preserve">
1505.89 por concepto de compensar indeminzacion por cambios salariales empieza a pagarse en octubre 2024 intrucciones de cesar</t>
        </r>
      </text>
    </comment>
    <comment ref="EM10" authorId="1" shapeId="0" xr:uid="{0B9FBFAA-5B90-4611-828B-D0C00EA0B628}">
      <text>
        <r>
          <rPr>
            <b/>
            <sz val="9"/>
            <color indexed="81"/>
            <rFont val="Tahoma"/>
            <family val="2"/>
          </rPr>
          <t>Mayra Alejandra Pérez:</t>
        </r>
        <r>
          <rPr>
            <sz val="9"/>
            <color indexed="81"/>
            <rFont val="Tahoma"/>
            <family val="2"/>
          </rPr>
          <t xml:space="preserve">
nuevo credito promerica inicia junio 25 finaliza mayo 2030</t>
        </r>
      </text>
    </comment>
    <comment ref="AX16" authorId="1" shapeId="0" xr:uid="{CD4718E0-8911-436F-913C-81D745C87424}">
      <text>
        <r>
          <rPr>
            <b/>
            <sz val="9"/>
            <color indexed="81"/>
            <rFont val="Tahoma"/>
            <family val="2"/>
          </rPr>
          <t>Mayra Alejandra Pérez:</t>
        </r>
        <r>
          <rPr>
            <sz val="9"/>
            <color indexed="81"/>
            <rFont val="Tahoma"/>
            <family val="2"/>
          </rPr>
          <t xml:space="preserve">
complemento de pago de aguinaldo 2022</t>
        </r>
      </text>
    </comment>
    <comment ref="AX20" authorId="1" shapeId="0" xr:uid="{FE0523F7-CC48-4ACF-9B35-48C4A10868AB}">
      <text>
        <r>
          <rPr>
            <b/>
            <sz val="9"/>
            <color indexed="81"/>
            <rFont val="Tahoma"/>
            <family val="2"/>
          </rPr>
          <t>Mayra Alejandra Pérez:</t>
        </r>
        <r>
          <rPr>
            <sz val="9"/>
            <color indexed="81"/>
            <rFont val="Tahoma"/>
            <family val="2"/>
          </rPr>
          <t xml:space="preserve">
complemento de pago de aguinaldo 2022</t>
        </r>
      </text>
    </comment>
    <comment ref="AX21" authorId="1" shapeId="0" xr:uid="{231262CB-1B05-4D9F-BF8D-1371DE122272}">
      <text>
        <r>
          <rPr>
            <b/>
            <sz val="9"/>
            <color indexed="81"/>
            <rFont val="Tahoma"/>
            <family val="2"/>
          </rPr>
          <t>Mayra Alejandra Pérez:</t>
        </r>
        <r>
          <rPr>
            <sz val="9"/>
            <color indexed="81"/>
            <rFont val="Tahoma"/>
            <family val="2"/>
          </rPr>
          <t xml:space="preserve">
complemento de pago de aguinaldo 2022</t>
        </r>
      </text>
    </comment>
    <comment ref="AX22" authorId="1" shapeId="0" xr:uid="{185FBB15-F47D-49C1-921F-34ED189D7657}">
      <text>
        <r>
          <rPr>
            <b/>
            <sz val="9"/>
            <color indexed="81"/>
            <rFont val="Tahoma"/>
            <family val="2"/>
          </rPr>
          <t>Mayra Alejandra Pérez:</t>
        </r>
        <r>
          <rPr>
            <sz val="9"/>
            <color indexed="81"/>
            <rFont val="Tahoma"/>
            <family val="2"/>
          </rPr>
          <t xml:space="preserve">
complemento de pago de aguinaldo 2022</t>
        </r>
      </text>
    </comment>
    <comment ref="BG27" authorId="2" shapeId="0" xr:uid="{5F0E8AE6-83A3-4732-BA01-58139B78B34E}">
      <text>
        <r>
          <rPr>
            <b/>
            <sz val="9"/>
            <color indexed="81"/>
            <rFont val="Tahoma"/>
            <family val="2"/>
          </rPr>
          <t>Gladys Lizeth Acabal:</t>
        </r>
        <r>
          <rPr>
            <sz val="9"/>
            <color indexed="81"/>
            <rFont val="Tahoma"/>
            <family val="2"/>
          </rPr>
          <t xml:space="preserve">
bono extraordinadio solo en agosto</t>
        </r>
      </text>
    </comment>
    <comment ref="DB27" authorId="2" shapeId="0" xr:uid="{E3DE0B75-419E-4EA8-82B2-CCFFF3AFC66A}">
      <text>
        <r>
          <rPr>
            <b/>
            <sz val="9"/>
            <color indexed="81"/>
            <rFont val="Tahoma"/>
            <family val="2"/>
          </rPr>
          <t>Gladys Lizeth Acabal:</t>
        </r>
        <r>
          <rPr>
            <sz val="9"/>
            <color indexed="81"/>
            <rFont val="Tahoma"/>
            <family val="2"/>
          </rPr>
          <t xml:space="preserve">
Devolución por Q.50.00 descontados de más en boleto de ornato</t>
        </r>
      </text>
    </comment>
    <comment ref="BG28" authorId="2" shapeId="0" xr:uid="{32D53D83-FC40-4129-AF75-B6AFE72F7091}">
      <text>
        <r>
          <rPr>
            <b/>
            <sz val="9"/>
            <color indexed="81"/>
            <rFont val="Tahoma"/>
            <family val="2"/>
          </rPr>
          <t>Gladys Lizeth Acabal:</t>
        </r>
        <r>
          <rPr>
            <sz val="9"/>
            <color indexed="81"/>
            <rFont val="Tahoma"/>
            <family val="2"/>
          </rPr>
          <t xml:space="preserve">
bono extraordinadio solo en agosto</t>
        </r>
      </text>
    </comment>
    <comment ref="DB28" authorId="2" shapeId="0" xr:uid="{E49D6400-F45D-49E6-A62E-F443FB80FAE0}">
      <text>
        <r>
          <rPr>
            <b/>
            <sz val="9"/>
            <color indexed="81"/>
            <rFont val="Tahoma"/>
            <family val="2"/>
          </rPr>
          <t>Gladys Lizeth Acabal:</t>
        </r>
        <r>
          <rPr>
            <sz val="9"/>
            <color indexed="81"/>
            <rFont val="Tahoma"/>
            <family val="2"/>
          </rPr>
          <t xml:space="preserve">
Devolución por Q.50.00 descontados de más en boleto de ornato</t>
        </r>
      </text>
    </comment>
    <comment ref="BG29" authorId="2" shapeId="0" xr:uid="{00000000-0006-0000-0000-000001000000}">
      <text>
        <r>
          <rPr>
            <b/>
            <sz val="9"/>
            <color indexed="81"/>
            <rFont val="Tahoma"/>
            <family val="2"/>
          </rPr>
          <t>Gladys Lizeth Acabal:</t>
        </r>
        <r>
          <rPr>
            <sz val="9"/>
            <color indexed="81"/>
            <rFont val="Tahoma"/>
            <family val="2"/>
          </rPr>
          <t xml:space="preserve">
bono extraordinadio solo en agosto</t>
        </r>
      </text>
    </comment>
    <comment ref="DB29" authorId="2" shapeId="0" xr:uid="{00000000-0006-0000-0000-000002000000}">
      <text>
        <r>
          <rPr>
            <b/>
            <sz val="9"/>
            <color indexed="81"/>
            <rFont val="Tahoma"/>
            <family val="2"/>
          </rPr>
          <t>Gladys Lizeth Acabal:</t>
        </r>
        <r>
          <rPr>
            <sz val="9"/>
            <color indexed="81"/>
            <rFont val="Tahoma"/>
            <family val="2"/>
          </rPr>
          <t xml:space="preserve">
Devolución por Q.50.00 descontados de más en boleto de ornato</t>
        </r>
      </text>
    </comment>
    <comment ref="EM29" authorId="1" shapeId="0" xr:uid="{FF73328B-67AC-4CF5-9AAB-951EC2F8B1FC}">
      <text>
        <r>
          <rPr>
            <b/>
            <sz val="9"/>
            <color indexed="81"/>
            <rFont val="Tahoma"/>
            <family val="2"/>
          </rPr>
          <t>Mayra Alejandra Pérez:</t>
        </r>
        <r>
          <rPr>
            <sz val="9"/>
            <color indexed="81"/>
            <rFont val="Tahoma"/>
            <family val="2"/>
          </rPr>
          <t xml:space="preserve">
nuevo credito bantrab inicia junio 2025 finaliza mayo 2035</t>
        </r>
      </text>
    </comment>
    <comment ref="DB30" authorId="2" shapeId="0" xr:uid="{00000000-0006-0000-0000-000003000000}">
      <text>
        <r>
          <rPr>
            <b/>
            <sz val="9"/>
            <color indexed="81"/>
            <rFont val="Tahoma"/>
            <family val="2"/>
          </rPr>
          <t>Gladys Lizeth Acabal:</t>
        </r>
        <r>
          <rPr>
            <sz val="9"/>
            <color indexed="81"/>
            <rFont val="Tahoma"/>
            <family val="2"/>
          </rPr>
          <t xml:space="preserve">
Devolución por Q.50.00 descontados de más en boleto de ornato</t>
        </r>
      </text>
    </comment>
    <comment ref="EM34" authorId="1" shapeId="0" xr:uid="{442972ED-3776-4C8D-9FEC-951C0339ACC9}">
      <text>
        <r>
          <rPr>
            <b/>
            <sz val="9"/>
            <color indexed="81"/>
            <rFont val="Tahoma"/>
            <family val="2"/>
          </rPr>
          <t>Mayra Alejandra Pérez:</t>
        </r>
        <r>
          <rPr>
            <sz val="9"/>
            <color indexed="81"/>
            <rFont val="Tahoma"/>
            <family val="2"/>
          </rPr>
          <t xml:space="preserve">
nuevo creditobantraab inicia marzo 25 finaliza feb 2028</t>
        </r>
      </text>
    </comment>
    <comment ref="ER42" authorId="0" shapeId="0" xr:uid="{3F6CF343-7115-4D25-9926-D690D82F8148}">
      <text>
        <r>
          <rPr>
            <b/>
            <sz val="9"/>
            <color indexed="81"/>
            <rFont val="Tahoma"/>
            <family val="2"/>
          </rPr>
          <t>Alejandra Pérez:</t>
        </r>
        <r>
          <rPr>
            <sz val="9"/>
            <color indexed="81"/>
            <rFont val="Tahoma"/>
            <family val="2"/>
          </rPr>
          <t xml:space="preserve">
embargo judicial por un monto de Q.10659.54 iniciaen oct 25 con una cuota de 716.28 en nov con cuota de 1432.57 finaliza een mayo 26 con una cuota de 1347.84</t>
        </r>
      </text>
    </comment>
    <comment ref="ER50" authorId="1" shapeId="0" xr:uid="{CA93D4D7-5A61-42A6-96CD-72FFE562841D}">
      <text>
        <r>
          <rPr>
            <b/>
            <sz val="9"/>
            <color indexed="81"/>
            <rFont val="Tahoma"/>
            <family val="2"/>
          </rPr>
          <t>Mayra Alejandra Pérez:</t>
        </r>
        <r>
          <rPr>
            <sz val="9"/>
            <color indexed="81"/>
            <rFont val="Tahoma"/>
            <family val="2"/>
          </rPr>
          <t xml:space="preserve">
240 de parqueo mensuales</t>
        </r>
      </text>
    </comment>
    <comment ref="AX60" authorId="1" shapeId="0" xr:uid="{E41EF74C-3B39-4AA0-9A46-2F431CF47A72}">
      <text>
        <r>
          <rPr>
            <b/>
            <sz val="9"/>
            <color indexed="81"/>
            <rFont val="Tahoma"/>
            <family val="2"/>
          </rPr>
          <t>Mayra Alejandra Pérez:</t>
        </r>
        <r>
          <rPr>
            <sz val="9"/>
            <color indexed="81"/>
            <rFont val="Tahoma"/>
            <family val="2"/>
          </rPr>
          <t xml:space="preserve">
reintegro x descuento de mas</t>
        </r>
      </text>
    </comment>
    <comment ref="EM60" authorId="3" shapeId="0" xr:uid="{058D781B-CFB1-4745-BE1E-5BE1244C0CC2}">
      <text>
        <r>
          <rPr>
            <b/>
            <sz val="9"/>
            <color indexed="81"/>
            <rFont val="Tahoma"/>
            <family val="2"/>
          </rPr>
          <t>nuevo prestamo de BANTRAB inicia 15/9/ finaliza el agosto 2025  NUEVO CREDITO BANTRAB INICIA ABRIL 2022 FINALIZA MARZO 23 CUOTA DE 651.80</t>
        </r>
      </text>
    </comment>
    <comment ref="ET60" authorId="1" shapeId="0" xr:uid="{A2E33BA6-4376-4CFD-93D7-6DC7E70CF9D1}">
      <text>
        <r>
          <rPr>
            <b/>
            <sz val="9"/>
            <color indexed="81"/>
            <rFont val="Tahoma"/>
            <family val="2"/>
          </rPr>
          <t>Mayra Alejandra Pérez:</t>
        </r>
        <r>
          <rPr>
            <sz val="9"/>
            <color indexed="81"/>
            <rFont val="Tahoma"/>
            <family val="2"/>
          </rPr>
          <t xml:space="preserve">
inicia nov finalizaa en enero 100 mnsuales  total de 300</t>
        </r>
      </text>
    </comment>
    <comment ref="H70" authorId="2" shapeId="0" xr:uid="{6315B4BA-F01C-4BA9-963D-83B082F0AFFC}">
      <text>
        <r>
          <rPr>
            <b/>
            <sz val="9"/>
            <color indexed="81"/>
            <rFont val="Tahoma"/>
            <family val="2"/>
          </rPr>
          <t>Gladys Lizeth Acabal:</t>
        </r>
        <r>
          <rPr>
            <sz val="9"/>
            <color indexed="81"/>
            <rFont val="Tahoma"/>
            <family val="2"/>
          </rPr>
          <t xml:space="preserve">
bono gerencial sobre alcanse de objetivos 2 salarios anuales</t>
        </r>
      </text>
    </comment>
    <comment ref="BG77" authorId="1" shapeId="0" xr:uid="{1D31A996-1D0D-46DC-ADCC-713FA6802787}">
      <text>
        <r>
          <rPr>
            <b/>
            <sz val="9"/>
            <color indexed="81"/>
            <rFont val="Tahoma"/>
            <family val="2"/>
          </rPr>
          <t>Mayra Alejandra Pérez:</t>
        </r>
        <r>
          <rPr>
            <sz val="9"/>
            <color indexed="81"/>
            <rFont val="Tahoma"/>
            <family val="2"/>
          </rPr>
          <t xml:space="preserve">
reintegro x descuento demas</t>
        </r>
      </text>
    </comment>
    <comment ref="BG90" authorId="1" shapeId="0" xr:uid="{C960F9A1-F5C2-410F-B821-39E5D95E2792}">
      <text>
        <r>
          <rPr>
            <b/>
            <sz val="9"/>
            <color indexed="81"/>
            <rFont val="Tahoma"/>
            <family val="2"/>
          </rPr>
          <t>Mayra Alejandra Pérez:</t>
        </r>
        <r>
          <rPr>
            <sz val="9"/>
            <color indexed="81"/>
            <rFont val="Tahoma"/>
            <family val="2"/>
          </rPr>
          <t xml:space="preserve">
comision desde enero 2022 de 14,000 se anticipa mensual 7000 en cada cierre de trimestre se realiza el ajuste</t>
        </r>
      </text>
    </comment>
    <comment ref="EM90" authorId="4" shapeId="0" xr:uid="{4B703959-4137-4551-ADAF-5EBF272909CD}">
      <text>
        <r>
          <rPr>
            <b/>
            <sz val="9"/>
            <color indexed="81"/>
            <rFont val="Tahoma"/>
            <family val="2"/>
          </rPr>
          <t xml:space="preserve">Mayra Pérez 
nuevo creedito bantrab inicia feb 26 finaliza enero 32 </t>
        </r>
      </text>
    </comment>
    <comment ref="AX91" authorId="0" shapeId="0" xr:uid="{86038E4F-E0DC-4944-8A61-CA5F8D578380}">
      <text>
        <r>
          <rPr>
            <b/>
            <sz val="9"/>
            <color indexed="81"/>
            <rFont val="Tahoma"/>
            <family val="2"/>
          </rPr>
          <t>Alejandra Pérez:</t>
        </r>
        <r>
          <rPr>
            <sz val="9"/>
            <color indexed="81"/>
            <rFont val="Tahoma"/>
            <family val="2"/>
          </rPr>
          <t xml:space="preserve">
bonif variable 1000 variables conrra tabla</t>
        </r>
      </text>
    </comment>
    <comment ref="BG91" authorId="1" shapeId="0" xr:uid="{3089A456-9A1B-47C9-9002-C808BC726123}">
      <text>
        <r>
          <rPr>
            <b/>
            <sz val="9"/>
            <color indexed="81"/>
            <rFont val="Tahoma"/>
            <family val="2"/>
          </rPr>
          <t>Mayra Alejandra Pérez:</t>
        </r>
        <r>
          <rPr>
            <sz val="9"/>
            <color indexed="81"/>
            <rFont val="Tahoma"/>
            <family val="2"/>
          </rPr>
          <t xml:space="preserve">
comision desde enero 2022 de 14,000 se anticipa mensual 7000 en cada cierre de trimestre se realiza el ajuste</t>
        </r>
      </text>
    </comment>
    <comment ref="ER97" authorId="0" shapeId="0" xr:uid="{7BD3E207-C5BF-434C-9D3E-8B25C11652B5}">
      <text>
        <r>
          <rPr>
            <b/>
            <sz val="9"/>
            <color indexed="81"/>
            <rFont val="Tahoma"/>
            <family val="2"/>
          </rPr>
          <t>Alejandra Pérez:</t>
        </r>
        <r>
          <rPr>
            <sz val="9"/>
            <color indexed="81"/>
            <rFont val="Tahoma"/>
            <family val="2"/>
          </rPr>
          <t xml:space="preserve">
DESCUENTO TOTAL DE 6223.04
INICIAN ENERO FINALIZA OCT 26 1ERA CUOTA DE 622.34 LAS OTRAS 9 CUOTAS DE 622.30 FACTURA 200011153</t>
        </r>
      </text>
    </comment>
    <comment ref="AX98" authorId="5" shapeId="0" xr:uid="{7649BDB0-AFB3-42D4-88DD-BFFCFFD90693}">
      <text>
        <r>
          <rPr>
            <b/>
            <sz val="9"/>
            <color indexed="81"/>
            <rFont val="Tahoma"/>
            <family val="2"/>
          </rPr>
          <t>Iris Hernandez de Lemus:</t>
        </r>
        <r>
          <rPr>
            <sz val="9"/>
            <color indexed="81"/>
            <rFont val="Tahoma"/>
            <family val="2"/>
          </rPr>
          <t xml:space="preserve">
Bono de Q 500 correspondiente al 75% del bono variable de Q 375 mensuales bono trimestral 3000 375 de comision no pagado en noviembre</t>
        </r>
      </text>
    </comment>
    <comment ref="AX103" authorId="2" shapeId="0" xr:uid="{6B921331-2A64-43EA-8981-A5509A459A49}">
      <text>
        <r>
          <rPr>
            <b/>
            <sz val="9"/>
            <color indexed="81"/>
            <rFont val="Tahoma"/>
            <family val="2"/>
          </rPr>
          <t>Gladys Lizeth Acabal:</t>
        </r>
        <r>
          <rPr>
            <sz val="9"/>
            <color indexed="81"/>
            <rFont val="Tahoma"/>
            <family val="2"/>
          </rPr>
          <t xml:space="preserve">
comisiones de 3000 mensuales a partir de abril que son el 75% de 4000 que tiene en la tabla. Abril 2022  enero 2023 cambia monto de comisiones a 7000adelanto mensual de 75%</t>
        </r>
      </text>
    </comment>
    <comment ref="EL103" authorId="2" shapeId="0" xr:uid="{86509559-86F3-4627-97F3-33A382C0FD24}">
      <text>
        <r>
          <rPr>
            <b/>
            <sz val="9"/>
            <color indexed="81"/>
            <rFont val="Tahoma"/>
            <family val="2"/>
          </rPr>
          <t>Gladys Lizeth Acabal:</t>
        </r>
        <r>
          <rPr>
            <sz val="9"/>
            <color indexed="81"/>
            <rFont val="Tahoma"/>
            <family val="2"/>
          </rPr>
          <t xml:space="preserve">
175.42 ajuste 22</t>
        </r>
      </text>
    </comment>
    <comment ref="G106" authorId="6" shapeId="0" xr:uid="{78181DCF-5A7F-44A9-B0FC-A2C4C620AAE9}">
      <text>
        <r>
          <rPr>
            <b/>
            <sz val="9"/>
            <color indexed="8"/>
            <rFont val="Tahoma"/>
            <family val="2"/>
          </rPr>
          <t>MX:
Pago de bono variable Q 7,000 bono decreto Q 250.00 mensual.  El bono variable se anticipa 75% cada mes al final del trimestre se evalua el resultado para determinar cuánto se le debe.</t>
        </r>
      </text>
    </comment>
    <comment ref="BG114" authorId="1" shapeId="0" xr:uid="{6B7A07E2-E441-4D03-9BDF-E98B1FECFC72}">
      <text>
        <r>
          <rPr>
            <b/>
            <sz val="9"/>
            <color indexed="81"/>
            <rFont val="Tahoma"/>
            <family val="2"/>
          </rPr>
          <t>Mayra Alejandra Pérez:</t>
        </r>
        <r>
          <rPr>
            <sz val="9"/>
            <color indexed="81"/>
            <rFont val="Tahoma"/>
            <family val="2"/>
          </rPr>
          <t xml:space="preserve">
reintegro de50 descontados demas</t>
        </r>
      </text>
    </comment>
    <comment ref="BG124" authorId="1" shapeId="0" xr:uid="{6DE2C857-03BA-4CEF-9398-0944853F7C54}">
      <text>
        <r>
          <rPr>
            <b/>
            <sz val="9"/>
            <color indexed="81"/>
            <rFont val="Tahoma"/>
            <family val="2"/>
          </rPr>
          <t>Mayra Alejandra Pérez:</t>
        </r>
        <r>
          <rPr>
            <sz val="9"/>
            <color indexed="81"/>
            <rFont val="Tahoma"/>
            <family val="2"/>
          </rPr>
          <t xml:space="preserve">
reintegro por 506.68 de isr 2022 descontado d mas</t>
        </r>
      </text>
    </comment>
    <comment ref="ER124" authorId="0" shapeId="0" xr:uid="{511AEFF4-8A0B-4C33-BCCC-8E516034E802}">
      <text>
        <r>
          <rPr>
            <b/>
            <sz val="9"/>
            <color indexed="81"/>
            <rFont val="Tahoma"/>
            <family val="2"/>
          </rPr>
          <t>Alejandra Pérez:</t>
        </r>
        <r>
          <rPr>
            <sz val="9"/>
            <color indexed="81"/>
            <rFont val="Tahoma"/>
            <family val="2"/>
          </rPr>
          <t xml:space="preserve">
descuento por falta de seguimiento en cobro total de 720 360 en mayo y 360 en junio sulma</t>
        </r>
      </text>
    </comment>
    <comment ref="BG127" authorId="1" shapeId="0" xr:uid="{10297A55-DC2D-4C1A-A6CA-868A302B9627}">
      <text>
        <r>
          <rPr>
            <b/>
            <sz val="9"/>
            <color indexed="81"/>
            <rFont val="Tahoma"/>
            <family val="2"/>
          </rPr>
          <t>Mayra Alejandra Pérez:</t>
        </r>
        <r>
          <rPr>
            <sz val="9"/>
            <color indexed="81"/>
            <rFont val="Tahoma"/>
            <family val="2"/>
          </rPr>
          <t xml:space="preserve">
</t>
        </r>
      </text>
    </comment>
    <comment ref="BG161" authorId="2" shapeId="0" xr:uid="{179E27CA-7436-41BE-8005-ED25F197B57E}">
      <text>
        <r>
          <rPr>
            <b/>
            <sz val="9"/>
            <color indexed="81"/>
            <rFont val="Tahoma"/>
            <family val="2"/>
          </rPr>
          <t>Gladys Lizeth Acabal:</t>
        </r>
        <r>
          <rPr>
            <sz val="9"/>
            <color indexed="81"/>
            <rFont val="Tahoma"/>
            <family val="2"/>
          </rPr>
          <t xml:space="preserve">
bono extraordinadio solo en agosto</t>
        </r>
      </text>
    </comment>
    <comment ref="DB161" authorId="2" shapeId="0" xr:uid="{2A09BA9D-6B7A-4E72-AC68-B84BAA87D2DC}">
      <text>
        <r>
          <rPr>
            <b/>
            <sz val="9"/>
            <color indexed="81"/>
            <rFont val="Tahoma"/>
            <family val="2"/>
          </rPr>
          <t>Gladys Lizeth Acabal:</t>
        </r>
        <r>
          <rPr>
            <sz val="9"/>
            <color indexed="81"/>
            <rFont val="Tahoma"/>
            <family val="2"/>
          </rPr>
          <t xml:space="preserve">
Devolución por Q.50.00 descontados de más en boleto de ornato</t>
        </r>
      </text>
    </comment>
    <comment ref="BG162" authorId="2" shapeId="0" xr:uid="{2342E51B-BDBA-4A6F-A169-D949A6ECADC8}">
      <text>
        <r>
          <rPr>
            <b/>
            <sz val="9"/>
            <color indexed="81"/>
            <rFont val="Tahoma"/>
            <family val="2"/>
          </rPr>
          <t>Gladys Lizeth Acabal:</t>
        </r>
        <r>
          <rPr>
            <sz val="9"/>
            <color indexed="81"/>
            <rFont val="Tahoma"/>
            <family val="2"/>
          </rPr>
          <t xml:space="preserve">
bono extraordinadio solo en agosto</t>
        </r>
      </text>
    </comment>
    <comment ref="DB162" authorId="2" shapeId="0" xr:uid="{2F4E0728-248B-4C60-A3FB-1977A4EB0AA2}">
      <text>
        <r>
          <rPr>
            <b/>
            <sz val="9"/>
            <color indexed="81"/>
            <rFont val="Tahoma"/>
            <family val="2"/>
          </rPr>
          <t>Gladys Lizeth Acabal:</t>
        </r>
        <r>
          <rPr>
            <sz val="9"/>
            <color indexed="81"/>
            <rFont val="Tahoma"/>
            <family val="2"/>
          </rPr>
          <t xml:space="preserve">
Devolución por Q.50.00 descontados de más en boleto de ornato</t>
        </r>
      </text>
    </comment>
    <comment ref="BG163" authorId="2" shapeId="0" xr:uid="{12B508B9-3F2D-434D-AC80-49811BC84950}">
      <text>
        <r>
          <rPr>
            <b/>
            <sz val="9"/>
            <color indexed="81"/>
            <rFont val="Tahoma"/>
            <family val="2"/>
          </rPr>
          <t>Gladys Lizeth Acabal:</t>
        </r>
        <r>
          <rPr>
            <sz val="9"/>
            <color indexed="81"/>
            <rFont val="Tahoma"/>
            <family val="2"/>
          </rPr>
          <t xml:space="preserve">
bono extraordinadio solo en agosto</t>
        </r>
      </text>
    </comment>
    <comment ref="DB163" authorId="2" shapeId="0" xr:uid="{2E5E05B8-BB30-4C6B-B30F-6C1E8E348BC4}">
      <text>
        <r>
          <rPr>
            <b/>
            <sz val="9"/>
            <color indexed="81"/>
            <rFont val="Tahoma"/>
            <family val="2"/>
          </rPr>
          <t>Gladys Lizeth Acabal:</t>
        </r>
        <r>
          <rPr>
            <sz val="9"/>
            <color indexed="81"/>
            <rFont val="Tahoma"/>
            <family val="2"/>
          </rPr>
          <t xml:space="preserve">
Devolución por Q.50.00 descontados de más en boleto de ornato</t>
        </r>
      </text>
    </comment>
    <comment ref="ER168" authorId="1" shapeId="0" xr:uid="{97EC9BC2-1BE3-46FB-B0F3-820EB6B3B22C}">
      <text>
        <r>
          <rPr>
            <b/>
            <sz val="9"/>
            <color indexed="81"/>
            <rFont val="Tahoma"/>
            <family val="2"/>
          </rPr>
          <t>Mayra Alejandra Pérez:</t>
        </r>
        <r>
          <rPr>
            <sz val="9"/>
            <color indexed="81"/>
            <rFont val="Tahoma"/>
            <family val="2"/>
          </rPr>
          <t xml:space="preserve">
descuento por pago de producto por fraude de cliente total de 8125 nicia en abril finaliza septiembre mensual de 1354.16666</t>
        </r>
      </text>
    </comment>
    <comment ref="G173" authorId="1" shapeId="0" xr:uid="{19401C32-71A3-4746-B934-E4B629CF1292}">
      <text>
        <r>
          <rPr>
            <b/>
            <sz val="9"/>
            <color indexed="81"/>
            <rFont val="Tahoma"/>
            <family val="2"/>
          </rPr>
          <t>Mayra Alejandra Pérez:</t>
        </r>
        <r>
          <rPr>
            <sz val="9"/>
            <color indexed="81"/>
            <rFont val="Tahoma"/>
            <family val="2"/>
          </rPr>
          <t xml:space="preserve">
increento de 250 despues de 3er mes de ingreso. Ingresa 14/11 y luego de  6 meses nuevamente incremento de 250a bonif </t>
        </r>
      </text>
    </comment>
    <comment ref="AX173" authorId="1" shapeId="0" xr:uid="{3C403373-CEE0-4D4A-812C-9BE5284070D0}">
      <text>
        <r>
          <rPr>
            <b/>
            <sz val="9"/>
            <color indexed="81"/>
            <rFont val="Tahoma"/>
            <family val="2"/>
          </rPr>
          <t>Mayra Alejandra Pérez:</t>
        </r>
        <r>
          <rPr>
            <sz val="9"/>
            <color indexed="81"/>
            <rFont val="Tahoma"/>
            <family val="2"/>
          </rPr>
          <t xml:space="preserve">
incremento de 250 a la bonif complemeento de febrero</t>
        </r>
      </text>
    </comment>
    <comment ref="AX174" authorId="1" shapeId="0" xr:uid="{9C4F94E1-92EF-4082-8604-831F28C3C293}">
      <text>
        <r>
          <rPr>
            <b/>
            <sz val="9"/>
            <color indexed="81"/>
            <rFont val="Tahoma"/>
            <family val="2"/>
          </rPr>
          <t>Mayra Alejandra Pérez:</t>
        </r>
        <r>
          <rPr>
            <sz val="9"/>
            <color indexed="81"/>
            <rFont val="Tahoma"/>
            <family val="2"/>
          </rPr>
          <t xml:space="preserve">
incremento de 250 a la bonif complemeento de febrero</t>
        </r>
      </text>
    </comment>
    <comment ref="ER174" authorId="4" shapeId="0" xr:uid="{D8978EDD-0CA4-4E21-863D-984604175AB6}">
      <text>
        <r>
          <rPr>
            <b/>
            <sz val="8"/>
            <color indexed="81"/>
            <rFont val="Tahoma"/>
            <family val="2"/>
          </rPr>
          <t>Mayra Pérez:</t>
        </r>
        <r>
          <rPr>
            <sz val="8"/>
            <color indexed="81"/>
            <rFont val="Tahoma"/>
            <family val="2"/>
          </rPr>
          <t xml:space="preserve">
DESCUENTO MENSUAL DE 240  </t>
        </r>
      </text>
    </comment>
    <comment ref="AX175" authorId="1" shapeId="0" xr:uid="{4015205F-F96E-4896-99DE-AEC4B9515B25}">
      <text>
        <r>
          <rPr>
            <b/>
            <sz val="9"/>
            <color indexed="81"/>
            <rFont val="Tahoma"/>
            <family val="2"/>
          </rPr>
          <t>Mayra Alejandra Pérez:</t>
        </r>
        <r>
          <rPr>
            <sz val="9"/>
            <color indexed="81"/>
            <rFont val="Tahoma"/>
            <family val="2"/>
          </rPr>
          <t xml:space="preserve">
incremento de 250 a la bonif complemeento de febrero</t>
        </r>
      </text>
    </comment>
    <comment ref="AX176" authorId="1" shapeId="0" xr:uid="{92BD58C9-29BA-49C0-A0DB-CA617CD1ED1E}">
      <text>
        <r>
          <rPr>
            <b/>
            <sz val="9"/>
            <color indexed="81"/>
            <rFont val="Tahoma"/>
            <family val="2"/>
          </rPr>
          <t>Mayra Alejandra Pérez:</t>
        </r>
        <r>
          <rPr>
            <sz val="9"/>
            <color indexed="81"/>
            <rFont val="Tahoma"/>
            <family val="2"/>
          </rPr>
          <t xml:space="preserve">
incremento de 250 a la bonif complemeento de febrero</t>
        </r>
      </text>
    </comment>
    <comment ref="ER176" authorId="4" shapeId="0" xr:uid="{76074C8D-96B1-4B4F-AF2E-D213E81C70E4}">
      <text>
        <r>
          <rPr>
            <b/>
            <sz val="8"/>
            <color indexed="81"/>
            <rFont val="Tahoma"/>
            <family val="2"/>
          </rPr>
          <t>Mayra Pérez:</t>
        </r>
        <r>
          <rPr>
            <sz val="8"/>
            <color indexed="81"/>
            <rFont val="Tahoma"/>
            <family val="2"/>
          </rPr>
          <t xml:space="preserve">
DESCUENTO MENSUAL DE 240  </t>
        </r>
      </text>
    </comment>
    <comment ref="AX177" authorId="1" shapeId="0" xr:uid="{206A5E3B-354B-440E-90D3-48522889570D}">
      <text>
        <r>
          <rPr>
            <b/>
            <sz val="9"/>
            <color indexed="81"/>
            <rFont val="Tahoma"/>
            <family val="2"/>
          </rPr>
          <t>Mayra Alejandra Pérez:</t>
        </r>
        <r>
          <rPr>
            <sz val="9"/>
            <color indexed="81"/>
            <rFont val="Tahoma"/>
            <family val="2"/>
          </rPr>
          <t xml:space="preserve">
incremento de 250 a la bonif complemeento de febrero</t>
        </r>
      </text>
    </comment>
    <comment ref="ER177" authorId="4" shapeId="0" xr:uid="{4D62870C-5D49-41FC-B5D0-22EEFB694D9C}">
      <text>
        <r>
          <rPr>
            <b/>
            <sz val="8"/>
            <color indexed="81"/>
            <rFont val="Tahoma"/>
            <family val="2"/>
          </rPr>
          <t>Mayra Pérez:</t>
        </r>
        <r>
          <rPr>
            <sz val="8"/>
            <color indexed="81"/>
            <rFont val="Tahoma"/>
            <family val="2"/>
          </rPr>
          <t xml:space="preserve">
DESCUENTO MENSUAL DE 240  </t>
        </r>
      </text>
    </comment>
    <comment ref="G178" authorId="1" shapeId="0" xr:uid="{50B37A0B-5EB4-4715-BDC7-496C9FF172B4}">
      <text>
        <r>
          <rPr>
            <b/>
            <sz val="9"/>
            <color indexed="81"/>
            <rFont val="Tahoma"/>
            <family val="2"/>
          </rPr>
          <t>Mayra Alejandra Pérez:</t>
        </r>
        <r>
          <rPr>
            <sz val="9"/>
            <color indexed="81"/>
            <rFont val="Tahoma"/>
            <family val="2"/>
          </rPr>
          <t xml:space="preserve">
increento de 250 despues de 3er mes de ingreso. Ingresa 14/11 y luego de  6 meses nuevamente incremento de 250a bonif </t>
        </r>
      </text>
    </comment>
    <comment ref="AX178" authorId="1" shapeId="0" xr:uid="{4E99BB4B-7CA8-49DE-9DED-13279158BDDF}">
      <text>
        <r>
          <rPr>
            <b/>
            <sz val="9"/>
            <color indexed="81"/>
            <rFont val="Tahoma"/>
            <family val="2"/>
          </rPr>
          <t>Mayra Alejandra Pérez:</t>
        </r>
        <r>
          <rPr>
            <sz val="9"/>
            <color indexed="81"/>
            <rFont val="Tahoma"/>
            <family val="2"/>
          </rPr>
          <t xml:space="preserve">
incremento de 250 a la bonif complemeento de febrero</t>
        </r>
      </text>
    </comment>
    <comment ref="ER178" authorId="4" shapeId="0" xr:uid="{B4CFAB9B-3C53-44EE-994A-64B6CF2C4D19}">
      <text>
        <r>
          <rPr>
            <b/>
            <sz val="8"/>
            <color indexed="81"/>
            <rFont val="Tahoma"/>
            <family val="2"/>
          </rPr>
          <t>Mayra Pérez:</t>
        </r>
        <r>
          <rPr>
            <sz val="8"/>
            <color indexed="81"/>
            <rFont val="Tahoma"/>
            <family val="2"/>
          </rPr>
          <t xml:space="preserve">
DESCUENTO MENSUAL DE 240  </t>
        </r>
      </text>
    </comment>
    <comment ref="G185" authorId="2" shapeId="0" xr:uid="{572B9111-9393-403C-BCB8-CECD8367228C}">
      <text>
        <r>
          <rPr>
            <b/>
            <sz val="9"/>
            <color indexed="81"/>
            <rFont val="Tahoma"/>
            <family val="2"/>
          </rPr>
          <t>Gladys Lizeth Acabal:</t>
        </r>
        <r>
          <rPr>
            <sz val="9"/>
            <color indexed="81"/>
            <rFont val="Tahoma"/>
            <family val="2"/>
          </rPr>
          <t xml:space="preserve">
bono por estudios de 2000 contra constancias</t>
        </r>
      </text>
    </comment>
    <comment ref="AX185" authorId="2" shapeId="0" xr:uid="{155E43F6-BAA6-4ACB-81E4-B74D4959634B}">
      <text>
        <r>
          <rPr>
            <b/>
            <sz val="9"/>
            <color indexed="81"/>
            <rFont val="Tahoma"/>
            <family val="2"/>
          </rPr>
          <t>Gladys Lizeth Acabal:</t>
        </r>
        <r>
          <rPr>
            <sz val="9"/>
            <color indexed="81"/>
            <rFont val="Tahoma"/>
            <family val="2"/>
          </rPr>
          <t xml:space="preserve">
adelanto mensual de 375 por bono indicador dr liquida cada trimestre al monto mensual de 750
904.14 cierre del primer trimestre de indicadores</t>
        </r>
      </text>
    </comment>
    <comment ref="EM185" authorId="0" shapeId="0" xr:uid="{6C3BED25-4C65-4235-B7E5-DE3337035B8D}">
      <text>
        <r>
          <rPr>
            <b/>
            <sz val="9"/>
            <color indexed="81"/>
            <rFont val="Tahoma"/>
            <family val="2"/>
          </rPr>
          <t>Alejandra Pérez:</t>
        </r>
        <r>
          <rPr>
            <sz val="9"/>
            <color indexed="81"/>
            <rFont val="Tahoma"/>
            <family val="2"/>
          </rPr>
          <t xml:space="preserve">
CREDITO BANTRAB INICIA MAYO 26 FINALZIA ABRL 2033</t>
        </r>
      </text>
    </comment>
    <comment ref="G186" authorId="2" shapeId="0" xr:uid="{8761DD8E-FB0E-4E88-A755-A42EA30D0C47}">
      <text>
        <r>
          <rPr>
            <b/>
            <sz val="9"/>
            <color indexed="81"/>
            <rFont val="Tahoma"/>
            <family val="2"/>
          </rPr>
          <t>Gladys Lizeth Acabal:</t>
        </r>
        <r>
          <rPr>
            <sz val="9"/>
            <color indexed="81"/>
            <rFont val="Tahoma"/>
            <family val="2"/>
          </rPr>
          <t xml:space="preserve">
bono por estudios de 1000 contra constancia</t>
        </r>
      </text>
    </comment>
    <comment ref="AX186" authorId="2" shapeId="0" xr:uid="{56EC961A-84A2-4371-B59F-D6FC3912F5C4}">
      <text>
        <r>
          <rPr>
            <b/>
            <sz val="9"/>
            <color indexed="81"/>
            <rFont val="Tahoma"/>
            <family val="2"/>
          </rPr>
          <t>Gladys Lizeth Acabal:</t>
        </r>
        <r>
          <rPr>
            <sz val="9"/>
            <color indexed="81"/>
            <rFont val="Tahoma"/>
            <family val="2"/>
          </rPr>
          <t xml:space="preserve">
adelanto mensual de 375 por bono indicador dr liquida cada trimestre al monto mensual de 750
904.14 cierre del primer trimestre de indicadores</t>
        </r>
      </text>
    </comment>
    <comment ref="G187" authorId="2" shapeId="0" xr:uid="{D53D5FB7-51D3-4FE9-9129-15CBDE717FE3}">
      <text>
        <r>
          <rPr>
            <b/>
            <sz val="9"/>
            <color indexed="81"/>
            <rFont val="Tahoma"/>
            <family val="2"/>
          </rPr>
          <t>Gladys Lizeth Acabal:</t>
        </r>
        <r>
          <rPr>
            <sz val="9"/>
            <color indexed="81"/>
            <rFont val="Tahoma"/>
            <family val="2"/>
          </rPr>
          <t xml:space="preserve">
bono por estudios de 1000 contra constancia</t>
        </r>
      </text>
    </comment>
    <comment ref="AX187" authorId="2" shapeId="0" xr:uid="{078B2EBC-3738-4FEB-AD66-568472F3119D}">
      <text>
        <r>
          <rPr>
            <b/>
            <sz val="9"/>
            <color indexed="81"/>
            <rFont val="Tahoma"/>
            <family val="2"/>
          </rPr>
          <t>Gladys Lizeth Acabal:</t>
        </r>
        <r>
          <rPr>
            <sz val="9"/>
            <color indexed="81"/>
            <rFont val="Tahoma"/>
            <family val="2"/>
          </rPr>
          <t xml:space="preserve">
adelanto mensual de 375 por bono indicador dr liquida cada trimestre al monto mensual de 750
904.14 cierre del primer trimestre de indicadores</t>
        </r>
      </text>
    </comment>
    <comment ref="AX190" authorId="2" shapeId="0" xr:uid="{D0528911-2D1F-4048-B554-3C0845567EB1}">
      <text>
        <r>
          <rPr>
            <b/>
            <sz val="9"/>
            <color indexed="81"/>
            <rFont val="Tahoma"/>
            <family val="2"/>
          </rPr>
          <t>Gladys Lizeth Acabal:</t>
        </r>
        <r>
          <rPr>
            <sz val="9"/>
            <color indexed="81"/>
            <rFont val="Tahoma"/>
            <family val="2"/>
          </rPr>
          <t xml:space="preserve">
adelanto mensual de 375 por bono indicador dr liquida cada trimestre al monto mensual de 750
904.14 cierre del primer trimestre de indicadores</t>
        </r>
      </text>
    </comment>
    <comment ref="EM190" authorId="1" shapeId="0" xr:uid="{3283C4D9-6E8B-48F9-9522-B24B48186B0F}">
      <text>
        <r>
          <rPr>
            <b/>
            <sz val="9"/>
            <color indexed="81"/>
            <rFont val="Tahoma"/>
            <family val="2"/>
          </rPr>
          <t>Mayra Alejandra Pérez:</t>
        </r>
        <r>
          <rPr>
            <sz val="9"/>
            <color indexed="81"/>
            <rFont val="Tahoma"/>
            <family val="2"/>
          </rPr>
          <t xml:space="preserve">
nuevo credito bantrab inicia nov 25 finaliza oct 35</t>
        </r>
      </text>
    </comment>
    <comment ref="EM191" authorId="0" shapeId="0" xr:uid="{F5BDF9A7-2D91-4E81-B735-0360EB0CB834}">
      <text>
        <r>
          <rPr>
            <b/>
            <sz val="9"/>
            <color indexed="81"/>
            <rFont val="Tahoma"/>
            <family val="2"/>
          </rPr>
          <t>Alejandra Pérez:</t>
        </r>
        <r>
          <rPr>
            <sz val="9"/>
            <color indexed="81"/>
            <rFont val="Tahoma"/>
            <family val="2"/>
          </rPr>
          <t xml:space="preserve">
nuevo credito bantrab inicia nov 25 finaliza oct 2025</t>
        </r>
      </text>
    </comment>
    <comment ref="ES191" authorId="0" shapeId="0" xr:uid="{70619702-1821-4EA9-B43F-AA959CFC9830}">
      <text>
        <r>
          <rPr>
            <b/>
            <sz val="9"/>
            <color indexed="81"/>
            <rFont val="Tahoma"/>
            <family val="2"/>
          </rPr>
          <t>Alejandra Pérez:</t>
        </r>
        <r>
          <rPr>
            <sz val="9"/>
            <color indexed="81"/>
            <rFont val="Tahoma"/>
            <family val="2"/>
          </rPr>
          <t xml:space="preserve">
inicia en abril ifnaliza mayo 15 ultuima cuota de 76.66</t>
        </r>
      </text>
    </comment>
    <comment ref="ES193" authorId="0" shapeId="0" xr:uid="{64474F07-4603-4B49-B5DB-E8591962B833}">
      <text>
        <r>
          <rPr>
            <b/>
            <sz val="9"/>
            <color indexed="81"/>
            <rFont val="Tahoma"/>
            <family val="2"/>
          </rPr>
          <t>Alejandra Pérez:</t>
        </r>
        <r>
          <rPr>
            <sz val="9"/>
            <color indexed="81"/>
            <rFont val="Tahoma"/>
            <family val="2"/>
          </rPr>
          <t xml:space="preserve">
inicia en abril ifnaliza mayo 15 ultuima cuota de 76.66</t>
        </r>
      </text>
    </comment>
    <comment ref="ES195" authorId="0" shapeId="0" xr:uid="{F8AD54B6-7890-4337-9203-04773619B812}">
      <text>
        <r>
          <rPr>
            <b/>
            <sz val="9"/>
            <color indexed="81"/>
            <rFont val="Tahoma"/>
            <family val="2"/>
          </rPr>
          <t>Alejandra Pérez:</t>
        </r>
        <r>
          <rPr>
            <sz val="9"/>
            <color indexed="81"/>
            <rFont val="Tahoma"/>
            <family val="2"/>
          </rPr>
          <t xml:space="preserve">
inicia en abril ifnaliza mayo 15 ultuima cuota de 76.66</t>
        </r>
      </text>
    </comment>
    <comment ref="EM196" authorId="1" shapeId="0" xr:uid="{5C41A77F-786C-432C-9D4B-6CED8BED5805}">
      <text>
        <r>
          <rPr>
            <b/>
            <sz val="9"/>
            <color indexed="81"/>
            <rFont val="Tahoma"/>
            <family val="2"/>
          </rPr>
          <t>Mayra Alejandra Pérez:</t>
        </r>
        <r>
          <rPr>
            <sz val="9"/>
            <color indexed="81"/>
            <rFont val="Tahoma"/>
            <family val="2"/>
          </rPr>
          <t xml:space="preserve">
nuevo credito inicia agosto 23 cuota de 720.29 hsta julio 2026
de agosto 26 hasta julio 27 cuota de 692.52</t>
        </r>
      </text>
    </comment>
    <comment ref="EM197" authorId="0" shapeId="0" xr:uid="{3EB78854-60BA-497A-8F06-83C25A8DE0D8}">
      <text>
        <r>
          <rPr>
            <b/>
            <sz val="9"/>
            <color indexed="81"/>
            <rFont val="Tahoma"/>
            <family val="2"/>
          </rPr>
          <t>Alejandra Pérez:</t>
        </r>
        <r>
          <rPr>
            <sz val="9"/>
            <color indexed="81"/>
            <rFont val="Tahoma"/>
            <family val="2"/>
          </rPr>
          <t xml:space="preserve">
nuevo credito inicia en agosto 2024 con  una cuota de 1107.38  termina en julio 2028 de agosto 2028 a julio 2029 una cuota de 1062.89</t>
        </r>
      </text>
    </comment>
    <comment ref="EM203" authorId="2" shapeId="0" xr:uid="{6E760A5A-5C8F-4AD8-8597-9509BA27A12D}">
      <text>
        <r>
          <rPr>
            <b/>
            <sz val="9"/>
            <color indexed="81"/>
            <rFont val="Tahoma"/>
            <family val="2"/>
          </rPr>
          <t>Gladys Lizeth Acabal:</t>
        </r>
        <r>
          <rPr>
            <sz val="9"/>
            <color indexed="81"/>
            <rFont val="Tahoma"/>
            <family val="2"/>
          </rPr>
          <t xml:space="preserve">
NUEVO PRESTMO BANTRAB
INICIA NOV 2021 Y FINALIZA OCT 2026
CUOTA DE 762.59 HASTA OCT 2024 DE NOV 25 A OCTUBRE 26 CUOTA DE 729.54
+361.30 EN OCTUBRE X DESCUENTO E REMESA PENDIENTE EN SEPTIEMBRE</t>
        </r>
      </text>
    </comment>
    <comment ref="ER203" authorId="7" shapeId="0" xr:uid="{64B5B477-6411-4D1F-80CC-097D0228EE2F}">
      <text>
        <r>
          <rPr>
            <b/>
            <sz val="9"/>
            <color indexed="81"/>
            <rFont val="Tahoma"/>
            <family val="2"/>
          </rPr>
          <t>alexp:</t>
        </r>
        <r>
          <rPr>
            <sz val="9"/>
            <color indexed="81"/>
            <rFont val="Tahoma"/>
            <family val="2"/>
          </rPr>
          <t xml:space="preserve">
descuento x embargo judicial no. 01162-2023-00423 de banco agromercantil inicia octubre 23 finaliza abril 27 total de Q.49507.74</t>
        </r>
      </text>
    </comment>
    <comment ref="ES203" authorId="0" shapeId="0" xr:uid="{18FE649A-965F-4B0C-A3C3-E0354E258375}">
      <text>
        <r>
          <rPr>
            <b/>
            <sz val="9"/>
            <color indexed="81"/>
            <rFont val="Tahoma"/>
            <family val="2"/>
          </rPr>
          <t>Alejandra Pérez:</t>
        </r>
        <r>
          <rPr>
            <sz val="9"/>
            <color indexed="81"/>
            <rFont val="Tahoma"/>
            <family val="2"/>
          </rPr>
          <t xml:space="preserve">
inicia en abril ifnaliza mayo 15 ultuima cuota de 76.66</t>
        </r>
      </text>
    </comment>
    <comment ref="ES210" authorId="0" shapeId="0" xr:uid="{4818BCB0-7297-4408-84A9-145225F38442}">
      <text>
        <r>
          <rPr>
            <b/>
            <sz val="9"/>
            <color indexed="81"/>
            <rFont val="Tahoma"/>
            <family val="2"/>
          </rPr>
          <t>Alejandra Pérez:</t>
        </r>
        <r>
          <rPr>
            <sz val="9"/>
            <color indexed="81"/>
            <rFont val="Tahoma"/>
            <family val="2"/>
          </rPr>
          <t xml:space="preserve">
descuento  queda en mayo total de 162.5</t>
        </r>
      </text>
    </comment>
    <comment ref="ET211" authorId="0" shapeId="0" xr:uid="{8ABF57AD-88EA-4F46-B808-5B550506C85F}">
      <text>
        <r>
          <rPr>
            <b/>
            <sz val="9"/>
            <color indexed="81"/>
            <rFont val="Tahoma"/>
            <family val="2"/>
          </rPr>
          <t>Alejandra Pérez:</t>
        </r>
        <r>
          <rPr>
            <sz val="9"/>
            <color indexed="81"/>
            <rFont val="Tahoma"/>
            <family val="2"/>
          </rPr>
          <t xml:space="preserve">
inicia abril finaliza 15.5 ultima cuota de 121.25</t>
        </r>
      </text>
    </comment>
    <comment ref="EM217" authorId="0" shapeId="0" xr:uid="{0F3EDD5E-192D-4049-9BC0-FEEDBD38AEA8}">
      <text>
        <r>
          <rPr>
            <b/>
            <sz val="9"/>
            <color indexed="81"/>
            <rFont val="Tahoma"/>
            <family val="2"/>
          </rPr>
          <t>Alejandra Pérez:</t>
        </r>
        <r>
          <rPr>
            <sz val="9"/>
            <color indexed="81"/>
            <rFont val="Tahoma"/>
            <family val="2"/>
          </rPr>
          <t xml:space="preserve">
NUEVO CREDITO BANTRAB INICIA MARZO 26 FINALIZA FEB 2036
</t>
        </r>
      </text>
    </comment>
    <comment ref="EM218" authorId="2" shapeId="0" xr:uid="{1D8230FD-8737-4D31-BB66-38EC92997D59}">
      <text>
        <r>
          <rPr>
            <b/>
            <sz val="9"/>
            <color indexed="81"/>
            <rFont val="Tahoma"/>
            <family val="2"/>
          </rPr>
          <t>Gladys Lizeth Acabal:</t>
        </r>
        <r>
          <rPr>
            <sz val="9"/>
            <color indexed="81"/>
            <rFont val="Tahoma"/>
            <family val="2"/>
          </rPr>
          <t xml:space="preserve">
Prestamo Q.33,000.00
Cuota Q.748.92.
Inicia  15.07.2021
Finaliza 15.06.2026
Cuota Q.715.83
Inicia 15.07.2026
Finaliza Q.15.06.27
SEGUNDO CREDITO
INICIA FEB 2023 A ENERO 2032 CUOTA D 819.81
DE FEBRERO 32 A ENERO 33 CUOTA D 773.56</t>
        </r>
      </text>
    </comment>
    <comment ref="EM224" authorId="2" shapeId="0" xr:uid="{11614FC3-EA8F-402C-9DB5-7E3049CF6B2C}">
      <text>
        <r>
          <rPr>
            <b/>
            <sz val="9"/>
            <color indexed="81"/>
            <rFont val="Tahoma"/>
            <family val="2"/>
          </rPr>
          <t>Gladys Lizeth Acabal:</t>
        </r>
        <r>
          <rPr>
            <sz val="9"/>
            <color indexed="81"/>
            <rFont val="Tahoma"/>
            <family val="2"/>
          </rPr>
          <t xml:space="preserve">
NUEVO PRSTAMO BANTRAB INICIA ABRIL 2022 FINALIZA MARZO 2030 DE ABRIL 22 PARA MARZO 2029 CUOTA DE 1079.70 DE ABRIL 29 PARA MARZO 30 CUOTA DE 1022.89</t>
        </r>
      </text>
    </comment>
    <comment ref="EM225" authorId="0" shapeId="0" xr:uid="{165C9D8E-C8E1-4408-91A7-30B624643184}">
      <text>
        <r>
          <rPr>
            <b/>
            <sz val="9"/>
            <color indexed="81"/>
            <rFont val="Tahoma"/>
            <family val="2"/>
          </rPr>
          <t>Alejandra Pérez:</t>
        </r>
        <r>
          <rPr>
            <sz val="9"/>
            <color indexed="81"/>
            <rFont val="Tahoma"/>
            <family val="2"/>
          </rPr>
          <t xml:space="preserve">
nuevo credito en bantrab inicia marzo 26 finaliza feb 33</t>
        </r>
      </text>
    </comment>
    <comment ref="EM229" authorId="1" shapeId="0" xr:uid="{CACAC8A1-097B-4304-A178-498BFB2107C9}">
      <text>
        <r>
          <rPr>
            <b/>
            <sz val="9"/>
            <color indexed="81"/>
            <rFont val="Tahoma"/>
            <family val="2"/>
          </rPr>
          <t>Mayra Alejandra Pérez:</t>
        </r>
        <r>
          <rPr>
            <sz val="9"/>
            <color indexed="81"/>
            <rFont val="Tahoma"/>
            <family val="2"/>
          </rPr>
          <t xml:space="preserve">
credito bantrab inicia dic 24 finaliza nov 29</t>
        </r>
      </text>
    </comment>
    <comment ref="EM230" authorId="1" shapeId="0" xr:uid="{1DFEE5BE-3C86-4971-B33E-53EFC0AE60D2}">
      <text>
        <r>
          <rPr>
            <b/>
            <sz val="9"/>
            <color indexed="81"/>
            <rFont val="Tahoma"/>
            <family val="2"/>
          </rPr>
          <t>Mayra Alejandra Pérez:</t>
        </r>
        <r>
          <rPr>
            <sz val="9"/>
            <color indexed="81"/>
            <rFont val="Tahoma"/>
            <family val="2"/>
          </rPr>
          <t xml:space="preserve">
credito bantrab inicia dic 24 finaliza nov 28</t>
        </r>
      </text>
    </comment>
    <comment ref="BP242" authorId="1" shapeId="0" xr:uid="{6ADCBB29-F74B-48A2-ACF0-A21B81D5BBC7}">
      <text/>
    </comment>
    <comment ref="BP243" authorId="1" shapeId="0" xr:uid="{1A5E66B9-E265-48E6-A901-FB771462DD75}">
      <text/>
    </comment>
    <comment ref="BG253" authorId="2" shapeId="0" xr:uid="{6270EFBE-043A-4962-B351-8B5E20FF3B6A}">
      <text>
        <r>
          <rPr>
            <b/>
            <sz val="9"/>
            <color indexed="81"/>
            <rFont val="Tahoma"/>
            <family val="2"/>
          </rPr>
          <t>Gladys Lizeth Acabal:</t>
        </r>
        <r>
          <rPr>
            <sz val="9"/>
            <color indexed="81"/>
            <rFont val="Tahoma"/>
            <family val="2"/>
          </rPr>
          <t xml:space="preserve">
adelanto de bono x indicadores de 500 mensuale se liquida cada trimestre para ajuste mensual de 1000 + 500 x bono x estudios se confirma cada trimestre</t>
        </r>
      </text>
    </comment>
    <comment ref="ES261" authorId="1" shapeId="0" xr:uid="{57DB0EE0-C89D-4130-A3D0-ABE60F302C7D}">
      <text>
        <r>
          <rPr>
            <b/>
            <sz val="9"/>
            <color indexed="81"/>
            <rFont val="Tahoma"/>
            <family val="2"/>
          </rPr>
          <t>Mayra Alejandra Pérez:</t>
        </r>
        <r>
          <rPr>
            <sz val="9"/>
            <color indexed="81"/>
            <rFont val="Tahoma"/>
            <family val="2"/>
          </rPr>
          <t xml:space="preserve">
inicia en enero finaliza marzo</t>
        </r>
      </text>
    </comment>
    <comment ref="BG273" authorId="2" shapeId="0" xr:uid="{1D22BC58-0279-4B6E-9A0B-D0A6DEC19570}">
      <text>
        <r>
          <rPr>
            <b/>
            <sz val="9"/>
            <color indexed="81"/>
            <rFont val="Tahoma"/>
            <family val="2"/>
          </rPr>
          <t>Gladys Lizeth Acabal:</t>
        </r>
        <r>
          <rPr>
            <sz val="9"/>
            <color indexed="81"/>
            <rFont val="Tahoma"/>
            <family val="2"/>
          </rPr>
          <t xml:space="preserve">
adelanto de bono x indicadores de 500 mensuale se liquida cada trimestre para ajuste mensual de 1000 + 500 x bono x estudios se confirma cada trimestre</t>
        </r>
      </text>
    </comment>
    <comment ref="BG274" authorId="2" shapeId="0" xr:uid="{FDC97F37-DA93-4890-AF51-8F94BA7F7B37}">
      <text>
        <r>
          <rPr>
            <b/>
            <sz val="9"/>
            <color indexed="81"/>
            <rFont val="Tahoma"/>
            <family val="2"/>
          </rPr>
          <t>Gladys Lizeth Acabal:</t>
        </r>
        <r>
          <rPr>
            <sz val="9"/>
            <color indexed="81"/>
            <rFont val="Tahoma"/>
            <family val="2"/>
          </rPr>
          <t xml:space="preserve">
adelanto de bono x indicadores de 500 mensuale se liquida cada trimestre para ajuste mensual de 1000 + 500 x bono x estudios se confirma cada trimestre</t>
        </r>
      </text>
    </comment>
    <comment ref="BG297" authorId="2" shapeId="0" xr:uid="{1862FCFC-FD44-4C90-8202-2597C3E44E8C}">
      <text>
        <r>
          <rPr>
            <b/>
            <sz val="9"/>
            <color indexed="81"/>
            <rFont val="Tahoma"/>
            <family val="2"/>
          </rPr>
          <t>Gladys Lizeth Acabal:</t>
        </r>
        <r>
          <rPr>
            <sz val="9"/>
            <color indexed="81"/>
            <rFont val="Tahoma"/>
            <family val="2"/>
          </rPr>
          <t xml:space="preserve">
adelanto de bono x indicadores de 500 mensuale se liquida cada trimestre para ajuste mensual de 1000 + 500 x bono x estudios se confirma cada trimestre</t>
        </r>
      </text>
    </comment>
    <comment ref="AX302" authorId="2" shapeId="0" xr:uid="{C1ADE17B-C0AA-471D-A495-1C9BDBD6D57D}">
      <text>
        <r>
          <rPr>
            <b/>
            <sz val="9"/>
            <color indexed="81"/>
            <rFont val="Tahoma"/>
            <family val="2"/>
          </rPr>
          <t>Gladys Lizeth Acabal:</t>
        </r>
        <r>
          <rPr>
            <sz val="9"/>
            <color indexed="81"/>
            <rFont val="Tahoma"/>
            <family val="2"/>
          </rPr>
          <t xml:space="preserve">
adelanto por bono x indicadores mensual de 1000 se liquida cada trimestre para ajuste mensual d 2000
1101.52 cierre del primer trimestre de comisiones</t>
        </r>
      </text>
    </comment>
    <comment ref="BG302" authorId="2" shapeId="0" xr:uid="{605E0DFF-5CC9-4B79-93D7-58A74D3E5373}">
      <text>
        <r>
          <rPr>
            <b/>
            <sz val="9"/>
            <color indexed="81"/>
            <rFont val="Tahoma"/>
            <family val="2"/>
          </rPr>
          <t>Gladys Lizeth Acabal:</t>
        </r>
        <r>
          <rPr>
            <sz val="9"/>
            <color indexed="81"/>
            <rFont val="Tahoma"/>
            <family val="2"/>
          </rPr>
          <t xml:space="preserve">
1101.52  cierre del primer trimestre de indicadores</t>
        </r>
      </text>
    </comment>
    <comment ref="AX313" authorId="2" shapeId="0" xr:uid="{00000000-0006-0000-0000-000025000000}">
      <text>
        <r>
          <rPr>
            <b/>
            <sz val="9"/>
            <color indexed="81"/>
            <rFont val="Tahoma"/>
            <family val="2"/>
          </rPr>
          <t>Gladys Lizeth Acabal:</t>
        </r>
        <r>
          <rPr>
            <sz val="9"/>
            <color indexed="81"/>
            <rFont val="Tahoma"/>
            <family val="2"/>
          </rPr>
          <t xml:space="preserve">
adelanto d bono x alcance de metas se liquida cada trimetre para ajuste mensual de 3000
1495.78 cierre del primer trimestre de indicadores</t>
        </r>
      </text>
    </comment>
    <comment ref="BG313" authorId="2" shapeId="0" xr:uid="{00000000-0006-0000-0000-000026000000}">
      <text>
        <r>
          <rPr>
            <b/>
            <sz val="9"/>
            <color indexed="81"/>
            <rFont val="Tahoma"/>
            <family val="2"/>
          </rPr>
          <t>Gladys Lizeth Acabal:</t>
        </r>
        <r>
          <rPr>
            <sz val="9"/>
            <color indexed="81"/>
            <rFont val="Tahoma"/>
            <family val="2"/>
          </rPr>
          <t xml:space="preserve">
2243.66 cierre del primer trimestre de indicadores</t>
        </r>
      </text>
    </comment>
    <comment ref="AX320" authorId="2" shapeId="0" xr:uid="{6855B9DE-32C8-4084-9710-AA851D4D304D}">
      <text>
        <r>
          <rPr>
            <b/>
            <sz val="9"/>
            <color indexed="81"/>
            <rFont val="Tahoma"/>
            <family val="2"/>
          </rPr>
          <t>Gladys Lizeth Acabal:</t>
        </r>
        <r>
          <rPr>
            <sz val="9"/>
            <color indexed="81"/>
            <rFont val="Tahoma"/>
            <family val="2"/>
          </rPr>
          <t xml:space="preserve">
adelanto d bono x alcance de metas se liquida cada trimetre para ajuste mensual de 3000
1495.78 cierre del primer trimestre de indicadores</t>
        </r>
      </text>
    </comment>
    <comment ref="BG320" authorId="2" shapeId="0" xr:uid="{E812C4CC-3185-4005-9ED4-55C93A50EA12}">
      <text>
        <r>
          <rPr>
            <b/>
            <sz val="9"/>
            <color indexed="81"/>
            <rFont val="Tahoma"/>
            <family val="2"/>
          </rPr>
          <t>Gladys Lizeth Acabal:</t>
        </r>
        <r>
          <rPr>
            <sz val="9"/>
            <color indexed="81"/>
            <rFont val="Tahoma"/>
            <family val="2"/>
          </rPr>
          <t xml:space="preserve">
2243.66 cierre del primer trimestre de indicadores</t>
        </r>
      </text>
    </comment>
    <comment ref="AX326" authorId="2" shapeId="0" xr:uid="{254490AD-E8F3-4630-9F95-647079DDB0B2}">
      <text>
        <r>
          <rPr>
            <b/>
            <sz val="9"/>
            <color indexed="81"/>
            <rFont val="Tahoma"/>
            <family val="2"/>
          </rPr>
          <t>Gladys Lizeth Acabal:</t>
        </r>
        <r>
          <rPr>
            <sz val="9"/>
            <color indexed="81"/>
            <rFont val="Tahoma"/>
            <family val="2"/>
          </rPr>
          <t xml:space="preserve">
adelanto d bono x alcance de metas se liquida cada trimetre para ajuste mensual de 3000
1495.78 cierre del primer trimestre de indicadores</t>
        </r>
      </text>
    </comment>
    <comment ref="BG326" authorId="2" shapeId="0" xr:uid="{FF952F09-4070-490E-946C-5D044212BE9A}">
      <text>
        <r>
          <rPr>
            <b/>
            <sz val="9"/>
            <color indexed="81"/>
            <rFont val="Tahoma"/>
            <family val="2"/>
          </rPr>
          <t>Gladys Lizeth Acabal:</t>
        </r>
        <r>
          <rPr>
            <sz val="9"/>
            <color indexed="81"/>
            <rFont val="Tahoma"/>
            <family val="2"/>
          </rPr>
          <t xml:space="preserve">
2243.66 cierre del primer trimestre de indicadores</t>
        </r>
      </text>
    </comment>
    <comment ref="AX327" authorId="2" shapeId="0" xr:uid="{F54E71D6-D3F0-4200-888A-10251C39DE2F}">
      <text>
        <r>
          <rPr>
            <b/>
            <sz val="9"/>
            <color indexed="81"/>
            <rFont val="Tahoma"/>
            <family val="2"/>
          </rPr>
          <t>Gladys Lizeth Acabal:</t>
        </r>
        <r>
          <rPr>
            <sz val="9"/>
            <color indexed="81"/>
            <rFont val="Tahoma"/>
            <family val="2"/>
          </rPr>
          <t xml:space="preserve">
adelanto d bono x alcance de metas se liquida cada trimetre para ajuste mensual de 3000
1495.78 cierre del primer trimestre de indicadores</t>
        </r>
      </text>
    </comment>
    <comment ref="BG327" authorId="2" shapeId="0" xr:uid="{8C17F9E7-8114-422A-81EF-A7CAFBA54EEF}">
      <text>
        <r>
          <rPr>
            <b/>
            <sz val="9"/>
            <color indexed="81"/>
            <rFont val="Tahoma"/>
            <family val="2"/>
          </rPr>
          <t>Gladys Lizeth Acabal:</t>
        </r>
        <r>
          <rPr>
            <sz val="9"/>
            <color indexed="81"/>
            <rFont val="Tahoma"/>
            <family val="2"/>
          </rPr>
          <t xml:space="preserve">
2243.66 cierre del primer trimestre de indicadores</t>
        </r>
      </text>
    </comment>
    <comment ref="CQ330" authorId="6" shapeId="0" xr:uid="{00000000-0006-0000-0000-000096000000}">
      <text>
        <r>
          <rPr>
            <b/>
            <sz val="9"/>
            <color indexed="8"/>
            <rFont val="Tahoma"/>
            <family val="2"/>
          </rPr>
          <t xml:space="preserve">Francisco Escobar:
</t>
        </r>
        <r>
          <rPr>
            <sz val="9"/>
            <color indexed="8"/>
            <rFont val="Tahoma"/>
            <family val="2"/>
          </rPr>
          <t xml:space="preserve">se creo formula faltante para totales area operaciones
</t>
        </r>
      </text>
    </comment>
    <comment ref="BM653" authorId="2" shapeId="0" xr:uid="{F17B99D4-F3C8-4215-813A-DEC8BD036A60}">
      <text>
        <r>
          <rPr>
            <b/>
            <sz val="9"/>
            <color indexed="81"/>
            <rFont val="Tahoma"/>
            <family val="2"/>
          </rPr>
          <t>Gladys Lizeth Acabal:</t>
        </r>
        <r>
          <rPr>
            <sz val="9"/>
            <color indexed="81"/>
            <rFont val="Tahoma"/>
            <family val="2"/>
          </rPr>
          <t xml:space="preserve">
para llegar a este monto es el monto que genera arriba del cuadro d proquima menos (-) el monto que proquima le da  ECONACIONAL </t>
        </r>
      </text>
    </comment>
    <comment ref="BC654" authorId="2" shapeId="0" xr:uid="{00000000-0006-0000-0000-0000E2000000}">
      <text>
        <r>
          <rPr>
            <b/>
            <sz val="9"/>
            <color indexed="81"/>
            <rFont val="Tahoma"/>
            <family val="2"/>
          </rPr>
          <t>Gladys Lizeth Acabal:</t>
        </r>
        <r>
          <rPr>
            <sz val="9"/>
            <color indexed="81"/>
            <rFont val="Tahoma"/>
            <family val="2"/>
          </rPr>
          <t xml:space="preserve">
para llegar a este monto es el monto que genera arriba del cuadro d proquima menos (-) el monto que proquima le da  ECONACIONAL </t>
        </r>
      </text>
    </comment>
    <comment ref="BH656" authorId="2" shapeId="0" xr:uid="{00000000-0006-0000-0000-0000E3000000}">
      <text>
        <r>
          <rPr>
            <b/>
            <sz val="9"/>
            <color indexed="81"/>
            <rFont val="Tahoma"/>
            <family val="2"/>
          </rPr>
          <t>Gladys Lizeth Acabal:</t>
        </r>
        <r>
          <rPr>
            <sz val="9"/>
            <color indexed="81"/>
            <rFont val="Tahoma"/>
            <family val="2"/>
          </rPr>
          <t xml:space="preserve">
este monto debe cuadrar con el monto de ECONACIONAL en el cuadro de arriba</t>
        </r>
      </text>
    </comment>
    <comment ref="BH659" authorId="2" shapeId="0" xr:uid="{00000000-0006-0000-0000-0000E4000000}">
      <text>
        <r>
          <rPr>
            <b/>
            <sz val="9"/>
            <color indexed="81"/>
            <rFont val="Tahoma"/>
            <family val="2"/>
          </rPr>
          <t>Gladys Lizeth Acabal:</t>
        </r>
        <r>
          <rPr>
            <sz val="9"/>
            <color indexed="81"/>
            <rFont val="Tahoma"/>
            <family val="2"/>
          </rPr>
          <t xml:space="preserve">
MONTO QUE TIENE PROQUIMA ARRIBA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Gladys Lizeth Acabal</author>
  </authors>
  <commentList>
    <comment ref="P89" authorId="0" shapeId="0" xr:uid="{D526D6A1-253E-4DB6-ADFC-6FBB6E7461B9}">
      <text>
        <r>
          <rPr>
            <b/>
            <sz val="9"/>
            <color indexed="81"/>
            <rFont val="Tahoma"/>
            <family val="2"/>
          </rPr>
          <t>Gladys Lizeth Acabal:</t>
        </r>
        <r>
          <rPr>
            <sz val="9"/>
            <color indexed="81"/>
            <rFont val="Tahoma"/>
            <family val="2"/>
          </rPr>
          <t xml:space="preserve">
Jubilado 3%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Gladys Lizeth Acabal</author>
  </authors>
  <commentList>
    <comment ref="P129" authorId="0" shapeId="0" xr:uid="{ACB3F75B-7750-4CF3-A500-BC6813E29B0B}">
      <text>
        <r>
          <rPr>
            <b/>
            <sz val="9"/>
            <color indexed="81"/>
            <rFont val="Tahoma"/>
            <family val="2"/>
          </rPr>
          <t>Gladys Lizeth Acabal:</t>
        </r>
        <r>
          <rPr>
            <sz val="9"/>
            <color indexed="81"/>
            <rFont val="Tahoma"/>
            <family val="2"/>
          </rPr>
          <t xml:space="preserve">
Jubilado 3%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Alejandra Perez</author>
  </authors>
  <commentList>
    <comment ref="AA9" authorId="0" shapeId="0" xr:uid="{00000000-0006-0000-0800-000001000000}">
      <text>
        <r>
          <rPr>
            <b/>
            <sz val="9"/>
            <color indexed="81"/>
            <rFont val="Tahoma"/>
            <family val="2"/>
          </rPr>
          <t>Alejandra Perez:</t>
        </r>
        <r>
          <rPr>
            <sz val="9"/>
            <color indexed="81"/>
            <rFont val="Tahoma"/>
            <family val="2"/>
          </rPr>
          <t xml:space="preserve">
pago total solo a fin de mes</t>
        </r>
      </text>
    </comment>
  </commentList>
</comments>
</file>

<file path=xl/sharedStrings.xml><?xml version="1.0" encoding="utf-8"?>
<sst xmlns="http://schemas.openxmlformats.org/spreadsheetml/2006/main" count="3534" uniqueCount="955">
  <si>
    <t>DISTRIBUCION DE PERSONAL Y COSTO POR EMPRESA</t>
  </si>
  <si>
    <t>NOMINA MES DE: ENERO  2,022  1a. Quincena)</t>
  </si>
  <si>
    <t xml:space="preserve"> </t>
  </si>
  <si>
    <t>DISTRIBUCION DE EMPLEADOS</t>
  </si>
  <si>
    <t>Nombre</t>
  </si>
  <si>
    <t>Puesto</t>
  </si>
  <si>
    <t>Empresa Real</t>
  </si>
  <si>
    <t>Salario Ordinario</t>
  </si>
  <si>
    <t>Bono Decreto</t>
  </si>
  <si>
    <t xml:space="preserve">Total </t>
  </si>
  <si>
    <t xml:space="preserve">MONTO BOLETO </t>
  </si>
  <si>
    <t>AREA ADMINISTRATIVA</t>
  </si>
  <si>
    <t>PRESIDENCIA</t>
  </si>
  <si>
    <t xml:space="preserve">                         </t>
  </si>
  <si>
    <t>Flores Ruano Yandira Beatriz</t>
  </si>
  <si>
    <t>Asistente de Gerencia General</t>
  </si>
  <si>
    <t>UNHESA</t>
  </si>
  <si>
    <t>Veliz Carias Elder Danilo</t>
  </si>
  <si>
    <t>Piloto</t>
  </si>
  <si>
    <t>Pirir Toj Luis Alberto</t>
  </si>
  <si>
    <t>PROQUIMA</t>
  </si>
  <si>
    <t>Total Presidencia</t>
  </si>
  <si>
    <t>ADMINISTRATIVO</t>
  </si>
  <si>
    <t>Gaitan Hernandez Luis Daniel</t>
  </si>
  <si>
    <t>Piloto de Presidencia</t>
  </si>
  <si>
    <t>Alvarez Caceros Genesis Arleth</t>
  </si>
  <si>
    <t>Recepcionista</t>
  </si>
  <si>
    <t>Pu Canto Domingo</t>
  </si>
  <si>
    <t>Conserje</t>
  </si>
  <si>
    <t>Chamay Gomez Susana Noemi</t>
  </si>
  <si>
    <t>conserje</t>
  </si>
  <si>
    <t>Cruz Juarez Santos Ernesto</t>
  </si>
  <si>
    <t>Mensajero</t>
  </si>
  <si>
    <t>Alpuaque Aragon Sergio Antonio</t>
  </si>
  <si>
    <t>Total Administrativo</t>
  </si>
  <si>
    <t>CONTABILIDAD Y FINANZAS</t>
  </si>
  <si>
    <t xml:space="preserve">Patzan Quib Lucrecia </t>
  </si>
  <si>
    <t>Contador General</t>
  </si>
  <si>
    <t>Sical Cruz Manuel Estuardo</t>
  </si>
  <si>
    <t>Supervisor Contable</t>
  </si>
  <si>
    <t>Mendez Flores Juan Andres</t>
  </si>
  <si>
    <t>Gerente Financiero</t>
  </si>
  <si>
    <t>Castañeda Osorio Estela Angelina</t>
  </si>
  <si>
    <t>Tesorera-Contador</t>
  </si>
  <si>
    <t>Lopez Vasquez Flor de Maria</t>
  </si>
  <si>
    <t>Asistente  Juridico</t>
  </si>
  <si>
    <t>Gómez Laparra Glenda Esmeralda</t>
  </si>
  <si>
    <t>Auxiliar Contable</t>
  </si>
  <si>
    <t>Chavez Garcia Benner Amilcar</t>
  </si>
  <si>
    <t>Mendez Cruz Walter Emilio</t>
  </si>
  <si>
    <t>Auditor interno</t>
  </si>
  <si>
    <t>Ramos Caracun Jose Ottoniel</t>
  </si>
  <si>
    <t>Total Contabilidad y Finanzas</t>
  </si>
  <si>
    <t>INVESTIGACION Y DESARROLLO</t>
  </si>
  <si>
    <t>De Floran Rodas Luis  Arnau Estanislao</t>
  </si>
  <si>
    <t>Jefe I &amp; D</t>
  </si>
  <si>
    <t>Orozco Tzic Yenifer Jimena</t>
  </si>
  <si>
    <t>Asistente de Investigacion y Desarrollo</t>
  </si>
  <si>
    <t>Castro Aceituno Rodrigo Jose</t>
  </si>
  <si>
    <t>Auxiliar de  Investigacion y Desarrollo</t>
  </si>
  <si>
    <t>TotaL Investigacion y desarrollo</t>
  </si>
  <si>
    <t>CONTROL DE CALIDAD</t>
  </si>
  <si>
    <t>Melgar Najera Alfredo Emilio</t>
  </si>
  <si>
    <t>Jefe de Gestion de calidad</t>
  </si>
  <si>
    <t>Muñoz Laparra Orly Gabriela</t>
  </si>
  <si>
    <t>Asistente de Control de Calidad</t>
  </si>
  <si>
    <t xml:space="preserve">Lopez Orellana Genesis Alejandra </t>
  </si>
  <si>
    <t>Guzman Hernandez Edgar Geovanni</t>
  </si>
  <si>
    <t>Auxiliar de control de calidad</t>
  </si>
  <si>
    <t>Martinez Garcia Erick Rolando</t>
  </si>
  <si>
    <t>TotaL Control de Calidad</t>
  </si>
  <si>
    <t>INFORMATICA</t>
  </si>
  <si>
    <t>Jimenez Sosa Luis Eduardo</t>
  </si>
  <si>
    <t>Jefe de Informática</t>
  </si>
  <si>
    <t>Palma Salvatierra Harim Abdala</t>
  </si>
  <si>
    <t>Project Manager</t>
  </si>
  <si>
    <t xml:space="preserve">Guerra Lopez Jonathan Otoniel </t>
  </si>
  <si>
    <t>Analista Programador</t>
  </si>
  <si>
    <t>Total Informatica</t>
  </si>
  <si>
    <t>RECURSOS HUMANOS</t>
  </si>
  <si>
    <t>Hernandez de Lemus Iris Carolina</t>
  </si>
  <si>
    <t>Jefe de Recursos Humanos</t>
  </si>
  <si>
    <t>Perez Menendez Mayra Alejandra</t>
  </si>
  <si>
    <t>Asistente de Recursos Humanos</t>
  </si>
  <si>
    <t>Zarate De Leon, Enma Yaneth</t>
  </si>
  <si>
    <t>Asistente de Reclutamiento</t>
  </si>
  <si>
    <t>TotaL Recursos Humanos</t>
  </si>
  <si>
    <t>Total AREA ADMINISTRATIVA</t>
  </si>
  <si>
    <t>COMPRAS IMPORTACIONES Y EXPORTACIONES</t>
  </si>
  <si>
    <t>Gomez Likez Rene Alexander</t>
  </si>
  <si>
    <t>Encargado de Proveeduria</t>
  </si>
  <si>
    <t>Santizo Santizo Rodrigo Eduardo</t>
  </si>
  <si>
    <t>Asistente de Compras</t>
  </si>
  <si>
    <t>Ramirez Ovando Marilyn Crystal</t>
  </si>
  <si>
    <t>Gonzalez Gomez Glendy Paola</t>
  </si>
  <si>
    <t>Gerente Compras expo e impo</t>
  </si>
  <si>
    <t>Total Compras e importaciones</t>
  </si>
  <si>
    <t>AREA DE OPERACIONES</t>
  </si>
  <si>
    <t>PRODUCCION</t>
  </si>
  <si>
    <t>DIRECCION</t>
  </si>
  <si>
    <t>Monterroso Barrios Juan Carlos</t>
  </si>
  <si>
    <t>Gerente de Operaciones</t>
  </si>
  <si>
    <t>Hernandez Contreras Kewin Josue</t>
  </si>
  <si>
    <t>Supervisor</t>
  </si>
  <si>
    <t>Osoy Gonzalez Luis Antonio</t>
  </si>
  <si>
    <t>Maldonado Solval Karla Elizabeth</t>
  </si>
  <si>
    <t>Cisneros Gonzales  Esvin Antonio</t>
  </si>
  <si>
    <t>Jefe de Producción</t>
  </si>
  <si>
    <t>De Paz Corado Erick Geovanni</t>
  </si>
  <si>
    <t>Digitador</t>
  </si>
  <si>
    <t>Garrido Aguilar Maria Elena</t>
  </si>
  <si>
    <t>Empacadora de Sobres</t>
  </si>
  <si>
    <t>Boche Mendez Olga Veronica</t>
  </si>
  <si>
    <t>Sontay Cifuentes Leydi Rosivel</t>
  </si>
  <si>
    <t>Linea de Botes</t>
  </si>
  <si>
    <t>Samora Sacul Yocelin Paola</t>
  </si>
  <si>
    <t>Cisneros Lopez Marvin Daniel</t>
  </si>
  <si>
    <t>Operario  Sobres</t>
  </si>
  <si>
    <t>Guerra Tobar Melvin Esleiter</t>
  </si>
  <si>
    <t>Vasquez Bamaca Walter Leonidas</t>
  </si>
  <si>
    <t>Gomez Martinez Sandor Felipe</t>
  </si>
  <si>
    <t>Operador</t>
  </si>
  <si>
    <t>Ramirez Vasquez Audelio</t>
  </si>
  <si>
    <t xml:space="preserve">Operario  </t>
  </si>
  <si>
    <t>Garcia Sarceño Mayvin Armando</t>
  </si>
  <si>
    <t>Operario</t>
  </si>
  <si>
    <t>Salvatierra de Leon Jakeline Marisela</t>
  </si>
  <si>
    <t>Empacadora</t>
  </si>
  <si>
    <t>Hernandez Aquino Wendy Lizbeth</t>
  </si>
  <si>
    <t>Morales Hernandez Joselyn Arceli</t>
  </si>
  <si>
    <t>Méndez González Grecia Marbella</t>
  </si>
  <si>
    <t>Sian Ortega Mildred Liliana</t>
  </si>
  <si>
    <t>Ramirez Arcon Maria Nury</t>
  </si>
  <si>
    <t xml:space="preserve">Ruche Bor José Antonio </t>
  </si>
  <si>
    <t>Auxiliar de Carga</t>
  </si>
  <si>
    <t>Total Unhesa</t>
  </si>
  <si>
    <t>PROQUMA</t>
  </si>
  <si>
    <t>Yat Mo Marvin Obdulio</t>
  </si>
  <si>
    <t>Cisneros Escobar Walter De Jesus</t>
  </si>
  <si>
    <t>Samayoa Martir Mario Humberto</t>
  </si>
  <si>
    <t>Boror Pirir Jose Cruz</t>
  </si>
  <si>
    <t>Cotzajay Lopez Aura Leticia</t>
  </si>
  <si>
    <t>Boror López Mayra Guadalupe</t>
  </si>
  <si>
    <t>Choc Caal Augusto Adan</t>
  </si>
  <si>
    <t>López Gerber Alexander</t>
  </si>
  <si>
    <t>Quej Cau Jose Angel</t>
  </si>
  <si>
    <t>Contreras Vasquez Oscar Jose</t>
  </si>
  <si>
    <t>Ibañez Galicia Jonatan Alexander</t>
  </si>
  <si>
    <t>Cano Cano Nolberto</t>
  </si>
  <si>
    <t>Total Proquima</t>
  </si>
  <si>
    <t>PRODUCCION LIMPIEZA</t>
  </si>
  <si>
    <t>Aragón Coronado Guillermo Giovanni</t>
  </si>
  <si>
    <t>Auxiliar de Limpieza</t>
  </si>
  <si>
    <t>Arriaga García Melvin Rodrigo</t>
  </si>
  <si>
    <t>Total Limpieza</t>
  </si>
  <si>
    <t>TOTAL OPERACIONES</t>
  </si>
  <si>
    <t>LOGISTICA</t>
  </si>
  <si>
    <t>BODEGA DE PRODUCTO TERMINADO</t>
  </si>
  <si>
    <t>Rodas Morales Rony Alfonso</t>
  </si>
  <si>
    <t>Coordinador bodegas</t>
  </si>
  <si>
    <t>Chacón Morales Katheryne Mariannela</t>
  </si>
  <si>
    <t>Encargada de Bodega PT</t>
  </si>
  <si>
    <t>Lajon Puac Osmen Gudiel</t>
  </si>
  <si>
    <t>Auxiliar de Bodega</t>
  </si>
  <si>
    <t>Turcios Carlos Alfredo</t>
  </si>
  <si>
    <t>Mendez Velasquez Hector Eduardo</t>
  </si>
  <si>
    <t>Auxiliar de Piloto</t>
  </si>
  <si>
    <t>Orellana Gonzalez Francisco Javier</t>
  </si>
  <si>
    <t>Solis Dominguez Angel Gabriel</t>
  </si>
  <si>
    <t xml:space="preserve">Facturador </t>
  </si>
  <si>
    <t>Solano Garcia Jorge Alberto</t>
  </si>
  <si>
    <t>Rosales Soberaniz Benito Pedro Pablo</t>
  </si>
  <si>
    <t>Total BPT</t>
  </si>
  <si>
    <t>BODEGA MATERIA PRIMA</t>
  </si>
  <si>
    <t>Sanchez José Nelson</t>
  </si>
  <si>
    <t>Operador de montacargas</t>
  </si>
  <si>
    <t>Ruano Quevedo Marvin Gerardo</t>
  </si>
  <si>
    <t>Encargado de Bodega MP</t>
  </si>
  <si>
    <t>Paz Pacheco Otoniel Adonias</t>
  </si>
  <si>
    <t>Vasquez Rodriguez Mauro Trinidad</t>
  </si>
  <si>
    <t>Morales Ojeda Yefri Misael</t>
  </si>
  <si>
    <t>Ramirez Perez Mynor Estuardo</t>
  </si>
  <si>
    <t>Auxiliar Bodega MP</t>
  </si>
  <si>
    <t>Total BMP</t>
  </si>
  <si>
    <t>Total Logística</t>
  </si>
  <si>
    <t>MANTENIMIENTO</t>
  </si>
  <si>
    <t>Veliz Cortez Jonathan Luis</t>
  </si>
  <si>
    <t>Mecánico</t>
  </si>
  <si>
    <t xml:space="preserve">Macz Cu Carlos Enrique </t>
  </si>
  <si>
    <t>Mantenimiento</t>
  </si>
  <si>
    <t>Morales Hernandez Ausencio</t>
  </si>
  <si>
    <t>Auxiliar de Mantenimiento</t>
  </si>
  <si>
    <t>TotaL Mantenimiento</t>
  </si>
  <si>
    <t>TOTAL AREA OPERACIONES</t>
  </si>
  <si>
    <t>AREA COMERCIALIZACIÓN</t>
  </si>
  <si>
    <t>VENTAS PROQUIMA</t>
  </si>
  <si>
    <t>DIVISION PROQUIMA</t>
  </si>
  <si>
    <t>Jolon Carrascoza Erwin Antonio</t>
  </si>
  <si>
    <t>Gerente Comercial</t>
  </si>
  <si>
    <t>Imeri Ordoñez Luis Enrique</t>
  </si>
  <si>
    <t>Lopez de Lopez Angelica Elizabeth</t>
  </si>
  <si>
    <t>Vendedor</t>
  </si>
  <si>
    <t xml:space="preserve">Ramos Marcial </t>
  </si>
  <si>
    <t>Coordinador Administrativo</t>
  </si>
  <si>
    <t>Reyes Salazar Lesly Alejandra</t>
  </si>
  <si>
    <t>Auxiliar de Telemarketing</t>
  </si>
  <si>
    <t>Lancerio Sete Katherine Maeli</t>
  </si>
  <si>
    <t>Ambrocio Sanchez Rolando</t>
  </si>
  <si>
    <t>Encargado Administrativo</t>
  </si>
  <si>
    <t>Total Admón. Comercialización</t>
  </si>
  <si>
    <t>Samayoa Chavarria Leslie Amabilia</t>
  </si>
  <si>
    <t xml:space="preserve">Asesor   </t>
  </si>
  <si>
    <t>Araujo Calderon Jose Rodolfo</t>
  </si>
  <si>
    <t>Total Asesores</t>
  </si>
  <si>
    <t>Total Dvisión Proquima</t>
  </si>
  <si>
    <t>División Filtración</t>
  </si>
  <si>
    <t>VENTAS UNHESA</t>
  </si>
  <si>
    <t>DIVISION POLVOS</t>
  </si>
  <si>
    <t>Ruta 5 Ventas (Mayorista Capital)</t>
  </si>
  <si>
    <t>Soto Juarez Mario Antonio</t>
  </si>
  <si>
    <t>Vendedor Mayorista</t>
  </si>
  <si>
    <t>Total Ruta 5</t>
  </si>
  <si>
    <t>MERCADEO</t>
  </si>
  <si>
    <t>Mercadeo Ruta 1</t>
  </si>
  <si>
    <t>Enriquez Donis Alvaro Cristian</t>
  </si>
  <si>
    <t>Communitry Manager</t>
  </si>
  <si>
    <t>Total Mercadeo</t>
  </si>
  <si>
    <t>BLOQUE LIQUIDOS</t>
  </si>
  <si>
    <t>LIQUIDOS PRODUCCION</t>
  </si>
  <si>
    <t>Si Mes Pablo</t>
  </si>
  <si>
    <t>Operario Liquidos</t>
  </si>
  <si>
    <t>Tot Paau David Antonio</t>
  </si>
  <si>
    <t>Xol Botzoc Hermelindo</t>
  </si>
  <si>
    <t xml:space="preserve">Chávez Velásquez Wendy Lorena </t>
  </si>
  <si>
    <t>Empacadora Liquidos</t>
  </si>
  <si>
    <t>Revolorio Urías Erick Manolo</t>
  </si>
  <si>
    <t>Gregorio Rodríguez Sulma Maribel</t>
  </si>
  <si>
    <t>Velásquez  López Claudia Carolina</t>
  </si>
  <si>
    <t>Ixcoy de Quevedo Blanca Francisca</t>
  </si>
  <si>
    <t>Toz Putul Martin</t>
  </si>
  <si>
    <t>Operario  Liquidos</t>
  </si>
  <si>
    <t>Total Unhesa Liquidos</t>
  </si>
  <si>
    <t>LIQUIDOS VENTAS (Desarrolladores de Negocios)</t>
  </si>
  <si>
    <t>Huertas Valenzuela Sergio Antonio</t>
  </si>
  <si>
    <t>Desarrollador de Vta consumidor</t>
  </si>
  <si>
    <t>España Arana Ruth Emilia</t>
  </si>
  <si>
    <t>Bran Toc Juan Jose</t>
  </si>
  <si>
    <t>Total Líquidos Ventas</t>
  </si>
  <si>
    <t>TOTAL GENERAL</t>
  </si>
  <si>
    <t>% Proquima</t>
  </si>
  <si>
    <t>% Unhesa</t>
  </si>
  <si>
    <t>% Unhesa Liq.</t>
  </si>
  <si>
    <t>Total % Distribución</t>
  </si>
  <si>
    <t>Estrada Robles Victor Gerardo 1</t>
  </si>
  <si>
    <t>Estrada Robles Juan Pablo</t>
  </si>
  <si>
    <t>Lopez Calderon Cesar Anibal</t>
  </si>
  <si>
    <t>Cabrera Guzman Javier Antonio</t>
  </si>
  <si>
    <t>Figueros Cardona Gabriel</t>
  </si>
  <si>
    <t>Ventas Filtracion</t>
  </si>
  <si>
    <t>Ventas Ruta1</t>
  </si>
  <si>
    <t>Ventas Ruta4</t>
  </si>
  <si>
    <t>Ventas Ruta6</t>
  </si>
  <si>
    <t>Ventas Ruta7</t>
  </si>
  <si>
    <t>Ventas Ruta8</t>
  </si>
  <si>
    <t>Mercadeo</t>
  </si>
  <si>
    <t>Totales</t>
  </si>
  <si>
    <t>Variacion contra hoja distribucion</t>
  </si>
  <si>
    <t>Resumen Gastos contabilidad</t>
  </si>
  <si>
    <t>TOTALES</t>
  </si>
  <si>
    <t>Proquima</t>
  </si>
  <si>
    <t>Proq. Maquila</t>
  </si>
  <si>
    <t>Unhesa</t>
  </si>
  <si>
    <t>Presidencia</t>
  </si>
  <si>
    <t>Admnistrativo</t>
  </si>
  <si>
    <t>Contabilidad</t>
  </si>
  <si>
    <t>lnvestigacion y desarrollo</t>
  </si>
  <si>
    <t>Control de calidad</t>
  </si>
  <si>
    <t>Informatica</t>
  </si>
  <si>
    <t>Recursos Humanos</t>
  </si>
  <si>
    <t>Compras</t>
  </si>
  <si>
    <t>Producción</t>
  </si>
  <si>
    <t>Producción 29-89</t>
  </si>
  <si>
    <t>Logistica</t>
  </si>
  <si>
    <t>Admon Comercializacion</t>
  </si>
  <si>
    <t>Negocios 2 Leslie Samayoa</t>
  </si>
  <si>
    <t>Negocios 5 Sabrina Santos</t>
  </si>
  <si>
    <t>Negocios 6 Rodolfo Araujo</t>
  </si>
  <si>
    <t>Negocios 8 Brenda Cosillo</t>
  </si>
  <si>
    <t>INTEGRACION DE VARIACIONES PARA REGISTRO DE GASTOS REALES</t>
  </si>
  <si>
    <t>Variaciones</t>
  </si>
  <si>
    <t>Variacion a facturar entre compañias</t>
  </si>
  <si>
    <t>*Nota: los valores en positivo significa que se cargo gasto de mas y lo negativos se dejo de cargar gasto</t>
  </si>
  <si>
    <t>3) VERIFIACION ENTRE NOMINA REAL Y CONTABLE</t>
  </si>
  <si>
    <t>Planillas según Distribucion Real</t>
  </si>
  <si>
    <t>Planillas según Contable</t>
  </si>
  <si>
    <t>FACTURAR CON FECHA  30 DE septiembre SERVICIOS DE RRHH DE septiembre 2019 DE PROQUIMA:</t>
  </si>
  <si>
    <t>BASE</t>
  </si>
  <si>
    <t>IVA</t>
  </si>
  <si>
    <t>TOTAL</t>
  </si>
  <si>
    <t>ECONACIONAL</t>
  </si>
  <si>
    <t>TABLA DE RESUMEN DE INCREMENTO</t>
  </si>
  <si>
    <t>ORDINARIO</t>
  </si>
  <si>
    <t>BONIF DTO</t>
  </si>
  <si>
    <t>TOTAL SALARIO</t>
  </si>
  <si>
    <t>SALARIO VENCIDO</t>
  </si>
  <si>
    <t>SALARIO ACTUAL</t>
  </si>
  <si>
    <t xml:space="preserve">IMPACTO DE INCREMENTO </t>
  </si>
  <si>
    <t>IMPACTO POR EMPRESA</t>
  </si>
  <si>
    <t>Realizado Por: Alejandra Pèrez</t>
  </si>
  <si>
    <t>Revisado por: Iris de Lemus</t>
  </si>
  <si>
    <t>Vo.Bo. Gerencia General</t>
  </si>
  <si>
    <t>Autorizado Por: Walter Mendez</t>
  </si>
  <si>
    <t>PARQUEOS</t>
  </si>
  <si>
    <t>Renovación Examenes</t>
  </si>
  <si>
    <t>Tarjetas de Salud</t>
  </si>
  <si>
    <t>YANDIRA</t>
  </si>
  <si>
    <t>RONY</t>
  </si>
  <si>
    <t>Lopez Rivera Lourdes Janeth</t>
  </si>
  <si>
    <t xml:space="preserve">GABRIELA </t>
  </si>
  <si>
    <t>SEGUROS</t>
  </si>
  <si>
    <t>RUTH</t>
  </si>
  <si>
    <t>SERGIO HUERTAS</t>
  </si>
  <si>
    <t xml:space="preserve">RONY </t>
  </si>
  <si>
    <t>MARVIN CISNEROS</t>
  </si>
  <si>
    <t>ERROR OTONIEL</t>
  </si>
  <si>
    <t>DEUDA RONY</t>
  </si>
  <si>
    <t>DESCUENTOS JURIDICOS</t>
  </si>
  <si>
    <t>JOSE RUCHE</t>
  </si>
  <si>
    <t>WENDY CHAVEZ</t>
  </si>
  <si>
    <t>TARJETAS DE SALUD</t>
  </si>
  <si>
    <t>PRODUCTO</t>
  </si>
  <si>
    <t xml:space="preserve">TOTAL INTEGRACION COLUMNA </t>
  </si>
  <si>
    <t>.</t>
  </si>
  <si>
    <t>NOMINAS SEGÚN DISTRIBUCION REAL</t>
  </si>
  <si>
    <t>NOMINAS SEGÚN DISTRIBUCION CONTABILIDAD</t>
  </si>
  <si>
    <t>QUINCENA: 2  MES: 1</t>
  </si>
  <si>
    <t>HORAS EXTRAS PROQUIMA</t>
  </si>
  <si>
    <t>HORAS EXTRAS UNHESA</t>
  </si>
  <si>
    <t>HORAS EXTRAS UNHESA LIQUIDOS</t>
  </si>
  <si>
    <t>HORAS EXTRAS ECONACIONAL</t>
  </si>
  <si>
    <t>HORAS EXTRAS PROQUIMA MAQUILA</t>
  </si>
  <si>
    <t>Otros Ingresos</t>
  </si>
  <si>
    <t>Comisiones</t>
  </si>
  <si>
    <t>UNHESA LIQUIDOS</t>
  </si>
  <si>
    <t>ECOMEZCLAS</t>
  </si>
  <si>
    <t>DISTRIBUCION REAL</t>
  </si>
  <si>
    <t>H.E. Simples</t>
  </si>
  <si>
    <t>H.E. Dobles</t>
  </si>
  <si>
    <t>Calidul</t>
  </si>
  <si>
    <t>Econacional</t>
  </si>
  <si>
    <t>Cleartec</t>
  </si>
  <si>
    <t>Otrros ingresos</t>
  </si>
  <si>
    <t>Salario</t>
  </si>
  <si>
    <t>Bono</t>
  </si>
  <si>
    <t>cantidad</t>
  </si>
  <si>
    <t xml:space="preserve">Hrs. Extra </t>
  </si>
  <si>
    <t>Comis /</t>
  </si>
  <si>
    <t>Cuota</t>
  </si>
  <si>
    <t>Nueva</t>
  </si>
  <si>
    <t>EGRESOS MENSUALES</t>
  </si>
  <si>
    <t>EGRESOS</t>
  </si>
  <si>
    <t>%</t>
  </si>
  <si>
    <t>Código División</t>
  </si>
  <si>
    <t>Días Laborados</t>
  </si>
  <si>
    <t>% Econacional</t>
  </si>
  <si>
    <t>% Ecomezclas</t>
  </si>
  <si>
    <t>Observaciones</t>
  </si>
  <si>
    <t>Cantidad</t>
  </si>
  <si>
    <t>Valor</t>
  </si>
  <si>
    <t>Ordinario</t>
  </si>
  <si>
    <t>Decreto</t>
  </si>
  <si>
    <t>simples</t>
  </si>
  <si>
    <t>dobles</t>
  </si>
  <si>
    <t>Otros</t>
  </si>
  <si>
    <t>Patronal</t>
  </si>
  <si>
    <t>Empresa</t>
  </si>
  <si>
    <t>ISR</t>
  </si>
  <si>
    <t>BANCOS</t>
  </si>
  <si>
    <t>CELULAR</t>
  </si>
  <si>
    <t>CAFETERIA</t>
  </si>
  <si>
    <t>DESCUENTO  producto</t>
  </si>
  <si>
    <t>SEGURO/ tarjeta de salud/boleto de ornato</t>
  </si>
  <si>
    <t>Otros Descuentos</t>
  </si>
  <si>
    <t>CALZADO</t>
  </si>
  <si>
    <t>UNIFORME</t>
  </si>
  <si>
    <t>TOTAL EGRESOS Bol Ornato, Seguro, Otros</t>
  </si>
  <si>
    <t>DESCUENTO PRODUCTO</t>
  </si>
  <si>
    <t>SEGURO/BOLETO DE ORNATO</t>
  </si>
  <si>
    <t>OTROS EGRESOS</t>
  </si>
  <si>
    <t>cional</t>
  </si>
  <si>
    <t xml:space="preserve">Estrada Robles Victor Gerardo </t>
  </si>
  <si>
    <t>Presidente</t>
  </si>
  <si>
    <t>Total presidencia</t>
  </si>
  <si>
    <t>Estrada Robles Victor Gerardo1</t>
  </si>
  <si>
    <t>Gerente General</t>
  </si>
  <si>
    <t>total Gerencia General</t>
  </si>
  <si>
    <t>Asesoria</t>
  </si>
  <si>
    <t>Total Asesoria</t>
  </si>
  <si>
    <t>Pilotos</t>
  </si>
  <si>
    <t>Chavez Najera Fredy Amilcar</t>
  </si>
  <si>
    <t>Administrativo</t>
  </si>
  <si>
    <t>Estrada Bouscayrol Pamela</t>
  </si>
  <si>
    <t>Estrada Bouscayrol Jose Pablo</t>
  </si>
  <si>
    <t>Quevedo Lopez Ingrid Aracely</t>
  </si>
  <si>
    <t>Morales Alvarez Yony</t>
  </si>
  <si>
    <t>Conserjería Presidencia</t>
  </si>
  <si>
    <t>Cortez Ajcojon Sandra Edith</t>
  </si>
  <si>
    <t>Chumil Chumil Glenda Rafaela</t>
  </si>
  <si>
    <t>Equila Mejia Elsa Elena</t>
  </si>
  <si>
    <t>A.19/8/2025</t>
  </si>
  <si>
    <t>MENSAJERIA</t>
  </si>
  <si>
    <t>Morales Boteo Oliver Edmilzon</t>
  </si>
  <si>
    <t>RECEPCION</t>
  </si>
  <si>
    <t>PROYECTOS</t>
  </si>
  <si>
    <t>TOTAL ADMINISTRATIVO</t>
  </si>
  <si>
    <t>Administracion</t>
  </si>
  <si>
    <t>Auditoria Interna</t>
  </si>
  <si>
    <t>total Auditoria</t>
  </si>
  <si>
    <t>Contable Financiero</t>
  </si>
  <si>
    <t>Contabiliad</t>
  </si>
  <si>
    <t>Lago Martinez Jhonatan Josue</t>
  </si>
  <si>
    <t>Contador Jr</t>
  </si>
  <si>
    <t>a.19.11  en abril y oct 26 revision paraincremento salarial</t>
  </si>
  <si>
    <t>Garcia Sanchez Juan Pablo</t>
  </si>
  <si>
    <t>Aux contable</t>
  </si>
  <si>
    <t>Tesoreria</t>
  </si>
  <si>
    <t>total tesoreria</t>
  </si>
  <si>
    <t>Legal</t>
  </si>
  <si>
    <t>total creditos y cobros</t>
  </si>
  <si>
    <t>TOTAL CONTABLE FINANCIERO</t>
  </si>
  <si>
    <t>Costos y Presupuestos</t>
  </si>
  <si>
    <t>Comercial</t>
  </si>
  <si>
    <t>Flores Garcia Andres David</t>
  </si>
  <si>
    <t>Jefe Administrativo Comercial</t>
  </si>
  <si>
    <t xml:space="preserve">bonif autorizada por jp 1000 mensuales </t>
  </si>
  <si>
    <t>total comercial Administracion</t>
  </si>
  <si>
    <t>Ruta Administrativa</t>
  </si>
  <si>
    <t>Ramos Pinto Farian Estuardo</t>
  </si>
  <si>
    <t>Jefe de Ventas Online</t>
  </si>
  <si>
    <t>Chun Zacarias Fernando Ovidio</t>
  </si>
  <si>
    <t>Supervisor de Ventas</t>
  </si>
  <si>
    <t>total Ruta Administrativa</t>
  </si>
  <si>
    <t>Venta Tecnica</t>
  </si>
  <si>
    <t>Ruta Agroindustria</t>
  </si>
  <si>
    <t>Asesor JR Comercial</t>
  </si>
  <si>
    <t>Ruta Industria 1</t>
  </si>
  <si>
    <t>Ruta Industria 2</t>
  </si>
  <si>
    <t>Franquicias</t>
  </si>
  <si>
    <t>118-Ruta Sur-Occidente</t>
  </si>
  <si>
    <t>Recinos Martinez Dany Gudiel</t>
  </si>
  <si>
    <t>127-Ruta Fri-Oso Mercado 2</t>
  </si>
  <si>
    <t>Sarceño Folgar Rosa Maria</t>
  </si>
  <si>
    <t>Distribucion</t>
  </si>
  <si>
    <t>Mayoreo</t>
  </si>
  <si>
    <t>107-Ruta Capital</t>
  </si>
  <si>
    <t>Gomez Ruano Jose David</t>
  </si>
  <si>
    <t>Key Account Manager</t>
  </si>
  <si>
    <t xml:space="preserve">3 meses garantizados de 5k agosto a oct </t>
  </si>
  <si>
    <t>129-Ruta Telemarketing 1</t>
  </si>
  <si>
    <t>Aguilar Chun Cristian Josue</t>
  </si>
  <si>
    <t>131-Ruta Mayorista Junior Capital 2</t>
  </si>
  <si>
    <t>130-Ruta Mayorista Junior Capital 1</t>
  </si>
  <si>
    <t>Argueta Hernandez Annika Lorena</t>
  </si>
  <si>
    <t xml:space="preserve">Vendedor   </t>
  </si>
  <si>
    <t>102- Ruta Mayorista Junior Nororiente</t>
  </si>
  <si>
    <t>ONLINE</t>
  </si>
  <si>
    <t>116-Ruta Ventas Online 3</t>
  </si>
  <si>
    <t>Paniagua Carias Surama Gabriela</t>
  </si>
  <si>
    <t>aux de ventas</t>
  </si>
  <si>
    <t>128-Ruta Telemarketing 2</t>
  </si>
  <si>
    <t>Mendez Najera Andrea Maribel</t>
  </si>
  <si>
    <t>Auxiliar de Ventas</t>
  </si>
  <si>
    <t>Exportaciones</t>
  </si>
  <si>
    <t>Premezclas</t>
  </si>
  <si>
    <t>materias Primas</t>
  </si>
  <si>
    <t>Maquila</t>
  </si>
  <si>
    <t>Maldonado Robles Diego</t>
  </si>
  <si>
    <t>Gerente de Mercadeo</t>
  </si>
  <si>
    <t>Rosales Canel Melany Nohemi</t>
  </si>
  <si>
    <t>Asistente de Mercadeo</t>
  </si>
  <si>
    <t>119-Ruta Ventas Online 1</t>
  </si>
  <si>
    <t>Investigacion y Desarrollo</t>
  </si>
  <si>
    <t>De la Roca Godoy Crysta Adamary</t>
  </si>
  <si>
    <t>Analista de Investigacion y Desarrollo</t>
  </si>
  <si>
    <t>Linares Valdez Madelyn Stefanie</t>
  </si>
  <si>
    <t>Auxiliar de ID</t>
  </si>
  <si>
    <t>Echeverria Juarez Jose Rodrigo</t>
  </si>
  <si>
    <t>Asistente de Id</t>
  </si>
  <si>
    <t>A.7/1/2026</t>
  </si>
  <si>
    <t>Gonzalez Chinchilla Heidi Marisol</t>
  </si>
  <si>
    <t>Rodas Coronado Karen Daniela</t>
  </si>
  <si>
    <t>Jefe de Investigacion y Desarrollo</t>
  </si>
  <si>
    <t>Garcia Cruz Cesar Antonio</t>
  </si>
  <si>
    <t>Investigación y Desarrollo</t>
  </si>
  <si>
    <t>Produccion</t>
  </si>
  <si>
    <t>Jefe de Produccion Proquima</t>
  </si>
  <si>
    <t>sust patronal enero 26</t>
  </si>
  <si>
    <t>Coordinador de Produccion</t>
  </si>
  <si>
    <t>Fabricacion Secos PROQUIMA</t>
  </si>
  <si>
    <t>De la Rosa Garcia Carlos Enrique</t>
  </si>
  <si>
    <t>Hernandez Agustin Yeison Omar</t>
  </si>
  <si>
    <t>A.27.1.26</t>
  </si>
  <si>
    <t>Vicente Gonzalez Kevin Eliu</t>
  </si>
  <si>
    <t>Bulux de Leon Douglas Samuel</t>
  </si>
  <si>
    <t>TOTAL Fabricacin secos proquima</t>
  </si>
  <si>
    <t>Fabricacion Maquila PROQUIMA</t>
  </si>
  <si>
    <t>susp del 18 al 20</t>
  </si>
  <si>
    <t>Fabricacion Secos UNHESA</t>
  </si>
  <si>
    <t>Lopez Sumale Beverly Tamara</t>
  </si>
  <si>
    <t xml:space="preserve">Empacadora </t>
  </si>
  <si>
    <t xml:space="preserve">Operario   </t>
  </si>
  <si>
    <t>Velasquez Montufar Dilsy Arletty</t>
  </si>
  <si>
    <t>BANCO</t>
  </si>
  <si>
    <t>total fabricacion secos unhesas</t>
  </si>
  <si>
    <t>Fabricacion Liquidos</t>
  </si>
  <si>
    <t>Alinan Chamale Richar Stevens</t>
  </si>
  <si>
    <t>Oxlaj Dardon Jhosep Daniel</t>
  </si>
  <si>
    <t>total fabricacion liquidos</t>
  </si>
  <si>
    <t>MKT1 Hidroxon</t>
  </si>
  <si>
    <t>Velasquez de Paz Luis Daniel</t>
  </si>
  <si>
    <t>Istupe Diaz Gerardo Joel</t>
  </si>
  <si>
    <t>total Hidroxon</t>
  </si>
  <si>
    <t>Fabricacion liquidos maquilas</t>
  </si>
  <si>
    <t>fabricacion maquilas</t>
  </si>
  <si>
    <t>BODEGA MP</t>
  </si>
  <si>
    <t>TOTAL BODEGA MP</t>
  </si>
  <si>
    <t>BODEGA PT</t>
  </si>
  <si>
    <t>TOTAL BODEGA PT</t>
  </si>
  <si>
    <t>TRANSPORTE TERCERIZADO</t>
  </si>
  <si>
    <t>TRANSPORTE PROPIO</t>
  </si>
  <si>
    <t>Morales Victor Hugo</t>
  </si>
  <si>
    <t>Aux de Piloto</t>
  </si>
  <si>
    <t>A.14.1</t>
  </si>
  <si>
    <t>Tzoc Gonzalez Mario Rene</t>
  </si>
  <si>
    <t>total transporte propio</t>
  </si>
  <si>
    <t>Despacho en linea</t>
  </si>
  <si>
    <t>Noriega Sanchez Andrea Mishelle</t>
  </si>
  <si>
    <t>Asistente de Vta en Linea</t>
  </si>
  <si>
    <t>Marroquin Tahuite Denis Yuvini</t>
  </si>
  <si>
    <t>sust patronal</t>
  </si>
  <si>
    <t>total despacho en linea</t>
  </si>
  <si>
    <t>importaciones</t>
  </si>
  <si>
    <t>Proveeduria.</t>
  </si>
  <si>
    <t>Calidades</t>
  </si>
  <si>
    <t>Aseguramiento de Calidad</t>
  </si>
  <si>
    <t>Control de Calidad</t>
  </si>
  <si>
    <t>Ignacio Amaya Leyla Lisseth</t>
  </si>
  <si>
    <t>Aux de control de calidad</t>
  </si>
  <si>
    <t>a.5/1/2026</t>
  </si>
  <si>
    <t>maquinaria</t>
  </si>
  <si>
    <t>equipos</t>
  </si>
  <si>
    <t>Edificios</t>
  </si>
  <si>
    <t>TotaL edificios</t>
  </si>
  <si>
    <t>Administracion Operaciones</t>
  </si>
  <si>
    <t xml:space="preserve">Administracion    </t>
  </si>
  <si>
    <t>Administracion Operaciones Regional</t>
  </si>
  <si>
    <t xml:space="preserve">TOTAL </t>
  </si>
  <si>
    <t>Cuadre de Horas Extras</t>
  </si>
  <si>
    <t>Verifiacion 1) CONCILIACION ENTRE HOJA DE DISTRIBUCION Y NOMINAS INDIVIDUALES</t>
  </si>
  <si>
    <t>diurna</t>
  </si>
  <si>
    <t>nocturna</t>
  </si>
  <si>
    <t xml:space="preserve">logistica diurnas </t>
  </si>
  <si>
    <t>Total</t>
  </si>
  <si>
    <t>Contabilidad y Finanzas</t>
  </si>
  <si>
    <t>Nomina según hojra de distribucion</t>
  </si>
  <si>
    <t>investigacion y desarrollo diurnas</t>
  </si>
  <si>
    <t>Nomina individuale por empresa</t>
  </si>
  <si>
    <t>produccion nomina</t>
  </si>
  <si>
    <t>Horas ingreso manual</t>
  </si>
  <si>
    <t>Horas según distribucion</t>
  </si>
  <si>
    <t>Variacion</t>
  </si>
  <si>
    <t>Verificacion 2) CONCILIACION HOJA DE DISTRIBUCION</t>
  </si>
  <si>
    <t>|</t>
  </si>
  <si>
    <t>DISTRICUBION ASIGNACION REAL</t>
  </si>
  <si>
    <t>Distribu.</t>
  </si>
  <si>
    <t>Unhesa Liq.</t>
  </si>
  <si>
    <t>Econaciona</t>
  </si>
  <si>
    <t>por %</t>
  </si>
  <si>
    <t>BONO DECRETO</t>
  </si>
  <si>
    <t>COMISIONES</t>
  </si>
  <si>
    <t>EXTRAORDINARIO</t>
  </si>
  <si>
    <t>CUARDOS PARA DETERMINAR VARIACIONES ENTRE GASTO REAL VERSUS GASTO CONTABILAZADO</t>
  </si>
  <si>
    <t>Resumen Gasto Real</t>
  </si>
  <si>
    <t>Unhesa liqui.</t>
  </si>
  <si>
    <t xml:space="preserve">  </t>
  </si>
  <si>
    <t xml:space="preserve">REAL </t>
  </si>
  <si>
    <t>simples Q</t>
  </si>
  <si>
    <t>dobles Q</t>
  </si>
  <si>
    <t>COMPRAS, IMPORTACIONES Y EXPORTACIONES</t>
  </si>
  <si>
    <t>PRODUCCIONADMINISTRACION</t>
  </si>
  <si>
    <t>FABRICACION LIQUIDOS</t>
  </si>
  <si>
    <t>LIMPIEZA PRODUCCION</t>
  </si>
  <si>
    <t>BOEDGA MATERIA PRIMA</t>
  </si>
  <si>
    <t>Administración</t>
  </si>
  <si>
    <t>División Proquima Asesores</t>
  </si>
  <si>
    <t>Divisió Polvos</t>
  </si>
  <si>
    <t xml:space="preserve">Ruta Franquicias   </t>
  </si>
  <si>
    <t>Ruta Franquicias 2</t>
  </si>
  <si>
    <t>CONTABLE</t>
  </si>
  <si>
    <t>PRODUCCION ADMINISTRACION</t>
  </si>
  <si>
    <t>Ruta Mayoreo 1</t>
  </si>
  <si>
    <t>Ruta Mayoreo 2</t>
  </si>
  <si>
    <t>Ruta Mayoreo 3</t>
  </si>
  <si>
    <t>Ruta Mayoreo 4</t>
  </si>
  <si>
    <t>Ruta Mayoreo 5</t>
  </si>
  <si>
    <t>Ruta On line 1</t>
  </si>
  <si>
    <t>Ruta On line 2</t>
  </si>
  <si>
    <t>Ruta franquicias 1</t>
  </si>
  <si>
    <t>AJUSTE VÍA FACTURA / SERVICIOS RRHH</t>
  </si>
  <si>
    <t>DETERMINACIÓN / RESUMEN FACTURACIÓN</t>
  </si>
  <si>
    <t>el efecto siempre debe ser 0 en la suma</t>
  </si>
  <si>
    <t>UNHESA LIQUIDO</t>
  </si>
  <si>
    <t>EMITIR FACTURAS DE:</t>
  </si>
  <si>
    <r>
      <t>FACTURAR CON FECHA DICIEMBRE SERVICIOS DE RRHH DE  DICIEMBRE 2024 DE</t>
    </r>
    <r>
      <rPr>
        <b/>
        <sz val="9"/>
        <color theme="1"/>
        <rFont val="Arial"/>
        <family val="2"/>
      </rPr>
      <t xml:space="preserve"> PROQUIMA A CLEARTEC</t>
    </r>
  </si>
  <si>
    <r>
      <t>FACTURAR CON FECHA ENERO  SERVICIOS DE RRHH DE  ENERO  2026  DE</t>
    </r>
    <r>
      <rPr>
        <b/>
        <sz val="9"/>
        <color theme="1"/>
        <rFont val="Arial"/>
        <family val="2"/>
      </rPr>
      <t xml:space="preserve"> UNHESA A PROQUIMA</t>
    </r>
  </si>
  <si>
    <t>PROQUIMA, S.A.</t>
  </si>
  <si>
    <t>No.</t>
  </si>
  <si>
    <t>Salario afecto al IGSS</t>
  </si>
  <si>
    <t>Dias laborados</t>
  </si>
  <si>
    <t>REF.</t>
  </si>
  <si>
    <t xml:space="preserve">Salario Ordinario </t>
  </si>
  <si>
    <t>Bonificacion incentivo decreto 37-2001 y 78-89</t>
  </si>
  <si>
    <t>Total devengado</t>
  </si>
  <si>
    <t>Horas Simples</t>
  </si>
  <si>
    <t>Valor Hora E. Simple</t>
  </si>
  <si>
    <t>Horas Dobles</t>
  </si>
  <si>
    <t>Valor Hora E. Doble</t>
  </si>
  <si>
    <t>otros ingresos</t>
  </si>
  <si>
    <t>Salario Total</t>
  </si>
  <si>
    <t>IGSS</t>
  </si>
  <si>
    <t>Cuotas Préstamos Bancos</t>
  </si>
  <si>
    <t>Celular</t>
  </si>
  <si>
    <t>Otros egresos</t>
  </si>
  <si>
    <t>Total Egresos</t>
  </si>
  <si>
    <t>Liquido a Recibir</t>
  </si>
  <si>
    <t>Primera Quincena</t>
  </si>
  <si>
    <t>Segunda Quincena</t>
  </si>
  <si>
    <t>Gerencia General</t>
  </si>
  <si>
    <t>Mensajeria</t>
  </si>
  <si>
    <t>Recepcion</t>
  </si>
  <si>
    <t>Proyectos</t>
  </si>
  <si>
    <t>administracion</t>
  </si>
  <si>
    <t>total</t>
  </si>
  <si>
    <t>Fabricacion secos proquima</t>
  </si>
  <si>
    <t>Total fabricacion secos proquima</t>
  </si>
  <si>
    <t>Ejecutado por: Alejandra Perez</t>
  </si>
  <si>
    <t>Revisado POR : Iris de Lemus</t>
  </si>
  <si>
    <t>Total bodega MP</t>
  </si>
  <si>
    <t>Total Bodega PT</t>
  </si>
  <si>
    <t>Transporte propio</t>
  </si>
  <si>
    <t>Total transporte propio</t>
  </si>
  <si>
    <t>Importaciones</t>
  </si>
  <si>
    <t>total importaciones</t>
  </si>
  <si>
    <t>adminsitracion</t>
  </si>
  <si>
    <t>Total Calidades</t>
  </si>
  <si>
    <t>Maquinaria</t>
  </si>
  <si>
    <t>NOMBRE EN NOMINA</t>
  </si>
  <si>
    <t>NUMERO DE CUENTA PROMERICA</t>
  </si>
  <si>
    <t>NUMERO DE CUENTA</t>
  </si>
  <si>
    <t>NOMBRE EN BANCO</t>
  </si>
  <si>
    <t>puesto</t>
  </si>
  <si>
    <t>Salario ordinario</t>
  </si>
  <si>
    <t>bono</t>
  </si>
  <si>
    <t>horas simples</t>
  </si>
  <si>
    <t>total  horas simples</t>
  </si>
  <si>
    <t>horas dobles</t>
  </si>
  <si>
    <t>total horas dobles</t>
  </si>
  <si>
    <t>total ingresos</t>
  </si>
  <si>
    <t>igss</t>
  </si>
  <si>
    <t>isr</t>
  </si>
  <si>
    <t>bantrab</t>
  </si>
  <si>
    <t>celular</t>
  </si>
  <si>
    <t>otros egresos</t>
  </si>
  <si>
    <t>total egresos</t>
  </si>
  <si>
    <t>primera quincena</t>
  </si>
  <si>
    <t>segunda quincena</t>
  </si>
  <si>
    <t>NUMERO DE AFILIACION</t>
  </si>
  <si>
    <t>SALARIO AFECTO A IGSS</t>
  </si>
  <si>
    <t>cheque</t>
  </si>
  <si>
    <t>CHEQUE</t>
  </si>
  <si>
    <t>UNION HERMANOS, S.A.</t>
  </si>
  <si>
    <t xml:space="preserve">UNIFORME </t>
  </si>
  <si>
    <t xml:space="preserve">Otros </t>
  </si>
  <si>
    <t>ON LINE</t>
  </si>
  <si>
    <t>Ejecutado por : Alejandra Perez</t>
  </si>
  <si>
    <t>Revisado Por: Iris de Lemus</t>
  </si>
  <si>
    <t>Revisado Por. Walter Mendez</t>
  </si>
  <si>
    <t>Fabricacion secos Unhesa</t>
  </si>
  <si>
    <t>Fabricacion liquidos</t>
  </si>
  <si>
    <t>Bodega MP</t>
  </si>
  <si>
    <t>Bodega PT</t>
  </si>
  <si>
    <t>Despacho en Linea</t>
  </si>
  <si>
    <t>Compras e importaciones</t>
  </si>
  <si>
    <t>Proveeduria</t>
  </si>
  <si>
    <t>CALIDADES</t>
  </si>
  <si>
    <t>Aseguramiento de calidad</t>
  </si>
  <si>
    <t>edificios</t>
  </si>
  <si>
    <t>TOTAL PRODUCCION</t>
  </si>
  <si>
    <t>PUESTO</t>
  </si>
  <si>
    <t>LIQUIDO A RECIBIR</t>
  </si>
  <si>
    <t>PRIMERA QUINCENA</t>
  </si>
  <si>
    <t>SEGUNDA QUINCENA</t>
  </si>
  <si>
    <t xml:space="preserve"> Velásquez  López Claudia Carolina</t>
  </si>
  <si>
    <t>0030066278</t>
  </si>
  <si>
    <t>5810012400</t>
  </si>
  <si>
    <t>1830123582</t>
  </si>
  <si>
    <t>4450112372</t>
  </si>
  <si>
    <t>4450112364</t>
  </si>
  <si>
    <t>1420083899</t>
  </si>
  <si>
    <t>1030129413</t>
  </si>
  <si>
    <t>2110153166</t>
  </si>
  <si>
    <t>0143467439</t>
  </si>
  <si>
    <t>0147284961</t>
  </si>
  <si>
    <t>1050188125</t>
  </si>
  <si>
    <t>ECONACIONAL, S.A.</t>
  </si>
  <si>
    <t>Otros ingresos</t>
  </si>
  <si>
    <t/>
  </si>
  <si>
    <t>Dirección</t>
  </si>
  <si>
    <t>bodega de producto terminado</t>
  </si>
  <si>
    <t>RESUMEN DE NOMINA PARA COMPARAR CON HOJA DE DISTRICUCION</t>
  </si>
  <si>
    <t>BONIFICACION</t>
  </si>
  <si>
    <t>NOMRE EN NOMINA</t>
  </si>
  <si>
    <t>Juan Pablo Estrada Robles</t>
  </si>
  <si>
    <t>Chavez Sanchez, Federico Wuinebaldo</t>
  </si>
  <si>
    <t>Paz Lopez, Jose Ignacio</t>
  </si>
  <si>
    <t>Jose Ignacio Paz Lopez</t>
  </si>
  <si>
    <t>Erik Nordyn Flores Flores</t>
  </si>
  <si>
    <t>Juan Wilberto Cortez Cisnros</t>
  </si>
  <si>
    <t>Juan Pablo Tortola Cal</t>
  </si>
  <si>
    <t>Luis Fernando Ibarra Martinez</t>
  </si>
  <si>
    <t>Jose Luis Zurdo Morales</t>
  </si>
  <si>
    <t>Victor Manuel Tije Pocon</t>
  </si>
  <si>
    <t>Sergio Baudilio Ac Lopez</t>
  </si>
  <si>
    <t>Enrique Lopez Cortez</t>
  </si>
  <si>
    <t>Luis Israel Perez Morales</t>
  </si>
  <si>
    <t>Nomina</t>
  </si>
  <si>
    <t>Banco</t>
  </si>
  <si>
    <t>cuenta</t>
  </si>
  <si>
    <t>Federico Wuinebaldo Chavez Sanchez</t>
  </si>
  <si>
    <t>Mejia Molina, Ederson David</t>
  </si>
  <si>
    <t>Ederson David Mejia Molina</t>
  </si>
  <si>
    <t>Rax Yat, Selvin Estuardo</t>
  </si>
  <si>
    <t>Selvin Estuardo Rax Yat</t>
  </si>
  <si>
    <t>Guamuche Lopez, Alexander</t>
  </si>
  <si>
    <t>Alexander Guamuche Lopez</t>
  </si>
  <si>
    <t>Bravo De Leon, Duyi Evelin</t>
  </si>
  <si>
    <t>Duyi Evelin Bravo de Leon</t>
  </si>
  <si>
    <t>Lajon Puac, Osmen Gudiel</t>
  </si>
  <si>
    <t>Osmen Gudiel Lajon Puac</t>
  </si>
  <si>
    <t>Martinez Guzman, Edin Arnoldo</t>
  </si>
  <si>
    <t>Edin Arnoldo Martinez Guzman</t>
  </si>
  <si>
    <t>Lopez Ricac, Dorcas Noemi</t>
  </si>
  <si>
    <t>Dorcas Noemi Lopez Ricac</t>
  </si>
  <si>
    <t>Garrido Aguilar, Maria Elena</t>
  </si>
  <si>
    <t xml:space="preserve">Maria Elena Garrido Aguilar </t>
  </si>
  <si>
    <t>Aguilar Carrera, Maria Karina</t>
  </si>
  <si>
    <t xml:space="preserve"> Maria Karina Aguilar Carrera</t>
  </si>
  <si>
    <t>Hernandez Sanchez, Jose Nery</t>
  </si>
  <si>
    <t>Jose Nery Hernandez Sanchez</t>
  </si>
  <si>
    <t>Orellana Gonzalez, Francisco Javier</t>
  </si>
  <si>
    <t>Francisco Javier Orellana Gonzalez</t>
  </si>
  <si>
    <t>Solorzano Ajanel, Nelson Omar</t>
  </si>
  <si>
    <t>Nelson Omar Solorzano Ajanel</t>
  </si>
  <si>
    <t>Col Escobar, Jorge Luis</t>
  </si>
  <si>
    <t>Jorge Luis Col Escobar</t>
  </si>
  <si>
    <t>Samayoa Romero, Maria Antonia</t>
  </si>
  <si>
    <t>Maria Antonia Samayoa Romero</t>
  </si>
  <si>
    <t>Xol Xol, Pedro Alfonso</t>
  </si>
  <si>
    <t>Pedro Alfonso Xol Xol</t>
  </si>
  <si>
    <t>Cano Lopez Consuelo Iliana</t>
  </si>
  <si>
    <t>Consuelo Iliana Cano Lopez</t>
  </si>
  <si>
    <t>Jacinto Aguilar, Kevin Alexander</t>
  </si>
  <si>
    <t>Kevin Alexander Jacinto Aguilar</t>
  </si>
  <si>
    <t>Morales Pineda, Christiam Alexis</t>
  </si>
  <si>
    <t>Christiam Alexis Morales Pineda</t>
  </si>
  <si>
    <t>Chanta Bautista, Karlss Heberth</t>
  </si>
  <si>
    <t>Karlss Heberth Chanta Bautista</t>
  </si>
  <si>
    <t>Pineda Macal, Cruz Antonio</t>
  </si>
  <si>
    <t>Cruz Antonio Pineda Macal</t>
  </si>
  <si>
    <t>Hernandez, Shearly Amarelly</t>
  </si>
  <si>
    <t>Shearly Amarelly Hernandez</t>
  </si>
  <si>
    <t>Perez Morales, Luis Israel</t>
  </si>
  <si>
    <t>Chom Panjoj, Isaias</t>
  </si>
  <si>
    <t>Isaias Chom Panjoj</t>
  </si>
  <si>
    <t>Mendoza, Jennifer Viviana</t>
  </si>
  <si>
    <t>Jennifer Viviana Mendoza</t>
  </si>
  <si>
    <t>Castellanos Barillas, Felix Alberto</t>
  </si>
  <si>
    <t>Felix Alberto Castellanos Barillas</t>
  </si>
  <si>
    <t>Alvarez Pineda, Brenda Johanna</t>
  </si>
  <si>
    <t>Brenda Johanna Alvarez Pineda</t>
  </si>
  <si>
    <t>Lopez Marroquin, Carlos Reyes</t>
  </si>
  <si>
    <t>Carlos Reyes Lopez Marroquin</t>
  </si>
  <si>
    <t>Chun Lopez, Lesly Siomara</t>
  </si>
  <si>
    <t>Lesly Siomara Chun Lopez</t>
  </si>
  <si>
    <t>Reyes Corado, Madelin Isamar</t>
  </si>
  <si>
    <t>Madelin Isamar Reyes Corado</t>
  </si>
  <si>
    <t>Sagastume Garcia, Evelin Yolibet</t>
  </si>
  <si>
    <t>Evelin Yolibet Sagastume Garcia</t>
  </si>
  <si>
    <t>Ixcoy Morales, Carlos Augusto</t>
  </si>
  <si>
    <t>Carlos Augusto Ixcoy Morales</t>
  </si>
  <si>
    <t>Guarcas Castillo, Fernando Adolfo</t>
  </si>
  <si>
    <t>Fernando Adolfo Guarcas Castillo</t>
  </si>
  <si>
    <t>Franco Mazariegos, Jorge Luis</t>
  </si>
  <si>
    <t>Jorge Luis Franco Mazariegos</t>
  </si>
  <si>
    <t>Carpio Gonzalez, Ronald Augusto</t>
  </si>
  <si>
    <t xml:space="preserve"> Ronald Augusto Carpio Gonzalez </t>
  </si>
  <si>
    <t>Ramirez Godoy, Boris Idanny</t>
  </si>
  <si>
    <t>Boris Idanny Ramirez Godoy</t>
  </si>
  <si>
    <t>Estrada Robles, Juan Pablo1</t>
  </si>
  <si>
    <t>Juan Pablo Estrada Robles,</t>
  </si>
  <si>
    <t>no aplica</t>
  </si>
  <si>
    <t>Escobar, Kewin Alexander</t>
  </si>
  <si>
    <t>Kewin Alexander Escobar</t>
  </si>
  <si>
    <t>Hernandez Garcia, Reuyeris</t>
  </si>
  <si>
    <t>Reuyeris Hernandez Garcia</t>
  </si>
  <si>
    <t>Alvarez Lopez, Osmin Alexander</t>
  </si>
  <si>
    <t>Osmin Alexander Alvarez Lopez</t>
  </si>
  <si>
    <t>Revolorio Lastro, Maycol Alfredo</t>
  </si>
  <si>
    <t>Maycol Alfredo Revolorio Lastro</t>
  </si>
  <si>
    <t>Molina Revolorio, Luis Antonio</t>
  </si>
  <si>
    <t>Luis Antonio Molina Revolorio</t>
  </si>
  <si>
    <t>Agustin Lopez, Sergio</t>
  </si>
  <si>
    <t xml:space="preserve"> Sergio Agustin Lopez</t>
  </si>
  <si>
    <t>Melgar Cruz, Christian Armando</t>
  </si>
  <si>
    <t>Christian Armando Melgar Cruz</t>
  </si>
  <si>
    <t>Caal Mo, Mario Esteban</t>
  </si>
  <si>
    <t>Mario Esteban Caal Mo</t>
  </si>
  <si>
    <t>Lopez Gudiel, Elgin Evelio</t>
  </si>
  <si>
    <t xml:space="preserve">Elgin Evelio Lopez Gudiel </t>
  </si>
  <si>
    <t>Lastro, Marco Antonio</t>
  </si>
  <si>
    <t>Marco Antonio Lastro</t>
  </si>
  <si>
    <t>Tecún Sican, Santiago</t>
  </si>
  <si>
    <t>Santiago Tecun Sican</t>
  </si>
  <si>
    <t>Espinal, Erick Oswaldo</t>
  </si>
  <si>
    <t>Erick Oswaldo Espinal</t>
  </si>
  <si>
    <t>Gomez Perez, Gerber Saul</t>
  </si>
  <si>
    <t>Gerber Saul Gomez Perez</t>
  </si>
  <si>
    <t>NOMBRE</t>
  </si>
  <si>
    <t>VALOR</t>
  </si>
  <si>
    <t>OBSERVACIONES</t>
  </si>
  <si>
    <t>GRUPO ECONSA</t>
  </si>
  <si>
    <t>VERIFICADOR DE PAGO DE NOMINA</t>
  </si>
  <si>
    <t>FECHA DE PAGO:</t>
  </si>
  <si>
    <t>Nombre de</t>
  </si>
  <si>
    <t>Tipo de</t>
  </si>
  <si>
    <t>Soporte</t>
  </si>
  <si>
    <t xml:space="preserve">Medio de </t>
  </si>
  <si>
    <t>Monto</t>
  </si>
  <si>
    <t>Colaborador</t>
  </si>
  <si>
    <t>Personal</t>
  </si>
  <si>
    <t>de Pago</t>
  </si>
  <si>
    <t>Pago</t>
  </si>
  <si>
    <t>Empresa:    PROQUIMA, S.A.</t>
  </si>
  <si>
    <t>fijo</t>
  </si>
  <si>
    <t>Promérica</t>
  </si>
  <si>
    <t>Empresa:    UNION HERMANOS, S.A.</t>
  </si>
  <si>
    <t>BI</t>
  </si>
  <si>
    <t>Elaborado por: Alejandra Pèrez (BYC)</t>
  </si>
  <si>
    <t>Autorizado por: Walter Mendez (Auditoria Interna)</t>
  </si>
  <si>
    <t xml:space="preserve">   Autorizado por:  Iris de Lemus (Recursos Humanos)</t>
  </si>
  <si>
    <t>LOTE  A        ELIMINAR</t>
  </si>
  <si>
    <t>LOTE CORRECTO</t>
  </si>
  <si>
    <t>Varios Plantilla</t>
  </si>
  <si>
    <t>Transferencia</t>
  </si>
  <si>
    <t>FIJO</t>
  </si>
  <si>
    <t>Industrial</t>
  </si>
  <si>
    <t xml:space="preserve">Hecho por:   Alejandra Pérez </t>
  </si>
  <si>
    <t xml:space="preserve">  Revisado por: Iris de Lemus (Recursos Humanos)</t>
  </si>
  <si>
    <t xml:space="preserve">   Revisado por: Walter Mendez (Auditoria)</t>
  </si>
  <si>
    <t xml:space="preserve">       Autorizado  por : Gerardo Estrada (Presidencia)</t>
  </si>
  <si>
    <t xml:space="preserve">Nota:  Transferencia programada para    </t>
  </si>
  <si>
    <t>PAGO DE BONOS INDICADORES DE PRODUCCION</t>
  </si>
  <si>
    <t>INMEDIATO.</t>
  </si>
  <si>
    <t>DESCUENTO DE OFTALMOLOGIA</t>
  </si>
  <si>
    <t>EMPRESA</t>
  </si>
  <si>
    <t>MONTO</t>
  </si>
  <si>
    <t>TIEMPO MESES</t>
  </si>
  <si>
    <t>SEPTIEMBRE</t>
  </si>
  <si>
    <t>OCTUBRE</t>
  </si>
  <si>
    <t>NOVIEMBRE</t>
  </si>
  <si>
    <t>DICIEMBRE</t>
  </si>
  <si>
    <t>ENERO</t>
  </si>
  <si>
    <t>FEBRERO</t>
  </si>
  <si>
    <t>DIFERENCIA</t>
  </si>
  <si>
    <t>LESLY REYES</t>
  </si>
  <si>
    <t>OLGA BOCHE</t>
  </si>
  <si>
    <t>MARCIAL RAMOS</t>
  </si>
  <si>
    <t>GERARDO ESTRADA</t>
  </si>
  <si>
    <t>ROLANDO AMBROCIO</t>
  </si>
  <si>
    <t>MARIA NURY RAMIREZ</t>
  </si>
  <si>
    <t>SE DESCONTO EN LIQ EL PENDIENTE</t>
  </si>
  <si>
    <t>KEWIN HERNANDEZ</t>
  </si>
  <si>
    <t>FREDY GUZMAN</t>
  </si>
  <si>
    <t>ANGELICA LOPEZ</t>
  </si>
  <si>
    <t>ALEJANDRA PEREZ</t>
  </si>
  <si>
    <t>ANGEL SOLIS</t>
  </si>
  <si>
    <t>RUTH ESPAÑA</t>
  </si>
  <si>
    <t>3  desc solo en quincena</t>
  </si>
  <si>
    <t>EDGAR GUZMAN</t>
  </si>
  <si>
    <t xml:space="preserve">FRANCISCO ZAPATA </t>
  </si>
  <si>
    <t>TOTAL MENSUAL</t>
  </si>
  <si>
    <t>OTROS DESCUENTOS</t>
  </si>
  <si>
    <t>Alvarez Fajardo Erick Geovanni</t>
  </si>
  <si>
    <t>Descuento de IGSS no aplicado en agosto/ si fue pagado en la planilla de igss</t>
  </si>
  <si>
    <t>Descuento BANTRAB</t>
  </si>
  <si>
    <t>Marvin YAT</t>
  </si>
  <si>
    <t xml:space="preserve">Descuento aplicado en agosot y septiembre que estaban pendientes de descontar por </t>
  </si>
  <si>
    <t>suspension de IGSS en Julio</t>
  </si>
  <si>
    <t>monto a descontar mensual</t>
  </si>
  <si>
    <t>monto que se desconto en Julio</t>
  </si>
  <si>
    <t>Monto pendiente de Dto</t>
  </si>
  <si>
    <t>Descuento de agosto</t>
  </si>
  <si>
    <t>descuento de Septiembre</t>
  </si>
  <si>
    <t>Diferencia</t>
  </si>
  <si>
    <t>Depositado a la cuenta de proquima adjunto envio foto del deposito</t>
  </si>
  <si>
    <t>con esto el valor por reintegrar queda a 0</t>
  </si>
  <si>
    <t>descuento de dia x estar en negativo en vacas TODOS LOS MESES SE DESCUENTA 1 DIA INICIA FEB FINALIZA FEB 2027</t>
  </si>
  <si>
    <t>Estrada Gonzalez Gerardo</t>
  </si>
  <si>
    <t>Asistente 2  de Mercadeo</t>
  </si>
  <si>
    <t>Perez Avilez Dominic Geovanny</t>
  </si>
  <si>
    <t>A.19..3.26 PLAZA TEMP</t>
  </si>
  <si>
    <t>Peralta Gomez Antoni Alexander</t>
  </si>
  <si>
    <t>Palacios Cumes Willy Estuardo</t>
  </si>
  <si>
    <t>A.17.3.26 PLAZA TEM</t>
  </si>
  <si>
    <t>Monroy Raxtun Mirna Ester</t>
  </si>
  <si>
    <t>A.5.3.26 SUST A MAYRA PLAZA TP</t>
  </si>
  <si>
    <t>Herrera Hernandez Mirna Francisca</t>
  </si>
  <si>
    <t>Calanche Jerez Ismael Adrian</t>
  </si>
  <si>
    <t>A.5/3/.26</t>
  </si>
  <si>
    <t>Turcios Castro Josue Alexander</t>
  </si>
  <si>
    <t>A.9/3//2026 indicadores750  mensuales cierre trimestral</t>
  </si>
  <si>
    <t>A.23.3.26</t>
  </si>
  <si>
    <t>Tebalan Yanez Brayan Alejandro</t>
  </si>
  <si>
    <t>A.19..3.26 PLAZA TEMP PERMISO SIN GOCE DE SALARIO DESDE EL 9 DE ABRIL</t>
  </si>
  <si>
    <t>Chavez Martinez Alfonzo Rene</t>
  </si>
  <si>
    <t>Jefe de Produccion Unhesa</t>
  </si>
  <si>
    <t>A.11.4.26 indicadores 2000 50% anticipo y cierre trimestral</t>
  </si>
  <si>
    <t>Reyes Maldonado Percy Anderson</t>
  </si>
  <si>
    <t>A.9/4/2026</t>
  </si>
  <si>
    <t>0147590524 </t>
  </si>
  <si>
    <t>16:00 HRS</t>
  </si>
  <si>
    <r>
      <t>FACTURAR CON FECHA  ABRIL  SERVICIOS DE RRHH DE ABRIL  2026 DE PROQUIMA</t>
    </r>
    <r>
      <rPr>
        <b/>
        <sz val="9"/>
        <color theme="1"/>
        <rFont val="Arial"/>
        <family val="2"/>
      </rPr>
      <t xml:space="preserve"> a UNHESA</t>
    </r>
  </si>
  <si>
    <t>c</t>
  </si>
  <si>
    <t>NOMINA MES DE: MAYO  2026  1ERA  QUINCENA</t>
  </si>
  <si>
    <t>susp del 29/1 al 12/2 del 13 al 11/3 me debe un dia de enero DEL 12/3 AL 6/5 DEL 7/5 AL  22/6</t>
  </si>
  <si>
    <t>SUSP DEL 4 AL 11 ALTA EL 12/5</t>
  </si>
  <si>
    <t>Chajon Patzan Claudia Patricia</t>
  </si>
  <si>
    <t>A.30.4.26</t>
  </si>
  <si>
    <t>Morales Alcantara Sheila Elizabeth</t>
  </si>
  <si>
    <t>A.4.5.26</t>
  </si>
  <si>
    <t>Godinez Ax Sonia Elizabeth</t>
  </si>
  <si>
    <t>Promovendedora</t>
  </si>
  <si>
    <t>Montecinos Cruz Sulma Johana</t>
  </si>
  <si>
    <t>A.29/4/2026</t>
  </si>
  <si>
    <t>suspen del 9 al 31 de julio alta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</si>
</sst>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quot;Q&quot;* #,##0.00_);_(&quot;Q&quot;* \(#,##0.00\);_(&quot;Q&quot;* &quot;-&quot;??_);_(@_)"/>
    <numFmt numFmtId="165" formatCode="_(* #,##0.00_);_(* \(#,##0.00\);_(* &quot;-&quot;??_);_(@_)"/>
    <numFmt numFmtId="166" formatCode="_(* #,##0.00_);_(* \(#,##0.00\);_(* \-??_);_(@_)"/>
    <numFmt numFmtId="167" formatCode="#,##0.00\ ;&quot; (&quot;#,##0.00\);&quot; -&quot;#\ ;@\ "/>
    <numFmt numFmtId="168" formatCode="_(\Q* #,##0.00_);_(\Q* \(#,##0.00\);_(\Q* \-??_);_(@_)"/>
    <numFmt numFmtId="169" formatCode="_-* #,##0.00_-;\-* #,##0.00_-;_-* \-??_-;_-@_-"/>
    <numFmt numFmtId="170" formatCode="#,##0.00;[Red]#,##0.00"/>
    <numFmt numFmtId="171" formatCode="#,##0.0;[Red]#,##0.0"/>
    <numFmt numFmtId="172" formatCode="#,##0.0000000;[Red]#,##0.0000000"/>
    <numFmt numFmtId="173" formatCode="#,##0.0000;[Red]\-#,##0.0000"/>
    <numFmt numFmtId="174" formatCode="#,##0.00_ ;[Red]\-#,##0.00\ "/>
    <numFmt numFmtId="175" formatCode="#,##0.0000;[Red]#,##0.0000"/>
    <numFmt numFmtId="176" formatCode="0000000000"/>
    <numFmt numFmtId="177" formatCode="00000000000"/>
    <numFmt numFmtId="178" formatCode="#,##0;[Red]#,##0"/>
    <numFmt numFmtId="179" formatCode="0000000"/>
    <numFmt numFmtId="180" formatCode="&quot;Q&quot;#,##0.00"/>
    <numFmt numFmtId="181" formatCode="#,##0.000_ ;[Red]\-#,##0.000\ "/>
    <numFmt numFmtId="182" formatCode="#,##0.0000000_ ;[Red]\-#,##0.0000000\ "/>
    <numFmt numFmtId="183" formatCode="#,##0.0000_ ;[Red]\-#,##0.0000\ "/>
    <numFmt numFmtId="184" formatCode="#,##0_ ;[Red]\-#,##0\ "/>
    <numFmt numFmtId="185" formatCode="_-[$Q-100A]* #,##0.00_-;\-[$Q-100A]* #,##0.00_-;_-[$Q-100A]* &quot;-&quot;??_-;_-@_-"/>
    <numFmt numFmtId="186" formatCode="#,##0.00000000000000;[Red]#,##0.00000000000000"/>
  </numFmts>
  <fonts count="199">
    <font>
      <sz val="11"/>
      <color indexed="8"/>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color indexed="8"/>
      <name val="Arial"/>
      <family val="2"/>
    </font>
    <font>
      <sz val="11"/>
      <color indexed="8"/>
      <name val="Arial1"/>
    </font>
    <font>
      <sz val="11"/>
      <color indexed="8"/>
      <name val="Calibri"/>
      <family val="2"/>
      <charset val="1"/>
    </font>
    <font>
      <sz val="10"/>
      <name val="Arial"/>
      <family val="2"/>
    </font>
    <font>
      <sz val="10"/>
      <color indexed="8"/>
      <name val="Arial"/>
      <family val="2"/>
    </font>
    <font>
      <b/>
      <sz val="11"/>
      <color indexed="8"/>
      <name val="Arial1"/>
    </font>
    <font>
      <b/>
      <sz val="9"/>
      <color indexed="8"/>
      <name val="Tahoma"/>
      <family val="2"/>
    </font>
    <font>
      <sz val="9"/>
      <color indexed="8"/>
      <name val="Tahoma"/>
      <family val="2"/>
    </font>
    <font>
      <sz val="8"/>
      <color indexed="8"/>
      <name val="Arial"/>
      <family val="2"/>
      <charset val="1"/>
    </font>
    <font>
      <b/>
      <sz val="10"/>
      <color indexed="8"/>
      <name val="Arial"/>
      <family val="2"/>
    </font>
    <font>
      <b/>
      <sz val="12"/>
      <color indexed="8"/>
      <name val="Arial"/>
      <family val="2"/>
      <charset val="1"/>
    </font>
    <font>
      <b/>
      <sz val="8"/>
      <color indexed="8"/>
      <name val="Arial"/>
      <family val="2"/>
    </font>
    <font>
      <b/>
      <sz val="8"/>
      <name val="Arial"/>
      <family val="2"/>
    </font>
    <font>
      <sz val="8"/>
      <name val="Arial"/>
      <family val="2"/>
      <charset val="1"/>
    </font>
    <font>
      <b/>
      <sz val="8"/>
      <color indexed="8"/>
      <name val="Arial"/>
      <family val="2"/>
      <charset val="1"/>
    </font>
    <font>
      <sz val="9"/>
      <color indexed="8"/>
      <name val="Arial"/>
      <family val="2"/>
    </font>
    <font>
      <u/>
      <sz val="8"/>
      <color indexed="8"/>
      <name val="Arial"/>
      <family val="2"/>
      <charset val="1"/>
    </font>
    <font>
      <b/>
      <sz val="8"/>
      <color indexed="10"/>
      <name val="Arial"/>
      <family val="2"/>
    </font>
    <font>
      <b/>
      <sz val="11"/>
      <color indexed="8"/>
      <name val="Calibri"/>
      <family val="2"/>
    </font>
    <font>
      <sz val="11"/>
      <name val="Calibri"/>
      <family val="2"/>
    </font>
    <font>
      <b/>
      <sz val="9"/>
      <color indexed="8"/>
      <name val="Arial"/>
      <family val="2"/>
    </font>
    <font>
      <b/>
      <sz val="10"/>
      <color indexed="8"/>
      <name val="Arial"/>
      <family val="2"/>
      <charset val="1"/>
    </font>
    <font>
      <b/>
      <sz val="10"/>
      <color indexed="10"/>
      <name val="Arial"/>
      <family val="2"/>
      <charset val="1"/>
    </font>
    <font>
      <b/>
      <sz val="11"/>
      <color indexed="8"/>
      <name val="Calibri"/>
      <family val="2"/>
      <charset val="1"/>
    </font>
    <font>
      <sz val="12"/>
      <color indexed="8"/>
      <name val="Times New Roman"/>
      <family val="1"/>
      <charset val="1"/>
    </font>
    <font>
      <sz val="5"/>
      <color indexed="8"/>
      <name val="Times New Roman"/>
      <family val="1"/>
      <charset val="1"/>
    </font>
    <font>
      <sz val="5"/>
      <color indexed="8"/>
      <name val="Arial"/>
      <family val="2"/>
      <charset val="1"/>
    </font>
    <font>
      <sz val="10"/>
      <color indexed="8"/>
      <name val="Arial Unicode MS"/>
      <family val="2"/>
    </font>
    <font>
      <sz val="8"/>
      <color indexed="8"/>
      <name val="Calibri"/>
      <family val="2"/>
    </font>
    <font>
      <b/>
      <sz val="8"/>
      <color indexed="8"/>
      <name val="Calibri"/>
      <family val="2"/>
    </font>
    <font>
      <sz val="8"/>
      <color indexed="8"/>
      <name val="Arial Unicode MS"/>
      <family val="2"/>
    </font>
    <font>
      <sz val="8"/>
      <color indexed="8"/>
      <name val="Calibri"/>
      <family val="2"/>
      <charset val="1"/>
    </font>
    <font>
      <b/>
      <sz val="10"/>
      <name val="Arial"/>
      <family val="2"/>
      <charset val="1"/>
    </font>
    <font>
      <sz val="8"/>
      <color indexed="8"/>
      <name val="Times New Roman"/>
      <family val="1"/>
      <charset val="1"/>
    </font>
    <font>
      <u/>
      <sz val="8"/>
      <color indexed="8"/>
      <name val="Times New Roman"/>
      <family val="1"/>
      <charset val="1"/>
    </font>
    <font>
      <sz val="11"/>
      <color indexed="8"/>
      <name val="Calibri"/>
      <family val="2"/>
    </font>
    <font>
      <sz val="9"/>
      <color indexed="81"/>
      <name val="Tahoma"/>
      <family val="2"/>
    </font>
    <font>
      <b/>
      <sz val="9"/>
      <color indexed="81"/>
      <name val="Tahoma"/>
      <family val="2"/>
    </font>
    <font>
      <b/>
      <sz val="11"/>
      <color indexed="8"/>
      <name val="Arial"/>
      <family val="2"/>
    </font>
    <font>
      <b/>
      <sz val="8"/>
      <color rgb="FFFF0000"/>
      <name val="Arial"/>
      <family val="2"/>
    </font>
    <font>
      <sz val="8"/>
      <color indexed="81"/>
      <name val="Tahoma"/>
      <family val="2"/>
    </font>
    <font>
      <b/>
      <sz val="8"/>
      <color indexed="81"/>
      <name val="Tahoma"/>
      <family val="2"/>
    </font>
    <font>
      <b/>
      <sz val="14"/>
      <color indexed="8"/>
      <name val="Arial"/>
      <family val="2"/>
    </font>
    <font>
      <b/>
      <sz val="11"/>
      <color theme="1"/>
      <name val="Calibri"/>
      <family val="2"/>
      <scheme val="minor"/>
    </font>
    <font>
      <b/>
      <sz val="12"/>
      <color theme="1"/>
      <name val="Calibri"/>
      <family val="2"/>
      <scheme val="minor"/>
    </font>
    <font>
      <b/>
      <sz val="14"/>
      <color theme="1"/>
      <name val="Calibri"/>
      <family val="2"/>
      <scheme val="minor"/>
    </font>
    <font>
      <sz val="14"/>
      <color theme="1"/>
      <name val="Calibri"/>
      <family val="2"/>
      <scheme val="minor"/>
    </font>
    <font>
      <b/>
      <sz val="14"/>
      <name val="Arial"/>
      <family val="2"/>
    </font>
    <font>
      <sz val="11"/>
      <color rgb="FF0000FF"/>
      <name val="Calibri"/>
      <family val="2"/>
    </font>
    <font>
      <sz val="11"/>
      <color rgb="FF0000FF"/>
      <name val="Calibri"/>
      <family val="2"/>
      <charset val="1"/>
    </font>
    <font>
      <sz val="12"/>
      <name val="Arial"/>
      <family val="2"/>
    </font>
    <font>
      <sz val="14"/>
      <name val="Calibri"/>
      <family val="2"/>
      <scheme val="minor"/>
    </font>
    <font>
      <b/>
      <sz val="14"/>
      <name val="Calibri"/>
      <family val="2"/>
      <scheme val="minor"/>
    </font>
    <font>
      <sz val="14"/>
      <color theme="0"/>
      <name val="Calibri"/>
      <family val="2"/>
      <scheme val="minor"/>
    </font>
    <font>
      <sz val="10"/>
      <color rgb="FF0000FF"/>
      <name val="Arial"/>
      <family val="2"/>
    </font>
    <font>
      <sz val="11"/>
      <name val="Calibri"/>
      <family val="2"/>
      <charset val="1"/>
    </font>
    <font>
      <sz val="11"/>
      <color rgb="FFFF0000"/>
      <name val="Calibri"/>
      <family val="2"/>
    </font>
    <font>
      <sz val="11"/>
      <color rgb="FFFF0000"/>
      <name val="Calibri"/>
      <family val="2"/>
      <charset val="1"/>
    </font>
    <font>
      <sz val="10"/>
      <color rgb="FFFF0000"/>
      <name val="Arial"/>
      <family val="2"/>
    </font>
    <font>
      <sz val="11"/>
      <color theme="1"/>
      <name val="Calibri"/>
      <family val="2"/>
      <charset val="1"/>
    </font>
    <font>
      <sz val="11"/>
      <name val="Calibri"/>
      <family val="2"/>
      <scheme val="minor"/>
    </font>
    <font>
      <sz val="14"/>
      <name val="Calibri"/>
      <family val="2"/>
    </font>
    <font>
      <sz val="11"/>
      <name val="Calibri"/>
      <family val="2"/>
      <charset val="1"/>
      <scheme val="minor"/>
    </font>
    <font>
      <sz val="11"/>
      <color theme="1"/>
      <name val="Calibri"/>
      <family val="2"/>
    </font>
    <font>
      <sz val="8"/>
      <color theme="1"/>
      <name val="Arial"/>
      <family val="2"/>
    </font>
    <font>
      <sz val="10"/>
      <color theme="1"/>
      <name val="Arial"/>
      <family val="2"/>
    </font>
    <font>
      <sz val="10"/>
      <color theme="1"/>
      <name val="Arial"/>
      <family val="2"/>
      <charset val="1"/>
    </font>
    <font>
      <sz val="9"/>
      <name val="Arial"/>
      <family val="2"/>
    </font>
    <font>
      <sz val="8"/>
      <color theme="1"/>
      <name val="Arial"/>
      <family val="2"/>
      <charset val="1"/>
    </font>
    <font>
      <b/>
      <sz val="8"/>
      <color theme="1"/>
      <name val="Arial"/>
      <family val="2"/>
      <charset val="1"/>
    </font>
    <font>
      <b/>
      <sz val="11"/>
      <color theme="1"/>
      <name val="Calibri"/>
      <family val="2"/>
      <charset val="1"/>
    </font>
    <font>
      <sz val="10"/>
      <name val="Calibri"/>
      <family val="2"/>
      <scheme val="minor"/>
    </font>
    <font>
      <b/>
      <sz val="14"/>
      <name val="Calibri"/>
      <family val="2"/>
    </font>
    <font>
      <b/>
      <sz val="9"/>
      <name val="Calibri"/>
      <family val="2"/>
      <scheme val="minor"/>
    </font>
    <font>
      <b/>
      <sz val="11"/>
      <color rgb="FF0000FF"/>
      <name val="Calibri"/>
      <family val="2"/>
    </font>
    <font>
      <sz val="14"/>
      <name val="Arial"/>
      <family val="2"/>
    </font>
    <font>
      <sz val="9"/>
      <color theme="1"/>
      <name val="Arial"/>
      <family val="2"/>
    </font>
    <font>
      <sz val="9"/>
      <name val="Arial"/>
      <family val="2"/>
      <charset val="1"/>
    </font>
    <font>
      <b/>
      <sz val="12"/>
      <color indexed="8"/>
      <name val="Calibri"/>
      <family val="2"/>
    </font>
    <font>
      <b/>
      <sz val="11"/>
      <color theme="1"/>
      <name val="Calibri"/>
      <family val="2"/>
    </font>
    <font>
      <b/>
      <sz val="10"/>
      <color theme="1"/>
      <name val="Arial"/>
      <family val="2"/>
    </font>
    <font>
      <b/>
      <sz val="10"/>
      <color theme="1"/>
      <name val="Arial"/>
      <family val="2"/>
      <charset val="1"/>
    </font>
    <font>
      <b/>
      <sz val="10"/>
      <color theme="1"/>
      <name val="Calibri"/>
      <family val="2"/>
      <scheme val="minor"/>
    </font>
    <font>
      <sz val="14"/>
      <color indexed="8"/>
      <name val="Arial"/>
      <family val="2"/>
    </font>
    <font>
      <sz val="14"/>
      <color indexed="9"/>
      <name val="Arial"/>
      <family val="2"/>
    </font>
    <font>
      <sz val="14"/>
      <color theme="1"/>
      <name val="Arial"/>
      <family val="2"/>
    </font>
    <font>
      <sz val="16"/>
      <color indexed="8"/>
      <name val="Calibri"/>
      <family val="2"/>
    </font>
    <font>
      <b/>
      <sz val="16"/>
      <color indexed="8"/>
      <name val="Calibri"/>
      <family val="2"/>
    </font>
    <font>
      <sz val="18"/>
      <color indexed="8"/>
      <name val="Arial"/>
      <family val="2"/>
    </font>
    <font>
      <b/>
      <sz val="18"/>
      <name val="Arial"/>
      <family val="2"/>
    </font>
    <font>
      <b/>
      <sz val="18"/>
      <name val="Arial"/>
      <family val="2"/>
      <charset val="1"/>
    </font>
    <font>
      <sz val="18"/>
      <color indexed="8"/>
      <name val="Arial"/>
      <family val="2"/>
      <charset val="1"/>
    </font>
    <font>
      <b/>
      <sz val="18"/>
      <color indexed="8"/>
      <name val="Arial"/>
      <family val="2"/>
    </font>
    <font>
      <b/>
      <sz val="18"/>
      <color indexed="8"/>
      <name val="Arial"/>
      <family val="2"/>
      <charset val="1"/>
    </font>
    <font>
      <sz val="18"/>
      <color indexed="9"/>
      <name val="Arial"/>
      <family val="2"/>
    </font>
    <font>
      <sz val="18"/>
      <color indexed="9"/>
      <name val="Arial"/>
      <family val="2"/>
      <charset val="1"/>
    </font>
    <font>
      <sz val="18"/>
      <color indexed="8"/>
      <name val="Calibri"/>
      <family val="2"/>
      <charset val="1"/>
    </font>
    <font>
      <b/>
      <sz val="18"/>
      <color indexed="10"/>
      <name val="Arial"/>
      <family val="2"/>
    </font>
    <font>
      <sz val="18"/>
      <name val="Arial"/>
      <family val="2"/>
    </font>
    <font>
      <sz val="18"/>
      <name val="Arial"/>
      <family val="2"/>
      <charset val="1"/>
    </font>
    <font>
      <sz val="18"/>
      <color theme="1"/>
      <name val="Arial"/>
      <family val="2"/>
    </font>
    <font>
      <sz val="18"/>
      <color theme="1"/>
      <name val="Arial"/>
      <family val="2"/>
      <charset val="1"/>
    </font>
    <font>
      <b/>
      <u/>
      <sz val="18"/>
      <color indexed="8"/>
      <name val="Arial"/>
      <family val="2"/>
    </font>
    <font>
      <sz val="18"/>
      <color rgb="FFFF0000"/>
      <name val="Arial"/>
      <family val="2"/>
      <charset val="1"/>
    </font>
    <font>
      <u/>
      <sz val="18"/>
      <color indexed="8"/>
      <name val="Arial"/>
      <family val="2"/>
    </font>
    <font>
      <sz val="18"/>
      <color indexed="8"/>
      <name val="Calibri"/>
      <family val="2"/>
    </font>
    <font>
      <b/>
      <u val="singleAccounting"/>
      <sz val="18"/>
      <color indexed="8"/>
      <name val="Calibri"/>
      <family val="2"/>
    </font>
    <font>
      <b/>
      <sz val="18"/>
      <color indexed="8"/>
      <name val="Calibri"/>
      <family val="2"/>
    </font>
    <font>
      <b/>
      <sz val="20"/>
      <color indexed="8"/>
      <name val="Calibri"/>
      <family val="2"/>
    </font>
    <font>
      <sz val="48"/>
      <color indexed="8"/>
      <name val="Arial"/>
      <family val="2"/>
    </font>
    <font>
      <b/>
      <sz val="48"/>
      <name val="Arial"/>
      <family val="2"/>
    </font>
    <font>
      <b/>
      <sz val="48"/>
      <name val="Arial"/>
      <family val="2"/>
      <charset val="1"/>
    </font>
    <font>
      <sz val="48"/>
      <color indexed="8"/>
      <name val="Arial"/>
      <family val="2"/>
      <charset val="1"/>
    </font>
    <font>
      <b/>
      <sz val="48"/>
      <color indexed="8"/>
      <name val="Arial"/>
      <family val="2"/>
    </font>
    <font>
      <b/>
      <sz val="48"/>
      <color indexed="8"/>
      <name val="Arial"/>
      <family val="2"/>
      <charset val="1"/>
    </font>
    <font>
      <sz val="48"/>
      <color indexed="9"/>
      <name val="Arial"/>
      <family val="2"/>
    </font>
    <font>
      <sz val="48"/>
      <color indexed="9"/>
      <name val="Arial"/>
      <family val="2"/>
      <charset val="1"/>
    </font>
    <font>
      <sz val="48"/>
      <color indexed="8"/>
      <name val="Calibri"/>
      <family val="2"/>
      <charset val="1"/>
    </font>
    <font>
      <b/>
      <sz val="48"/>
      <color indexed="10"/>
      <name val="Arial"/>
      <family val="2"/>
    </font>
    <font>
      <sz val="48"/>
      <name val="Arial"/>
      <family val="2"/>
    </font>
    <font>
      <sz val="48"/>
      <name val="Arial"/>
      <family val="2"/>
      <charset val="1"/>
    </font>
    <font>
      <sz val="48"/>
      <color theme="1"/>
      <name val="Arial"/>
      <family val="2"/>
    </font>
    <font>
      <sz val="48"/>
      <color theme="1"/>
      <name val="Arial"/>
      <family val="2"/>
      <charset val="1"/>
    </font>
    <font>
      <b/>
      <sz val="48"/>
      <color theme="1"/>
      <name val="Arial"/>
      <family val="2"/>
      <charset val="1"/>
    </font>
    <font>
      <b/>
      <u/>
      <sz val="48"/>
      <color indexed="8"/>
      <name val="Arial"/>
      <family val="2"/>
    </font>
    <font>
      <b/>
      <sz val="48"/>
      <color rgb="FFFF0000"/>
      <name val="Arial"/>
      <family val="2"/>
    </font>
    <font>
      <sz val="11"/>
      <color indexed="8"/>
      <name val="Arial"/>
      <family val="2"/>
    </font>
    <font>
      <sz val="11"/>
      <name val="Arial"/>
      <family val="2"/>
    </font>
    <font>
      <b/>
      <sz val="11"/>
      <name val="Arial"/>
      <family val="2"/>
      <charset val="1"/>
    </font>
    <font>
      <sz val="11"/>
      <color theme="1"/>
      <name val="Arial"/>
      <family val="2"/>
      <charset val="1"/>
    </font>
    <font>
      <b/>
      <sz val="11"/>
      <color theme="1"/>
      <name val="Arial"/>
      <family val="2"/>
    </font>
    <font>
      <b/>
      <sz val="12"/>
      <color theme="1"/>
      <name val="Arial"/>
      <family val="2"/>
    </font>
    <font>
      <b/>
      <sz val="12"/>
      <color theme="1"/>
      <name val="Arial"/>
      <family val="2"/>
      <charset val="1"/>
    </font>
    <font>
      <sz val="12"/>
      <color theme="1"/>
      <name val="Arial"/>
      <family val="2"/>
    </font>
    <font>
      <b/>
      <sz val="8"/>
      <color theme="1"/>
      <name val="Arial"/>
      <family val="2"/>
    </font>
    <font>
      <b/>
      <sz val="14"/>
      <color theme="1"/>
      <name val="Arial"/>
      <family val="2"/>
    </font>
    <font>
      <b/>
      <sz val="9"/>
      <color theme="1"/>
      <name val="Arial"/>
      <family val="2"/>
      <charset val="1"/>
    </font>
    <font>
      <b/>
      <sz val="11"/>
      <color theme="1"/>
      <name val="Arial"/>
      <family val="2"/>
      <charset val="1"/>
    </font>
    <font>
      <sz val="8"/>
      <color theme="1"/>
      <name val="Arial Narrow"/>
      <family val="2"/>
    </font>
    <font>
      <b/>
      <sz val="16"/>
      <color theme="1"/>
      <name val="Arial"/>
      <family val="2"/>
    </font>
    <font>
      <b/>
      <sz val="7"/>
      <color theme="1"/>
      <name val="Arial"/>
      <family val="2"/>
      <charset val="1"/>
    </font>
    <font>
      <sz val="7"/>
      <color theme="1"/>
      <name val="Arial"/>
      <family val="2"/>
      <charset val="1"/>
    </font>
    <font>
      <b/>
      <sz val="9"/>
      <color theme="1"/>
      <name val="Arial"/>
      <family val="2"/>
    </font>
    <font>
      <b/>
      <u/>
      <sz val="8"/>
      <color theme="1"/>
      <name val="Arial"/>
      <family val="2"/>
    </font>
    <font>
      <b/>
      <u/>
      <sz val="10"/>
      <color theme="1"/>
      <name val="Arial"/>
      <family val="2"/>
    </font>
    <font>
      <u/>
      <sz val="8"/>
      <color theme="1"/>
      <name val="Arial"/>
      <family val="2"/>
    </font>
    <font>
      <u/>
      <sz val="8"/>
      <color theme="1"/>
      <name val="Arial"/>
      <family val="2"/>
      <charset val="1"/>
    </font>
    <font>
      <u/>
      <sz val="10"/>
      <color theme="1"/>
      <name val="Arial"/>
      <family val="2"/>
    </font>
    <font>
      <b/>
      <u/>
      <sz val="8"/>
      <color theme="1"/>
      <name val="Arial"/>
      <family val="2"/>
      <charset val="1"/>
    </font>
    <font>
      <b/>
      <u/>
      <sz val="9"/>
      <color theme="1"/>
      <name val="Arial"/>
      <family val="2"/>
    </font>
    <font>
      <u/>
      <sz val="9"/>
      <color theme="1"/>
      <name val="Arial"/>
      <family val="2"/>
    </font>
    <font>
      <b/>
      <sz val="26"/>
      <color indexed="8"/>
      <name val="Calibri"/>
      <family val="2"/>
    </font>
    <font>
      <sz val="11"/>
      <color indexed="8"/>
      <name val="Calibri"/>
      <family val="2"/>
      <scheme val="minor"/>
    </font>
    <font>
      <b/>
      <sz val="22"/>
      <color indexed="8"/>
      <name val="Arial"/>
      <family val="2"/>
    </font>
    <font>
      <b/>
      <u/>
      <sz val="14"/>
      <name val="Calibri"/>
      <family val="2"/>
      <scheme val="minor"/>
    </font>
    <font>
      <sz val="22"/>
      <color indexed="8"/>
      <name val="Arial"/>
      <family val="2"/>
    </font>
    <font>
      <sz val="22"/>
      <color indexed="8"/>
      <name val="Arial"/>
      <family val="2"/>
      <charset val="1"/>
    </font>
    <font>
      <b/>
      <sz val="22"/>
      <color indexed="8"/>
      <name val="Arial"/>
      <family val="2"/>
      <charset val="1"/>
    </font>
    <font>
      <b/>
      <sz val="22"/>
      <color indexed="10"/>
      <name val="Arial"/>
      <family val="2"/>
      <charset val="1"/>
    </font>
    <font>
      <sz val="22"/>
      <name val="Arial"/>
      <family val="2"/>
    </font>
    <font>
      <sz val="22"/>
      <color theme="1"/>
      <name val="Arial"/>
      <family val="2"/>
    </font>
    <font>
      <b/>
      <sz val="22"/>
      <name val="Arial"/>
      <family val="2"/>
    </font>
    <font>
      <sz val="22"/>
      <color indexed="8"/>
      <name val="Calibri"/>
      <family val="2"/>
    </font>
    <font>
      <sz val="22"/>
      <name val="Arial"/>
      <family val="2"/>
      <charset val="1"/>
    </font>
    <font>
      <u/>
      <sz val="22"/>
      <color indexed="8"/>
      <name val="Arial"/>
      <family val="2"/>
    </font>
    <font>
      <sz val="22"/>
      <color rgb="FFFF0000"/>
      <name val="Arial"/>
      <family val="2"/>
    </font>
    <font>
      <sz val="22"/>
      <color rgb="FF0000FF"/>
      <name val="Arial"/>
      <family val="2"/>
    </font>
    <font>
      <b/>
      <sz val="22"/>
      <name val="Arial"/>
      <family val="2"/>
      <charset val="1"/>
    </font>
    <font>
      <b/>
      <sz val="22"/>
      <color rgb="FFFF0000"/>
      <name val="Arial"/>
      <family val="2"/>
    </font>
    <font>
      <b/>
      <sz val="26"/>
      <color indexed="8"/>
      <name val="Arial"/>
      <family val="2"/>
    </font>
    <font>
      <b/>
      <sz val="16"/>
      <color theme="1"/>
      <name val="Arial"/>
      <family val="2"/>
      <charset val="1"/>
    </font>
    <font>
      <sz val="16"/>
      <name val="Calibri"/>
      <family val="2"/>
    </font>
    <font>
      <sz val="9"/>
      <name val="Calibri"/>
      <family val="2"/>
      <scheme val="minor"/>
    </font>
    <font>
      <sz val="12"/>
      <name val="Arial"/>
      <family val="2"/>
      <charset val="1"/>
    </font>
    <font>
      <sz val="12"/>
      <color indexed="8"/>
      <name val="Calibri"/>
      <family val="2"/>
    </font>
    <font>
      <sz val="12"/>
      <color indexed="8"/>
      <name val="Arial"/>
      <family val="2"/>
      <charset val="1"/>
    </font>
    <font>
      <b/>
      <sz val="12"/>
      <name val="Arial"/>
      <family val="2"/>
    </font>
    <font>
      <sz val="12"/>
      <color theme="1"/>
      <name val="Arial"/>
      <family val="2"/>
      <charset val="1"/>
    </font>
    <font>
      <sz val="12"/>
      <color indexed="8"/>
      <name val="Arial"/>
      <family val="2"/>
    </font>
    <font>
      <b/>
      <sz val="12"/>
      <color indexed="8"/>
      <name val="Arial"/>
      <family val="2"/>
    </font>
    <font>
      <b/>
      <sz val="12"/>
      <color rgb="FFFF0000"/>
      <name val="Arial"/>
      <family val="2"/>
    </font>
    <font>
      <sz val="12"/>
      <color rgb="FF0000FF"/>
      <name val="Arial"/>
      <family val="2"/>
      <charset val="1"/>
    </font>
    <font>
      <b/>
      <sz val="12"/>
      <name val="Arial"/>
      <family val="2"/>
      <charset val="1"/>
    </font>
    <font>
      <b/>
      <sz val="12"/>
      <color indexed="10"/>
      <name val="Arial"/>
      <family val="2"/>
      <charset val="1"/>
    </font>
    <font>
      <b/>
      <sz val="12"/>
      <color rgb="FF0000FF"/>
      <name val="Arial"/>
      <family val="2"/>
    </font>
    <font>
      <b/>
      <sz val="22"/>
      <color theme="1"/>
      <name val="Arial"/>
      <family val="2"/>
    </font>
    <font>
      <sz val="12"/>
      <color rgb="FFFF0000"/>
      <name val="Arial"/>
      <family val="2"/>
    </font>
    <font>
      <sz val="12"/>
      <color rgb="FF0000FF"/>
      <name val="Arial"/>
      <family val="2"/>
    </font>
    <font>
      <sz val="10"/>
      <color theme="1"/>
      <name val="Calibri"/>
      <family val="2"/>
      <scheme val="minor"/>
    </font>
  </fonts>
  <fills count="66">
    <fill>
      <patternFill patternType="none"/>
    </fill>
    <fill>
      <patternFill patternType="gray125"/>
    </fill>
    <fill>
      <patternFill patternType="solid">
        <fgColor indexed="31"/>
        <bgColor indexed="27"/>
      </patternFill>
    </fill>
    <fill>
      <patternFill patternType="solid">
        <fgColor indexed="45"/>
        <bgColor indexed="46"/>
      </patternFill>
    </fill>
    <fill>
      <patternFill patternType="solid">
        <fgColor indexed="42"/>
        <bgColor indexed="26"/>
      </patternFill>
    </fill>
    <fill>
      <patternFill patternType="solid">
        <fgColor indexed="46"/>
        <bgColor indexed="24"/>
      </patternFill>
    </fill>
    <fill>
      <patternFill patternType="solid">
        <fgColor indexed="27"/>
        <bgColor indexed="26"/>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57"/>
      </patternFill>
    </fill>
    <fill>
      <patternFill patternType="solid">
        <fgColor indexed="51"/>
        <bgColor indexed="52"/>
      </patternFill>
    </fill>
    <fill>
      <patternFill patternType="solid">
        <fgColor indexed="43"/>
        <bgColor indexed="26"/>
      </patternFill>
    </fill>
    <fill>
      <patternFill patternType="solid">
        <fgColor indexed="26"/>
        <bgColor indexed="27"/>
      </patternFill>
    </fill>
    <fill>
      <patternFill patternType="solid">
        <fgColor indexed="40"/>
        <bgColor indexed="49"/>
      </patternFill>
    </fill>
    <fill>
      <patternFill patternType="solid">
        <fgColor indexed="13"/>
        <bgColor indexed="34"/>
      </patternFill>
    </fill>
    <fill>
      <patternFill patternType="solid">
        <fgColor indexed="9"/>
        <bgColor indexed="26"/>
      </patternFill>
    </fill>
    <fill>
      <patternFill patternType="solid">
        <fgColor indexed="23"/>
        <bgColor indexed="48"/>
      </patternFill>
    </fill>
    <fill>
      <patternFill patternType="solid">
        <fgColor indexed="50"/>
        <bgColor indexed="55"/>
      </patternFill>
    </fill>
    <fill>
      <patternFill patternType="solid">
        <fgColor indexed="10"/>
        <bgColor indexed="16"/>
      </patternFill>
    </fill>
    <fill>
      <patternFill patternType="solid">
        <fgColor indexed="54"/>
        <bgColor indexed="62"/>
      </patternFill>
    </fill>
    <fill>
      <patternFill patternType="solid">
        <fgColor theme="0"/>
        <bgColor indexed="64"/>
      </patternFill>
    </fill>
    <fill>
      <patternFill patternType="solid">
        <fgColor rgb="FFFFFF00"/>
        <bgColor indexed="64"/>
      </patternFill>
    </fill>
    <fill>
      <patternFill patternType="solid">
        <fgColor theme="0"/>
        <bgColor indexed="26"/>
      </patternFill>
    </fill>
    <fill>
      <patternFill patternType="solid">
        <fgColor theme="4" tint="0.59999389629810485"/>
        <bgColor indexed="64"/>
      </patternFill>
    </fill>
    <fill>
      <patternFill patternType="solid">
        <fgColor theme="6" tint="0.39997558519241921"/>
        <bgColor indexed="64"/>
      </patternFill>
    </fill>
    <fill>
      <patternFill patternType="solid">
        <fgColor theme="8" tint="0.59999389629810485"/>
        <bgColor indexed="64"/>
      </patternFill>
    </fill>
    <fill>
      <patternFill patternType="solid">
        <fgColor theme="0"/>
        <bgColor indexed="34"/>
      </patternFill>
    </fill>
    <fill>
      <patternFill patternType="solid">
        <fgColor rgb="FFFFC000"/>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rgb="FFFFFF00"/>
        <bgColor indexed="26"/>
      </patternFill>
    </fill>
    <fill>
      <patternFill patternType="solid">
        <fgColor rgb="FFFF0000"/>
        <bgColor indexed="64"/>
      </patternFill>
    </fill>
    <fill>
      <patternFill patternType="solid">
        <fgColor theme="6"/>
        <bgColor indexed="64"/>
      </patternFill>
    </fill>
    <fill>
      <patternFill patternType="solid">
        <fgColor rgb="FF92D050"/>
        <bgColor indexed="64"/>
      </patternFill>
    </fill>
    <fill>
      <patternFill patternType="solid">
        <fgColor theme="5" tint="0.79998168889431442"/>
        <bgColor indexed="64"/>
      </patternFill>
    </fill>
    <fill>
      <patternFill patternType="solid">
        <fgColor theme="5" tint="0.79998168889431442"/>
        <bgColor indexed="26"/>
      </patternFill>
    </fill>
    <fill>
      <patternFill patternType="solid">
        <fgColor rgb="FF00FFFF"/>
        <bgColor indexed="64"/>
      </patternFill>
    </fill>
    <fill>
      <patternFill patternType="solid">
        <fgColor theme="6" tint="-0.249977111117893"/>
        <bgColor indexed="64"/>
      </patternFill>
    </fill>
    <fill>
      <patternFill patternType="solid">
        <fgColor theme="4"/>
        <bgColor indexed="64"/>
      </patternFill>
    </fill>
    <fill>
      <patternFill patternType="solid">
        <fgColor theme="9" tint="-0.249977111117893"/>
        <bgColor indexed="64"/>
      </patternFill>
    </fill>
    <fill>
      <patternFill patternType="solid">
        <fgColor theme="2" tint="-0.249977111117893"/>
        <bgColor indexed="26"/>
      </patternFill>
    </fill>
    <fill>
      <patternFill patternType="solid">
        <fgColor theme="7" tint="0.59999389629810485"/>
        <bgColor indexed="26"/>
      </patternFill>
    </fill>
    <fill>
      <patternFill patternType="solid">
        <fgColor theme="5" tint="0.39997558519241921"/>
        <bgColor indexed="26"/>
      </patternFill>
    </fill>
    <fill>
      <patternFill patternType="solid">
        <fgColor theme="6" tint="0.59999389629810485"/>
        <bgColor indexed="26"/>
      </patternFill>
    </fill>
    <fill>
      <patternFill patternType="solid">
        <fgColor theme="8" tint="0.59999389629810485"/>
        <bgColor indexed="26"/>
      </patternFill>
    </fill>
    <fill>
      <patternFill patternType="solid">
        <fgColor theme="8" tint="-0.249977111117893"/>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3" tint="0.59999389629810485"/>
        <bgColor indexed="64"/>
      </patternFill>
    </fill>
    <fill>
      <patternFill patternType="solid">
        <fgColor theme="0"/>
        <bgColor indexed="45"/>
      </patternFill>
    </fill>
    <fill>
      <patternFill patternType="solid">
        <fgColor theme="9" tint="0.59999389629810485"/>
        <bgColor indexed="64"/>
      </patternFill>
    </fill>
    <fill>
      <patternFill patternType="solid">
        <fgColor theme="0"/>
        <bgColor indexed="27"/>
      </patternFill>
    </fill>
    <fill>
      <patternFill patternType="solid">
        <fgColor theme="0"/>
        <bgColor indexed="48"/>
      </patternFill>
    </fill>
    <fill>
      <patternFill patternType="solid">
        <fgColor theme="0"/>
        <bgColor indexed="46"/>
      </patternFill>
    </fill>
    <fill>
      <patternFill patternType="solid">
        <fgColor theme="0"/>
        <bgColor indexed="62"/>
      </patternFill>
    </fill>
    <fill>
      <patternFill patternType="solid">
        <fgColor theme="0"/>
        <bgColor indexed="16"/>
      </patternFill>
    </fill>
    <fill>
      <patternFill patternType="solid">
        <fgColor theme="0"/>
        <bgColor indexed="52"/>
      </patternFill>
    </fill>
    <fill>
      <patternFill patternType="solid">
        <fgColor rgb="FF00B050"/>
        <bgColor indexed="64"/>
      </patternFill>
    </fill>
    <fill>
      <patternFill patternType="solid">
        <fgColor rgb="FF00B050"/>
        <bgColor indexed="26"/>
      </patternFill>
    </fill>
    <fill>
      <patternFill patternType="solid">
        <fgColor theme="3" tint="0.79998168889431442"/>
        <bgColor indexed="64"/>
      </patternFill>
    </fill>
    <fill>
      <patternFill patternType="solid">
        <fgColor theme="5" tint="0.59999389629810485"/>
        <bgColor indexed="64"/>
      </patternFill>
    </fill>
    <fill>
      <patternFill patternType="solid">
        <fgColor theme="4" tint="0.59999389629810485"/>
        <bgColor indexed="26"/>
      </patternFill>
    </fill>
    <fill>
      <patternFill patternType="solid">
        <fgColor theme="4" tint="0.79998168889431442"/>
        <bgColor indexed="64"/>
      </patternFill>
    </fill>
  </fills>
  <borders count="105">
    <border>
      <left/>
      <right/>
      <top/>
      <bottom/>
      <diagonal/>
    </border>
    <border>
      <left style="thin">
        <color indexed="55"/>
      </left>
      <right style="thin">
        <color indexed="55"/>
      </right>
      <top style="thin">
        <color indexed="55"/>
      </top>
      <bottom style="thin">
        <color indexed="55"/>
      </bottom>
      <diagonal/>
    </border>
    <border>
      <left style="thin">
        <color indexed="22"/>
      </left>
      <right style="thin">
        <color indexed="22"/>
      </right>
      <top style="thin">
        <color indexed="22"/>
      </top>
      <bottom style="thin">
        <color indexed="22"/>
      </bottom>
      <diagonal/>
    </border>
    <border>
      <left style="thin">
        <color indexed="8"/>
      </left>
      <right style="thin">
        <color indexed="8"/>
      </right>
      <top style="thin">
        <color indexed="8"/>
      </top>
      <bottom style="thin">
        <color indexed="8"/>
      </bottom>
      <diagonal/>
    </border>
    <border>
      <left style="thin">
        <color indexed="8"/>
      </left>
      <right/>
      <top/>
      <bottom/>
      <diagonal/>
    </border>
    <border>
      <left style="thin">
        <color indexed="8"/>
      </left>
      <right style="thin">
        <color indexed="8"/>
      </right>
      <top/>
      <bottom style="thin">
        <color indexed="8"/>
      </bottom>
      <diagonal/>
    </border>
    <border>
      <left/>
      <right/>
      <top style="thin">
        <color indexed="8"/>
      </top>
      <bottom/>
      <diagonal/>
    </border>
    <border>
      <left style="thin">
        <color indexed="8"/>
      </left>
      <right style="thin">
        <color indexed="8"/>
      </right>
      <top style="thin">
        <color indexed="8"/>
      </top>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top style="medium">
        <color indexed="8"/>
      </top>
      <bottom/>
      <diagonal/>
    </border>
    <border>
      <left style="thin">
        <color indexed="8"/>
      </left>
      <right style="medium">
        <color indexed="8"/>
      </right>
      <top style="medium">
        <color indexed="8"/>
      </top>
      <bottom/>
      <diagonal/>
    </border>
    <border>
      <left style="medium">
        <color indexed="8"/>
      </left>
      <right style="thin">
        <color indexed="8"/>
      </right>
      <top/>
      <bottom/>
      <diagonal/>
    </border>
    <border>
      <left style="thin">
        <color indexed="8"/>
      </left>
      <right style="thin">
        <color indexed="8"/>
      </right>
      <top/>
      <bottom/>
      <diagonal/>
    </border>
    <border>
      <left style="thin">
        <color indexed="8"/>
      </left>
      <right style="medium">
        <color indexed="8"/>
      </right>
      <top/>
      <bottom/>
      <diagonal/>
    </border>
    <border>
      <left style="thin">
        <color indexed="8"/>
      </left>
      <right/>
      <top style="thin">
        <color indexed="8"/>
      </top>
      <bottom style="thin">
        <color indexed="8"/>
      </bottom>
      <diagonal/>
    </border>
    <border>
      <left style="thin">
        <color indexed="8"/>
      </left>
      <right/>
      <top/>
      <bottom style="thin">
        <color indexed="8"/>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style="medium">
        <color indexed="8"/>
      </left>
      <right/>
      <top/>
      <bottom/>
      <diagonal/>
    </border>
    <border>
      <left/>
      <right style="medium">
        <color indexed="8"/>
      </right>
      <top/>
      <bottom/>
      <diagonal/>
    </border>
    <border>
      <left/>
      <right/>
      <top/>
      <bottom style="thin">
        <color indexed="8"/>
      </bottom>
      <diagonal/>
    </border>
    <border>
      <left style="hair">
        <color indexed="8"/>
      </left>
      <right/>
      <top style="thin">
        <color indexed="8"/>
      </top>
      <bottom style="hair">
        <color indexed="8"/>
      </bottom>
      <diagonal/>
    </border>
    <border>
      <left style="hair">
        <color indexed="8"/>
      </left>
      <right style="hair">
        <color indexed="8"/>
      </right>
      <top style="thin">
        <color indexed="8"/>
      </top>
      <bottom style="hair">
        <color indexed="8"/>
      </bottom>
      <diagonal/>
    </border>
    <border>
      <left style="medium">
        <color indexed="8"/>
      </left>
      <right style="hair">
        <color indexed="8"/>
      </right>
      <top style="thin">
        <color indexed="8"/>
      </top>
      <bottom style="hair">
        <color indexed="8"/>
      </bottom>
      <diagonal/>
    </border>
    <border>
      <left style="hair">
        <color indexed="8"/>
      </left>
      <right style="medium">
        <color indexed="8"/>
      </right>
      <top style="thin">
        <color indexed="8"/>
      </top>
      <bottom style="hair">
        <color indexed="8"/>
      </bottom>
      <diagonal/>
    </border>
    <border>
      <left/>
      <right style="hair">
        <color indexed="8"/>
      </right>
      <top style="thin">
        <color indexed="8"/>
      </top>
      <bottom style="hair">
        <color indexed="8"/>
      </bottom>
      <diagonal/>
    </border>
    <border>
      <left/>
      <right style="thin">
        <color indexed="8"/>
      </right>
      <top style="thin">
        <color indexed="8"/>
      </top>
      <bottom style="thin">
        <color indexed="8"/>
      </bottom>
      <diagonal/>
    </border>
    <border>
      <left/>
      <right/>
      <top style="thin">
        <color indexed="8"/>
      </top>
      <bottom style="double">
        <color indexed="8"/>
      </bottom>
      <diagonal/>
    </border>
    <border>
      <left style="medium">
        <color indexed="8"/>
      </left>
      <right style="hair">
        <color indexed="8"/>
      </right>
      <top/>
      <bottom style="hair">
        <color indexed="8"/>
      </bottom>
      <diagonal/>
    </border>
    <border>
      <left style="hair">
        <color indexed="8"/>
      </left>
      <right style="hair">
        <color indexed="8"/>
      </right>
      <top/>
      <bottom style="hair">
        <color indexed="8"/>
      </bottom>
      <diagonal/>
    </border>
    <border>
      <left style="hair">
        <color indexed="8"/>
      </left>
      <right/>
      <top/>
      <bottom style="hair">
        <color indexed="8"/>
      </bottom>
      <diagonal/>
    </border>
    <border>
      <left style="hair">
        <color indexed="8"/>
      </left>
      <right style="medium">
        <color indexed="8"/>
      </right>
      <top/>
      <bottom style="hair">
        <color indexed="8"/>
      </bottom>
      <diagonal/>
    </border>
    <border>
      <left/>
      <right style="hair">
        <color indexed="8"/>
      </right>
      <top/>
      <bottom style="hair">
        <color indexed="8"/>
      </bottom>
      <diagonal/>
    </border>
    <border>
      <left/>
      <right/>
      <top/>
      <bottom style="double">
        <color indexed="8"/>
      </bottom>
      <diagonal/>
    </border>
    <border>
      <left/>
      <right style="thin">
        <color indexed="8"/>
      </right>
      <top/>
      <bottom style="thin">
        <color indexed="8"/>
      </bottom>
      <diagonal/>
    </border>
    <border>
      <left/>
      <right style="thin">
        <color indexed="8"/>
      </right>
      <top style="thin">
        <color indexed="8"/>
      </top>
      <bottom/>
      <diagonal/>
    </border>
    <border>
      <left/>
      <right/>
      <top style="thin">
        <color indexed="8"/>
      </top>
      <bottom style="thin">
        <color indexed="8"/>
      </bottom>
      <diagonal/>
    </border>
    <border>
      <left style="thin">
        <color indexed="8"/>
      </left>
      <right style="thin">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thin">
        <color indexed="8"/>
      </right>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8"/>
      </left>
      <right/>
      <top style="thin">
        <color indexed="8"/>
      </top>
      <bottom style="double">
        <color indexed="8"/>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right/>
      <top/>
      <bottom style="double">
        <color indexed="64"/>
      </bottom>
      <diagonal/>
    </border>
    <border>
      <left style="thin">
        <color indexed="64"/>
      </left>
      <right style="thin">
        <color indexed="64"/>
      </right>
      <top/>
      <bottom style="thin">
        <color indexed="64"/>
      </bottom>
      <diagonal/>
    </border>
    <border>
      <left/>
      <right/>
      <top/>
      <bottom style="medium">
        <color indexed="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medium">
        <color indexed="8"/>
      </top>
      <bottom/>
      <diagonal/>
    </border>
    <border>
      <left style="medium">
        <color indexed="8"/>
      </left>
      <right style="medium">
        <color indexed="8"/>
      </right>
      <top style="medium">
        <color indexed="8"/>
      </top>
      <bottom/>
      <diagonal/>
    </border>
    <border>
      <left style="medium">
        <color indexed="64"/>
      </left>
      <right style="medium">
        <color indexed="64"/>
      </right>
      <top style="medium">
        <color indexed="64"/>
      </top>
      <bottom style="medium">
        <color indexed="64"/>
      </bottom>
      <diagonal/>
    </border>
    <border>
      <left style="medium">
        <color indexed="8"/>
      </left>
      <right style="medium">
        <color indexed="8"/>
      </right>
      <top/>
      <bottom/>
      <diagonal/>
    </border>
    <border>
      <left/>
      <right style="thin">
        <color indexed="8"/>
      </right>
      <top style="medium">
        <color indexed="64"/>
      </top>
      <bottom/>
      <diagonal/>
    </border>
    <border>
      <left style="thin">
        <color indexed="8"/>
      </left>
      <right style="thin">
        <color indexed="8"/>
      </right>
      <top style="medium">
        <color indexed="64"/>
      </top>
      <bottom/>
      <diagonal/>
    </border>
    <border>
      <left style="thin">
        <color indexed="8"/>
      </left>
      <right style="thin">
        <color indexed="8"/>
      </right>
      <top style="medium">
        <color indexed="64"/>
      </top>
      <bottom style="thin">
        <color indexed="8"/>
      </bottom>
      <diagonal/>
    </border>
    <border>
      <left style="medium">
        <color indexed="8"/>
      </left>
      <right style="thin">
        <color indexed="8"/>
      </right>
      <top style="medium">
        <color indexed="64"/>
      </top>
      <bottom/>
      <diagonal/>
    </border>
    <border>
      <left style="thin">
        <color indexed="8"/>
      </left>
      <right/>
      <top style="medium">
        <color indexed="64"/>
      </top>
      <bottom/>
      <diagonal/>
    </border>
    <border>
      <left style="thin">
        <color indexed="8"/>
      </left>
      <right style="medium">
        <color indexed="8"/>
      </right>
      <top style="medium">
        <color indexed="64"/>
      </top>
      <bottom/>
      <diagonal/>
    </border>
    <border>
      <left style="thin">
        <color indexed="8"/>
      </left>
      <right style="thin">
        <color indexed="8"/>
      </right>
      <top style="thin">
        <color indexed="8"/>
      </top>
      <bottom style="medium">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right style="thin">
        <color indexed="64"/>
      </right>
      <top style="medium">
        <color indexed="64"/>
      </top>
      <bottom style="thin">
        <color indexed="64"/>
      </bottom>
      <diagonal/>
    </border>
    <border>
      <left/>
      <right style="hair">
        <color indexed="64"/>
      </right>
      <top style="medium">
        <color indexed="64"/>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style="hair">
        <color indexed="64"/>
      </top>
      <bottom style="double">
        <color indexed="64"/>
      </bottom>
      <diagonal/>
    </border>
    <border>
      <left/>
      <right/>
      <top style="hair">
        <color indexed="64"/>
      </top>
      <bottom style="double">
        <color indexed="64"/>
      </bottom>
      <diagonal/>
    </border>
    <border>
      <left style="thin">
        <color indexed="64"/>
      </left>
      <right style="thin">
        <color indexed="64"/>
      </right>
      <top style="thin">
        <color indexed="64"/>
      </top>
      <bottom style="double">
        <color indexed="64"/>
      </bottom>
      <diagonal/>
    </border>
    <border>
      <left style="hair">
        <color indexed="64"/>
      </left>
      <right style="hair">
        <color indexed="64"/>
      </right>
      <top/>
      <bottom/>
      <diagonal/>
    </border>
    <border>
      <left/>
      <right style="hair">
        <color indexed="8"/>
      </right>
      <top style="thin">
        <color indexed="8"/>
      </top>
      <bottom/>
      <diagonal/>
    </border>
    <border>
      <left style="hair">
        <color indexed="8"/>
      </left>
      <right style="hair">
        <color indexed="8"/>
      </right>
      <top style="thin">
        <color indexed="8"/>
      </top>
      <bottom/>
      <diagonal/>
    </border>
    <border>
      <left style="hair">
        <color indexed="8"/>
      </left>
      <right/>
      <top style="thin">
        <color indexed="8"/>
      </top>
      <bottom/>
      <diagonal/>
    </border>
    <border>
      <left style="hair">
        <color indexed="8"/>
      </left>
      <right style="medium">
        <color indexed="8"/>
      </right>
      <top style="thin">
        <color indexed="8"/>
      </top>
      <bottom/>
      <diagonal/>
    </border>
    <border>
      <left style="medium">
        <color indexed="8"/>
      </left>
      <right style="hair">
        <color indexed="8"/>
      </right>
      <top style="thin">
        <color indexed="8"/>
      </top>
      <bottom/>
      <diagonal/>
    </border>
    <border>
      <left style="dotted">
        <color indexed="64"/>
      </left>
      <right style="dotted">
        <color indexed="64"/>
      </right>
      <top style="dotted">
        <color indexed="64"/>
      </top>
      <bottom style="dotted">
        <color indexed="64"/>
      </bottom>
      <diagonal/>
    </border>
  </borders>
  <cellStyleXfs count="296">
    <xf numFmtId="0" fontId="0" fillId="0" borderId="0"/>
    <xf numFmtId="0" fontId="10" fillId="2" borderId="0" applyNumberFormat="0" applyBorder="0" applyAlignment="0" applyProtection="0"/>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5" borderId="0" applyNumberFormat="0" applyBorder="0" applyAlignment="0" applyProtection="0"/>
    <xf numFmtId="0" fontId="10" fillId="8" borderId="0" applyNumberFormat="0" applyBorder="0" applyAlignment="0" applyProtection="0"/>
    <xf numFmtId="0" fontId="10" fillId="11" borderId="0" applyNumberFormat="0" applyBorder="0" applyAlignment="0" applyProtection="0"/>
    <xf numFmtId="0" fontId="11" fillId="0" borderId="0" applyBorder="0" applyProtection="0"/>
    <xf numFmtId="0" fontId="11" fillId="0" borderId="0" applyBorder="0" applyProtection="0">
      <alignment horizontal="left"/>
    </xf>
    <xf numFmtId="166" fontId="12" fillId="0" borderId="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13" fillId="0" borderId="0" applyFill="0" applyBorder="0" applyAlignment="0" applyProtection="0"/>
    <xf numFmtId="167" fontId="45" fillId="0" borderId="0" applyBorder="0" applyProtection="0"/>
    <xf numFmtId="168" fontId="45" fillId="0" borderId="0" applyFill="0" applyBorder="0" applyAlignment="0" applyProtection="0"/>
    <xf numFmtId="168" fontId="45" fillId="0" borderId="0" applyFill="0" applyBorder="0" applyAlignment="0" applyProtection="0"/>
    <xf numFmtId="168" fontId="45" fillId="0" borderId="0" applyFill="0" applyBorder="0" applyAlignment="0" applyProtection="0"/>
    <xf numFmtId="168" fontId="13" fillId="0" borderId="0" applyFill="0" applyBorder="0" applyAlignment="0" applyProtection="0"/>
    <xf numFmtId="168" fontId="45" fillId="0" borderId="0" applyFill="0" applyBorder="0" applyAlignment="0" applyProtection="0"/>
    <xf numFmtId="168" fontId="13" fillId="0" borderId="0" applyFill="0" applyBorder="0" applyAlignment="0" applyProtection="0"/>
    <xf numFmtId="168" fontId="45" fillId="0" borderId="0" applyFill="0" applyBorder="0" applyAlignment="0" applyProtection="0"/>
    <xf numFmtId="168" fontId="45" fillId="0" borderId="0" applyFill="0" applyBorder="0" applyAlignment="0" applyProtection="0"/>
    <xf numFmtId="168" fontId="45" fillId="0" borderId="0" applyFill="0" applyBorder="0" applyAlignment="0" applyProtection="0"/>
    <xf numFmtId="0" fontId="11" fillId="0" borderId="0" applyBorder="0" applyProtection="0"/>
    <xf numFmtId="0" fontId="12" fillId="0" borderId="0"/>
    <xf numFmtId="166" fontId="12" fillId="0" borderId="0"/>
    <xf numFmtId="166" fontId="45" fillId="0" borderId="0" applyFill="0" applyBorder="0" applyAlignment="0" applyProtection="0"/>
    <xf numFmtId="166" fontId="45" fillId="0" borderId="0" applyFill="0" applyBorder="0" applyAlignment="0" applyProtection="0"/>
    <xf numFmtId="169" fontId="45" fillId="0" borderId="0" applyFill="0" applyBorder="0" applyAlignment="0" applyProtection="0"/>
    <xf numFmtId="169" fontId="45" fillId="0" borderId="0" applyFill="0" applyBorder="0" applyAlignment="0" applyProtection="0"/>
    <xf numFmtId="169" fontId="45" fillId="0" borderId="0" applyFill="0" applyBorder="0" applyAlignment="0" applyProtection="0"/>
    <xf numFmtId="169"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8" fontId="45" fillId="0" borderId="0" applyFill="0" applyBorder="0" applyAlignment="0" applyProtection="0"/>
    <xf numFmtId="168" fontId="45" fillId="0" borderId="0" applyFill="0" applyBorder="0" applyAlignment="0" applyProtection="0"/>
    <xf numFmtId="168" fontId="45" fillId="0" borderId="0" applyFill="0" applyBorder="0" applyAlignment="0" applyProtection="0"/>
    <xf numFmtId="168" fontId="45" fillId="0" borderId="0" applyFill="0" applyBorder="0" applyAlignment="0" applyProtection="0"/>
    <xf numFmtId="168" fontId="45" fillId="0" borderId="0" applyFill="0" applyBorder="0" applyAlignment="0" applyProtection="0"/>
    <xf numFmtId="168" fontId="45" fillId="0" borderId="0" applyFill="0" applyBorder="0" applyAlignment="0" applyProtection="0"/>
    <xf numFmtId="168" fontId="45" fillId="0" borderId="0" applyFill="0" applyBorder="0" applyAlignment="0" applyProtection="0"/>
    <xf numFmtId="168" fontId="45" fillId="0" borderId="0" applyFill="0" applyBorder="0" applyAlignment="0" applyProtection="0"/>
    <xf numFmtId="168" fontId="45" fillId="0" borderId="0" applyFill="0" applyBorder="0" applyAlignment="0" applyProtection="0"/>
    <xf numFmtId="168" fontId="45" fillId="0" borderId="0" applyFill="0" applyBorder="0" applyAlignment="0" applyProtection="0"/>
    <xf numFmtId="168" fontId="45" fillId="0" borderId="0" applyFill="0" applyBorder="0" applyAlignment="0" applyProtection="0"/>
    <xf numFmtId="168" fontId="45" fillId="0" borderId="0" applyFill="0" applyBorder="0" applyAlignment="0" applyProtection="0"/>
    <xf numFmtId="168" fontId="45" fillId="0" borderId="0" applyFill="0" applyBorder="0" applyAlignment="0" applyProtection="0"/>
    <xf numFmtId="0" fontId="11" fillId="0" borderId="0"/>
    <xf numFmtId="0" fontId="11" fillId="0" borderId="0"/>
    <xf numFmtId="0" fontId="45" fillId="0" borderId="0"/>
    <xf numFmtId="0" fontId="13" fillId="0" borderId="0"/>
    <xf numFmtId="0" fontId="45" fillId="0" borderId="0"/>
    <xf numFmtId="0" fontId="1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4" fillId="0" borderId="0"/>
    <xf numFmtId="0" fontId="13" fillId="0" borderId="0"/>
    <xf numFmtId="0" fontId="13" fillId="0" borderId="0"/>
    <xf numFmtId="0" fontId="13" fillId="0" borderId="0"/>
    <xf numFmtId="0" fontId="45" fillId="0" borderId="0"/>
    <xf numFmtId="0" fontId="4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45" fillId="0" borderId="0"/>
    <xf numFmtId="0" fontId="10" fillId="0" borderId="0"/>
    <xf numFmtId="0" fontId="45" fillId="0" borderId="0"/>
    <xf numFmtId="0" fontId="45" fillId="0" borderId="0"/>
    <xf numFmtId="0" fontId="45" fillId="0" borderId="0"/>
    <xf numFmtId="0" fontId="10" fillId="0" borderId="0"/>
    <xf numFmtId="0" fontId="10" fillId="0" borderId="0"/>
    <xf numFmtId="0" fontId="10" fillId="0" borderId="0"/>
    <xf numFmtId="0" fontId="13" fillId="0" borderId="0"/>
    <xf numFmtId="0" fontId="10" fillId="0" borderId="0"/>
    <xf numFmtId="0" fontId="10" fillId="0" borderId="0"/>
    <xf numFmtId="0" fontId="1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45" fillId="0" borderId="0"/>
    <xf numFmtId="0" fontId="45" fillId="0" borderId="0"/>
    <xf numFmtId="0" fontId="13" fillId="0" borderId="0"/>
    <xf numFmtId="0" fontId="45" fillId="0" borderId="0"/>
    <xf numFmtId="0" fontId="45" fillId="0" borderId="0"/>
    <xf numFmtId="0" fontId="45" fillId="12" borderId="1" applyNumberFormat="0" applyAlignment="0" applyProtection="0"/>
    <xf numFmtId="0" fontId="45" fillId="12" borderId="1" applyNumberFormat="0" applyAlignment="0" applyProtection="0"/>
    <xf numFmtId="0" fontId="45" fillId="13" borderId="2" applyNumberFormat="0" applyAlignment="0" applyProtection="0"/>
    <xf numFmtId="0" fontId="45" fillId="13" borderId="2" applyNumberFormat="0" applyAlignment="0" applyProtection="0"/>
    <xf numFmtId="0" fontId="45" fillId="13" borderId="2" applyNumberFormat="0" applyAlignment="0" applyProtection="0"/>
    <xf numFmtId="0" fontId="45" fillId="13" borderId="2" applyNumberFormat="0" applyAlignment="0" applyProtection="0"/>
    <xf numFmtId="0" fontId="45" fillId="12" borderId="1" applyNumberFormat="0" applyAlignment="0" applyProtection="0"/>
    <xf numFmtId="0" fontId="45" fillId="13" borderId="2" applyNumberFormat="0" applyAlignment="0" applyProtection="0"/>
    <xf numFmtId="0" fontId="45" fillId="12" borderId="1" applyNumberFormat="0" applyAlignment="0" applyProtection="0"/>
    <xf numFmtId="9" fontId="12" fillId="0" borderId="0"/>
    <xf numFmtId="9" fontId="45" fillId="0" borderId="0" applyFill="0" applyBorder="0" applyAlignment="0" applyProtection="0"/>
    <xf numFmtId="9" fontId="45" fillId="0" borderId="0" applyFill="0" applyBorder="0" applyAlignment="0" applyProtection="0"/>
    <xf numFmtId="9" fontId="45" fillId="0" borderId="0" applyFill="0" applyBorder="0" applyAlignment="0" applyProtection="0"/>
    <xf numFmtId="9" fontId="45" fillId="0" borderId="0" applyFill="0" applyBorder="0" applyAlignment="0" applyProtection="0"/>
    <xf numFmtId="9" fontId="45" fillId="0" borderId="0" applyFill="0" applyBorder="0" applyAlignment="0" applyProtection="0"/>
    <xf numFmtId="9" fontId="45" fillId="0" borderId="0" applyFill="0" applyBorder="0" applyAlignment="0" applyProtection="0"/>
    <xf numFmtId="9" fontId="13" fillId="0" borderId="0" applyFill="0" applyBorder="0" applyAlignment="0" applyProtection="0"/>
    <xf numFmtId="9" fontId="12" fillId="0" borderId="0"/>
    <xf numFmtId="9" fontId="45" fillId="0" borderId="0" applyFill="0" applyBorder="0" applyAlignment="0" applyProtection="0"/>
    <xf numFmtId="9" fontId="45" fillId="0" borderId="0" applyFill="0" applyBorder="0" applyAlignment="0" applyProtection="0"/>
    <xf numFmtId="9" fontId="45" fillId="0" borderId="0" applyFill="0" applyBorder="0" applyAlignment="0" applyProtection="0"/>
    <xf numFmtId="9" fontId="45" fillId="0" borderId="0" applyFill="0" applyBorder="0" applyAlignment="0" applyProtection="0"/>
    <xf numFmtId="9" fontId="45" fillId="0" borderId="0" applyFill="0" applyBorder="0" applyAlignment="0" applyProtection="0"/>
    <xf numFmtId="0" fontId="15" fillId="0" borderId="0" applyBorder="0" applyProtection="0"/>
    <xf numFmtId="0" fontId="15" fillId="0" borderId="0" applyBorder="0" applyProtection="0">
      <alignment horizontal="left"/>
    </xf>
    <xf numFmtId="0" fontId="11" fillId="0" borderId="0" applyBorder="0" applyProtection="0"/>
    <xf numFmtId="0" fontId="9" fillId="0" borderId="0"/>
    <xf numFmtId="165" fontId="9" fillId="0" borderId="0" applyFont="0" applyFill="0" applyBorder="0" applyAlignment="0" applyProtection="0"/>
    <xf numFmtId="0" fontId="8" fillId="0" borderId="0"/>
    <xf numFmtId="0" fontId="8" fillId="0" borderId="0"/>
    <xf numFmtId="0" fontId="7" fillId="0" borderId="0"/>
    <xf numFmtId="0" fontId="6" fillId="0" borderId="0"/>
    <xf numFmtId="0" fontId="5"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2"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cellStyleXfs>
  <cellXfs count="1847">
    <xf numFmtId="0" fontId="0" fillId="0" borderId="0" xfId="0"/>
    <xf numFmtId="0" fontId="12" fillId="0" borderId="0" xfId="93"/>
    <xf numFmtId="166" fontId="12" fillId="0" borderId="0" xfId="94"/>
    <xf numFmtId="0" fontId="18" fillId="0" borderId="0" xfId="93" applyFont="1"/>
    <xf numFmtId="0" fontId="23" fillId="0" borderId="0" xfId="93" applyFont="1"/>
    <xf numFmtId="0" fontId="20" fillId="0" borderId="0" xfId="93" applyFont="1"/>
    <xf numFmtId="0" fontId="24" fillId="0" borderId="0" xfId="93" applyFont="1"/>
    <xf numFmtId="0" fontId="18" fillId="0" borderId="0" xfId="93" applyFont="1" applyAlignment="1">
      <alignment horizontal="center"/>
    </xf>
    <xf numFmtId="0" fontId="24" fillId="0" borderId="0" xfId="93" applyFont="1" applyAlignment="1">
      <alignment horizontal="center"/>
    </xf>
    <xf numFmtId="0" fontId="31" fillId="0" borderId="0" xfId="93" applyFont="1" applyAlignment="1">
      <alignment horizontal="left"/>
    </xf>
    <xf numFmtId="0" fontId="32" fillId="0" borderId="0" xfId="93" applyFont="1" applyAlignment="1">
      <alignment horizontal="left"/>
    </xf>
    <xf numFmtId="40" fontId="18" fillId="0" borderId="0" xfId="93" applyNumberFormat="1" applyFont="1"/>
    <xf numFmtId="166" fontId="10" fillId="0" borderId="0" xfId="94" applyFont="1"/>
    <xf numFmtId="170" fontId="10" fillId="0" borderId="0" xfId="93" applyNumberFormat="1" applyFont="1"/>
    <xf numFmtId="0" fontId="10" fillId="0" borderId="0" xfId="93" applyFont="1"/>
    <xf numFmtId="0" fontId="21" fillId="0" borderId="0" xfId="93" applyFont="1"/>
    <xf numFmtId="0" fontId="27" fillId="0" borderId="0" xfId="93" applyFont="1"/>
    <xf numFmtId="0" fontId="26" fillId="0" borderId="0" xfId="93" applyFont="1"/>
    <xf numFmtId="170" fontId="10" fillId="0" borderId="28" xfId="93" applyNumberFormat="1" applyFont="1" applyBorder="1"/>
    <xf numFmtId="0" fontId="12" fillId="0" borderId="5" xfId="93" applyBorder="1"/>
    <xf numFmtId="166" fontId="12" fillId="0" borderId="5" xfId="94" applyBorder="1"/>
    <xf numFmtId="1" fontId="12" fillId="0" borderId="5" xfId="93" applyNumberFormat="1" applyBorder="1"/>
    <xf numFmtId="0" fontId="12" fillId="0" borderId="3" xfId="93" applyBorder="1"/>
    <xf numFmtId="176" fontId="12" fillId="0" borderId="27" xfId="93" applyNumberFormat="1" applyBorder="1" applyAlignment="1">
      <alignment horizontal="right"/>
    </xf>
    <xf numFmtId="0" fontId="0" fillId="0" borderId="3" xfId="93" applyFont="1" applyBorder="1"/>
    <xf numFmtId="0" fontId="18" fillId="16" borderId="3" xfId="93" applyFont="1" applyFill="1" applyBorder="1"/>
    <xf numFmtId="0" fontId="18" fillId="16" borderId="0" xfId="93" applyFont="1" applyFill="1"/>
    <xf numFmtId="0" fontId="34" fillId="0" borderId="0" xfId="93" applyFont="1"/>
    <xf numFmtId="166" fontId="12" fillId="0" borderId="0" xfId="93" applyNumberFormat="1"/>
    <xf numFmtId="176" fontId="35" fillId="0" borderId="0" xfId="93" applyNumberFormat="1" applyFont="1" applyAlignment="1">
      <alignment horizontal="left"/>
    </xf>
    <xf numFmtId="1" fontId="28" fillId="0" borderId="0" xfId="0" applyNumberFormat="1" applyFont="1"/>
    <xf numFmtId="0" fontId="23" fillId="15" borderId="3" xfId="93" applyFont="1" applyFill="1" applyBorder="1"/>
    <xf numFmtId="0" fontId="12" fillId="15" borderId="0" xfId="93" applyFill="1"/>
    <xf numFmtId="0" fontId="0" fillId="15" borderId="0" xfId="0" applyFill="1" applyAlignment="1">
      <alignment horizontal="left"/>
    </xf>
    <xf numFmtId="0" fontId="37" fillId="0" borderId="0" xfId="0" applyFont="1" applyAlignment="1">
      <alignment vertical="center"/>
    </xf>
    <xf numFmtId="0" fontId="38" fillId="0" borderId="0" xfId="0" applyFont="1"/>
    <xf numFmtId="0" fontId="38" fillId="16" borderId="0" xfId="0" applyFont="1" applyFill="1"/>
    <xf numFmtId="0" fontId="23" fillId="0" borderId="39" xfId="93" applyFont="1" applyBorder="1"/>
    <xf numFmtId="0" fontId="18" fillId="15" borderId="0" xfId="93" applyFont="1" applyFill="1"/>
    <xf numFmtId="0" fontId="18" fillId="14" borderId="0" xfId="93" applyFont="1" applyFill="1"/>
    <xf numFmtId="0" fontId="35" fillId="0" borderId="0" xfId="93" applyFont="1"/>
    <xf numFmtId="0" fontId="36" fillId="0" borderId="0" xfId="93" applyFont="1"/>
    <xf numFmtId="0" fontId="23" fillId="0" borderId="21" xfId="93" applyFont="1" applyBorder="1"/>
    <xf numFmtId="0" fontId="23" fillId="0" borderId="3" xfId="93" applyFont="1" applyBorder="1"/>
    <xf numFmtId="0" fontId="18" fillId="0" borderId="39" xfId="93" applyFont="1" applyBorder="1"/>
    <xf numFmtId="0" fontId="34" fillId="16" borderId="0" xfId="93" applyFont="1" applyFill="1"/>
    <xf numFmtId="0" fontId="18" fillId="16" borderId="39" xfId="93" applyFont="1" applyFill="1" applyBorder="1"/>
    <xf numFmtId="0" fontId="33" fillId="0" borderId="0" xfId="93" applyFont="1"/>
    <xf numFmtId="0" fontId="28" fillId="0" borderId="7" xfId="93" applyFont="1" applyBorder="1" applyAlignment="1">
      <alignment horizontal="center"/>
    </xf>
    <xf numFmtId="166" fontId="28" fillId="0" borderId="7" xfId="15" applyFont="1" applyBorder="1" applyAlignment="1">
      <alignment horizontal="center"/>
    </xf>
    <xf numFmtId="170" fontId="24" fillId="0" borderId="0" xfId="93" applyNumberFormat="1" applyFont="1" applyAlignment="1">
      <alignment horizontal="center" wrapText="1"/>
    </xf>
    <xf numFmtId="4" fontId="10" fillId="0" borderId="0" xfId="93" applyNumberFormat="1" applyFont="1"/>
    <xf numFmtId="38" fontId="18" fillId="0" borderId="0" xfId="93" applyNumberFormat="1" applyFont="1"/>
    <xf numFmtId="4" fontId="21" fillId="0" borderId="0" xfId="94" applyNumberFormat="1" applyFont="1"/>
    <xf numFmtId="4" fontId="10" fillId="0" borderId="0" xfId="94" applyNumberFormat="1" applyFont="1"/>
    <xf numFmtId="4" fontId="10" fillId="0" borderId="0" xfId="0" applyNumberFormat="1" applyFont="1"/>
    <xf numFmtId="166" fontId="10" fillId="0" borderId="0" xfId="94" applyFont="1" applyAlignment="1">
      <alignment horizontal="right"/>
    </xf>
    <xf numFmtId="166" fontId="21" fillId="0" borderId="0" xfId="94" applyFont="1"/>
    <xf numFmtId="4" fontId="21" fillId="0" borderId="28" xfId="93" applyNumberFormat="1" applyFont="1" applyBorder="1"/>
    <xf numFmtId="0" fontId="33" fillId="0" borderId="42" xfId="93" applyFont="1" applyBorder="1" applyAlignment="1">
      <alignment wrapText="1"/>
    </xf>
    <xf numFmtId="2" fontId="12" fillId="0" borderId="5" xfId="93" applyNumberFormat="1" applyBorder="1"/>
    <xf numFmtId="1" fontId="12" fillId="0" borderId="27" xfId="93" applyNumberFormat="1" applyBorder="1"/>
    <xf numFmtId="0" fontId="23" fillId="14" borderId="3" xfId="93" applyFont="1" applyFill="1" applyBorder="1"/>
    <xf numFmtId="177" fontId="35" fillId="0" borderId="0" xfId="93" applyNumberFormat="1" applyFont="1" applyAlignment="1">
      <alignment horizontal="left"/>
    </xf>
    <xf numFmtId="170" fontId="21" fillId="0" borderId="0" xfId="93" applyNumberFormat="1" applyFont="1"/>
    <xf numFmtId="0" fontId="10" fillId="0" borderId="0" xfId="93" applyFont="1" applyAlignment="1">
      <alignment horizontal="center"/>
    </xf>
    <xf numFmtId="0" fontId="42" fillId="0" borderId="0" xfId="93" applyFont="1" applyAlignment="1">
      <alignment horizontal="left"/>
    </xf>
    <xf numFmtId="170" fontId="21" fillId="0" borderId="0" xfId="93" applyNumberFormat="1" applyFont="1" applyAlignment="1">
      <alignment horizontal="center" wrapText="1"/>
    </xf>
    <xf numFmtId="170" fontId="21" fillId="0" borderId="0" xfId="93" applyNumberFormat="1" applyFont="1" applyAlignment="1">
      <alignment horizontal="center"/>
    </xf>
    <xf numFmtId="4" fontId="21" fillId="0" borderId="28" xfId="93" applyNumberFormat="1" applyFont="1" applyBorder="1" applyAlignment="1">
      <alignment horizontal="right" wrapText="1"/>
    </xf>
    <xf numFmtId="4" fontId="21" fillId="0" borderId="44" xfId="93" applyNumberFormat="1" applyFont="1" applyBorder="1" applyAlignment="1">
      <alignment horizontal="right" wrapText="1"/>
    </xf>
    <xf numFmtId="4" fontId="21" fillId="0" borderId="0" xfId="93" applyNumberFormat="1" applyFont="1" applyAlignment="1">
      <alignment horizontal="right" wrapText="1"/>
    </xf>
    <xf numFmtId="4" fontId="22" fillId="0" borderId="28" xfId="93" applyNumberFormat="1" applyFont="1" applyBorder="1"/>
    <xf numFmtId="4" fontId="21" fillId="0" borderId="28" xfId="94" applyNumberFormat="1" applyFont="1" applyBorder="1"/>
    <xf numFmtId="4" fontId="21" fillId="0" borderId="37" xfId="94" applyNumberFormat="1" applyFont="1" applyBorder="1"/>
    <xf numFmtId="0" fontId="12" fillId="0" borderId="41" xfId="93" applyBorder="1" applyAlignment="1">
      <alignment wrapText="1"/>
    </xf>
    <xf numFmtId="0" fontId="33" fillId="0" borderId="41" xfId="93" applyFont="1" applyBorder="1" applyAlignment="1">
      <alignment wrapText="1"/>
    </xf>
    <xf numFmtId="0" fontId="33" fillId="0" borderId="42" xfId="93" applyFont="1" applyBorder="1" applyAlignment="1">
      <alignment horizontal="center" wrapText="1"/>
    </xf>
    <xf numFmtId="0" fontId="33" fillId="0" borderId="43" xfId="93" applyFont="1" applyBorder="1" applyAlignment="1">
      <alignment wrapText="1"/>
    </xf>
    <xf numFmtId="0" fontId="12" fillId="0" borderId="0" xfId="93" applyAlignment="1">
      <alignment wrapText="1"/>
    </xf>
    <xf numFmtId="0" fontId="0" fillId="0" borderId="5" xfId="93" applyFont="1" applyBorder="1"/>
    <xf numFmtId="176" fontId="12" fillId="0" borderId="5" xfId="93" applyNumberFormat="1" applyBorder="1" applyAlignment="1">
      <alignment horizontal="right"/>
    </xf>
    <xf numFmtId="0" fontId="12" fillId="18" borderId="5" xfId="93" applyFill="1" applyBorder="1"/>
    <xf numFmtId="1" fontId="12" fillId="0" borderId="35" xfId="93" applyNumberFormat="1" applyBorder="1"/>
    <xf numFmtId="49" fontId="12" fillId="0" borderId="5" xfId="93" applyNumberFormat="1" applyBorder="1"/>
    <xf numFmtId="49" fontId="12" fillId="0" borderId="3" xfId="94" applyNumberFormat="1" applyBorder="1"/>
    <xf numFmtId="176" fontId="43" fillId="0" borderId="0" xfId="93" applyNumberFormat="1" applyFont="1" applyAlignment="1">
      <alignment horizontal="left"/>
    </xf>
    <xf numFmtId="0" fontId="12" fillId="14" borderId="0" xfId="93" applyFill="1"/>
    <xf numFmtId="176" fontId="43" fillId="14" borderId="0" xfId="93" applyNumberFormat="1" applyFont="1" applyFill="1" applyAlignment="1">
      <alignment horizontal="left"/>
    </xf>
    <xf numFmtId="0" fontId="35" fillId="16" borderId="0" xfId="93" applyFont="1" applyFill="1"/>
    <xf numFmtId="176" fontId="43" fillId="16" borderId="0" xfId="93" applyNumberFormat="1" applyFont="1" applyFill="1" applyAlignment="1">
      <alignment horizontal="left"/>
    </xf>
    <xf numFmtId="0" fontId="39" fillId="0" borderId="0" xfId="0" applyFont="1"/>
    <xf numFmtId="11" fontId="18" fillId="0" borderId="0" xfId="93" applyNumberFormat="1" applyFont="1"/>
    <xf numFmtId="176" fontId="44" fillId="0" borderId="0" xfId="93" applyNumberFormat="1" applyFont="1" applyAlignment="1">
      <alignment horizontal="left"/>
    </xf>
    <xf numFmtId="0" fontId="23" fillId="16" borderId="0" xfId="93" applyFont="1" applyFill="1"/>
    <xf numFmtId="176" fontId="44" fillId="16" borderId="0" xfId="93" applyNumberFormat="1" applyFont="1" applyFill="1" applyAlignment="1">
      <alignment horizontal="left"/>
    </xf>
    <xf numFmtId="0" fontId="40" fillId="16" borderId="0" xfId="0" applyFont="1" applyFill="1" applyAlignment="1">
      <alignment vertical="center"/>
    </xf>
    <xf numFmtId="0" fontId="43" fillId="0" borderId="0" xfId="93" applyFont="1"/>
    <xf numFmtId="0" fontId="0" fillId="0" borderId="7" xfId="93" applyFont="1" applyBorder="1"/>
    <xf numFmtId="0" fontId="41" fillId="0" borderId="0" xfId="93" applyFont="1"/>
    <xf numFmtId="0" fontId="18" fillId="0" borderId="30" xfId="93" applyFont="1" applyBorder="1"/>
    <xf numFmtId="168" fontId="28" fillId="0" borderId="34" xfId="109" applyFont="1" applyFill="1" applyBorder="1" applyAlignment="1" applyProtection="1"/>
    <xf numFmtId="0" fontId="0" fillId="21" borderId="3" xfId="0" applyFill="1" applyBorder="1"/>
    <xf numFmtId="4" fontId="18" fillId="0" borderId="0" xfId="93" applyNumberFormat="1" applyFont="1"/>
    <xf numFmtId="0" fontId="12" fillId="0" borderId="45" xfId="93" applyBorder="1"/>
    <xf numFmtId="4" fontId="22" fillId="0" borderId="0" xfId="93" applyNumberFormat="1" applyFont="1"/>
    <xf numFmtId="165" fontId="10" fillId="24" borderId="0" xfId="93" applyNumberFormat="1" applyFont="1" applyFill="1"/>
    <xf numFmtId="170" fontId="49" fillId="24" borderId="0" xfId="93" applyNumberFormat="1" applyFont="1" applyFill="1"/>
    <xf numFmtId="4" fontId="10" fillId="24" borderId="0" xfId="93" applyNumberFormat="1" applyFont="1" applyFill="1"/>
    <xf numFmtId="4" fontId="10" fillId="21" borderId="0" xfId="93" applyNumberFormat="1" applyFont="1" applyFill="1"/>
    <xf numFmtId="40" fontId="12" fillId="0" borderId="45" xfId="93" applyNumberFormat="1" applyBorder="1"/>
    <xf numFmtId="176" fontId="12" fillId="21" borderId="27" xfId="93" applyNumberFormat="1" applyFill="1" applyBorder="1" applyAlignment="1">
      <alignment horizontal="right"/>
    </xf>
    <xf numFmtId="0" fontId="18" fillId="21" borderId="0" xfId="93" applyFont="1" applyFill="1"/>
    <xf numFmtId="40" fontId="18" fillId="21" borderId="0" xfId="93" applyNumberFormat="1" applyFont="1" applyFill="1"/>
    <xf numFmtId="166" fontId="10" fillId="21" borderId="0" xfId="94" applyFont="1" applyFill="1"/>
    <xf numFmtId="38" fontId="18" fillId="21" borderId="0" xfId="93" applyNumberFormat="1" applyFont="1" applyFill="1"/>
    <xf numFmtId="0" fontId="10" fillId="21" borderId="0" xfId="163" applyFill="1"/>
    <xf numFmtId="0" fontId="12" fillId="23" borderId="3" xfId="93" applyFill="1" applyBorder="1"/>
    <xf numFmtId="166" fontId="45" fillId="21" borderId="3" xfId="16" applyFill="1" applyBorder="1" applyAlignment="1" applyProtection="1"/>
    <xf numFmtId="0" fontId="0" fillId="21" borderId="0" xfId="0" applyFill="1"/>
    <xf numFmtId="176" fontId="12" fillId="25" borderId="27" xfId="93" applyNumberFormat="1" applyFill="1" applyBorder="1" applyAlignment="1">
      <alignment horizontal="right"/>
    </xf>
    <xf numFmtId="2" fontId="12" fillId="0" borderId="0" xfId="93" applyNumberFormat="1"/>
    <xf numFmtId="2" fontId="12" fillId="0" borderId="0" xfId="94" applyNumberFormat="1"/>
    <xf numFmtId="2" fontId="28" fillId="0" borderId="38" xfId="94" applyNumberFormat="1" applyFont="1" applyBorder="1" applyAlignment="1">
      <alignment wrapText="1"/>
    </xf>
    <xf numFmtId="2" fontId="12" fillId="0" borderId="5" xfId="94" applyNumberFormat="1" applyBorder="1"/>
    <xf numFmtId="0" fontId="14" fillId="0" borderId="0" xfId="93" applyFont="1"/>
    <xf numFmtId="170" fontId="49" fillId="21" borderId="0" xfId="93" applyNumberFormat="1" applyFont="1" applyFill="1"/>
    <xf numFmtId="165" fontId="10" fillId="21" borderId="0" xfId="93" applyNumberFormat="1" applyFont="1" applyFill="1"/>
    <xf numFmtId="0" fontId="10" fillId="21" borderId="0" xfId="93" applyFont="1" applyFill="1" applyAlignment="1">
      <alignment horizontal="right"/>
    </xf>
    <xf numFmtId="4" fontId="10" fillId="21" borderId="0" xfId="0" applyNumberFormat="1" applyFont="1" applyFill="1"/>
    <xf numFmtId="0" fontId="14" fillId="0" borderId="45" xfId="93" applyFont="1" applyBorder="1"/>
    <xf numFmtId="0" fontId="54" fillId="0" borderId="0" xfId="266" applyFont="1"/>
    <xf numFmtId="0" fontId="9" fillId="0" borderId="0" xfId="266"/>
    <xf numFmtId="180" fontId="9" fillId="0" borderId="0" xfId="266" applyNumberFormat="1"/>
    <xf numFmtId="0" fontId="9" fillId="0" borderId="69" xfId="266" applyBorder="1" applyAlignment="1">
      <alignment horizontal="center"/>
    </xf>
    <xf numFmtId="0" fontId="9" fillId="0" borderId="51" xfId="266" applyBorder="1" applyAlignment="1">
      <alignment horizontal="center"/>
    </xf>
    <xf numFmtId="180" fontId="9" fillId="0" borderId="51" xfId="266" applyNumberFormat="1" applyBorder="1" applyAlignment="1">
      <alignment horizontal="center"/>
    </xf>
    <xf numFmtId="0" fontId="9" fillId="0" borderId="48" xfId="266" applyBorder="1" applyAlignment="1">
      <alignment horizontal="center"/>
    </xf>
    <xf numFmtId="0" fontId="9" fillId="0" borderId="54" xfId="266" applyBorder="1" applyAlignment="1">
      <alignment horizontal="center"/>
    </xf>
    <xf numFmtId="180" fontId="9" fillId="0" borderId="54" xfId="266" applyNumberFormat="1" applyBorder="1" applyAlignment="1">
      <alignment horizontal="center"/>
    </xf>
    <xf numFmtId="164" fontId="9" fillId="0" borderId="0" xfId="266" applyNumberFormat="1"/>
    <xf numFmtId="0" fontId="9" fillId="0" borderId="54" xfId="266" applyBorder="1"/>
    <xf numFmtId="0" fontId="55" fillId="0" borderId="0" xfId="266" applyFont="1"/>
    <xf numFmtId="0" fontId="56" fillId="0" borderId="0" xfId="266" applyFont="1"/>
    <xf numFmtId="0" fontId="30" fillId="0" borderId="71" xfId="93" applyFont="1" applyBorder="1" applyAlignment="1">
      <alignment horizontal="center"/>
    </xf>
    <xf numFmtId="0" fontId="14" fillId="16" borderId="45" xfId="93" applyFont="1" applyFill="1" applyBorder="1"/>
    <xf numFmtId="0" fontId="30" fillId="0" borderId="72" xfId="93" applyFont="1" applyBorder="1" applyAlignment="1">
      <alignment horizontal="center"/>
    </xf>
    <xf numFmtId="0" fontId="30" fillId="0" borderId="71" xfId="93" applyFont="1" applyBorder="1" applyAlignment="1">
      <alignment horizontal="center" wrapText="1"/>
    </xf>
    <xf numFmtId="176" fontId="14" fillId="0" borderId="45" xfId="93" applyNumberFormat="1" applyFont="1" applyBorder="1"/>
    <xf numFmtId="176" fontId="14" fillId="0" borderId="45" xfId="93" applyNumberFormat="1" applyFont="1" applyBorder="1" applyAlignment="1">
      <alignment horizontal="right"/>
    </xf>
    <xf numFmtId="179" fontId="14" fillId="21" borderId="45" xfId="93" applyNumberFormat="1" applyFont="1" applyFill="1" applyBorder="1" applyAlignment="1">
      <alignment horizontal="right"/>
    </xf>
    <xf numFmtId="0" fontId="9" fillId="21" borderId="0" xfId="266" applyFill="1"/>
    <xf numFmtId="180" fontId="9" fillId="21" borderId="0" xfId="266" applyNumberFormat="1" applyFill="1"/>
    <xf numFmtId="0" fontId="30" fillId="0" borderId="42" xfId="93" applyFont="1" applyBorder="1" applyAlignment="1">
      <alignment horizontal="center" wrapText="1"/>
    </xf>
    <xf numFmtId="1" fontId="12" fillId="0" borderId="45" xfId="93" applyNumberFormat="1" applyBorder="1"/>
    <xf numFmtId="166" fontId="12" fillId="0" borderId="45" xfId="94" applyBorder="1" applyAlignment="1">
      <alignment horizontal="center" vertical="center" wrapText="1"/>
    </xf>
    <xf numFmtId="2" fontId="28" fillId="0" borderId="45" xfId="94" applyNumberFormat="1" applyFont="1" applyBorder="1" applyAlignment="1">
      <alignment horizontal="center" wrapText="1"/>
    </xf>
    <xf numFmtId="2" fontId="28" fillId="0" borderId="45" xfId="94" applyNumberFormat="1" applyFont="1" applyBorder="1"/>
    <xf numFmtId="0" fontId="56" fillId="0" borderId="67" xfId="266" applyFont="1" applyBorder="1"/>
    <xf numFmtId="0" fontId="61" fillId="0" borderId="0" xfId="266" applyFont="1" applyAlignment="1">
      <alignment horizontal="center" vertical="center"/>
    </xf>
    <xf numFmtId="0" fontId="61" fillId="0" borderId="0" xfId="266" applyFont="1" applyAlignment="1">
      <alignment horizontal="center"/>
    </xf>
    <xf numFmtId="0" fontId="60" fillId="0" borderId="0" xfId="93" applyFont="1"/>
    <xf numFmtId="0" fontId="61" fillId="0" borderId="0" xfId="266" applyFont="1"/>
    <xf numFmtId="0" fontId="62" fillId="0" borderId="0" xfId="266" applyFont="1"/>
    <xf numFmtId="0" fontId="61" fillId="0" borderId="67" xfId="266" applyFont="1" applyBorder="1"/>
    <xf numFmtId="0" fontId="65" fillId="0" borderId="45" xfId="93" applyFont="1" applyBorder="1"/>
    <xf numFmtId="1" fontId="65" fillId="0" borderId="45" xfId="93" applyNumberFormat="1" applyFont="1" applyBorder="1"/>
    <xf numFmtId="40" fontId="65" fillId="0" borderId="45" xfId="93" applyNumberFormat="1" applyFont="1" applyBorder="1"/>
    <xf numFmtId="0" fontId="65" fillId="0" borderId="0" xfId="93" applyFont="1"/>
    <xf numFmtId="1" fontId="29" fillId="0" borderId="0" xfId="0" applyNumberFormat="1" applyFont="1"/>
    <xf numFmtId="0" fontId="13" fillId="16" borderId="45" xfId="93" applyFont="1" applyFill="1" applyBorder="1"/>
    <xf numFmtId="0" fontId="61" fillId="0" borderId="0" xfId="266" applyFont="1" applyAlignment="1">
      <alignment wrapText="1"/>
    </xf>
    <xf numFmtId="0" fontId="61" fillId="0" borderId="0" xfId="266" applyFont="1" applyAlignment="1">
      <alignment horizontal="left"/>
    </xf>
    <xf numFmtId="168" fontId="71" fillId="0" borderId="0" xfId="109" applyFont="1"/>
    <xf numFmtId="0" fontId="74" fillId="0" borderId="82" xfId="93" applyFont="1" applyBorder="1" applyAlignment="1" applyProtection="1">
      <alignment horizontal="left"/>
      <protection locked="0"/>
    </xf>
    <xf numFmtId="0" fontId="65" fillId="21" borderId="45" xfId="94" applyNumberFormat="1" applyFont="1" applyFill="1" applyBorder="1"/>
    <xf numFmtId="0" fontId="13" fillId="0" borderId="45" xfId="93" applyFont="1" applyBorder="1" applyAlignment="1" applyProtection="1">
      <alignment horizontal="left"/>
      <protection locked="0"/>
    </xf>
    <xf numFmtId="0" fontId="13" fillId="21" borderId="45" xfId="93" applyFont="1" applyFill="1" applyBorder="1"/>
    <xf numFmtId="0" fontId="65" fillId="21" borderId="0" xfId="93" applyFont="1" applyFill="1"/>
    <xf numFmtId="176" fontId="13" fillId="21" borderId="45" xfId="93" applyNumberFormat="1" applyFont="1" applyFill="1" applyBorder="1" applyAlignment="1">
      <alignment horizontal="right"/>
    </xf>
    <xf numFmtId="0" fontId="63" fillId="0" borderId="0" xfId="266" applyFont="1"/>
    <xf numFmtId="43" fontId="63" fillId="0" borderId="0" xfId="266" applyNumberFormat="1" applyFont="1"/>
    <xf numFmtId="2" fontId="13" fillId="21" borderId="45" xfId="93" applyNumberFormat="1" applyFont="1" applyFill="1" applyBorder="1"/>
    <xf numFmtId="2" fontId="14" fillId="0" borderId="45" xfId="93" applyNumberFormat="1" applyFont="1" applyBorder="1"/>
    <xf numFmtId="2" fontId="12" fillId="0" borderId="45" xfId="94" applyNumberFormat="1" applyBorder="1"/>
    <xf numFmtId="2" fontId="69" fillId="0" borderId="45" xfId="94" applyNumberFormat="1" applyFont="1" applyBorder="1"/>
    <xf numFmtId="2" fontId="65" fillId="21" borderId="45" xfId="94" applyNumberFormat="1" applyFont="1" applyFill="1" applyBorder="1"/>
    <xf numFmtId="2" fontId="65" fillId="0" borderId="45" xfId="94" applyNumberFormat="1" applyFont="1" applyBorder="1"/>
    <xf numFmtId="2" fontId="12" fillId="0" borderId="45" xfId="93" applyNumberFormat="1" applyBorder="1"/>
    <xf numFmtId="0" fontId="70" fillId="0" borderId="0" xfId="266" applyFont="1"/>
    <xf numFmtId="0" fontId="65" fillId="21" borderId="45" xfId="93" applyFont="1" applyFill="1" applyBorder="1"/>
    <xf numFmtId="1" fontId="65" fillId="21" borderId="45" xfId="93" applyNumberFormat="1" applyFont="1" applyFill="1" applyBorder="1"/>
    <xf numFmtId="40" fontId="65" fillId="21" borderId="45" xfId="93" applyNumberFormat="1" applyFont="1" applyFill="1" applyBorder="1"/>
    <xf numFmtId="0" fontId="59" fillId="21" borderId="0" xfId="93" applyFont="1" applyFill="1"/>
    <xf numFmtId="0" fontId="72" fillId="21" borderId="45" xfId="93" applyFont="1" applyFill="1" applyBorder="1"/>
    <xf numFmtId="0" fontId="13" fillId="0" borderId="45" xfId="93" applyFont="1" applyBorder="1"/>
    <xf numFmtId="2" fontId="13" fillId="0" borderId="45" xfId="93" applyNumberFormat="1" applyFont="1" applyBorder="1"/>
    <xf numFmtId="0" fontId="65" fillId="0" borderId="45" xfId="94" applyNumberFormat="1" applyFont="1" applyBorder="1"/>
    <xf numFmtId="0" fontId="70" fillId="0" borderId="69" xfId="266" applyFont="1" applyBorder="1" applyAlignment="1">
      <alignment horizontal="center"/>
    </xf>
    <xf numFmtId="0" fontId="70" fillId="0" borderId="48" xfId="266" applyFont="1" applyBorder="1" applyAlignment="1">
      <alignment horizontal="center"/>
    </xf>
    <xf numFmtId="180" fontId="61" fillId="0" borderId="0" xfId="266" applyNumberFormat="1" applyFont="1"/>
    <xf numFmtId="180" fontId="62" fillId="0" borderId="0" xfId="266" applyNumberFormat="1" applyFont="1"/>
    <xf numFmtId="166" fontId="29" fillId="0" borderId="0" xfId="94" applyFont="1"/>
    <xf numFmtId="165" fontId="61" fillId="0" borderId="0" xfId="266" applyNumberFormat="1" applyFont="1"/>
    <xf numFmtId="43" fontId="62" fillId="0" borderId="46" xfId="266" applyNumberFormat="1" applyFont="1" applyBorder="1"/>
    <xf numFmtId="164" fontId="62" fillId="0" borderId="46" xfId="266" applyNumberFormat="1" applyFont="1" applyBorder="1"/>
    <xf numFmtId="164" fontId="62" fillId="0" borderId="0" xfId="266" applyNumberFormat="1" applyFont="1"/>
    <xf numFmtId="164" fontId="62" fillId="0" borderId="67" xfId="266" applyNumberFormat="1" applyFont="1" applyBorder="1"/>
    <xf numFmtId="164" fontId="61" fillId="0" borderId="0" xfId="266" applyNumberFormat="1" applyFont="1"/>
    <xf numFmtId="0" fontId="61" fillId="21" borderId="0" xfId="266" applyFont="1" applyFill="1"/>
    <xf numFmtId="0" fontId="4" fillId="0" borderId="0" xfId="266" applyFont="1"/>
    <xf numFmtId="2" fontId="45" fillId="0" borderId="45" xfId="94" applyNumberFormat="1" applyFont="1" applyBorder="1" applyAlignment="1">
      <alignment horizontal="center" wrapText="1"/>
    </xf>
    <xf numFmtId="2" fontId="45" fillId="21" borderId="45" xfId="94" applyNumberFormat="1" applyFont="1" applyFill="1" applyBorder="1"/>
    <xf numFmtId="2" fontId="45" fillId="21" borderId="0" xfId="93" applyNumberFormat="1" applyFont="1" applyFill="1"/>
    <xf numFmtId="168" fontId="71" fillId="21" borderId="0" xfId="109" applyFont="1" applyFill="1"/>
    <xf numFmtId="176" fontId="12" fillId="0" borderId="70" xfId="93" applyNumberFormat="1" applyBorder="1"/>
    <xf numFmtId="176" fontId="12" fillId="21" borderId="70" xfId="93" applyNumberFormat="1" applyFill="1" applyBorder="1" applyAlignment="1">
      <alignment horizontal="right"/>
    </xf>
    <xf numFmtId="176" fontId="65" fillId="21" borderId="70" xfId="93" applyNumberFormat="1" applyFont="1" applyFill="1" applyBorder="1" applyAlignment="1">
      <alignment horizontal="right"/>
    </xf>
    <xf numFmtId="0" fontId="0" fillId="0" borderId="70" xfId="0" applyBorder="1"/>
    <xf numFmtId="0" fontId="19" fillId="0" borderId="45" xfId="93" applyFont="1" applyBorder="1" applyAlignment="1">
      <alignment horizontal="center"/>
    </xf>
    <xf numFmtId="0" fontId="29" fillId="0" borderId="0" xfId="93" applyFont="1"/>
    <xf numFmtId="0" fontId="61" fillId="0" borderId="47" xfId="266" applyFont="1" applyBorder="1" applyAlignment="1">
      <alignment horizontal="center" vertical="center"/>
    </xf>
    <xf numFmtId="0" fontId="61" fillId="0" borderId="47" xfId="266" applyFont="1" applyBorder="1" applyAlignment="1">
      <alignment horizontal="center"/>
    </xf>
    <xf numFmtId="164" fontId="62" fillId="0" borderId="47" xfId="266" applyNumberFormat="1" applyFont="1" applyBorder="1"/>
    <xf numFmtId="180" fontId="62" fillId="0" borderId="47" xfId="266" applyNumberFormat="1" applyFont="1" applyBorder="1"/>
    <xf numFmtId="2" fontId="65" fillId="0" borderId="0" xfId="94" applyNumberFormat="1" applyFont="1"/>
    <xf numFmtId="176" fontId="29" fillId="21" borderId="70" xfId="93" applyNumberFormat="1" applyFont="1" applyFill="1" applyBorder="1" applyAlignment="1">
      <alignment horizontal="right"/>
    </xf>
    <xf numFmtId="0" fontId="74" fillId="21" borderId="82" xfId="93" applyFont="1" applyFill="1" applyBorder="1" applyAlignment="1" applyProtection="1">
      <alignment horizontal="left"/>
      <protection locked="0"/>
    </xf>
    <xf numFmtId="0" fontId="74" fillId="21" borderId="82" xfId="93" applyFont="1" applyFill="1" applyBorder="1" applyProtection="1">
      <protection locked="0"/>
    </xf>
    <xf numFmtId="0" fontId="78" fillId="21" borderId="82" xfId="93" applyFont="1" applyFill="1" applyBorder="1" applyProtection="1">
      <protection locked="0"/>
    </xf>
    <xf numFmtId="170" fontId="78" fillId="21" borderId="82" xfId="94" applyNumberFormat="1" applyFont="1" applyFill="1" applyBorder="1" applyProtection="1">
      <protection locked="0"/>
    </xf>
    <xf numFmtId="40" fontId="78" fillId="21" borderId="82" xfId="93" applyNumberFormat="1" applyFont="1" applyFill="1" applyBorder="1" applyProtection="1">
      <protection locked="0"/>
    </xf>
    <xf numFmtId="9" fontId="79" fillId="21" borderId="82" xfId="257" applyFont="1" applyFill="1" applyBorder="1" applyProtection="1">
      <protection locked="0"/>
    </xf>
    <xf numFmtId="9" fontId="79" fillId="21" borderId="82" xfId="93" applyNumberFormat="1" applyFont="1" applyFill="1" applyBorder="1" applyProtection="1">
      <protection locked="0"/>
    </xf>
    <xf numFmtId="9" fontId="78" fillId="21" borderId="82" xfId="93" applyNumberFormat="1" applyFont="1" applyFill="1" applyBorder="1" applyProtection="1">
      <protection locked="0"/>
    </xf>
    <xf numFmtId="170" fontId="78" fillId="21" borderId="0" xfId="93" applyNumberFormat="1" applyFont="1" applyFill="1" applyProtection="1">
      <protection locked="0"/>
    </xf>
    <xf numFmtId="2" fontId="78" fillId="21" borderId="82" xfId="94" applyNumberFormat="1" applyFont="1" applyFill="1" applyBorder="1" applyProtection="1">
      <protection locked="0"/>
    </xf>
    <xf numFmtId="2" fontId="78" fillId="21" borderId="82" xfId="93" applyNumberFormat="1" applyFont="1" applyFill="1" applyBorder="1" applyProtection="1">
      <protection locked="0"/>
    </xf>
    <xf numFmtId="1" fontId="78" fillId="21" borderId="82" xfId="93" applyNumberFormat="1" applyFont="1" applyFill="1" applyBorder="1" applyProtection="1">
      <protection locked="0"/>
    </xf>
    <xf numFmtId="1" fontId="79" fillId="21" borderId="82" xfId="93" applyNumberFormat="1" applyFont="1" applyFill="1" applyBorder="1" applyProtection="1">
      <protection locked="0"/>
    </xf>
    <xf numFmtId="40" fontId="79" fillId="21" borderId="82" xfId="93" applyNumberFormat="1" applyFont="1" applyFill="1" applyBorder="1" applyProtection="1">
      <protection locked="0"/>
    </xf>
    <xf numFmtId="170" fontId="79" fillId="21" borderId="82" xfId="94" applyNumberFormat="1" applyFont="1" applyFill="1" applyBorder="1" applyProtection="1">
      <protection locked="0"/>
    </xf>
    <xf numFmtId="169" fontId="78" fillId="21" borderId="82" xfId="94" applyNumberFormat="1" applyFont="1" applyFill="1" applyBorder="1" applyProtection="1">
      <protection locked="0"/>
    </xf>
    <xf numFmtId="40" fontId="79" fillId="21" borderId="27" xfId="93" applyNumberFormat="1" applyFont="1" applyFill="1" applyBorder="1" applyProtection="1">
      <protection locked="0"/>
    </xf>
    <xf numFmtId="40" fontId="79" fillId="21" borderId="3" xfId="93" applyNumberFormat="1" applyFont="1" applyFill="1" applyBorder="1" applyProtection="1">
      <protection locked="0"/>
    </xf>
    <xf numFmtId="40" fontId="79" fillId="21" borderId="15" xfId="93" applyNumberFormat="1" applyFont="1" applyFill="1" applyBorder="1" applyProtection="1">
      <protection locked="0"/>
    </xf>
    <xf numFmtId="0" fontId="78" fillId="21" borderId="0" xfId="93" applyFont="1" applyFill="1" applyProtection="1">
      <protection locked="0"/>
    </xf>
    <xf numFmtId="9" fontId="69" fillId="21" borderId="82" xfId="257" applyFont="1" applyFill="1" applyBorder="1"/>
    <xf numFmtId="9" fontId="80" fillId="21" borderId="82" xfId="257" applyFont="1" applyFill="1" applyBorder="1"/>
    <xf numFmtId="0" fontId="70" fillId="0" borderId="50" xfId="266" applyFont="1" applyBorder="1" applyAlignment="1">
      <alignment horizontal="center"/>
    </xf>
    <xf numFmtId="0" fontId="70" fillId="0" borderId="51" xfId="266" applyFont="1" applyBorder="1" applyAlignment="1">
      <alignment horizontal="center"/>
    </xf>
    <xf numFmtId="168" fontId="71" fillId="0" borderId="51" xfId="109" applyFont="1" applyBorder="1" applyAlignment="1">
      <alignment horizontal="center"/>
    </xf>
    <xf numFmtId="0" fontId="70" fillId="0" borderId="53" xfId="266" applyFont="1" applyBorder="1" applyAlignment="1">
      <alignment horizontal="center"/>
    </xf>
    <xf numFmtId="0" fontId="70" fillId="0" borderId="54" xfId="266" applyFont="1" applyBorder="1" applyAlignment="1">
      <alignment horizontal="center"/>
    </xf>
    <xf numFmtId="168" fontId="71" fillId="0" borderId="54" xfId="109" applyFont="1" applyBorder="1" applyAlignment="1">
      <alignment horizontal="center"/>
    </xf>
    <xf numFmtId="168" fontId="71" fillId="0" borderId="0" xfId="109" applyFont="1" applyFill="1" applyBorder="1"/>
    <xf numFmtId="0" fontId="61" fillId="0" borderId="47" xfId="266" applyFont="1" applyBorder="1" applyAlignment="1">
      <alignment wrapText="1"/>
    </xf>
    <xf numFmtId="0" fontId="61" fillId="0" borderId="47" xfId="266" applyFont="1" applyBorder="1"/>
    <xf numFmtId="168" fontId="71" fillId="0" borderId="0" xfId="109" applyFont="1" applyBorder="1"/>
    <xf numFmtId="0" fontId="61" fillId="21" borderId="47" xfId="266" applyFont="1" applyFill="1" applyBorder="1"/>
    <xf numFmtId="168" fontId="82" fillId="0" borderId="47" xfId="109" applyFont="1" applyBorder="1"/>
    <xf numFmtId="168" fontId="71" fillId="0" borderId="67" xfId="109" applyFont="1" applyBorder="1"/>
    <xf numFmtId="14" fontId="53" fillId="22" borderId="0" xfId="266" applyNumberFormat="1" applyFont="1" applyFill="1"/>
    <xf numFmtId="14" fontId="61" fillId="22" borderId="0" xfId="266" applyNumberFormat="1" applyFont="1" applyFill="1"/>
    <xf numFmtId="168" fontId="45" fillId="0" borderId="0" xfId="109"/>
    <xf numFmtId="0" fontId="74" fillId="21" borderId="0" xfId="93" applyFont="1" applyFill="1" applyProtection="1">
      <protection locked="0"/>
    </xf>
    <xf numFmtId="40" fontId="78" fillId="0" borderId="82" xfId="93" applyNumberFormat="1" applyFont="1" applyBorder="1" applyProtection="1">
      <protection locked="0"/>
    </xf>
    <xf numFmtId="9" fontId="78" fillId="21" borderId="82" xfId="94" applyNumberFormat="1" applyFont="1" applyFill="1" applyBorder="1" applyProtection="1">
      <protection locked="0"/>
    </xf>
    <xf numFmtId="2" fontId="74" fillId="21" borderId="82" xfId="94" applyNumberFormat="1" applyFont="1" applyFill="1" applyBorder="1" applyProtection="1">
      <protection locked="0"/>
    </xf>
    <xf numFmtId="40" fontId="74" fillId="21" borderId="82" xfId="93" applyNumberFormat="1" applyFont="1" applyFill="1" applyBorder="1" applyProtection="1">
      <protection locked="0"/>
    </xf>
    <xf numFmtId="0" fontId="73" fillId="21" borderId="82" xfId="0" applyFont="1" applyFill="1" applyBorder="1" applyProtection="1">
      <protection locked="0"/>
    </xf>
    <xf numFmtId="40" fontId="78" fillId="21" borderId="27" xfId="93" applyNumberFormat="1" applyFont="1" applyFill="1" applyBorder="1" applyProtection="1">
      <protection locked="0"/>
    </xf>
    <xf numFmtId="40" fontId="78" fillId="21" borderId="3" xfId="93" applyNumberFormat="1" applyFont="1" applyFill="1" applyBorder="1" applyProtection="1">
      <protection locked="0"/>
    </xf>
    <xf numFmtId="40" fontId="78" fillId="21" borderId="15" xfId="93" applyNumberFormat="1" applyFont="1" applyFill="1" applyBorder="1" applyProtection="1">
      <protection locked="0"/>
    </xf>
    <xf numFmtId="0" fontId="78" fillId="0" borderId="82" xfId="93" applyFont="1" applyBorder="1" applyProtection="1">
      <protection locked="0"/>
    </xf>
    <xf numFmtId="9" fontId="69" fillId="0" borderId="82" xfId="257" applyFont="1" applyBorder="1"/>
    <xf numFmtId="0" fontId="74" fillId="0" borderId="82" xfId="93" applyFont="1" applyBorder="1" applyProtection="1">
      <protection locked="0"/>
    </xf>
    <xf numFmtId="2" fontId="78" fillId="0" borderId="82" xfId="93" applyNumberFormat="1" applyFont="1" applyBorder="1" applyProtection="1">
      <protection locked="0"/>
    </xf>
    <xf numFmtId="176" fontId="29" fillId="21" borderId="45" xfId="93" applyNumberFormat="1" applyFont="1" applyFill="1" applyBorder="1" applyAlignment="1">
      <alignment horizontal="right"/>
    </xf>
    <xf numFmtId="0" fontId="66" fillId="33" borderId="45" xfId="94" applyNumberFormat="1" applyFont="1" applyFill="1" applyBorder="1"/>
    <xf numFmtId="0" fontId="65" fillId="22" borderId="0" xfId="93" applyFont="1" applyFill="1"/>
    <xf numFmtId="0" fontId="67" fillId="21" borderId="0" xfId="93" applyFont="1" applyFill="1"/>
    <xf numFmtId="180" fontId="83" fillId="0" borderId="0" xfId="266" applyNumberFormat="1" applyFont="1"/>
    <xf numFmtId="0" fontId="25" fillId="0" borderId="45" xfId="93" applyFont="1" applyBorder="1"/>
    <xf numFmtId="0" fontId="25" fillId="27" borderId="45" xfId="93" applyFont="1" applyFill="1" applyBorder="1"/>
    <xf numFmtId="0" fontId="29" fillId="21" borderId="45" xfId="109" applyNumberFormat="1" applyFont="1" applyFill="1" applyBorder="1"/>
    <xf numFmtId="0" fontId="29" fillId="0" borderId="45" xfId="109" applyNumberFormat="1" applyFont="1" applyFill="1" applyBorder="1"/>
    <xf numFmtId="0" fontId="58" fillId="21" borderId="45" xfId="109" applyNumberFormat="1" applyFont="1" applyFill="1" applyBorder="1"/>
    <xf numFmtId="0" fontId="62" fillId="22" borderId="0" xfId="266" applyFont="1" applyFill="1"/>
    <xf numFmtId="0" fontId="62" fillId="21" borderId="0" xfId="266" applyFont="1" applyFill="1"/>
    <xf numFmtId="14" fontId="62" fillId="22" borderId="0" xfId="266" applyNumberFormat="1" applyFont="1" applyFill="1"/>
    <xf numFmtId="0" fontId="61" fillId="22" borderId="0" xfId="266" applyFont="1" applyFill="1"/>
    <xf numFmtId="2" fontId="45" fillId="0" borderId="0" xfId="93" applyNumberFormat="1" applyFont="1"/>
    <xf numFmtId="0" fontId="65" fillId="33" borderId="45" xfId="94" applyNumberFormat="1" applyFont="1" applyFill="1" applyBorder="1"/>
    <xf numFmtId="176" fontId="84" fillId="21" borderId="45" xfId="93" applyNumberFormat="1" applyFont="1" applyFill="1" applyBorder="1" applyAlignment="1">
      <alignment horizontal="right"/>
    </xf>
    <xf numFmtId="0" fontId="85" fillId="0" borderId="47" xfId="266" applyFont="1" applyBorder="1"/>
    <xf numFmtId="0" fontId="62" fillId="0" borderId="47" xfId="266" applyFont="1" applyBorder="1" applyAlignment="1">
      <alignment horizontal="center"/>
    </xf>
    <xf numFmtId="2" fontId="74" fillId="21" borderId="82" xfId="93" applyNumberFormat="1" applyFont="1" applyFill="1" applyBorder="1" applyProtection="1">
      <protection locked="0"/>
    </xf>
    <xf numFmtId="2" fontId="78" fillId="21" borderId="94" xfId="94" applyNumberFormat="1" applyFont="1" applyFill="1" applyBorder="1" applyProtection="1">
      <protection locked="0"/>
    </xf>
    <xf numFmtId="40" fontId="78" fillId="21" borderId="94" xfId="93" applyNumberFormat="1" applyFont="1" applyFill="1" applyBorder="1" applyProtection="1">
      <protection locked="0"/>
    </xf>
    <xf numFmtId="2" fontId="78" fillId="21" borderId="94" xfId="93" applyNumberFormat="1" applyFont="1" applyFill="1" applyBorder="1" applyProtection="1">
      <protection locked="0"/>
    </xf>
    <xf numFmtId="1" fontId="78" fillId="21" borderId="94" xfId="93" applyNumberFormat="1" applyFont="1" applyFill="1" applyBorder="1" applyProtection="1">
      <protection locked="0"/>
    </xf>
    <xf numFmtId="0" fontId="75" fillId="21" borderId="0" xfId="93" applyFont="1" applyFill="1" applyProtection="1">
      <protection locked="0"/>
    </xf>
    <xf numFmtId="40" fontId="74" fillId="22" borderId="82" xfId="93" applyNumberFormat="1" applyFont="1" applyFill="1" applyBorder="1" applyProtection="1">
      <protection locked="0"/>
    </xf>
    <xf numFmtId="9" fontId="74" fillId="21" borderId="82" xfId="93" applyNumberFormat="1" applyFont="1" applyFill="1" applyBorder="1" applyProtection="1">
      <protection locked="0"/>
    </xf>
    <xf numFmtId="0" fontId="77" fillId="21" borderId="45" xfId="93" applyFont="1" applyFill="1" applyBorder="1" applyAlignment="1" applyProtection="1">
      <alignment horizontal="left"/>
      <protection locked="0"/>
    </xf>
    <xf numFmtId="0" fontId="87" fillId="0" borderId="45" xfId="93" applyFont="1" applyBorder="1"/>
    <xf numFmtId="0" fontId="88" fillId="30" borderId="0" xfId="0" applyFont="1" applyFill="1"/>
    <xf numFmtId="43" fontId="9" fillId="0" borderId="0" xfId="266" applyNumberFormat="1"/>
    <xf numFmtId="1" fontId="12" fillId="0" borderId="70" xfId="93" applyNumberFormat="1" applyBorder="1"/>
    <xf numFmtId="1" fontId="14" fillId="0" borderId="70" xfId="93" applyNumberFormat="1" applyFont="1" applyBorder="1"/>
    <xf numFmtId="1" fontId="14" fillId="16" borderId="70" xfId="93" applyNumberFormat="1" applyFont="1" applyFill="1" applyBorder="1"/>
    <xf numFmtId="1" fontId="65" fillId="0" borderId="70" xfId="93" applyNumberFormat="1" applyFont="1" applyBorder="1"/>
    <xf numFmtId="1" fontId="12" fillId="21" borderId="70" xfId="93" applyNumberFormat="1" applyFill="1" applyBorder="1"/>
    <xf numFmtId="1" fontId="14" fillId="0" borderId="45" xfId="93" applyNumberFormat="1" applyFont="1" applyBorder="1"/>
    <xf numFmtId="1" fontId="14" fillId="0" borderId="45" xfId="93" applyNumberFormat="1" applyFont="1" applyBorder="1" applyAlignment="1">
      <alignment horizontal="right"/>
    </xf>
    <xf numFmtId="1" fontId="13" fillId="21" borderId="45" xfId="93" applyNumberFormat="1" applyFont="1" applyFill="1" applyBorder="1"/>
    <xf numFmtId="1" fontId="13" fillId="0" borderId="45" xfId="93" applyNumberFormat="1" applyFont="1" applyBorder="1"/>
    <xf numFmtId="1" fontId="68" fillId="21" borderId="45" xfId="93" applyNumberFormat="1" applyFont="1" applyFill="1" applyBorder="1"/>
    <xf numFmtId="1" fontId="64" fillId="21" borderId="0" xfId="93" applyNumberFormat="1" applyFont="1" applyFill="1"/>
    <xf numFmtId="1" fontId="14" fillId="0" borderId="0" xfId="93" applyNumberFormat="1" applyFont="1"/>
    <xf numFmtId="0" fontId="0" fillId="40" borderId="0" xfId="0" applyFill="1"/>
    <xf numFmtId="0" fontId="90" fillId="21" borderId="45" xfId="93" applyFont="1" applyFill="1" applyBorder="1" applyAlignment="1" applyProtection="1">
      <alignment horizontal="left" vertical="center"/>
      <protection locked="0"/>
    </xf>
    <xf numFmtId="0" fontId="90" fillId="23" borderId="45" xfId="93" applyFont="1" applyFill="1" applyBorder="1" applyAlignment="1" applyProtection="1">
      <alignment horizontal="center" vertical="center"/>
      <protection locked="0"/>
    </xf>
    <xf numFmtId="166" fontId="53" fillId="21" borderId="45" xfId="94" applyFont="1" applyFill="1" applyBorder="1" applyAlignment="1">
      <alignment horizontal="center" vertical="center" wrapText="1"/>
    </xf>
    <xf numFmtId="4" fontId="76" fillId="21" borderId="82" xfId="93" applyNumberFormat="1" applyFont="1" applyFill="1" applyBorder="1" applyAlignment="1" applyProtection="1">
      <alignment horizontal="center"/>
      <protection locked="0"/>
    </xf>
    <xf numFmtId="4" fontId="76" fillId="22" borderId="82" xfId="93" applyNumberFormat="1" applyFont="1" applyFill="1" applyBorder="1" applyAlignment="1" applyProtection="1">
      <alignment horizontal="center"/>
      <protection locked="0"/>
    </xf>
    <xf numFmtId="4" fontId="75" fillId="21" borderId="82" xfId="93" applyNumberFormat="1" applyFont="1" applyFill="1" applyBorder="1" applyAlignment="1" applyProtection="1">
      <alignment horizontal="center"/>
      <protection locked="0"/>
    </xf>
    <xf numFmtId="4" fontId="91" fillId="21" borderId="82" xfId="93" applyNumberFormat="1" applyFont="1" applyFill="1" applyBorder="1" applyAlignment="1" applyProtection="1">
      <alignment horizontal="center"/>
      <protection locked="0"/>
    </xf>
    <xf numFmtId="166" fontId="92" fillId="21" borderId="47" xfId="94" applyFont="1" applyFill="1" applyBorder="1" applyAlignment="1">
      <alignment horizontal="center"/>
    </xf>
    <xf numFmtId="43" fontId="0" fillId="0" borderId="0" xfId="0" applyNumberFormat="1"/>
    <xf numFmtId="43" fontId="0" fillId="40" borderId="0" xfId="0" applyNumberFormat="1" applyFill="1"/>
    <xf numFmtId="43" fontId="0" fillId="26" borderId="0" xfId="0" applyNumberFormat="1" applyFill="1"/>
    <xf numFmtId="0" fontId="93" fillId="16" borderId="0" xfId="93" applyFont="1" applyFill="1" applyProtection="1">
      <protection locked="0"/>
    </xf>
    <xf numFmtId="0" fontId="57" fillId="16" borderId="0" xfId="93" applyFont="1" applyFill="1" applyProtection="1">
      <protection locked="0"/>
    </xf>
    <xf numFmtId="0" fontId="52" fillId="16" borderId="0" xfId="93" applyFont="1" applyFill="1" applyProtection="1">
      <protection locked="0"/>
    </xf>
    <xf numFmtId="0" fontId="52" fillId="36" borderId="0" xfId="93" applyFont="1" applyFill="1" applyProtection="1">
      <protection locked="0"/>
    </xf>
    <xf numFmtId="0" fontId="94" fillId="16" borderId="0" xfId="93" applyFont="1" applyFill="1" applyProtection="1">
      <protection locked="0"/>
    </xf>
    <xf numFmtId="0" fontId="52" fillId="16" borderId="0" xfId="93" applyFont="1" applyFill="1" applyAlignment="1" applyProtection="1">
      <alignment horizontal="center"/>
      <protection locked="0"/>
    </xf>
    <xf numFmtId="0" fontId="52" fillId="16" borderId="87" xfId="93" applyFont="1" applyFill="1" applyBorder="1" applyAlignment="1" applyProtection="1">
      <alignment horizontal="center" vertical="center"/>
      <protection locked="0"/>
    </xf>
    <xf numFmtId="0" fontId="93" fillId="0" borderId="0" xfId="93" applyFont="1" applyProtection="1">
      <protection locked="0"/>
    </xf>
    <xf numFmtId="0" fontId="52" fillId="0" borderId="0" xfId="93" applyFont="1" applyAlignment="1" applyProtection="1">
      <alignment horizontal="center"/>
      <protection locked="0"/>
    </xf>
    <xf numFmtId="0" fontId="85" fillId="21" borderId="82" xfId="93" applyFont="1" applyFill="1" applyBorder="1" applyAlignment="1" applyProtection="1">
      <alignment horizontal="left"/>
      <protection locked="0"/>
    </xf>
    <xf numFmtId="0" fontId="85" fillId="21" borderId="82" xfId="93" applyFont="1" applyFill="1" applyBorder="1" applyProtection="1">
      <protection locked="0"/>
    </xf>
    <xf numFmtId="0" fontId="93" fillId="0" borderId="82" xfId="93" applyFont="1" applyBorder="1" applyProtection="1">
      <protection locked="0"/>
    </xf>
    <xf numFmtId="0" fontId="52" fillId="0" borderId="0" xfId="93" applyFont="1" applyProtection="1">
      <protection locked="0"/>
    </xf>
    <xf numFmtId="0" fontId="85" fillId="0" borderId="82" xfId="93" applyFont="1" applyBorder="1" applyProtection="1">
      <protection locked="0"/>
    </xf>
    <xf numFmtId="0" fontId="57" fillId="0" borderId="0" xfId="93" applyFont="1" applyProtection="1">
      <protection locked="0"/>
    </xf>
    <xf numFmtId="0" fontId="85" fillId="0" borderId="0" xfId="93" applyFont="1" applyProtection="1">
      <protection locked="0"/>
    </xf>
    <xf numFmtId="0" fontId="95" fillId="21" borderId="82" xfId="93" applyFont="1" applyFill="1" applyBorder="1" applyProtection="1">
      <protection locked="0"/>
    </xf>
    <xf numFmtId="0" fontId="93" fillId="21" borderId="0" xfId="93" applyFont="1" applyFill="1" applyProtection="1">
      <protection locked="0"/>
    </xf>
    <xf numFmtId="0" fontId="52" fillId="21" borderId="0" xfId="93" applyFont="1" applyFill="1" applyProtection="1">
      <protection locked="0"/>
    </xf>
    <xf numFmtId="0" fontId="93" fillId="21" borderId="82" xfId="93" applyFont="1" applyFill="1" applyBorder="1" applyProtection="1">
      <protection locked="0"/>
    </xf>
    <xf numFmtId="0" fontId="57" fillId="21" borderId="0" xfId="93" applyFont="1" applyFill="1" applyProtection="1">
      <protection locked="0"/>
    </xf>
    <xf numFmtId="170" fontId="93" fillId="0" borderId="0" xfId="93" applyNumberFormat="1" applyFont="1" applyProtection="1">
      <protection locked="0"/>
    </xf>
    <xf numFmtId="0" fontId="98" fillId="16" borderId="0" xfId="93" applyFont="1" applyFill="1" applyProtection="1">
      <protection locked="0"/>
    </xf>
    <xf numFmtId="0" fontId="99" fillId="21" borderId="0" xfId="93" applyFont="1" applyFill="1" applyAlignment="1" applyProtection="1">
      <alignment horizontal="left"/>
      <protection locked="0"/>
    </xf>
    <xf numFmtId="0" fontId="99" fillId="16" borderId="0" xfId="93" applyFont="1" applyFill="1" applyProtection="1">
      <protection locked="0"/>
    </xf>
    <xf numFmtId="0" fontId="100" fillId="0" borderId="0" xfId="93" applyFont="1" applyProtection="1">
      <protection locked="0"/>
    </xf>
    <xf numFmtId="0" fontId="100" fillId="16" borderId="0" xfId="93" applyFont="1" applyFill="1" applyProtection="1">
      <protection locked="0"/>
    </xf>
    <xf numFmtId="0" fontId="101" fillId="16" borderId="0" xfId="93" applyFont="1" applyFill="1" applyProtection="1">
      <protection locked="0"/>
    </xf>
    <xf numFmtId="170" fontId="98" fillId="16" borderId="0" xfId="93" applyNumberFormat="1" applyFont="1" applyFill="1" applyProtection="1">
      <protection locked="0"/>
    </xf>
    <xf numFmtId="0" fontId="102" fillId="0" borderId="0" xfId="93" applyFont="1" applyAlignment="1" applyProtection="1">
      <alignment horizontal="left"/>
      <protection locked="0"/>
    </xf>
    <xf numFmtId="0" fontId="102" fillId="16" borderId="0" xfId="93" applyFont="1" applyFill="1" applyProtection="1">
      <protection locked="0"/>
    </xf>
    <xf numFmtId="0" fontId="103" fillId="16" borderId="0" xfId="93" applyFont="1" applyFill="1" applyProtection="1">
      <protection locked="0"/>
    </xf>
    <xf numFmtId="170" fontId="103" fillId="16" borderId="0" xfId="93" applyNumberFormat="1" applyFont="1" applyFill="1" applyProtection="1">
      <protection locked="0"/>
    </xf>
    <xf numFmtId="9" fontId="103" fillId="16" borderId="0" xfId="257" applyFont="1" applyFill="1" applyProtection="1">
      <protection locked="0"/>
    </xf>
    <xf numFmtId="0" fontId="99" fillId="35" borderId="0" xfId="93" applyFont="1" applyFill="1" applyAlignment="1" applyProtection="1">
      <alignment horizontal="left"/>
      <protection locked="0"/>
    </xf>
    <xf numFmtId="0" fontId="102" fillId="36" borderId="0" xfId="93" applyFont="1" applyFill="1" applyProtection="1">
      <protection locked="0"/>
    </xf>
    <xf numFmtId="0" fontId="98" fillId="0" borderId="0" xfId="93" applyFont="1" applyAlignment="1" applyProtection="1">
      <alignment horizontal="left"/>
      <protection locked="0"/>
    </xf>
    <xf numFmtId="170" fontId="101" fillId="16" borderId="0" xfId="93" applyNumberFormat="1" applyFont="1" applyFill="1" applyProtection="1">
      <protection locked="0"/>
    </xf>
    <xf numFmtId="9" fontId="101" fillId="16" borderId="0" xfId="257" applyFont="1" applyFill="1" applyProtection="1">
      <protection locked="0"/>
    </xf>
    <xf numFmtId="0" fontId="104" fillId="16" borderId="0" xfId="93" applyFont="1" applyFill="1" applyProtection="1">
      <protection locked="0"/>
    </xf>
    <xf numFmtId="0" fontId="104" fillId="0" borderId="0" xfId="93" applyFont="1" applyAlignment="1" applyProtection="1">
      <alignment horizontal="left"/>
      <protection locked="0"/>
    </xf>
    <xf numFmtId="0" fontId="105" fillId="16" borderId="0" xfId="93" applyFont="1" applyFill="1" applyProtection="1">
      <protection locked="0"/>
    </xf>
    <xf numFmtId="9" fontId="105" fillId="16" borderId="0" xfId="257" applyFont="1" applyFill="1" applyProtection="1">
      <protection locked="0"/>
    </xf>
    <xf numFmtId="0" fontId="98" fillId="16" borderId="0" xfId="93" applyFont="1" applyFill="1" applyAlignment="1" applyProtection="1">
      <alignment horizontal="center"/>
      <protection locked="0"/>
    </xf>
    <xf numFmtId="0" fontId="102" fillId="16" borderId="0" xfId="93" applyFont="1" applyFill="1" applyAlignment="1" applyProtection="1">
      <alignment horizontal="center"/>
      <protection locked="0"/>
    </xf>
    <xf numFmtId="0" fontId="101" fillId="16" borderId="0" xfId="93" applyFont="1" applyFill="1" applyAlignment="1" applyProtection="1">
      <alignment horizontal="center"/>
      <protection locked="0"/>
    </xf>
    <xf numFmtId="0" fontId="102" fillId="0" borderId="86" xfId="93" applyFont="1" applyBorder="1" applyAlignment="1" applyProtection="1">
      <alignment horizontal="left" vertical="center"/>
      <protection locked="0"/>
    </xf>
    <xf numFmtId="0" fontId="102" fillId="16" borderId="87" xfId="93" applyFont="1" applyFill="1" applyBorder="1" applyAlignment="1" applyProtection="1">
      <alignment horizontal="center" vertical="center"/>
      <protection locked="0"/>
    </xf>
    <xf numFmtId="166" fontId="106" fillId="28" borderId="87" xfId="94" applyFont="1" applyFill="1" applyBorder="1" applyAlignment="1">
      <alignment horizontal="center" vertical="center" wrapText="1"/>
    </xf>
    <xf numFmtId="0" fontId="98" fillId="0" borderId="0" xfId="93" applyFont="1" applyProtection="1">
      <protection locked="0"/>
    </xf>
    <xf numFmtId="0" fontId="102" fillId="0" borderId="0" xfId="93" applyFont="1" applyAlignment="1" applyProtection="1">
      <alignment horizontal="center"/>
      <protection locked="0"/>
    </xf>
    <xf numFmtId="0" fontId="98" fillId="0" borderId="0" xfId="93" applyFont="1" applyAlignment="1" applyProtection="1">
      <alignment horizontal="center"/>
      <protection locked="0"/>
    </xf>
    <xf numFmtId="170" fontId="98" fillId="0" borderId="0" xfId="93" applyNumberFormat="1" applyFont="1" applyAlignment="1" applyProtection="1">
      <alignment horizontal="center"/>
      <protection locked="0"/>
    </xf>
    <xf numFmtId="170" fontId="98" fillId="0" borderId="0" xfId="93" applyNumberFormat="1" applyFont="1" applyAlignment="1" applyProtection="1">
      <alignment horizontal="center" vertical="center" wrapText="1"/>
      <protection locked="0"/>
    </xf>
    <xf numFmtId="9" fontId="98" fillId="0" borderId="0" xfId="257" applyFont="1" applyAlignment="1" applyProtection="1">
      <alignment horizontal="center" vertical="center" wrapText="1"/>
      <protection locked="0"/>
    </xf>
    <xf numFmtId="0" fontId="101" fillId="0" borderId="0" xfId="93" applyFont="1" applyProtection="1">
      <protection locked="0"/>
    </xf>
    <xf numFmtId="0" fontId="107" fillId="0" borderId="0" xfId="93" applyFont="1" applyAlignment="1" applyProtection="1">
      <alignment horizontal="left"/>
      <protection locked="0"/>
    </xf>
    <xf numFmtId="0" fontId="103" fillId="0" borderId="0" xfId="93" applyFont="1" applyAlignment="1" applyProtection="1">
      <alignment horizontal="center"/>
      <protection locked="0"/>
    </xf>
    <xf numFmtId="170" fontId="103" fillId="0" borderId="0" xfId="93" applyNumberFormat="1" applyFont="1" applyAlignment="1" applyProtection="1">
      <alignment horizontal="center"/>
      <protection locked="0"/>
    </xf>
    <xf numFmtId="170" fontId="103" fillId="0" borderId="0" xfId="93" applyNumberFormat="1" applyFont="1" applyAlignment="1" applyProtection="1">
      <alignment horizontal="center" vertical="center" wrapText="1"/>
      <protection locked="0"/>
    </xf>
    <xf numFmtId="9" fontId="103" fillId="0" borderId="0" xfId="257" applyFont="1" applyAlignment="1" applyProtection="1">
      <alignment horizontal="center" vertical="center" wrapText="1"/>
      <protection locked="0"/>
    </xf>
    <xf numFmtId="0" fontId="108" fillId="21" borderId="0" xfId="93" applyFont="1" applyFill="1" applyProtection="1">
      <protection locked="0"/>
    </xf>
    <xf numFmtId="0" fontId="108" fillId="21" borderId="82" xfId="93" applyFont="1" applyFill="1" applyBorder="1" applyAlignment="1" applyProtection="1">
      <alignment horizontal="left"/>
      <protection locked="0"/>
    </xf>
    <xf numFmtId="0" fontId="108" fillId="21" borderId="82" xfId="93" applyFont="1" applyFill="1" applyBorder="1" applyProtection="1">
      <protection locked="0"/>
    </xf>
    <xf numFmtId="40" fontId="108" fillId="21" borderId="82" xfId="93" applyNumberFormat="1" applyFont="1" applyFill="1" applyBorder="1" applyProtection="1">
      <protection locked="0"/>
    </xf>
    <xf numFmtId="170" fontId="108" fillId="21" borderId="82" xfId="94" applyNumberFormat="1" applyFont="1" applyFill="1" applyBorder="1" applyProtection="1">
      <protection locked="0"/>
    </xf>
    <xf numFmtId="9" fontId="108" fillId="21" borderId="82" xfId="93" applyNumberFormat="1" applyFont="1" applyFill="1" applyBorder="1" applyProtection="1">
      <protection locked="0"/>
    </xf>
    <xf numFmtId="0" fontId="109" fillId="21" borderId="82" xfId="93" applyFont="1" applyFill="1" applyBorder="1" applyProtection="1">
      <protection locked="0"/>
    </xf>
    <xf numFmtId="40" fontId="109" fillId="21" borderId="82" xfId="93" applyNumberFormat="1" applyFont="1" applyFill="1" applyBorder="1" applyProtection="1">
      <protection locked="0"/>
    </xf>
    <xf numFmtId="170" fontId="109" fillId="21" borderId="82" xfId="94" applyNumberFormat="1" applyFont="1" applyFill="1" applyBorder="1" applyProtection="1">
      <protection locked="0"/>
    </xf>
    <xf numFmtId="9" fontId="109" fillId="21" borderId="82" xfId="93" applyNumberFormat="1" applyFont="1" applyFill="1" applyBorder="1" applyProtection="1">
      <protection locked="0"/>
    </xf>
    <xf numFmtId="0" fontId="109" fillId="21" borderId="0" xfId="93" applyFont="1" applyFill="1" applyProtection="1">
      <protection locked="0"/>
    </xf>
    <xf numFmtId="0" fontId="98" fillId="0" borderId="82" xfId="93" applyFont="1" applyBorder="1" applyAlignment="1" applyProtection="1">
      <alignment horizontal="left"/>
      <protection locked="0"/>
    </xf>
    <xf numFmtId="0" fontId="98" fillId="0" borderId="82" xfId="93" applyFont="1" applyBorder="1" applyProtection="1">
      <protection locked="0"/>
    </xf>
    <xf numFmtId="0" fontId="101" fillId="0" borderId="82" xfId="93" applyFont="1" applyBorder="1" applyProtection="1">
      <protection locked="0"/>
    </xf>
    <xf numFmtId="40" fontId="101" fillId="21" borderId="82" xfId="93" applyNumberFormat="1" applyFont="1" applyFill="1" applyBorder="1" applyProtection="1">
      <protection locked="0"/>
    </xf>
    <xf numFmtId="40" fontId="101" fillId="0" borderId="82" xfId="93" applyNumberFormat="1" applyFont="1" applyBorder="1" applyProtection="1">
      <protection locked="0"/>
    </xf>
    <xf numFmtId="170" fontId="101" fillId="0" borderId="82" xfId="94" applyNumberFormat="1" applyFont="1" applyBorder="1" applyProtection="1">
      <protection locked="0"/>
    </xf>
    <xf numFmtId="9" fontId="101" fillId="0" borderId="82" xfId="93" applyNumberFormat="1" applyFont="1" applyBorder="1" applyProtection="1">
      <protection locked="0"/>
    </xf>
    <xf numFmtId="0" fontId="102" fillId="0" borderId="0" xfId="93" applyFont="1" applyProtection="1">
      <protection locked="0"/>
    </xf>
    <xf numFmtId="40" fontId="102" fillId="21" borderId="34" xfId="93" applyNumberFormat="1" applyFont="1" applyFill="1" applyBorder="1" applyProtection="1">
      <protection locked="0"/>
    </xf>
    <xf numFmtId="9" fontId="101" fillId="0" borderId="0" xfId="93" applyNumberFormat="1" applyFont="1" applyProtection="1">
      <protection locked="0"/>
    </xf>
    <xf numFmtId="40" fontId="102" fillId="21" borderId="0" xfId="93" applyNumberFormat="1" applyFont="1" applyFill="1" applyProtection="1">
      <protection locked="0"/>
    </xf>
    <xf numFmtId="40" fontId="98" fillId="0" borderId="0" xfId="93" applyNumberFormat="1" applyFont="1" applyProtection="1">
      <protection locked="0"/>
    </xf>
    <xf numFmtId="40" fontId="101" fillId="21" borderId="0" xfId="93" applyNumberFormat="1" applyFont="1" applyFill="1" applyProtection="1">
      <protection locked="0"/>
    </xf>
    <xf numFmtId="40" fontId="101" fillId="0" borderId="0" xfId="93" applyNumberFormat="1" applyFont="1" applyProtection="1">
      <protection locked="0"/>
    </xf>
    <xf numFmtId="170" fontId="101" fillId="0" borderId="0" xfId="94" applyNumberFormat="1" applyFont="1" applyProtection="1">
      <protection locked="0"/>
    </xf>
    <xf numFmtId="0" fontId="108" fillId="0" borderId="0" xfId="93" applyFont="1" applyProtection="1">
      <protection locked="0"/>
    </xf>
    <xf numFmtId="0" fontId="108" fillId="0" borderId="82" xfId="93" applyFont="1" applyBorder="1" applyAlignment="1" applyProtection="1">
      <alignment horizontal="left"/>
      <protection locked="0"/>
    </xf>
    <xf numFmtId="0" fontId="108" fillId="0" borderId="82" xfId="93" applyFont="1" applyBorder="1" applyProtection="1">
      <protection locked="0"/>
    </xf>
    <xf numFmtId="0" fontId="109" fillId="0" borderId="82" xfId="93" applyFont="1" applyBorder="1" applyProtection="1">
      <protection locked="0"/>
    </xf>
    <xf numFmtId="40" fontId="109" fillId="0" borderId="82" xfId="93" applyNumberFormat="1" applyFont="1" applyBorder="1" applyProtection="1">
      <protection locked="0"/>
    </xf>
    <xf numFmtId="170" fontId="109" fillId="0" borderId="82" xfId="94" applyNumberFormat="1" applyFont="1" applyBorder="1" applyProtection="1">
      <protection locked="0"/>
    </xf>
    <xf numFmtId="9" fontId="109" fillId="0" borderId="82" xfId="93" applyNumberFormat="1" applyFont="1" applyBorder="1" applyProtection="1">
      <protection locked="0"/>
    </xf>
    <xf numFmtId="0" fontId="109" fillId="0" borderId="0" xfId="93" applyFont="1" applyProtection="1">
      <protection locked="0"/>
    </xf>
    <xf numFmtId="40" fontId="108" fillId="0" borderId="82" xfId="93" applyNumberFormat="1" applyFont="1" applyBorder="1" applyProtection="1">
      <protection locked="0"/>
    </xf>
    <xf numFmtId="170" fontId="100" fillId="0" borderId="82" xfId="94" applyNumberFormat="1" applyFont="1" applyBorder="1" applyProtection="1">
      <protection locked="0"/>
    </xf>
    <xf numFmtId="9" fontId="100" fillId="0" borderId="82" xfId="93" applyNumberFormat="1" applyFont="1" applyBorder="1" applyProtection="1">
      <protection locked="0"/>
    </xf>
    <xf numFmtId="0" fontId="108" fillId="0" borderId="0" xfId="93" applyFont="1" applyAlignment="1" applyProtection="1">
      <alignment horizontal="left"/>
      <protection locked="0"/>
    </xf>
    <xf numFmtId="0" fontId="99" fillId="0" borderId="0" xfId="93" applyFont="1" applyProtection="1">
      <protection locked="0"/>
    </xf>
    <xf numFmtId="40" fontId="102" fillId="0" borderId="34" xfId="93" applyNumberFormat="1" applyFont="1" applyBorder="1" applyProtection="1">
      <protection locked="0"/>
    </xf>
    <xf numFmtId="40" fontId="103" fillId="21" borderId="0" xfId="93" applyNumberFormat="1" applyFont="1" applyFill="1" applyProtection="1">
      <protection locked="0"/>
    </xf>
    <xf numFmtId="40" fontId="103" fillId="0" borderId="0" xfId="93" applyNumberFormat="1" applyFont="1" applyProtection="1">
      <protection locked="0"/>
    </xf>
    <xf numFmtId="170" fontId="98" fillId="0" borderId="0" xfId="94" applyNumberFormat="1" applyFont="1" applyProtection="1">
      <protection locked="0"/>
    </xf>
    <xf numFmtId="170" fontId="103" fillId="21" borderId="0" xfId="94" applyNumberFormat="1" applyFont="1" applyFill="1" applyProtection="1">
      <protection locked="0"/>
    </xf>
    <xf numFmtId="170" fontId="103" fillId="0" borderId="0" xfId="94" applyNumberFormat="1" applyFont="1" applyProtection="1">
      <protection locked="0"/>
    </xf>
    <xf numFmtId="9" fontId="103" fillId="0" borderId="0" xfId="257" applyFont="1" applyProtection="1">
      <protection locked="0"/>
    </xf>
    <xf numFmtId="0" fontId="110" fillId="21" borderId="0" xfId="93" applyFont="1" applyFill="1" applyProtection="1">
      <protection locked="0"/>
    </xf>
    <xf numFmtId="0" fontId="110" fillId="0" borderId="82" xfId="93" applyFont="1" applyBorder="1" applyAlignment="1" applyProtection="1">
      <alignment horizontal="left"/>
      <protection locked="0"/>
    </xf>
    <xf numFmtId="0" fontId="110" fillId="21" borderId="82" xfId="93" applyFont="1" applyFill="1" applyBorder="1" applyProtection="1">
      <protection locked="0"/>
    </xf>
    <xf numFmtId="0" fontId="111" fillId="21" borderId="82" xfId="93" applyFont="1" applyFill="1" applyBorder="1" applyProtection="1">
      <protection locked="0"/>
    </xf>
    <xf numFmtId="170" fontId="111" fillId="21" borderId="82" xfId="94" applyNumberFormat="1" applyFont="1" applyFill="1" applyBorder="1" applyProtection="1">
      <protection locked="0"/>
    </xf>
    <xf numFmtId="9" fontId="111" fillId="21" borderId="82" xfId="94" applyNumberFormat="1" applyFont="1" applyFill="1" applyBorder="1" applyProtection="1">
      <protection locked="0"/>
    </xf>
    <xf numFmtId="9" fontId="111" fillId="21" borderId="82" xfId="93" applyNumberFormat="1" applyFont="1" applyFill="1" applyBorder="1" applyProtection="1">
      <protection locked="0"/>
    </xf>
    <xf numFmtId="0" fontId="111" fillId="21" borderId="0" xfId="93" applyFont="1" applyFill="1" applyProtection="1">
      <protection locked="0"/>
    </xf>
    <xf numFmtId="170" fontId="102" fillId="21" borderId="34" xfId="94" applyNumberFormat="1" applyFont="1" applyFill="1" applyBorder="1" applyProtection="1">
      <protection locked="0"/>
    </xf>
    <xf numFmtId="170" fontId="102" fillId="0" borderId="34" xfId="94" applyNumberFormat="1" applyFont="1" applyBorder="1" applyProtection="1">
      <protection locked="0"/>
    </xf>
    <xf numFmtId="170" fontId="103" fillId="0" borderId="0" xfId="93" applyNumberFormat="1" applyFont="1" applyProtection="1">
      <protection locked="0"/>
    </xf>
    <xf numFmtId="10" fontId="101" fillId="0" borderId="0" xfId="94" applyNumberFormat="1" applyFont="1" applyProtection="1">
      <protection locked="0"/>
    </xf>
    <xf numFmtId="9" fontId="109" fillId="21" borderId="82" xfId="94" applyNumberFormat="1" applyFont="1" applyFill="1" applyBorder="1" applyProtection="1">
      <protection locked="0"/>
    </xf>
    <xf numFmtId="9" fontId="108" fillId="21" borderId="82" xfId="94" applyNumberFormat="1" applyFont="1" applyFill="1" applyBorder="1" applyProtection="1">
      <protection locked="0"/>
    </xf>
    <xf numFmtId="170" fontId="103" fillId="21" borderId="34" xfId="94" applyNumberFormat="1" applyFont="1" applyFill="1" applyBorder="1" applyProtection="1">
      <protection locked="0"/>
    </xf>
    <xf numFmtId="0" fontId="103" fillId="0" borderId="0" xfId="93" applyFont="1" applyProtection="1">
      <protection locked="0"/>
    </xf>
    <xf numFmtId="170" fontId="101" fillId="21" borderId="82" xfId="94" applyNumberFormat="1" applyFont="1" applyFill="1" applyBorder="1" applyProtection="1">
      <protection locked="0"/>
    </xf>
    <xf numFmtId="9" fontId="101" fillId="0" borderId="82" xfId="257" applyFont="1" applyBorder="1" applyProtection="1">
      <protection locked="0"/>
    </xf>
    <xf numFmtId="9" fontId="108" fillId="0" borderId="82" xfId="257" applyFont="1" applyBorder="1" applyProtection="1">
      <protection locked="0"/>
    </xf>
    <xf numFmtId="9" fontId="108" fillId="0" borderId="82" xfId="93" applyNumberFormat="1" applyFont="1" applyBorder="1" applyProtection="1">
      <protection locked="0"/>
    </xf>
    <xf numFmtId="170" fontId="102" fillId="21" borderId="47" xfId="94" applyNumberFormat="1" applyFont="1" applyFill="1" applyBorder="1" applyProtection="1">
      <protection locked="0"/>
    </xf>
    <xf numFmtId="170" fontId="102" fillId="0" borderId="47" xfId="94" applyNumberFormat="1" applyFont="1" applyBorder="1" applyProtection="1">
      <protection locked="0"/>
    </xf>
    <xf numFmtId="9" fontId="101" fillId="0" borderId="0" xfId="257" applyFont="1" applyProtection="1">
      <protection locked="0"/>
    </xf>
    <xf numFmtId="170" fontId="102" fillId="21" borderId="0" xfId="94" applyNumberFormat="1" applyFont="1" applyFill="1" applyProtection="1">
      <protection locked="0"/>
    </xf>
    <xf numFmtId="170" fontId="102" fillId="0" borderId="0" xfId="94" applyNumberFormat="1" applyFont="1" applyProtection="1">
      <protection locked="0"/>
    </xf>
    <xf numFmtId="9" fontId="102" fillId="0" borderId="0" xfId="257" applyFont="1" applyProtection="1">
      <protection locked="0"/>
    </xf>
    <xf numFmtId="170" fontId="101" fillId="21" borderId="0" xfId="94" applyNumberFormat="1" applyFont="1" applyFill="1" applyProtection="1">
      <protection locked="0"/>
    </xf>
    <xf numFmtId="0" fontId="98" fillId="21" borderId="82" xfId="93" applyFont="1" applyFill="1" applyBorder="1" applyAlignment="1" applyProtection="1">
      <alignment horizontal="left"/>
      <protection locked="0"/>
    </xf>
    <xf numFmtId="0" fontId="98" fillId="21" borderId="0" xfId="93" applyFont="1" applyFill="1" applyProtection="1">
      <protection locked="0"/>
    </xf>
    <xf numFmtId="0" fontId="102" fillId="21" borderId="0" xfId="93" applyFont="1" applyFill="1" applyProtection="1">
      <protection locked="0"/>
    </xf>
    <xf numFmtId="40" fontId="102" fillId="21" borderId="47" xfId="93" applyNumberFormat="1" applyFont="1" applyFill="1" applyBorder="1" applyProtection="1">
      <protection locked="0"/>
    </xf>
    <xf numFmtId="9" fontId="102" fillId="21" borderId="0" xfId="257" applyFont="1" applyFill="1" applyProtection="1">
      <protection locked="0"/>
    </xf>
    <xf numFmtId="0" fontId="101" fillId="21" borderId="0" xfId="93" applyFont="1" applyFill="1" applyProtection="1">
      <protection locked="0"/>
    </xf>
    <xf numFmtId="170" fontId="101" fillId="21" borderId="0" xfId="93" applyNumberFormat="1" applyFont="1" applyFill="1" applyProtection="1">
      <protection locked="0"/>
    </xf>
    <xf numFmtId="9" fontId="101" fillId="21" borderId="0" xfId="257" applyFont="1" applyFill="1" applyProtection="1">
      <protection locked="0"/>
    </xf>
    <xf numFmtId="0" fontId="98" fillId="21" borderId="82" xfId="93" applyFont="1" applyFill="1" applyBorder="1" applyProtection="1">
      <protection locked="0"/>
    </xf>
    <xf numFmtId="171" fontId="101" fillId="21" borderId="82" xfId="94" applyNumberFormat="1" applyFont="1" applyFill="1" applyBorder="1" applyProtection="1">
      <protection locked="0"/>
    </xf>
    <xf numFmtId="9" fontId="101" fillId="21" borderId="82" xfId="93" applyNumberFormat="1" applyFont="1" applyFill="1" applyBorder="1" applyProtection="1">
      <protection locked="0"/>
    </xf>
    <xf numFmtId="9" fontId="98" fillId="21" borderId="82" xfId="257" applyFont="1" applyFill="1" applyBorder="1" applyProtection="1">
      <protection locked="0"/>
    </xf>
    <xf numFmtId="171" fontId="109" fillId="21" borderId="82" xfId="94" applyNumberFormat="1" applyFont="1" applyFill="1" applyBorder="1" applyProtection="1">
      <protection locked="0"/>
    </xf>
    <xf numFmtId="9" fontId="108" fillId="21" borderId="82" xfId="257" applyFont="1" applyFill="1" applyBorder="1" applyProtection="1">
      <protection locked="0"/>
    </xf>
    <xf numFmtId="9" fontId="109" fillId="21" borderId="82" xfId="257" applyFont="1" applyFill="1" applyBorder="1" applyProtection="1">
      <protection locked="0"/>
    </xf>
    <xf numFmtId="171" fontId="108" fillId="21" borderId="82" xfId="94" applyNumberFormat="1" applyFont="1" applyFill="1" applyBorder="1" applyProtection="1">
      <protection locked="0"/>
    </xf>
    <xf numFmtId="0" fontId="102" fillId="21" borderId="0" xfId="93" applyFont="1" applyFill="1" applyAlignment="1" applyProtection="1">
      <alignment horizontal="left"/>
      <protection locked="0"/>
    </xf>
    <xf numFmtId="0" fontId="99" fillId="21" borderId="0" xfId="93" applyFont="1" applyFill="1" applyProtection="1">
      <protection locked="0"/>
    </xf>
    <xf numFmtId="9" fontId="103" fillId="21" borderId="0" xfId="257" applyFont="1" applyFill="1" applyProtection="1">
      <protection locked="0"/>
    </xf>
    <xf numFmtId="0" fontId="103" fillId="21" borderId="0" xfId="93" applyFont="1" applyFill="1" applyProtection="1">
      <protection locked="0"/>
    </xf>
    <xf numFmtId="0" fontId="101" fillId="21" borderId="82" xfId="93" applyFont="1" applyFill="1" applyBorder="1" applyProtection="1">
      <protection locked="0"/>
    </xf>
    <xf numFmtId="9" fontId="101" fillId="21" borderId="82" xfId="257" applyFont="1" applyFill="1" applyBorder="1" applyProtection="1">
      <protection locked="0"/>
    </xf>
    <xf numFmtId="9" fontId="98" fillId="21" borderId="82" xfId="93" applyNumberFormat="1" applyFont="1" applyFill="1" applyBorder="1" applyProtection="1">
      <protection locked="0"/>
    </xf>
    <xf numFmtId="40" fontId="100" fillId="21" borderId="82" xfId="93" applyNumberFormat="1" applyFont="1" applyFill="1" applyBorder="1" applyProtection="1">
      <protection locked="0"/>
    </xf>
    <xf numFmtId="170" fontId="100" fillId="21" borderId="82" xfId="94" applyNumberFormat="1" applyFont="1" applyFill="1" applyBorder="1" applyProtection="1">
      <protection locked="0"/>
    </xf>
    <xf numFmtId="171" fontId="100" fillId="21" borderId="82" xfId="94" applyNumberFormat="1" applyFont="1" applyFill="1" applyBorder="1" applyProtection="1">
      <protection locked="0"/>
    </xf>
    <xf numFmtId="9" fontId="100" fillId="21" borderId="82" xfId="257" applyFont="1" applyFill="1" applyBorder="1" applyProtection="1">
      <protection locked="0"/>
    </xf>
    <xf numFmtId="9" fontId="100" fillId="21" borderId="82" xfId="93" applyNumberFormat="1" applyFont="1" applyFill="1" applyBorder="1" applyProtection="1">
      <protection locked="0"/>
    </xf>
    <xf numFmtId="0" fontId="100" fillId="21" borderId="0" xfId="93" applyFont="1" applyFill="1" applyProtection="1">
      <protection locked="0"/>
    </xf>
    <xf numFmtId="170" fontId="98" fillId="21" borderId="0" xfId="94" applyNumberFormat="1" applyFont="1" applyFill="1" applyProtection="1">
      <protection locked="0"/>
    </xf>
    <xf numFmtId="0" fontId="112" fillId="0" borderId="0" xfId="93" applyFont="1" applyAlignment="1" applyProtection="1">
      <alignment horizontal="left"/>
      <protection locked="0"/>
    </xf>
    <xf numFmtId="170" fontId="98" fillId="21" borderId="82" xfId="94" applyNumberFormat="1" applyFont="1" applyFill="1" applyBorder="1" applyProtection="1">
      <protection locked="0"/>
    </xf>
    <xf numFmtId="0" fontId="110" fillId="21" borderId="82" xfId="93" applyFont="1" applyFill="1" applyBorder="1" applyAlignment="1" applyProtection="1">
      <alignment horizontal="left"/>
      <protection locked="0"/>
    </xf>
    <xf numFmtId="170" fontId="110" fillId="21" borderId="82" xfId="94" applyNumberFormat="1" applyFont="1" applyFill="1" applyBorder="1" applyProtection="1">
      <protection locked="0"/>
    </xf>
    <xf numFmtId="170" fontId="102" fillId="21" borderId="0" xfId="93" applyNumberFormat="1" applyFont="1" applyFill="1" applyProtection="1">
      <protection locked="0"/>
    </xf>
    <xf numFmtId="170" fontId="102" fillId="21" borderId="34" xfId="93" applyNumberFormat="1" applyFont="1" applyFill="1" applyBorder="1" applyProtection="1">
      <protection locked="0"/>
    </xf>
    <xf numFmtId="40" fontId="102" fillId="0" borderId="0" xfId="93" applyNumberFormat="1" applyFont="1" applyProtection="1">
      <protection locked="0"/>
    </xf>
    <xf numFmtId="9" fontId="102" fillId="0" borderId="0" xfId="93" applyNumberFormat="1" applyFont="1" applyProtection="1">
      <protection locked="0"/>
    </xf>
    <xf numFmtId="0" fontId="102" fillId="0" borderId="7" xfId="93" applyFont="1" applyBorder="1" applyAlignment="1" applyProtection="1">
      <alignment horizontal="left"/>
      <protection locked="0"/>
    </xf>
    <xf numFmtId="0" fontId="113" fillId="21" borderId="0" xfId="93" applyFont="1" applyFill="1" applyProtection="1">
      <protection locked="0"/>
    </xf>
    <xf numFmtId="171" fontId="103" fillId="0" borderId="34" xfId="94" applyNumberFormat="1" applyFont="1" applyBorder="1" applyProtection="1">
      <protection locked="0"/>
    </xf>
    <xf numFmtId="171" fontId="103" fillId="0" borderId="0" xfId="94" applyNumberFormat="1" applyFont="1" applyProtection="1">
      <protection locked="0"/>
    </xf>
    <xf numFmtId="170" fontId="98" fillId="0" borderId="0" xfId="93" applyNumberFormat="1" applyFont="1" applyProtection="1">
      <protection locked="0"/>
    </xf>
    <xf numFmtId="169" fontId="98" fillId="0" borderId="0" xfId="94" applyNumberFormat="1" applyFont="1" applyAlignment="1" applyProtection="1">
      <alignment horizontal="left"/>
      <protection locked="0"/>
    </xf>
    <xf numFmtId="170" fontId="101" fillId="0" borderId="0" xfId="93" applyNumberFormat="1" applyFont="1" applyProtection="1">
      <protection locked="0"/>
    </xf>
    <xf numFmtId="40" fontId="98" fillId="0" borderId="28" xfId="93" applyNumberFormat="1" applyFont="1" applyBorder="1" applyProtection="1">
      <protection locked="0"/>
    </xf>
    <xf numFmtId="9" fontId="98" fillId="0" borderId="0" xfId="257" applyFont="1" applyProtection="1">
      <protection locked="0"/>
    </xf>
    <xf numFmtId="170" fontId="112" fillId="0" borderId="0" xfId="94" applyNumberFormat="1" applyFont="1" applyProtection="1">
      <protection locked="0"/>
    </xf>
    <xf numFmtId="9" fontId="98" fillId="0" borderId="3" xfId="257" applyFont="1" applyBorder="1" applyAlignment="1" applyProtection="1">
      <alignment horizontal="center"/>
      <protection locked="0"/>
    </xf>
    <xf numFmtId="9" fontId="98" fillId="0" borderId="7" xfId="257" applyFont="1" applyBorder="1" applyAlignment="1" applyProtection="1">
      <alignment horizontal="center"/>
      <protection locked="0"/>
    </xf>
    <xf numFmtId="170" fontId="98" fillId="0" borderId="5" xfId="93" applyNumberFormat="1" applyFont="1" applyBorder="1" applyAlignment="1" applyProtection="1">
      <alignment horizontal="center"/>
      <protection locked="0"/>
    </xf>
    <xf numFmtId="9" fontId="98" fillId="0" borderId="5" xfId="257" applyFont="1" applyBorder="1" applyAlignment="1" applyProtection="1">
      <alignment horizontal="center"/>
      <protection locked="0"/>
    </xf>
    <xf numFmtId="170" fontId="98" fillId="0" borderId="3" xfId="93" applyNumberFormat="1" applyFont="1" applyBorder="1" applyAlignment="1" applyProtection="1">
      <alignment horizontal="center"/>
      <protection locked="0"/>
    </xf>
    <xf numFmtId="170" fontId="98" fillId="0" borderId="0" xfId="93" applyNumberFormat="1" applyFont="1" applyAlignment="1" applyProtection="1">
      <alignment horizontal="left"/>
      <protection locked="0"/>
    </xf>
    <xf numFmtId="40" fontId="98" fillId="0" borderId="37" xfId="93" applyNumberFormat="1" applyFont="1" applyBorder="1" applyProtection="1">
      <protection locked="0"/>
    </xf>
    <xf numFmtId="4" fontId="98" fillId="0" borderId="37" xfId="93" applyNumberFormat="1" applyFont="1" applyBorder="1" applyProtection="1">
      <protection locked="0"/>
    </xf>
    <xf numFmtId="170" fontId="98" fillId="0" borderId="37" xfId="93" applyNumberFormat="1" applyFont="1" applyBorder="1" applyProtection="1">
      <protection locked="0"/>
    </xf>
    <xf numFmtId="4" fontId="98" fillId="0" borderId="0" xfId="93" applyNumberFormat="1" applyFont="1" applyProtection="1">
      <protection locked="0"/>
    </xf>
    <xf numFmtId="170" fontId="114" fillId="0" borderId="0" xfId="94" applyNumberFormat="1" applyFont="1" applyProtection="1">
      <protection locked="0"/>
    </xf>
    <xf numFmtId="40" fontId="98" fillId="0" borderId="6" xfId="93" applyNumberFormat="1" applyFont="1" applyBorder="1" applyProtection="1">
      <protection locked="0"/>
    </xf>
    <xf numFmtId="170" fontId="102" fillId="0" borderId="0" xfId="93" applyNumberFormat="1" applyFont="1" applyProtection="1">
      <protection locked="0"/>
    </xf>
    <xf numFmtId="166" fontId="98" fillId="0" borderId="0" xfId="94" applyFont="1" applyProtection="1">
      <protection locked="0"/>
    </xf>
    <xf numFmtId="174" fontId="98" fillId="0" borderId="0" xfId="93" applyNumberFormat="1" applyFont="1" applyProtection="1">
      <protection locked="0"/>
    </xf>
    <xf numFmtId="174" fontId="98" fillId="0" borderId="28" xfId="93" applyNumberFormat="1" applyFont="1" applyBorder="1" applyProtection="1">
      <protection locked="0"/>
    </xf>
    <xf numFmtId="170" fontId="107" fillId="0" borderId="0" xfId="93" applyNumberFormat="1" applyFont="1" applyProtection="1">
      <protection locked="0"/>
    </xf>
    <xf numFmtId="174" fontId="98" fillId="0" borderId="3" xfId="93" applyNumberFormat="1" applyFont="1" applyBorder="1" applyAlignment="1" applyProtection="1">
      <alignment horizontal="center"/>
      <protection locked="0"/>
    </xf>
    <xf numFmtId="9" fontId="102" fillId="42" borderId="45" xfId="257" applyFont="1" applyFill="1" applyBorder="1" applyAlignment="1" applyProtection="1">
      <alignment horizontal="center"/>
      <protection locked="0"/>
    </xf>
    <xf numFmtId="0" fontId="102" fillId="16" borderId="45" xfId="93" applyFont="1" applyFill="1" applyBorder="1" applyAlignment="1" applyProtection="1">
      <alignment horizontal="center" wrapText="1"/>
      <protection locked="0"/>
    </xf>
    <xf numFmtId="168" fontId="115" fillId="16" borderId="45" xfId="109" applyFont="1" applyFill="1" applyBorder="1" applyProtection="1">
      <protection locked="0"/>
    </xf>
    <xf numFmtId="168" fontId="115" fillId="16" borderId="45" xfId="109" applyFont="1" applyFill="1" applyBorder="1" applyAlignment="1" applyProtection="1">
      <protection locked="0"/>
    </xf>
    <xf numFmtId="9" fontId="102" fillId="16" borderId="45" xfId="257" applyFont="1" applyFill="1" applyBorder="1" applyAlignment="1" applyProtection="1">
      <alignment horizontal="center" wrapText="1"/>
      <protection locked="0"/>
    </xf>
    <xf numFmtId="168" fontId="116" fillId="41" borderId="97" xfId="109" applyFont="1" applyFill="1" applyBorder="1" applyAlignment="1" applyProtection="1">
      <protection locked="0"/>
    </xf>
    <xf numFmtId="9" fontId="102" fillId="16" borderId="48" xfId="257" applyFont="1" applyFill="1" applyBorder="1" applyProtection="1">
      <protection locked="0"/>
    </xf>
    <xf numFmtId="9" fontId="102" fillId="16" borderId="45" xfId="257" applyFont="1" applyFill="1" applyBorder="1" applyProtection="1">
      <protection locked="0"/>
    </xf>
    <xf numFmtId="168" fontId="96" fillId="16" borderId="0" xfId="109" applyFont="1" applyFill="1" applyAlignment="1" applyProtection="1">
      <protection locked="0"/>
    </xf>
    <xf numFmtId="168" fontId="96" fillId="0" borderId="0" xfId="109" applyFont="1" applyFill="1" applyAlignment="1" applyProtection="1">
      <protection locked="0"/>
    </xf>
    <xf numFmtId="168" fontId="96" fillId="16" borderId="0" xfId="109" applyFont="1" applyFill="1" applyProtection="1">
      <protection locked="0"/>
    </xf>
    <xf numFmtId="168" fontId="96" fillId="28" borderId="87" xfId="109" applyFont="1" applyFill="1" applyBorder="1" applyAlignment="1">
      <alignment horizontal="center" vertical="center" wrapText="1"/>
    </xf>
    <xf numFmtId="168" fontId="96" fillId="0" borderId="0" xfId="109" applyFont="1" applyFill="1" applyBorder="1" applyAlignment="1" applyProtection="1">
      <alignment horizontal="center"/>
      <protection locked="0"/>
    </xf>
    <xf numFmtId="168" fontId="96" fillId="0" borderId="0" xfId="109" applyFont="1" applyFill="1" applyBorder="1" applyAlignment="1" applyProtection="1">
      <alignment horizontal="center" vertical="center" wrapText="1"/>
      <protection locked="0"/>
    </xf>
    <xf numFmtId="168" fontId="96" fillId="21" borderId="82" xfId="109" applyFont="1" applyFill="1" applyBorder="1" applyProtection="1">
      <protection locked="0"/>
    </xf>
    <xf numFmtId="168" fontId="96" fillId="21" borderId="82" xfId="109" applyFont="1" applyFill="1" applyBorder="1" applyAlignment="1" applyProtection="1">
      <protection locked="0"/>
    </xf>
    <xf numFmtId="168" fontId="96" fillId="0" borderId="82" xfId="109" applyFont="1" applyFill="1" applyBorder="1" applyProtection="1">
      <protection locked="0"/>
    </xf>
    <xf numFmtId="168" fontId="96" fillId="0" borderId="82" xfId="109" applyFont="1" applyFill="1" applyBorder="1" applyAlignment="1" applyProtection="1">
      <protection locked="0"/>
    </xf>
    <xf numFmtId="168" fontId="96" fillId="21" borderId="34" xfId="109" applyFont="1" applyFill="1" applyBorder="1" applyProtection="1">
      <protection locked="0"/>
    </xf>
    <xf numFmtId="168" fontId="96" fillId="21" borderId="0" xfId="109" applyFont="1" applyFill="1" applyBorder="1" applyProtection="1">
      <protection locked="0"/>
    </xf>
    <xf numFmtId="168" fontId="96" fillId="0" borderId="0" xfId="109" applyFont="1" applyFill="1" applyBorder="1" applyProtection="1">
      <protection locked="0"/>
    </xf>
    <xf numFmtId="168" fontId="96" fillId="0" borderId="0" xfId="109" applyFont="1" applyFill="1" applyBorder="1" applyAlignment="1" applyProtection="1">
      <protection locked="0"/>
    </xf>
    <xf numFmtId="168" fontId="96" fillId="0" borderId="34" xfId="109" applyFont="1" applyFill="1" applyBorder="1" applyProtection="1">
      <protection locked="0"/>
    </xf>
    <xf numFmtId="168" fontId="96" fillId="21" borderId="0" xfId="109" applyFont="1" applyFill="1" applyBorder="1" applyAlignment="1" applyProtection="1">
      <protection locked="0"/>
    </xf>
    <xf numFmtId="168" fontId="96" fillId="21" borderId="34" xfId="109" applyFont="1" applyFill="1" applyBorder="1" applyAlignment="1" applyProtection="1">
      <protection locked="0"/>
    </xf>
    <xf numFmtId="168" fontId="96" fillId="0" borderId="34" xfId="109" applyFont="1" applyFill="1" applyBorder="1" applyAlignment="1" applyProtection="1">
      <protection locked="0"/>
    </xf>
    <xf numFmtId="168" fontId="96" fillId="21" borderId="47" xfId="109" applyFont="1" applyFill="1" applyBorder="1" applyAlignment="1" applyProtection="1">
      <protection locked="0"/>
    </xf>
    <xf numFmtId="168" fontId="96" fillId="0" borderId="47" xfId="109" applyFont="1" applyFill="1" applyBorder="1" applyAlignment="1" applyProtection="1">
      <protection locked="0"/>
    </xf>
    <xf numFmtId="168" fontId="96" fillId="21" borderId="47" xfId="109" applyFont="1" applyFill="1" applyBorder="1" applyProtection="1">
      <protection locked="0"/>
    </xf>
    <xf numFmtId="168" fontId="96" fillId="21" borderId="0" xfId="109" applyFont="1" applyFill="1" applyProtection="1">
      <protection locked="0"/>
    </xf>
    <xf numFmtId="168" fontId="96" fillId="0" borderId="0" xfId="109" applyFont="1" applyFill="1" applyProtection="1">
      <protection locked="0"/>
    </xf>
    <xf numFmtId="168" fontId="96" fillId="16" borderId="0" xfId="109" applyFont="1" applyFill="1" applyBorder="1" applyAlignment="1" applyProtection="1">
      <protection locked="0"/>
    </xf>
    <xf numFmtId="0" fontId="98" fillId="0" borderId="51" xfId="93" applyFont="1" applyBorder="1" applyAlignment="1" applyProtection="1">
      <alignment horizontal="left"/>
      <protection locked="0"/>
    </xf>
    <xf numFmtId="0" fontId="101" fillId="16" borderId="51" xfId="93" applyFont="1" applyFill="1" applyBorder="1" applyProtection="1">
      <protection locked="0"/>
    </xf>
    <xf numFmtId="9" fontId="101" fillId="16" borderId="51" xfId="257" applyFont="1" applyFill="1" applyBorder="1" applyProtection="1">
      <protection locked="0"/>
    </xf>
    <xf numFmtId="168" fontId="118" fillId="16" borderId="48" xfId="109" applyFont="1" applyFill="1" applyBorder="1" applyAlignment="1" applyProtection="1">
      <protection locked="0"/>
    </xf>
    <xf numFmtId="168" fontId="118" fillId="16" borderId="45" xfId="109" applyFont="1" applyFill="1" applyBorder="1" applyAlignment="1" applyProtection="1">
      <protection locked="0"/>
    </xf>
    <xf numFmtId="168" fontId="118" fillId="42" borderId="45" xfId="109" applyFont="1" applyFill="1" applyBorder="1" applyAlignment="1" applyProtection="1">
      <alignment horizontal="center"/>
      <protection locked="0"/>
    </xf>
    <xf numFmtId="168" fontId="97" fillId="16" borderId="45" xfId="109" applyFont="1" applyFill="1" applyBorder="1" applyProtection="1">
      <protection locked="0"/>
    </xf>
    <xf numFmtId="168" fontId="97" fillId="16" borderId="45" xfId="109" applyFont="1" applyFill="1" applyBorder="1" applyAlignment="1" applyProtection="1">
      <protection locked="0"/>
    </xf>
    <xf numFmtId="168" fontId="97" fillId="41" borderId="97" xfId="109" applyFont="1" applyFill="1" applyBorder="1" applyAlignment="1" applyProtection="1">
      <protection locked="0"/>
    </xf>
    <xf numFmtId="0" fontId="119" fillId="16" borderId="0" xfId="93" applyFont="1" applyFill="1" applyProtection="1">
      <protection locked="0"/>
    </xf>
    <xf numFmtId="0" fontId="120" fillId="21" borderId="0" xfId="93" applyFont="1" applyFill="1" applyAlignment="1" applyProtection="1">
      <alignment horizontal="left"/>
      <protection locked="0"/>
    </xf>
    <xf numFmtId="0" fontId="120" fillId="16" borderId="0" xfId="93" applyFont="1" applyFill="1" applyProtection="1">
      <protection locked="0"/>
    </xf>
    <xf numFmtId="0" fontId="121" fillId="0" borderId="0" xfId="93" applyFont="1" applyProtection="1">
      <protection locked="0"/>
    </xf>
    <xf numFmtId="0" fontId="121" fillId="16" borderId="0" xfId="93" applyFont="1" applyFill="1" applyProtection="1">
      <protection locked="0"/>
    </xf>
    <xf numFmtId="0" fontId="122" fillId="16" borderId="0" xfId="93" applyFont="1" applyFill="1" applyProtection="1">
      <protection locked="0"/>
    </xf>
    <xf numFmtId="170" fontId="119" fillId="16" borderId="0" xfId="93" applyNumberFormat="1" applyFont="1" applyFill="1" applyProtection="1">
      <protection locked="0"/>
    </xf>
    <xf numFmtId="0" fontId="123" fillId="0" borderId="0" xfId="93" applyFont="1" applyAlignment="1" applyProtection="1">
      <alignment horizontal="left"/>
      <protection locked="0"/>
    </xf>
    <xf numFmtId="0" fontId="123" fillId="16" borderId="0" xfId="93" applyFont="1" applyFill="1" applyProtection="1">
      <protection locked="0"/>
    </xf>
    <xf numFmtId="0" fontId="124" fillId="16" borderId="0" xfId="93" applyFont="1" applyFill="1" applyProtection="1">
      <protection locked="0"/>
    </xf>
    <xf numFmtId="170" fontId="124" fillId="16" borderId="0" xfId="93" applyNumberFormat="1" applyFont="1" applyFill="1" applyProtection="1">
      <protection locked="0"/>
    </xf>
    <xf numFmtId="0" fontId="120" fillId="35" borderId="0" xfId="93" applyFont="1" applyFill="1" applyAlignment="1" applyProtection="1">
      <alignment horizontal="left"/>
      <protection locked="0"/>
    </xf>
    <xf numFmtId="0" fontId="123" fillId="36" borderId="0" xfId="93" applyFont="1" applyFill="1" applyProtection="1">
      <protection locked="0"/>
    </xf>
    <xf numFmtId="0" fontId="119" fillId="0" borderId="0" xfId="93" applyFont="1" applyAlignment="1" applyProtection="1">
      <alignment horizontal="left"/>
      <protection locked="0"/>
    </xf>
    <xf numFmtId="170" fontId="122" fillId="16" borderId="0" xfId="93" applyNumberFormat="1" applyFont="1" applyFill="1" applyProtection="1">
      <protection locked="0"/>
    </xf>
    <xf numFmtId="0" fontId="125" fillId="16" borderId="0" xfId="93" applyFont="1" applyFill="1" applyProtection="1">
      <protection locked="0"/>
    </xf>
    <xf numFmtId="0" fontId="125" fillId="0" borderId="0" xfId="93" applyFont="1" applyAlignment="1" applyProtection="1">
      <alignment horizontal="left"/>
      <protection locked="0"/>
    </xf>
    <xf numFmtId="0" fontId="126" fillId="16" borderId="0" xfId="93" applyFont="1" applyFill="1" applyProtection="1">
      <protection locked="0"/>
    </xf>
    <xf numFmtId="0" fontId="119" fillId="16" borderId="0" xfId="93" applyFont="1" applyFill="1" applyAlignment="1" applyProtection="1">
      <alignment horizontal="center"/>
      <protection locked="0"/>
    </xf>
    <xf numFmtId="0" fontId="123" fillId="16" borderId="0" xfId="93" applyFont="1" applyFill="1" applyAlignment="1" applyProtection="1">
      <alignment horizontal="center"/>
      <protection locked="0"/>
    </xf>
    <xf numFmtId="0" fontId="122" fillId="16" borderId="0" xfId="93" applyFont="1" applyFill="1" applyAlignment="1" applyProtection="1">
      <alignment horizontal="center"/>
      <protection locked="0"/>
    </xf>
    <xf numFmtId="0" fontId="123" fillId="0" borderId="86" xfId="93" applyFont="1" applyBorder="1" applyAlignment="1" applyProtection="1">
      <alignment horizontal="left" vertical="center"/>
      <protection locked="0"/>
    </xf>
    <xf numFmtId="0" fontId="123" fillId="16" borderId="87" xfId="93" applyFont="1" applyFill="1" applyBorder="1" applyAlignment="1" applyProtection="1">
      <alignment horizontal="center" vertical="center"/>
      <protection locked="0"/>
    </xf>
    <xf numFmtId="166" fontId="127" fillId="28" borderId="87" xfId="94" applyFont="1" applyFill="1" applyBorder="1" applyAlignment="1">
      <alignment horizontal="center" vertical="center" wrapText="1"/>
    </xf>
    <xf numFmtId="166" fontId="127" fillId="47" borderId="87" xfId="94" applyFont="1" applyFill="1" applyBorder="1" applyAlignment="1">
      <alignment horizontal="center" vertical="center" wrapText="1"/>
    </xf>
    <xf numFmtId="0" fontId="119" fillId="0" borderId="0" xfId="93" applyFont="1" applyProtection="1">
      <protection locked="0"/>
    </xf>
    <xf numFmtId="0" fontId="123" fillId="0" borderId="0" xfId="93" applyFont="1" applyAlignment="1" applyProtection="1">
      <alignment horizontal="center"/>
      <protection locked="0"/>
    </xf>
    <xf numFmtId="0" fontId="119" fillId="0" borderId="0" xfId="93" applyFont="1" applyAlignment="1" applyProtection="1">
      <alignment horizontal="center"/>
      <protection locked="0"/>
    </xf>
    <xf numFmtId="170" fontId="119" fillId="0" borderId="0" xfId="93" applyNumberFormat="1" applyFont="1" applyAlignment="1" applyProtection="1">
      <alignment horizontal="center"/>
      <protection locked="0"/>
    </xf>
    <xf numFmtId="170" fontId="119" fillId="0" borderId="0" xfId="93" applyNumberFormat="1" applyFont="1" applyAlignment="1" applyProtection="1">
      <alignment horizontal="center" vertical="center" wrapText="1"/>
      <protection locked="0"/>
    </xf>
    <xf numFmtId="0" fontId="122" fillId="0" borderId="0" xfId="93" applyFont="1" applyProtection="1">
      <protection locked="0"/>
    </xf>
    <xf numFmtId="0" fontId="128" fillId="0" borderId="0" xfId="93" applyFont="1" applyAlignment="1" applyProtection="1">
      <alignment horizontal="left"/>
      <protection locked="0"/>
    </xf>
    <xf numFmtId="0" fontId="124" fillId="0" borderId="0" xfId="93" applyFont="1" applyAlignment="1" applyProtection="1">
      <alignment horizontal="center"/>
      <protection locked="0"/>
    </xf>
    <xf numFmtId="170" fontId="124" fillId="0" borderId="0" xfId="93" applyNumberFormat="1" applyFont="1" applyAlignment="1" applyProtection="1">
      <alignment horizontal="center"/>
      <protection locked="0"/>
    </xf>
    <xf numFmtId="170" fontId="124" fillId="0" borderId="0" xfId="93" applyNumberFormat="1" applyFont="1" applyAlignment="1" applyProtection="1">
      <alignment horizontal="center" vertical="center" wrapText="1"/>
      <protection locked="0"/>
    </xf>
    <xf numFmtId="0" fontId="129" fillId="0" borderId="82" xfId="93" applyFont="1" applyBorder="1" applyAlignment="1" applyProtection="1">
      <alignment horizontal="left"/>
      <protection locked="0"/>
    </xf>
    <xf numFmtId="0" fontId="129" fillId="21" borderId="82" xfId="93" applyFont="1" applyFill="1" applyBorder="1" applyProtection="1">
      <protection locked="0"/>
    </xf>
    <xf numFmtId="40" fontId="129" fillId="21" borderId="82" xfId="93" applyNumberFormat="1" applyFont="1" applyFill="1" applyBorder="1" applyProtection="1">
      <protection locked="0"/>
    </xf>
    <xf numFmtId="170" fontId="129" fillId="21" borderId="82" xfId="94" applyNumberFormat="1" applyFont="1" applyFill="1" applyBorder="1" applyProtection="1">
      <protection locked="0"/>
    </xf>
    <xf numFmtId="0" fontId="129" fillId="21" borderId="0" xfId="93" applyFont="1" applyFill="1" applyProtection="1">
      <protection locked="0"/>
    </xf>
    <xf numFmtId="0" fontId="119" fillId="0" borderId="82" xfId="93" applyFont="1" applyBorder="1" applyAlignment="1" applyProtection="1">
      <alignment horizontal="left"/>
      <protection locked="0"/>
    </xf>
    <xf numFmtId="0" fontId="119" fillId="0" borderId="82" xfId="93" applyFont="1" applyBorder="1" applyProtection="1">
      <protection locked="0"/>
    </xf>
    <xf numFmtId="0" fontId="122" fillId="0" borderId="82" xfId="93" applyFont="1" applyBorder="1" applyProtection="1">
      <protection locked="0"/>
    </xf>
    <xf numFmtId="40" fontId="130" fillId="21" borderId="82" xfId="93" applyNumberFormat="1" applyFont="1" applyFill="1" applyBorder="1" applyProtection="1">
      <protection locked="0"/>
    </xf>
    <xf numFmtId="40" fontId="122" fillId="0" borderId="82" xfId="93" applyNumberFormat="1" applyFont="1" applyBorder="1" applyProtection="1">
      <protection locked="0"/>
    </xf>
    <xf numFmtId="170" fontId="122" fillId="0" borderId="82" xfId="94" applyNumberFormat="1" applyFont="1" applyBorder="1" applyProtection="1">
      <protection locked="0"/>
    </xf>
    <xf numFmtId="0" fontId="129" fillId="0" borderId="82" xfId="93" applyFont="1" applyBorder="1" applyProtection="1">
      <protection locked="0"/>
    </xf>
    <xf numFmtId="0" fontId="130" fillId="0" borderId="82" xfId="93" applyFont="1" applyBorder="1" applyProtection="1">
      <protection locked="0"/>
    </xf>
    <xf numFmtId="40" fontId="130" fillId="0" borderId="82" xfId="93" applyNumberFormat="1" applyFont="1" applyBorder="1" applyProtection="1">
      <protection locked="0"/>
    </xf>
    <xf numFmtId="170" fontId="130" fillId="0" borderId="82" xfId="94" applyNumberFormat="1" applyFont="1" applyBorder="1" applyProtection="1">
      <protection locked="0"/>
    </xf>
    <xf numFmtId="0" fontId="130" fillId="0" borderId="0" xfId="93" applyFont="1" applyProtection="1">
      <protection locked="0"/>
    </xf>
    <xf numFmtId="0" fontId="123" fillId="0" borderId="0" xfId="93" applyFont="1" applyProtection="1">
      <protection locked="0"/>
    </xf>
    <xf numFmtId="40" fontId="123" fillId="21" borderId="34" xfId="93" applyNumberFormat="1" applyFont="1" applyFill="1" applyBorder="1" applyProtection="1">
      <protection locked="0"/>
    </xf>
    <xf numFmtId="40" fontId="119" fillId="0" borderId="0" xfId="93" applyNumberFormat="1" applyFont="1" applyProtection="1">
      <protection locked="0"/>
    </xf>
    <xf numFmtId="40" fontId="122" fillId="21" borderId="0" xfId="93" applyNumberFormat="1" applyFont="1" applyFill="1" applyProtection="1">
      <protection locked="0"/>
    </xf>
    <xf numFmtId="40" fontId="122" fillId="0" borderId="0" xfId="93" applyNumberFormat="1" applyFont="1" applyProtection="1">
      <protection locked="0"/>
    </xf>
    <xf numFmtId="170" fontId="122" fillId="0" borderId="0" xfId="94" applyNumberFormat="1" applyFont="1" applyProtection="1">
      <protection locked="0"/>
    </xf>
    <xf numFmtId="0" fontId="129" fillId="0" borderId="0" xfId="93" applyFont="1" applyProtection="1">
      <protection locked="0"/>
    </xf>
    <xf numFmtId="40" fontId="129" fillId="0" borderId="82" xfId="93" applyNumberFormat="1" applyFont="1" applyBorder="1" applyProtection="1">
      <protection locked="0"/>
    </xf>
    <xf numFmtId="170" fontId="121" fillId="0" borderId="82" xfId="94" applyNumberFormat="1" applyFont="1" applyBorder="1" applyProtection="1">
      <protection locked="0"/>
    </xf>
    <xf numFmtId="0" fontId="129" fillId="21" borderId="82" xfId="93" applyFont="1" applyFill="1" applyBorder="1" applyAlignment="1" applyProtection="1">
      <alignment horizontal="left"/>
      <protection locked="0"/>
    </xf>
    <xf numFmtId="0" fontId="130" fillId="21" borderId="82" xfId="93" applyFont="1" applyFill="1" applyBorder="1" applyProtection="1">
      <protection locked="0"/>
    </xf>
    <xf numFmtId="170" fontId="130" fillId="21" borderId="82" xfId="94" applyNumberFormat="1" applyFont="1" applyFill="1" applyBorder="1" applyProtection="1">
      <protection locked="0"/>
    </xf>
    <xf numFmtId="0" fontId="130" fillId="21" borderId="0" xfId="93" applyFont="1" applyFill="1" applyProtection="1">
      <protection locked="0"/>
    </xf>
    <xf numFmtId="0" fontId="129" fillId="0" borderId="0" xfId="93" applyFont="1" applyAlignment="1" applyProtection="1">
      <alignment horizontal="left"/>
      <protection locked="0"/>
    </xf>
    <xf numFmtId="0" fontId="120" fillId="0" borderId="0" xfId="93" applyFont="1" applyProtection="1">
      <protection locked="0"/>
    </xf>
    <xf numFmtId="40" fontId="123" fillId="0" borderId="34" xfId="93" applyNumberFormat="1" applyFont="1" applyBorder="1" applyProtection="1">
      <protection locked="0"/>
    </xf>
    <xf numFmtId="40" fontId="122" fillId="21" borderId="82" xfId="93" applyNumberFormat="1" applyFont="1" applyFill="1" applyBorder="1" applyProtection="1">
      <protection locked="0"/>
    </xf>
    <xf numFmtId="0" fontId="122" fillId="21" borderId="82" xfId="93" applyFont="1" applyFill="1" applyBorder="1" applyProtection="1">
      <protection locked="0"/>
    </xf>
    <xf numFmtId="170" fontId="122" fillId="21" borderId="82" xfId="94" applyNumberFormat="1" applyFont="1" applyFill="1" applyBorder="1" applyProtection="1">
      <protection locked="0"/>
    </xf>
    <xf numFmtId="0" fontId="122" fillId="21" borderId="0" xfId="93" applyFont="1" applyFill="1" applyProtection="1">
      <protection locked="0"/>
    </xf>
    <xf numFmtId="170" fontId="129" fillId="0" borderId="82" xfId="94" applyNumberFormat="1" applyFont="1" applyBorder="1" applyProtection="1">
      <protection locked="0"/>
    </xf>
    <xf numFmtId="40" fontId="124" fillId="21" borderId="0" xfId="93" applyNumberFormat="1" applyFont="1" applyFill="1" applyProtection="1">
      <protection locked="0"/>
    </xf>
    <xf numFmtId="40" fontId="124" fillId="0" borderId="0" xfId="93" applyNumberFormat="1" applyFont="1" applyProtection="1">
      <protection locked="0"/>
    </xf>
    <xf numFmtId="170" fontId="119" fillId="0" borderId="0" xfId="94" applyNumberFormat="1" applyFont="1" applyProtection="1">
      <protection locked="0"/>
    </xf>
    <xf numFmtId="170" fontId="124" fillId="21" borderId="0" xfId="94" applyNumberFormat="1" applyFont="1" applyFill="1" applyProtection="1">
      <protection locked="0"/>
    </xf>
    <xf numFmtId="170" fontId="124" fillId="0" borderId="0" xfId="94" applyNumberFormat="1" applyFont="1" applyProtection="1">
      <protection locked="0"/>
    </xf>
    <xf numFmtId="0" fontId="131" fillId="21" borderId="0" xfId="93" applyFont="1" applyFill="1" applyProtection="1">
      <protection locked="0"/>
    </xf>
    <xf numFmtId="0" fontId="131" fillId="0" borderId="82" xfId="93" applyFont="1" applyBorder="1" applyAlignment="1" applyProtection="1">
      <alignment horizontal="left"/>
      <protection locked="0"/>
    </xf>
    <xf numFmtId="0" fontId="131" fillId="21" borderId="82" xfId="93" applyFont="1" applyFill="1" applyBorder="1" applyProtection="1">
      <protection locked="0"/>
    </xf>
    <xf numFmtId="0" fontId="132" fillId="21" borderId="82" xfId="93" applyFont="1" applyFill="1" applyBorder="1" applyProtection="1">
      <protection locked="0"/>
    </xf>
    <xf numFmtId="170" fontId="132" fillId="21" borderId="82" xfId="94" applyNumberFormat="1" applyFont="1" applyFill="1" applyBorder="1" applyProtection="1">
      <protection locked="0"/>
    </xf>
    <xf numFmtId="0" fontId="132" fillId="21" borderId="0" xfId="93" applyFont="1" applyFill="1" applyProtection="1">
      <protection locked="0"/>
    </xf>
    <xf numFmtId="170" fontId="130" fillId="38" borderId="82" xfId="94" applyNumberFormat="1" applyFont="1" applyFill="1" applyBorder="1" applyProtection="1">
      <protection locked="0"/>
    </xf>
    <xf numFmtId="170" fontId="123" fillId="21" borderId="34" xfId="94" applyNumberFormat="1" applyFont="1" applyFill="1" applyBorder="1" applyProtection="1">
      <protection locked="0"/>
    </xf>
    <xf numFmtId="170" fontId="123" fillId="0" borderId="34" xfId="94" applyNumberFormat="1" applyFont="1" applyBorder="1" applyProtection="1">
      <protection locked="0"/>
    </xf>
    <xf numFmtId="170" fontId="124" fillId="0" borderId="0" xfId="93" applyNumberFormat="1" applyFont="1" applyProtection="1">
      <protection locked="0"/>
    </xf>
    <xf numFmtId="0" fontId="119" fillId="21" borderId="0" xfId="93" applyFont="1" applyFill="1" applyProtection="1">
      <protection locked="0"/>
    </xf>
    <xf numFmtId="0" fontId="119" fillId="21" borderId="82" xfId="93" applyFont="1" applyFill="1" applyBorder="1" applyAlignment="1" applyProtection="1">
      <alignment horizontal="left"/>
      <protection locked="0"/>
    </xf>
    <xf numFmtId="0" fontId="119" fillId="21" borderId="82" xfId="93" applyFont="1" applyFill="1" applyBorder="1" applyProtection="1">
      <protection locked="0"/>
    </xf>
    <xf numFmtId="170" fontId="124" fillId="21" borderId="34" xfId="94" applyNumberFormat="1" applyFont="1" applyFill="1" applyBorder="1" applyProtection="1">
      <protection locked="0"/>
    </xf>
    <xf numFmtId="0" fontId="124" fillId="0" borderId="0" xfId="93" applyFont="1" applyProtection="1">
      <protection locked="0"/>
    </xf>
    <xf numFmtId="170" fontId="123" fillId="21" borderId="47" xfId="94" applyNumberFormat="1" applyFont="1" applyFill="1" applyBorder="1" applyProtection="1">
      <protection locked="0"/>
    </xf>
    <xf numFmtId="170" fontId="123" fillId="0" borderId="47" xfId="94" applyNumberFormat="1" applyFont="1" applyBorder="1" applyProtection="1">
      <protection locked="0"/>
    </xf>
    <xf numFmtId="170" fontId="124" fillId="21" borderId="0" xfId="93" applyNumberFormat="1" applyFont="1" applyFill="1" applyProtection="1">
      <protection locked="0"/>
    </xf>
    <xf numFmtId="2" fontId="124" fillId="21" borderId="34" xfId="93" applyNumberFormat="1" applyFont="1" applyFill="1" applyBorder="1" applyProtection="1">
      <protection locked="0"/>
    </xf>
    <xf numFmtId="4" fontId="124" fillId="21" borderId="0" xfId="93" applyNumberFormat="1" applyFont="1" applyFill="1" applyProtection="1">
      <protection locked="0"/>
    </xf>
    <xf numFmtId="4" fontId="124" fillId="0" borderId="0" xfId="93" applyNumberFormat="1" applyFont="1" applyProtection="1">
      <protection locked="0"/>
    </xf>
    <xf numFmtId="170" fontId="122" fillId="21" borderId="0" xfId="94" applyNumberFormat="1" applyFont="1" applyFill="1" applyProtection="1">
      <protection locked="0"/>
    </xf>
    <xf numFmtId="0" fontId="131" fillId="38" borderId="0" xfId="93" applyFont="1" applyFill="1" applyProtection="1">
      <protection locked="0"/>
    </xf>
    <xf numFmtId="0" fontId="131" fillId="38" borderId="82" xfId="93" applyFont="1" applyFill="1" applyBorder="1" applyAlignment="1" applyProtection="1">
      <alignment horizontal="left"/>
      <protection locked="0"/>
    </xf>
    <xf numFmtId="0" fontId="131" fillId="38" borderId="82" xfId="93" applyFont="1" applyFill="1" applyBorder="1" applyProtection="1">
      <protection locked="0"/>
    </xf>
    <xf numFmtId="0" fontId="132" fillId="38" borderId="82" xfId="93" applyFont="1" applyFill="1" applyBorder="1" applyProtection="1">
      <protection locked="0"/>
    </xf>
    <xf numFmtId="40" fontId="132" fillId="38" borderId="82" xfId="93" applyNumberFormat="1" applyFont="1" applyFill="1" applyBorder="1" applyProtection="1">
      <protection locked="0"/>
    </xf>
    <xf numFmtId="170" fontId="132" fillId="38" borderId="82" xfId="94" applyNumberFormat="1" applyFont="1" applyFill="1" applyBorder="1" applyProtection="1">
      <protection locked="0"/>
    </xf>
    <xf numFmtId="0" fontId="132" fillId="38" borderId="0" xfId="93" applyFont="1" applyFill="1" applyProtection="1">
      <protection locked="0"/>
    </xf>
    <xf numFmtId="170" fontId="133" fillId="21" borderId="82" xfId="94" applyNumberFormat="1" applyFont="1" applyFill="1" applyBorder="1" applyProtection="1">
      <protection locked="0"/>
    </xf>
    <xf numFmtId="170" fontId="123" fillId="21" borderId="0" xfId="94" applyNumberFormat="1" applyFont="1" applyFill="1" applyProtection="1">
      <protection locked="0"/>
    </xf>
    <xf numFmtId="170" fontId="123" fillId="0" borderId="0" xfId="94" applyNumberFormat="1" applyFont="1" applyProtection="1">
      <protection locked="0"/>
    </xf>
    <xf numFmtId="0" fontId="131" fillId="21" borderId="82" xfId="93" applyFont="1" applyFill="1" applyBorder="1" applyAlignment="1" applyProtection="1">
      <alignment horizontal="left"/>
      <protection locked="0"/>
    </xf>
    <xf numFmtId="0" fontId="124" fillId="21" borderId="0" xfId="93" applyFont="1" applyFill="1" applyProtection="1">
      <protection locked="0"/>
    </xf>
    <xf numFmtId="0" fontId="123" fillId="21" borderId="0" xfId="93" applyFont="1" applyFill="1" applyProtection="1">
      <protection locked="0"/>
    </xf>
    <xf numFmtId="40" fontId="123" fillId="21" borderId="47" xfId="93" applyNumberFormat="1" applyFont="1" applyFill="1" applyBorder="1" applyProtection="1">
      <protection locked="0"/>
    </xf>
    <xf numFmtId="170" fontId="122" fillId="21" borderId="0" xfId="93" applyNumberFormat="1" applyFont="1" applyFill="1" applyProtection="1">
      <protection locked="0"/>
    </xf>
    <xf numFmtId="171" fontId="122" fillId="21" borderId="82" xfId="94" applyNumberFormat="1" applyFont="1" applyFill="1" applyBorder="1" applyProtection="1">
      <protection locked="0"/>
    </xf>
    <xf numFmtId="171" fontId="130" fillId="21" borderId="82" xfId="94" applyNumberFormat="1" applyFont="1" applyFill="1" applyBorder="1" applyProtection="1">
      <protection locked="0"/>
    </xf>
    <xf numFmtId="171" fontId="129" fillId="21" borderId="82" xfId="94" applyNumberFormat="1" applyFont="1" applyFill="1" applyBorder="1" applyProtection="1">
      <protection locked="0"/>
    </xf>
    <xf numFmtId="0" fontId="123" fillId="21" borderId="0" xfId="93" applyFont="1" applyFill="1" applyAlignment="1" applyProtection="1">
      <alignment horizontal="left"/>
      <protection locked="0"/>
    </xf>
    <xf numFmtId="0" fontId="120" fillId="21" borderId="0" xfId="93" applyFont="1" applyFill="1" applyProtection="1">
      <protection locked="0"/>
    </xf>
    <xf numFmtId="170" fontId="121" fillId="21" borderId="82" xfId="94" applyNumberFormat="1" applyFont="1" applyFill="1" applyBorder="1" applyProtection="1">
      <protection locked="0"/>
    </xf>
    <xf numFmtId="171" fontId="121" fillId="21" borderId="82" xfId="94" applyNumberFormat="1" applyFont="1" applyFill="1" applyBorder="1" applyProtection="1">
      <protection locked="0"/>
    </xf>
    <xf numFmtId="0" fontId="121" fillId="21" borderId="0" xfId="93" applyFont="1" applyFill="1" applyProtection="1">
      <protection locked="0"/>
    </xf>
    <xf numFmtId="40" fontId="123" fillId="21" borderId="0" xfId="93" applyNumberFormat="1" applyFont="1" applyFill="1" applyProtection="1">
      <protection locked="0"/>
    </xf>
    <xf numFmtId="170" fontId="123" fillId="21" borderId="28" xfId="94" applyNumberFormat="1" applyFont="1" applyFill="1" applyBorder="1" applyProtection="1">
      <protection locked="0"/>
    </xf>
    <xf numFmtId="170" fontId="119" fillId="21" borderId="0" xfId="94" applyNumberFormat="1" applyFont="1" applyFill="1" applyProtection="1">
      <protection locked="0"/>
    </xf>
    <xf numFmtId="0" fontId="134" fillId="0" borderId="0" xfId="93" applyFont="1" applyAlignment="1" applyProtection="1">
      <alignment horizontal="left"/>
      <protection locked="0"/>
    </xf>
    <xf numFmtId="170" fontId="119" fillId="21" borderId="82" xfId="94" applyNumberFormat="1" applyFont="1" applyFill="1" applyBorder="1" applyProtection="1">
      <protection locked="0"/>
    </xf>
    <xf numFmtId="40" fontId="121" fillId="21" borderId="82" xfId="93" applyNumberFormat="1" applyFont="1" applyFill="1" applyBorder="1" applyProtection="1">
      <protection locked="0"/>
    </xf>
    <xf numFmtId="170" fontId="131" fillId="21" borderId="82" xfId="94" applyNumberFormat="1" applyFont="1" applyFill="1" applyBorder="1" applyProtection="1">
      <protection locked="0"/>
    </xf>
    <xf numFmtId="170" fontId="123" fillId="21" borderId="0" xfId="93" applyNumberFormat="1" applyFont="1" applyFill="1" applyProtection="1">
      <protection locked="0"/>
    </xf>
    <xf numFmtId="170" fontId="123" fillId="21" borderId="34" xfId="93" applyNumberFormat="1" applyFont="1" applyFill="1" applyBorder="1" applyProtection="1">
      <protection locked="0"/>
    </xf>
    <xf numFmtId="0" fontId="131" fillId="0" borderId="82" xfId="93" applyFont="1" applyBorder="1" applyProtection="1">
      <protection locked="0"/>
    </xf>
    <xf numFmtId="40" fontId="123" fillId="0" borderId="0" xfId="93" applyNumberFormat="1" applyFont="1" applyProtection="1">
      <protection locked="0"/>
    </xf>
    <xf numFmtId="170" fontId="123" fillId="0" borderId="28" xfId="94" applyNumberFormat="1" applyFont="1" applyBorder="1" applyProtection="1">
      <protection locked="0"/>
    </xf>
    <xf numFmtId="0" fontId="119" fillId="39" borderId="0" xfId="93" applyFont="1" applyFill="1" applyProtection="1">
      <protection locked="0"/>
    </xf>
    <xf numFmtId="0" fontId="119" fillId="39" borderId="82" xfId="93" applyFont="1" applyFill="1" applyBorder="1" applyAlignment="1" applyProtection="1">
      <alignment horizontal="left"/>
      <protection locked="0"/>
    </xf>
    <xf numFmtId="0" fontId="119" fillId="39" borderId="82" xfId="93" applyFont="1" applyFill="1" applyBorder="1" applyProtection="1">
      <protection locked="0"/>
    </xf>
    <xf numFmtId="0" fontId="122" fillId="39" borderId="82" xfId="93" applyFont="1" applyFill="1" applyBorder="1" applyProtection="1">
      <protection locked="0"/>
    </xf>
    <xf numFmtId="170" fontId="122" fillId="39" borderId="82" xfId="94" applyNumberFormat="1" applyFont="1" applyFill="1" applyBorder="1" applyProtection="1">
      <protection locked="0"/>
    </xf>
    <xf numFmtId="0" fontId="124" fillId="39" borderId="0" xfId="93" applyFont="1" applyFill="1" applyProtection="1">
      <protection locked="0"/>
    </xf>
    <xf numFmtId="0" fontId="120" fillId="0" borderId="0" xfId="93" applyFont="1" applyAlignment="1" applyProtection="1">
      <alignment horizontal="left"/>
      <protection locked="0"/>
    </xf>
    <xf numFmtId="170" fontId="120" fillId="21" borderId="96" xfId="94" applyNumberFormat="1" applyFont="1" applyFill="1" applyBorder="1" applyProtection="1">
      <protection locked="0"/>
    </xf>
    <xf numFmtId="170" fontId="120" fillId="0" borderId="96" xfId="94" applyNumberFormat="1" applyFont="1" applyBorder="1" applyProtection="1">
      <protection locked="0"/>
    </xf>
    <xf numFmtId="0" fontId="129" fillId="21" borderId="94" xfId="93" applyFont="1" applyFill="1" applyBorder="1" applyAlignment="1" applyProtection="1">
      <alignment horizontal="left"/>
      <protection locked="0"/>
    </xf>
    <xf numFmtId="0" fontId="129" fillId="21" borderId="94" xfId="93" applyFont="1" applyFill="1" applyBorder="1" applyProtection="1">
      <protection locked="0"/>
    </xf>
    <xf numFmtId="0" fontId="130" fillId="21" borderId="94" xfId="93" applyFont="1" applyFill="1" applyBorder="1" applyProtection="1">
      <protection locked="0"/>
    </xf>
    <xf numFmtId="170" fontId="130" fillId="21" borderId="94" xfId="94" applyNumberFormat="1" applyFont="1" applyFill="1" applyBorder="1" applyProtection="1">
      <protection locked="0"/>
    </xf>
    <xf numFmtId="0" fontId="128" fillId="0" borderId="82" xfId="93" applyFont="1" applyBorder="1" applyAlignment="1" applyProtection="1">
      <alignment horizontal="left"/>
      <protection locked="0"/>
    </xf>
    <xf numFmtId="0" fontId="123" fillId="0" borderId="82" xfId="93" applyFont="1" applyBorder="1" applyAlignment="1" applyProtection="1">
      <alignment horizontal="left"/>
      <protection locked="0"/>
    </xf>
    <xf numFmtId="40" fontId="123" fillId="21" borderId="82" xfId="93" applyNumberFormat="1" applyFont="1" applyFill="1" applyBorder="1" applyProtection="1">
      <protection locked="0"/>
    </xf>
    <xf numFmtId="40" fontId="123" fillId="0" borderId="82" xfId="93" applyNumberFormat="1" applyFont="1" applyBorder="1" applyProtection="1">
      <protection locked="0"/>
    </xf>
    <xf numFmtId="0" fontId="123" fillId="0" borderId="7" xfId="93" applyFont="1" applyBorder="1" applyAlignment="1" applyProtection="1">
      <alignment horizontal="left"/>
      <protection locked="0"/>
    </xf>
    <xf numFmtId="0" fontId="135" fillId="0" borderId="0" xfId="93" applyFont="1" applyProtection="1">
      <protection locked="0"/>
    </xf>
    <xf numFmtId="0" fontId="119" fillId="46" borderId="0" xfId="93" applyFont="1" applyFill="1" applyProtection="1">
      <protection locked="0"/>
    </xf>
    <xf numFmtId="0" fontId="119" fillId="46" borderId="82" xfId="93" applyFont="1" applyFill="1" applyBorder="1" applyAlignment="1" applyProtection="1">
      <alignment horizontal="left"/>
      <protection locked="0"/>
    </xf>
    <xf numFmtId="0" fontId="119" fillId="46" borderId="82" xfId="93" applyFont="1" applyFill="1" applyBorder="1" applyProtection="1">
      <protection locked="0"/>
    </xf>
    <xf numFmtId="0" fontId="122" fillId="46" borderId="82" xfId="93" applyFont="1" applyFill="1" applyBorder="1" applyProtection="1">
      <protection locked="0"/>
    </xf>
    <xf numFmtId="170" fontId="122" fillId="46" borderId="82" xfId="94" applyNumberFormat="1" applyFont="1" applyFill="1" applyBorder="1" applyProtection="1">
      <protection locked="0"/>
    </xf>
    <xf numFmtId="0" fontId="124" fillId="46" borderId="0" xfId="93" applyFont="1" applyFill="1" applyProtection="1">
      <protection locked="0"/>
    </xf>
    <xf numFmtId="171" fontId="124" fillId="0" borderId="34" xfId="94" applyNumberFormat="1" applyFont="1" applyBorder="1" applyProtection="1">
      <protection locked="0"/>
    </xf>
    <xf numFmtId="170" fontId="119" fillId="0" borderId="0" xfId="93" applyNumberFormat="1" applyFont="1" applyProtection="1">
      <protection locked="0"/>
    </xf>
    <xf numFmtId="170" fontId="119" fillId="0" borderId="0" xfId="93" applyNumberFormat="1" applyFont="1" applyAlignment="1" applyProtection="1">
      <alignment horizontal="left"/>
      <protection locked="0"/>
    </xf>
    <xf numFmtId="170" fontId="122" fillId="0" borderId="0" xfId="93" applyNumberFormat="1" applyFont="1" applyProtection="1">
      <protection locked="0"/>
    </xf>
    <xf numFmtId="9" fontId="119" fillId="0" borderId="0" xfId="257" applyFont="1" applyProtection="1">
      <protection locked="0"/>
    </xf>
    <xf numFmtId="169" fontId="119" fillId="0" borderId="0" xfId="94" applyNumberFormat="1" applyFont="1" applyAlignment="1" applyProtection="1">
      <alignment horizontal="left"/>
      <protection locked="0"/>
    </xf>
    <xf numFmtId="40" fontId="78" fillId="22" borderId="82" xfId="93" applyNumberFormat="1" applyFont="1" applyFill="1" applyBorder="1" applyProtection="1">
      <protection locked="0"/>
    </xf>
    <xf numFmtId="4" fontId="136" fillId="21" borderId="0" xfId="93" applyNumberFormat="1" applyFont="1" applyFill="1"/>
    <xf numFmtId="40" fontId="137" fillId="0" borderId="0" xfId="93" applyNumberFormat="1" applyFont="1"/>
    <xf numFmtId="4" fontId="137" fillId="0" borderId="0" xfId="93" applyNumberFormat="1" applyFont="1"/>
    <xf numFmtId="38" fontId="137" fillId="0" borderId="0" xfId="93" applyNumberFormat="1" applyFont="1"/>
    <xf numFmtId="166" fontId="137" fillId="0" borderId="0" xfId="94" applyFont="1"/>
    <xf numFmtId="2" fontId="137" fillId="0" borderId="0" xfId="93" applyNumberFormat="1" applyFont="1"/>
    <xf numFmtId="4" fontId="48" fillId="0" borderId="0" xfId="93" applyNumberFormat="1" applyFont="1"/>
    <xf numFmtId="38" fontId="48" fillId="0" borderId="0" xfId="93" applyNumberFormat="1" applyFont="1"/>
    <xf numFmtId="166" fontId="136" fillId="0" borderId="0" xfId="94" applyFont="1"/>
    <xf numFmtId="4" fontId="136" fillId="0" borderId="0" xfId="93" applyNumberFormat="1" applyFont="1"/>
    <xf numFmtId="2" fontId="136" fillId="0" borderId="0" xfId="93" applyNumberFormat="1" applyFont="1"/>
    <xf numFmtId="2" fontId="136" fillId="21" borderId="0" xfId="93" applyNumberFormat="1" applyFont="1" applyFill="1"/>
    <xf numFmtId="0" fontId="138" fillId="0" borderId="0" xfId="93" applyFont="1"/>
    <xf numFmtId="40" fontId="137" fillId="21" borderId="0" xfId="93" applyNumberFormat="1" applyFont="1" applyFill="1"/>
    <xf numFmtId="40" fontId="87" fillId="0" borderId="45" xfId="93" applyNumberFormat="1" applyFont="1" applyBorder="1"/>
    <xf numFmtId="40" fontId="139" fillId="0" borderId="0" xfId="93" applyNumberFormat="1" applyFont="1"/>
    <xf numFmtId="170" fontId="74" fillId="21" borderId="0" xfId="93" applyNumberFormat="1" applyFont="1" applyFill="1" applyProtection="1">
      <protection locked="0"/>
    </xf>
    <xf numFmtId="40" fontId="78" fillId="21" borderId="26" xfId="93" applyNumberFormat="1" applyFont="1" applyFill="1" applyBorder="1" applyProtection="1">
      <protection locked="0"/>
    </xf>
    <xf numFmtId="40" fontId="78" fillId="21" borderId="23" xfId="93" applyNumberFormat="1" applyFont="1" applyFill="1" applyBorder="1" applyProtection="1">
      <protection locked="0"/>
    </xf>
    <xf numFmtId="40" fontId="78" fillId="21" borderId="22" xfId="93" applyNumberFormat="1" applyFont="1" applyFill="1" applyBorder="1" applyProtection="1">
      <protection locked="0"/>
    </xf>
    <xf numFmtId="40" fontId="78" fillId="21" borderId="25" xfId="93" applyNumberFormat="1" applyFont="1" applyFill="1" applyBorder="1" applyProtection="1">
      <protection locked="0"/>
    </xf>
    <xf numFmtId="40" fontId="78" fillId="21" borderId="24" xfId="93" applyNumberFormat="1" applyFont="1" applyFill="1" applyBorder="1" applyProtection="1">
      <protection locked="0"/>
    </xf>
    <xf numFmtId="0" fontId="25" fillId="0" borderId="71" xfId="93" applyFont="1" applyBorder="1" applyAlignment="1">
      <alignment horizontal="center"/>
    </xf>
    <xf numFmtId="40" fontId="77" fillId="21" borderId="45" xfId="93" applyNumberFormat="1" applyFont="1" applyFill="1" applyBorder="1" applyAlignment="1" applyProtection="1">
      <alignment horizontal="left"/>
      <protection locked="0"/>
    </xf>
    <xf numFmtId="168" fontId="28" fillId="0" borderId="46" xfId="109" applyFont="1" applyBorder="1"/>
    <xf numFmtId="0" fontId="74" fillId="16" borderId="0" xfId="93" applyFont="1" applyFill="1" applyProtection="1">
      <protection locked="0"/>
    </xf>
    <xf numFmtId="0" fontId="141" fillId="21" borderId="0" xfId="93" applyFont="1" applyFill="1" applyAlignment="1" applyProtection="1">
      <alignment horizontal="left"/>
      <protection locked="0"/>
    </xf>
    <xf numFmtId="0" fontId="141" fillId="16" borderId="0" xfId="93" applyFont="1" applyFill="1" applyProtection="1">
      <protection locked="0"/>
    </xf>
    <xf numFmtId="0" fontId="142" fillId="0" borderId="0" xfId="93" applyFont="1" applyProtection="1">
      <protection locked="0"/>
    </xf>
    <xf numFmtId="0" fontId="142" fillId="16" borderId="0" xfId="93" applyFont="1" applyFill="1" applyProtection="1">
      <protection locked="0"/>
    </xf>
    <xf numFmtId="0" fontId="78" fillId="16" borderId="0" xfId="93" applyFont="1" applyFill="1" applyProtection="1">
      <protection locked="0"/>
    </xf>
    <xf numFmtId="170" fontId="143" fillId="16" borderId="0" xfId="93" applyNumberFormat="1" applyFont="1" applyFill="1" applyProtection="1">
      <protection locked="0"/>
    </xf>
    <xf numFmtId="0" fontId="90" fillId="0" borderId="0" xfId="93" applyFont="1" applyAlignment="1" applyProtection="1">
      <alignment horizontal="left"/>
      <protection locked="0"/>
    </xf>
    <xf numFmtId="170" fontId="142" fillId="16" borderId="0" xfId="93" applyNumberFormat="1" applyFont="1" applyFill="1" applyProtection="1">
      <protection locked="0"/>
    </xf>
    <xf numFmtId="9" fontId="142" fillId="16" borderId="0" xfId="257" applyFont="1" applyFill="1" applyProtection="1">
      <protection locked="0"/>
    </xf>
    <xf numFmtId="0" fontId="144" fillId="0" borderId="0" xfId="93" applyFont="1" applyProtection="1">
      <protection locked="0"/>
    </xf>
    <xf numFmtId="0" fontId="145" fillId="35" borderId="0" xfId="93" applyFont="1" applyFill="1" applyAlignment="1" applyProtection="1">
      <alignment horizontal="left"/>
      <protection locked="0"/>
    </xf>
    <xf numFmtId="0" fontId="141" fillId="36" borderId="0" xfId="93" applyFont="1" applyFill="1" applyProtection="1">
      <protection locked="0"/>
    </xf>
    <xf numFmtId="0" fontId="74" fillId="0" borderId="0" xfId="93" applyFont="1" applyAlignment="1" applyProtection="1">
      <alignment horizontal="left"/>
      <protection locked="0"/>
    </xf>
    <xf numFmtId="170" fontId="78" fillId="16" borderId="0" xfId="93" applyNumberFormat="1" applyFont="1" applyFill="1" applyProtection="1">
      <protection locked="0"/>
    </xf>
    <xf numFmtId="9" fontId="78" fillId="16" borderId="0" xfId="257" applyFont="1" applyFill="1" applyProtection="1">
      <protection locked="0"/>
    </xf>
    <xf numFmtId="0" fontId="74" fillId="16" borderId="0" xfId="93" applyFont="1" applyFill="1" applyAlignment="1" applyProtection="1">
      <alignment horizontal="center"/>
      <protection locked="0"/>
    </xf>
    <xf numFmtId="0" fontId="144" fillId="0" borderId="0" xfId="93" applyFont="1" applyAlignment="1" applyProtection="1">
      <alignment horizontal="left"/>
      <protection locked="0"/>
    </xf>
    <xf numFmtId="0" fontId="144" fillId="16" borderId="0" xfId="93" applyFont="1" applyFill="1" applyAlignment="1" applyProtection="1">
      <alignment horizontal="center"/>
      <protection locked="0"/>
    </xf>
    <xf numFmtId="9" fontId="79" fillId="16" borderId="0" xfId="257" applyFont="1" applyFill="1" applyAlignment="1" applyProtection="1">
      <alignment horizontal="center" wrapText="1"/>
      <protection locked="0"/>
    </xf>
    <xf numFmtId="170" fontId="79" fillId="6" borderId="92" xfId="93" applyNumberFormat="1" applyFont="1" applyFill="1" applyBorder="1" applyAlignment="1" applyProtection="1">
      <alignment horizontal="center"/>
      <protection locked="0"/>
    </xf>
    <xf numFmtId="170" fontId="79" fillId="6" borderId="75" xfId="93" applyNumberFormat="1" applyFont="1" applyFill="1" applyBorder="1" applyAlignment="1" applyProtection="1">
      <alignment horizontal="center"/>
      <protection locked="0"/>
    </xf>
    <xf numFmtId="170" fontId="79" fillId="6" borderId="76" xfId="93" applyNumberFormat="1" applyFont="1" applyFill="1" applyBorder="1" applyAlignment="1" applyProtection="1">
      <alignment horizontal="center"/>
      <protection locked="0"/>
    </xf>
    <xf numFmtId="170" fontId="79" fillId="13" borderId="76" xfId="93" applyNumberFormat="1" applyFont="1" applyFill="1" applyBorder="1" applyAlignment="1" applyProtection="1">
      <alignment horizontal="center"/>
      <protection locked="0"/>
    </xf>
    <xf numFmtId="170" fontId="79" fillId="17" borderId="76" xfId="93" applyNumberFormat="1" applyFont="1" applyFill="1" applyBorder="1" applyAlignment="1" applyProtection="1">
      <alignment horizontal="center"/>
      <protection locked="0"/>
    </xf>
    <xf numFmtId="170" fontId="79" fillId="3" borderId="76" xfId="93" applyNumberFormat="1" applyFont="1" applyFill="1" applyBorder="1" applyAlignment="1" applyProtection="1">
      <alignment horizontal="center"/>
      <protection locked="0"/>
    </xf>
    <xf numFmtId="170" fontId="148" fillId="16" borderId="76" xfId="93" applyNumberFormat="1" applyFont="1" applyFill="1" applyBorder="1" applyAlignment="1" applyProtection="1">
      <alignment horizontal="center" vertical="center" wrapText="1"/>
      <protection locked="0"/>
    </xf>
    <xf numFmtId="0" fontId="78" fillId="16" borderId="62" xfId="93" applyFont="1" applyFill="1" applyBorder="1" applyAlignment="1" applyProtection="1">
      <alignment horizontal="center"/>
      <protection locked="0"/>
    </xf>
    <xf numFmtId="170" fontId="79" fillId="16" borderId="78" xfId="93" applyNumberFormat="1" applyFont="1" applyFill="1" applyBorder="1" applyAlignment="1" applyProtection="1">
      <alignment horizontal="center"/>
      <protection locked="0"/>
    </xf>
    <xf numFmtId="170" fontId="79" fillId="23" borderId="76" xfId="93" applyNumberFormat="1" applyFont="1" applyFill="1" applyBorder="1" applyAlignment="1" applyProtection="1">
      <alignment horizontal="center"/>
      <protection locked="0"/>
    </xf>
    <xf numFmtId="170" fontId="79" fillId="16" borderId="76" xfId="93" applyNumberFormat="1" applyFont="1" applyFill="1" applyBorder="1" applyAlignment="1" applyProtection="1">
      <alignment horizontal="center"/>
      <protection locked="0"/>
    </xf>
    <xf numFmtId="170" fontId="79" fillId="16" borderId="76" xfId="93" applyNumberFormat="1" applyFont="1" applyFill="1" applyBorder="1" applyAlignment="1" applyProtection="1">
      <alignment horizontal="center" vertical="center" wrapText="1"/>
      <protection locked="0"/>
    </xf>
    <xf numFmtId="170" fontId="79" fillId="16" borderId="79" xfId="93" applyNumberFormat="1" applyFont="1" applyFill="1" applyBorder="1" applyAlignment="1" applyProtection="1">
      <alignment horizontal="center" vertical="center" wrapText="1"/>
      <protection locked="0"/>
    </xf>
    <xf numFmtId="170" fontId="79" fillId="16" borderId="80" xfId="93" applyNumberFormat="1" applyFont="1" applyFill="1" applyBorder="1" applyAlignment="1" applyProtection="1">
      <alignment horizontal="center" wrapText="1"/>
      <protection locked="0"/>
    </xf>
    <xf numFmtId="170" fontId="79" fillId="16" borderId="79" xfId="93" applyNumberFormat="1" applyFont="1" applyFill="1" applyBorder="1" applyAlignment="1" applyProtection="1">
      <alignment horizontal="center" wrapText="1"/>
      <protection locked="0"/>
    </xf>
    <xf numFmtId="0" fontId="78" fillId="16" borderId="0" xfId="93" applyFont="1" applyFill="1" applyAlignment="1" applyProtection="1">
      <alignment horizontal="center"/>
      <protection locked="0"/>
    </xf>
    <xf numFmtId="170" fontId="79" fillId="16" borderId="84" xfId="93" applyNumberFormat="1" applyFont="1" applyFill="1" applyBorder="1" applyAlignment="1" applyProtection="1">
      <alignment horizontal="center"/>
      <protection locked="0"/>
    </xf>
    <xf numFmtId="170" fontId="79" fillId="16" borderId="75" xfId="93" applyNumberFormat="1" applyFont="1" applyFill="1" applyBorder="1" applyAlignment="1" applyProtection="1">
      <alignment horizontal="center"/>
      <protection locked="0"/>
    </xf>
    <xf numFmtId="9" fontId="86" fillId="11" borderId="93" xfId="257" applyFont="1" applyFill="1" applyBorder="1" applyAlignment="1" applyProtection="1">
      <alignment horizontal="center"/>
      <protection locked="0"/>
    </xf>
    <xf numFmtId="9" fontId="86" fillId="11" borderId="87" xfId="257" applyFont="1" applyFill="1" applyBorder="1" applyAlignment="1" applyProtection="1">
      <alignment horizontal="center"/>
      <protection locked="0"/>
    </xf>
    <xf numFmtId="9" fontId="86" fillId="11" borderId="88" xfId="257" applyFont="1" applyFill="1" applyBorder="1" applyAlignment="1" applyProtection="1">
      <alignment horizontal="center"/>
      <protection locked="0"/>
    </xf>
    <xf numFmtId="0" fontId="90" fillId="0" borderId="86" xfId="93" applyFont="1" applyBorder="1" applyAlignment="1" applyProtection="1">
      <alignment horizontal="left" vertical="center"/>
      <protection locked="0"/>
    </xf>
    <xf numFmtId="0" fontId="90" fillId="16" borderId="87" xfId="93" applyFont="1" applyFill="1" applyBorder="1" applyAlignment="1" applyProtection="1">
      <alignment horizontal="center" vertical="center"/>
      <protection locked="0"/>
    </xf>
    <xf numFmtId="166" fontId="69" fillId="28" borderId="87" xfId="94" applyFont="1" applyFill="1" applyBorder="1" applyAlignment="1">
      <alignment horizontal="center" vertical="center" wrapText="1"/>
    </xf>
    <xf numFmtId="9" fontId="79" fillId="16" borderId="73" xfId="257" applyFont="1" applyFill="1" applyBorder="1" applyAlignment="1" applyProtection="1">
      <alignment horizontal="center" vertical="center" wrapText="1"/>
      <protection locked="0"/>
    </xf>
    <xf numFmtId="170" fontId="79" fillId="6" borderId="40" xfId="93" applyNumberFormat="1" applyFont="1" applyFill="1" applyBorder="1" applyAlignment="1" applyProtection="1">
      <alignment horizontal="center"/>
      <protection locked="0"/>
    </xf>
    <xf numFmtId="170" fontId="79" fillId="6" borderId="13" xfId="93" applyNumberFormat="1" applyFont="1" applyFill="1" applyBorder="1" applyAlignment="1" applyProtection="1">
      <alignment horizontal="center"/>
      <protection locked="0"/>
    </xf>
    <xf numFmtId="170" fontId="79" fillId="13" borderId="13" xfId="93" applyNumberFormat="1" applyFont="1" applyFill="1" applyBorder="1" applyAlignment="1" applyProtection="1">
      <alignment horizontal="center"/>
      <protection locked="0"/>
    </xf>
    <xf numFmtId="170" fontId="79" fillId="17" borderId="13" xfId="93" applyNumberFormat="1" applyFont="1" applyFill="1" applyBorder="1" applyAlignment="1" applyProtection="1">
      <alignment horizontal="center"/>
      <protection locked="0"/>
    </xf>
    <xf numFmtId="170" fontId="79" fillId="3" borderId="13" xfId="93" applyNumberFormat="1" applyFont="1" applyFill="1" applyBorder="1" applyAlignment="1" applyProtection="1">
      <alignment horizontal="center"/>
      <protection locked="0"/>
    </xf>
    <xf numFmtId="170" fontId="148" fillId="16" borderId="13" xfId="93" applyNumberFormat="1" applyFont="1" applyFill="1" applyBorder="1" applyAlignment="1" applyProtection="1">
      <alignment horizontal="center" vertical="center" wrapText="1"/>
      <protection locked="0"/>
    </xf>
    <xf numFmtId="170" fontId="79" fillId="16" borderId="12" xfId="93" applyNumberFormat="1" applyFont="1" applyFill="1" applyBorder="1" applyAlignment="1" applyProtection="1">
      <alignment horizontal="center"/>
      <protection locked="0"/>
    </xf>
    <xf numFmtId="170" fontId="79" fillId="23" borderId="13" xfId="93" applyNumberFormat="1" applyFont="1" applyFill="1" applyBorder="1" applyAlignment="1" applyProtection="1">
      <alignment horizontal="center"/>
      <protection locked="0"/>
    </xf>
    <xf numFmtId="170" fontId="79" fillId="16" borderId="13" xfId="93" applyNumberFormat="1" applyFont="1" applyFill="1" applyBorder="1" applyAlignment="1" applyProtection="1">
      <alignment horizontal="center"/>
      <protection locked="0"/>
    </xf>
    <xf numFmtId="170" fontId="79" fillId="16" borderId="4" xfId="93" applyNumberFormat="1" applyFont="1" applyFill="1" applyBorder="1" applyAlignment="1" applyProtection="1">
      <alignment horizontal="center"/>
      <protection locked="0"/>
    </xf>
    <xf numFmtId="170" fontId="79" fillId="16" borderId="14" xfId="93" applyNumberFormat="1" applyFont="1" applyFill="1" applyBorder="1" applyAlignment="1" applyProtection="1">
      <alignment horizontal="center" vertical="center" wrapText="1"/>
      <protection locked="0"/>
    </xf>
    <xf numFmtId="170" fontId="79" fillId="16" borderId="4" xfId="93" applyNumberFormat="1" applyFont="1" applyFill="1" applyBorder="1" applyAlignment="1" applyProtection="1">
      <alignment horizontal="center" vertical="center" wrapText="1"/>
      <protection locked="0"/>
    </xf>
    <xf numFmtId="0" fontId="79" fillId="16" borderId="85" xfId="93" applyFont="1" applyFill="1" applyBorder="1" applyAlignment="1" applyProtection="1">
      <alignment horizontal="center"/>
      <protection locked="0"/>
    </xf>
    <xf numFmtId="170" fontId="79" fillId="16" borderId="40" xfId="93" applyNumberFormat="1" applyFont="1" applyFill="1" applyBorder="1" applyAlignment="1" applyProtection="1">
      <alignment horizontal="center"/>
      <protection locked="0"/>
    </xf>
    <xf numFmtId="0" fontId="78" fillId="9" borderId="87" xfId="93" applyFont="1" applyFill="1" applyBorder="1" applyProtection="1">
      <protection locked="0"/>
    </xf>
    <xf numFmtId="0" fontId="144" fillId="9" borderId="87" xfId="93" applyFont="1" applyFill="1" applyBorder="1" applyAlignment="1" applyProtection="1">
      <alignment horizontal="center" vertical="center"/>
      <protection locked="0"/>
    </xf>
    <xf numFmtId="0" fontId="144" fillId="9" borderId="87" xfId="93" applyFont="1" applyFill="1" applyBorder="1" applyAlignment="1" applyProtection="1">
      <alignment vertical="center"/>
      <protection locked="0"/>
    </xf>
    <xf numFmtId="0" fontId="144" fillId="9" borderId="87" xfId="93" applyFont="1" applyFill="1" applyBorder="1" applyAlignment="1" applyProtection="1">
      <alignment horizontal="center" vertical="center" wrapText="1"/>
      <protection locked="0"/>
    </xf>
    <xf numFmtId="0" fontId="144" fillId="9" borderId="88" xfId="93" applyFont="1" applyFill="1" applyBorder="1" applyAlignment="1" applyProtection="1">
      <alignment horizontal="center" wrapText="1"/>
      <protection locked="0"/>
    </xf>
    <xf numFmtId="0" fontId="144" fillId="7" borderId="86" xfId="93" applyFont="1" applyFill="1" applyBorder="1" applyAlignment="1" applyProtection="1">
      <alignment horizontal="center"/>
      <protection locked="0"/>
    </xf>
    <xf numFmtId="0" fontId="144" fillId="7" borderId="87" xfId="93" applyFont="1" applyFill="1" applyBorder="1" applyAlignment="1" applyProtection="1">
      <alignment horizontal="center"/>
      <protection locked="0"/>
    </xf>
    <xf numFmtId="0" fontId="144" fillId="7" borderId="87" xfId="93" applyFont="1" applyFill="1" applyBorder="1" applyAlignment="1" applyProtection="1">
      <alignment horizontal="center" wrapText="1"/>
      <protection locked="0"/>
    </xf>
    <xf numFmtId="9" fontId="86" fillId="11" borderId="89" xfId="257" applyFont="1" applyFill="1" applyBorder="1" applyAlignment="1" applyProtection="1">
      <alignment horizontal="center" vertical="center"/>
      <protection locked="0"/>
    </xf>
    <xf numFmtId="9" fontId="86" fillId="11" borderId="90" xfId="257" applyFont="1" applyFill="1" applyBorder="1" applyAlignment="1" applyProtection="1">
      <alignment horizontal="center" vertical="center" wrapText="1"/>
      <protection locked="0"/>
    </xf>
    <xf numFmtId="9" fontId="86" fillId="11" borderId="91" xfId="257" applyFont="1" applyFill="1" applyBorder="1" applyAlignment="1" applyProtection="1">
      <alignment horizontal="center" vertical="center" wrapText="1"/>
      <protection locked="0"/>
    </xf>
    <xf numFmtId="0" fontId="74" fillId="0" borderId="0" xfId="93" applyFont="1" applyProtection="1">
      <protection locked="0"/>
    </xf>
    <xf numFmtId="0" fontId="141" fillId="0" borderId="0" xfId="93" applyFont="1" applyAlignment="1" applyProtection="1">
      <alignment horizontal="left"/>
      <protection locked="0"/>
    </xf>
    <xf numFmtId="0" fontId="144" fillId="0" borderId="0" xfId="93" applyFont="1" applyAlignment="1" applyProtection="1">
      <alignment horizontal="center"/>
      <protection locked="0"/>
    </xf>
    <xf numFmtId="0" fontId="75" fillId="0" borderId="0" xfId="93" applyFont="1" applyAlignment="1" applyProtection="1">
      <alignment horizontal="center"/>
      <protection locked="0"/>
    </xf>
    <xf numFmtId="170" fontId="75" fillId="0" borderId="0" xfId="93" applyNumberFormat="1" applyFont="1" applyAlignment="1" applyProtection="1">
      <alignment horizontal="center"/>
      <protection locked="0"/>
    </xf>
    <xf numFmtId="170" fontId="75" fillId="0" borderId="0" xfId="93" applyNumberFormat="1" applyFont="1" applyAlignment="1" applyProtection="1">
      <alignment horizontal="center" vertical="center" wrapText="1"/>
      <protection locked="0"/>
    </xf>
    <xf numFmtId="9" fontId="75" fillId="0" borderId="0" xfId="257" applyFont="1" applyAlignment="1" applyProtection="1">
      <alignment horizontal="center" vertical="center" wrapText="1"/>
      <protection locked="0"/>
    </xf>
    <xf numFmtId="9" fontId="79" fillId="0" borderId="0" xfId="257" applyFont="1" applyAlignment="1" applyProtection="1">
      <alignment horizontal="center" vertical="center" wrapText="1"/>
      <protection locked="0"/>
    </xf>
    <xf numFmtId="170" fontId="79" fillId="0" borderId="0" xfId="93" applyNumberFormat="1" applyFont="1" applyAlignment="1" applyProtection="1">
      <alignment horizontal="center"/>
      <protection locked="0"/>
    </xf>
    <xf numFmtId="170" fontId="79" fillId="0" borderId="0" xfId="93" applyNumberFormat="1" applyFont="1" applyAlignment="1" applyProtection="1">
      <alignment horizontal="center" vertical="center"/>
      <protection locked="0"/>
    </xf>
    <xf numFmtId="170" fontId="79" fillId="0" borderId="0" xfId="93" applyNumberFormat="1" applyFont="1" applyAlignment="1" applyProtection="1">
      <alignment horizontal="center" vertical="center" wrapText="1"/>
      <protection locked="0"/>
    </xf>
    <xf numFmtId="0" fontId="78" fillId="0" borderId="0" xfId="93" applyFont="1" applyProtection="1">
      <protection locked="0"/>
    </xf>
    <xf numFmtId="0" fontId="79" fillId="0" borderId="0" xfId="93" applyFont="1" applyAlignment="1" applyProtection="1">
      <alignment horizontal="center"/>
      <protection locked="0"/>
    </xf>
    <xf numFmtId="0" fontId="140" fillId="0" borderId="0" xfId="93" applyFont="1" applyAlignment="1" applyProtection="1">
      <alignment horizontal="left"/>
      <protection locked="0"/>
    </xf>
    <xf numFmtId="170" fontId="78" fillId="0" borderId="0" xfId="93" applyNumberFormat="1" applyFont="1" applyProtection="1">
      <protection locked="0"/>
    </xf>
    <xf numFmtId="40" fontId="78" fillId="21" borderId="82" xfId="93" quotePrefix="1" applyNumberFormat="1" applyFont="1" applyFill="1" applyBorder="1" applyProtection="1">
      <protection locked="0"/>
    </xf>
    <xf numFmtId="40" fontId="78" fillId="21" borderId="33" xfId="93" applyNumberFormat="1" applyFont="1" applyFill="1" applyBorder="1" applyProtection="1">
      <protection locked="0"/>
    </xf>
    <xf numFmtId="40" fontId="78" fillId="21" borderId="30" xfId="93" applyNumberFormat="1" applyFont="1" applyFill="1" applyBorder="1" applyProtection="1">
      <protection locked="0"/>
    </xf>
    <xf numFmtId="40" fontId="78" fillId="21" borderId="31" xfId="93" applyNumberFormat="1" applyFont="1" applyFill="1" applyBorder="1" applyProtection="1">
      <protection locked="0"/>
    </xf>
    <xf numFmtId="40" fontId="78" fillId="21" borderId="32" xfId="93" applyNumberFormat="1" applyFont="1" applyFill="1" applyBorder="1" applyProtection="1">
      <protection locked="0"/>
    </xf>
    <xf numFmtId="40" fontId="78" fillId="21" borderId="29" xfId="93" applyNumberFormat="1" applyFont="1" applyFill="1" applyBorder="1" applyProtection="1">
      <protection locked="0"/>
    </xf>
    <xf numFmtId="0" fontId="144" fillId="21" borderId="82" xfId="93" applyFont="1" applyFill="1" applyBorder="1" applyProtection="1">
      <protection locked="0"/>
    </xf>
    <xf numFmtId="40" fontId="144" fillId="21" borderId="82" xfId="93" applyNumberFormat="1" applyFont="1" applyFill="1" applyBorder="1" applyProtection="1">
      <protection locked="0"/>
    </xf>
    <xf numFmtId="40" fontId="79" fillId="21" borderId="30" xfId="93" applyNumberFormat="1" applyFont="1" applyFill="1" applyBorder="1" applyProtection="1">
      <protection locked="0"/>
    </xf>
    <xf numFmtId="40" fontId="79" fillId="21" borderId="31" xfId="93" applyNumberFormat="1" applyFont="1" applyFill="1" applyBorder="1" applyProtection="1">
      <protection locked="0"/>
    </xf>
    <xf numFmtId="40" fontId="79" fillId="21" borderId="33" xfId="93" applyNumberFormat="1" applyFont="1" applyFill="1" applyBorder="1" applyProtection="1">
      <protection locked="0"/>
    </xf>
    <xf numFmtId="40" fontId="79" fillId="21" borderId="32" xfId="93" applyNumberFormat="1" applyFont="1" applyFill="1" applyBorder="1" applyProtection="1">
      <protection locked="0"/>
    </xf>
    <xf numFmtId="170" fontId="78" fillId="0" borderId="82" xfId="94" applyNumberFormat="1" applyFont="1" applyBorder="1" applyProtection="1">
      <protection locked="0"/>
    </xf>
    <xf numFmtId="9" fontId="78" fillId="0" borderId="82" xfId="93" applyNumberFormat="1" applyFont="1" applyBorder="1" applyProtection="1">
      <protection locked="0"/>
    </xf>
    <xf numFmtId="1" fontId="78" fillId="0" borderId="82" xfId="93" applyNumberFormat="1" applyFont="1" applyBorder="1" applyProtection="1">
      <protection locked="0"/>
    </xf>
    <xf numFmtId="40" fontId="78" fillId="0" borderId="26" xfId="93" applyNumberFormat="1" applyFont="1" applyBorder="1" applyProtection="1">
      <protection locked="0"/>
    </xf>
    <xf numFmtId="40" fontId="78" fillId="0" borderId="23" xfId="93" applyNumberFormat="1" applyFont="1" applyBorder="1" applyProtection="1">
      <protection locked="0"/>
    </xf>
    <xf numFmtId="40" fontId="78" fillId="0" borderId="22" xfId="93" applyNumberFormat="1" applyFont="1" applyBorder="1" applyProtection="1">
      <protection locked="0"/>
    </xf>
    <xf numFmtId="40" fontId="78" fillId="0" borderId="25" xfId="93" applyNumberFormat="1" applyFont="1" applyBorder="1" applyProtection="1">
      <protection locked="0"/>
    </xf>
    <xf numFmtId="40" fontId="78" fillId="0" borderId="24" xfId="93" applyNumberFormat="1" applyFont="1" applyBorder="1" applyProtection="1">
      <protection locked="0"/>
    </xf>
    <xf numFmtId="0" fontId="144" fillId="0" borderId="82" xfId="93" applyFont="1" applyBorder="1" applyProtection="1">
      <protection locked="0"/>
    </xf>
    <xf numFmtId="40" fontId="144" fillId="21" borderId="34" xfId="93" applyNumberFormat="1" applyFont="1" applyFill="1" applyBorder="1" applyProtection="1">
      <protection locked="0"/>
    </xf>
    <xf numFmtId="40" fontId="78" fillId="0" borderId="0" xfId="93" applyNumberFormat="1" applyFont="1" applyProtection="1">
      <protection locked="0"/>
    </xf>
    <xf numFmtId="9" fontId="78" fillId="0" borderId="0" xfId="93" applyNumberFormat="1" applyFont="1" applyProtection="1">
      <protection locked="0"/>
    </xf>
    <xf numFmtId="40" fontId="144" fillId="0" borderId="34" xfId="93" applyNumberFormat="1" applyFont="1" applyBorder="1" applyProtection="1">
      <protection locked="0"/>
    </xf>
    <xf numFmtId="9" fontId="69" fillId="0" borderId="0" xfId="257" applyFont="1"/>
    <xf numFmtId="40" fontId="74" fillId="0" borderId="0" xfId="93" applyNumberFormat="1" applyFont="1" applyProtection="1">
      <protection locked="0"/>
    </xf>
    <xf numFmtId="40" fontId="78" fillId="21" borderId="0" xfId="93" applyNumberFormat="1" applyFont="1" applyFill="1" applyProtection="1">
      <protection locked="0"/>
    </xf>
    <xf numFmtId="170" fontId="78" fillId="0" borderId="0" xfId="94" applyNumberFormat="1" applyFont="1" applyProtection="1">
      <protection locked="0"/>
    </xf>
    <xf numFmtId="2" fontId="78" fillId="0" borderId="0" xfId="93" applyNumberFormat="1" applyFont="1" applyProtection="1">
      <protection locked="0"/>
    </xf>
    <xf numFmtId="1" fontId="78" fillId="0" borderId="0" xfId="93" applyNumberFormat="1" applyFont="1" applyProtection="1">
      <protection locked="0"/>
    </xf>
    <xf numFmtId="0" fontId="75" fillId="0" borderId="0" xfId="93" applyFont="1" applyProtection="1">
      <protection locked="0"/>
    </xf>
    <xf numFmtId="40" fontId="78" fillId="0" borderId="33" xfId="93" applyNumberFormat="1" applyFont="1" applyBorder="1" applyProtection="1">
      <protection locked="0"/>
    </xf>
    <xf numFmtId="40" fontId="78" fillId="0" borderId="30" xfId="93" applyNumberFormat="1" applyFont="1" applyBorder="1" applyProtection="1">
      <protection locked="0"/>
    </xf>
    <xf numFmtId="40" fontId="78" fillId="0" borderId="31" xfId="93" applyNumberFormat="1" applyFont="1" applyBorder="1" applyProtection="1">
      <protection locked="0"/>
    </xf>
    <xf numFmtId="40" fontId="78" fillId="0" borderId="32" xfId="93" applyNumberFormat="1" applyFont="1" applyBorder="1" applyProtection="1">
      <protection locked="0"/>
    </xf>
    <xf numFmtId="40" fontId="78" fillId="0" borderId="29" xfId="93" applyNumberFormat="1" applyFont="1" applyBorder="1" applyProtection="1">
      <protection locked="0"/>
    </xf>
    <xf numFmtId="170" fontId="144" fillId="0" borderId="0" xfId="93" applyNumberFormat="1" applyFont="1" applyProtection="1">
      <protection locked="0"/>
    </xf>
    <xf numFmtId="40" fontId="74" fillId="0" borderId="82" xfId="93" applyNumberFormat="1" applyFont="1" applyBorder="1" applyProtection="1">
      <protection locked="0"/>
    </xf>
    <xf numFmtId="170" fontId="79" fillId="0" borderId="82" xfId="94" applyNumberFormat="1" applyFont="1" applyBorder="1" applyProtection="1">
      <protection locked="0"/>
    </xf>
    <xf numFmtId="9" fontId="79" fillId="0" borderId="82" xfId="93" applyNumberFormat="1" applyFont="1" applyBorder="1" applyProtection="1">
      <protection locked="0"/>
    </xf>
    <xf numFmtId="0" fontId="79" fillId="0" borderId="0" xfId="93" applyFont="1" applyProtection="1">
      <protection locked="0"/>
    </xf>
    <xf numFmtId="2" fontId="79" fillId="0" borderId="82" xfId="93" applyNumberFormat="1" applyFont="1" applyBorder="1" applyProtection="1">
      <protection locked="0"/>
    </xf>
    <xf numFmtId="40" fontId="79" fillId="0" borderId="82" xfId="93" applyNumberFormat="1" applyFont="1" applyBorder="1" applyProtection="1">
      <protection locked="0"/>
    </xf>
    <xf numFmtId="1" fontId="79" fillId="0" borderId="82" xfId="93" applyNumberFormat="1" applyFont="1" applyBorder="1" applyProtection="1">
      <protection locked="0"/>
    </xf>
    <xf numFmtId="0" fontId="150" fillId="0" borderId="82" xfId="93" applyFont="1" applyBorder="1" applyProtection="1">
      <protection locked="0"/>
    </xf>
    <xf numFmtId="40" fontId="79" fillId="0" borderId="26" xfId="93" applyNumberFormat="1" applyFont="1" applyBorder="1" applyProtection="1">
      <protection locked="0"/>
    </xf>
    <xf numFmtId="40" fontId="79" fillId="0" borderId="23" xfId="93" applyNumberFormat="1" applyFont="1" applyBorder="1" applyProtection="1">
      <protection locked="0"/>
    </xf>
    <xf numFmtId="40" fontId="79" fillId="0" borderId="22" xfId="93" applyNumberFormat="1" applyFont="1" applyBorder="1" applyProtection="1">
      <protection locked="0"/>
    </xf>
    <xf numFmtId="40" fontId="79" fillId="0" borderId="25" xfId="93" applyNumberFormat="1" applyFont="1" applyBorder="1" applyProtection="1">
      <protection locked="0"/>
    </xf>
    <xf numFmtId="40" fontId="79" fillId="0" borderId="24" xfId="93" applyNumberFormat="1" applyFont="1" applyBorder="1" applyProtection="1">
      <protection locked="0"/>
    </xf>
    <xf numFmtId="0" fontId="79" fillId="0" borderId="82" xfId="93" applyFont="1" applyBorder="1" applyProtection="1">
      <protection locked="0"/>
    </xf>
    <xf numFmtId="9" fontId="80" fillId="0" borderId="82" xfId="257" applyFont="1" applyBorder="1"/>
    <xf numFmtId="170" fontId="144" fillId="21" borderId="0" xfId="93" applyNumberFormat="1" applyFont="1" applyFill="1" applyProtection="1">
      <protection locked="0"/>
    </xf>
    <xf numFmtId="170" fontId="74" fillId="0" borderId="0" xfId="93" applyNumberFormat="1" applyFont="1" applyProtection="1">
      <protection locked="0"/>
    </xf>
    <xf numFmtId="0" fontId="151" fillId="0" borderId="82" xfId="93" applyFont="1" applyBorder="1" applyProtection="1">
      <protection locked="0"/>
    </xf>
    <xf numFmtId="40" fontId="144" fillId="0" borderId="0" xfId="93" applyNumberFormat="1" applyFont="1" applyProtection="1">
      <protection locked="0"/>
    </xf>
    <xf numFmtId="0" fontId="144" fillId="22" borderId="82" xfId="93" applyFont="1" applyFill="1" applyBorder="1" applyProtection="1">
      <protection locked="0"/>
    </xf>
    <xf numFmtId="9" fontId="78" fillId="0" borderId="82" xfId="257" applyFont="1" applyBorder="1" applyProtection="1">
      <protection locked="0"/>
    </xf>
    <xf numFmtId="40" fontId="78" fillId="0" borderId="27" xfId="93" applyNumberFormat="1" applyFont="1" applyBorder="1" applyProtection="1">
      <protection locked="0"/>
    </xf>
    <xf numFmtId="40" fontId="78" fillId="0" borderId="3" xfId="93" applyNumberFormat="1" applyFont="1" applyBorder="1" applyProtection="1">
      <protection locked="0"/>
    </xf>
    <xf numFmtId="40" fontId="78" fillId="0" borderId="15" xfId="93" applyNumberFormat="1" applyFont="1" applyBorder="1" applyProtection="1">
      <protection locked="0"/>
    </xf>
    <xf numFmtId="9" fontId="78" fillId="21" borderId="82" xfId="257" applyFont="1" applyFill="1" applyBorder="1" applyProtection="1">
      <protection locked="0"/>
    </xf>
    <xf numFmtId="0" fontId="144" fillId="21" borderId="0" xfId="93" applyFont="1" applyFill="1" applyProtection="1">
      <protection locked="0"/>
    </xf>
    <xf numFmtId="40" fontId="79" fillId="0" borderId="0" xfId="93" applyNumberFormat="1" applyFont="1" applyProtection="1">
      <protection locked="0"/>
    </xf>
    <xf numFmtId="40" fontId="79" fillId="21" borderId="0" xfId="93" applyNumberFormat="1" applyFont="1" applyFill="1" applyProtection="1">
      <protection locked="0"/>
    </xf>
    <xf numFmtId="2" fontId="79" fillId="0" borderId="0" xfId="93" applyNumberFormat="1" applyFont="1" applyProtection="1">
      <protection locked="0"/>
    </xf>
    <xf numFmtId="1" fontId="79" fillId="0" borderId="0" xfId="93" applyNumberFormat="1" applyFont="1" applyProtection="1">
      <protection locked="0"/>
    </xf>
    <xf numFmtId="170" fontId="74" fillId="0" borderId="0" xfId="94" applyNumberFormat="1" applyFont="1" applyProtection="1">
      <protection locked="0"/>
    </xf>
    <xf numFmtId="170" fontId="79" fillId="21" borderId="0" xfId="94" applyNumberFormat="1" applyFont="1" applyFill="1" applyProtection="1">
      <protection locked="0"/>
    </xf>
    <xf numFmtId="170" fontId="79" fillId="0" borderId="0" xfId="94" applyNumberFormat="1" applyFont="1" applyProtection="1">
      <protection locked="0"/>
    </xf>
    <xf numFmtId="9" fontId="79" fillId="0" borderId="0" xfId="257" applyFont="1" applyProtection="1">
      <protection locked="0"/>
    </xf>
    <xf numFmtId="2" fontId="79" fillId="0" borderId="0" xfId="94" applyNumberFormat="1" applyFont="1" applyProtection="1">
      <protection locked="0"/>
    </xf>
    <xf numFmtId="1" fontId="79" fillId="0" borderId="0" xfId="94" applyNumberFormat="1" applyFont="1" applyProtection="1">
      <protection locked="0"/>
    </xf>
    <xf numFmtId="169" fontId="78" fillId="0" borderId="0" xfId="94" applyNumberFormat="1" applyFont="1" applyProtection="1">
      <protection locked="0"/>
    </xf>
    <xf numFmtId="170" fontId="144" fillId="21" borderId="34" xfId="94" applyNumberFormat="1" applyFont="1" applyFill="1" applyBorder="1" applyProtection="1">
      <protection locked="0"/>
    </xf>
    <xf numFmtId="170" fontId="144" fillId="0" borderId="34" xfId="94" applyNumberFormat="1" applyFont="1" applyBorder="1" applyProtection="1">
      <protection locked="0"/>
    </xf>
    <xf numFmtId="169" fontId="144" fillId="0" borderId="0" xfId="94" applyNumberFormat="1" applyFont="1" applyProtection="1">
      <protection locked="0"/>
    </xf>
    <xf numFmtId="170" fontId="79" fillId="0" borderId="0" xfId="93" applyNumberFormat="1" applyFont="1" applyProtection="1">
      <protection locked="0"/>
    </xf>
    <xf numFmtId="10" fontId="78" fillId="0" borderId="0" xfId="94" applyNumberFormat="1" applyFont="1" applyProtection="1">
      <protection locked="0"/>
    </xf>
    <xf numFmtId="170" fontId="74" fillId="21" borderId="82" xfId="94" applyNumberFormat="1" applyFont="1" applyFill="1" applyBorder="1" applyProtection="1">
      <protection locked="0"/>
    </xf>
    <xf numFmtId="1" fontId="74" fillId="21" borderId="82" xfId="93" applyNumberFormat="1" applyFont="1" applyFill="1" applyBorder="1" applyProtection="1">
      <protection locked="0"/>
    </xf>
    <xf numFmtId="170" fontId="79" fillId="21" borderId="34" xfId="94" applyNumberFormat="1" applyFont="1" applyFill="1" applyBorder="1" applyProtection="1">
      <protection locked="0"/>
    </xf>
    <xf numFmtId="170" fontId="144" fillId="0" borderId="0" xfId="94" applyNumberFormat="1" applyFont="1" applyProtection="1">
      <protection locked="0"/>
    </xf>
    <xf numFmtId="2" fontId="74" fillId="0" borderId="0" xfId="94" applyNumberFormat="1" applyFont="1" applyProtection="1">
      <protection locked="0"/>
    </xf>
    <xf numFmtId="169" fontId="79" fillId="0" borderId="0" xfId="94" applyNumberFormat="1" applyFont="1" applyProtection="1">
      <protection locked="0"/>
    </xf>
    <xf numFmtId="0" fontId="79" fillId="21" borderId="0" xfId="93" applyFont="1" applyFill="1" applyProtection="1">
      <protection locked="0"/>
    </xf>
    <xf numFmtId="2" fontId="78" fillId="0" borderId="82" xfId="94" applyNumberFormat="1" applyFont="1" applyBorder="1" applyProtection="1">
      <protection locked="0"/>
    </xf>
    <xf numFmtId="169" fontId="79" fillId="0" borderId="82" xfId="94" applyNumberFormat="1" applyFont="1" applyBorder="1" applyProtection="1">
      <protection locked="0"/>
    </xf>
    <xf numFmtId="0" fontId="79" fillId="21" borderId="82" xfId="93" applyFont="1" applyFill="1" applyBorder="1" applyProtection="1">
      <protection locked="0"/>
    </xf>
    <xf numFmtId="170" fontId="144" fillId="21" borderId="47" xfId="94" applyNumberFormat="1" applyFont="1" applyFill="1" applyBorder="1" applyProtection="1">
      <protection locked="0"/>
    </xf>
    <xf numFmtId="170" fontId="144" fillId="0" borderId="47" xfId="94" applyNumberFormat="1" applyFont="1" applyBorder="1" applyProtection="1">
      <protection locked="0"/>
    </xf>
    <xf numFmtId="9" fontId="78" fillId="0" borderId="0" xfId="257" applyFont="1" applyProtection="1">
      <protection locked="0"/>
    </xf>
    <xf numFmtId="170" fontId="79" fillId="21" borderId="0" xfId="93" applyNumberFormat="1" applyFont="1" applyFill="1" applyProtection="1">
      <protection locked="0"/>
    </xf>
    <xf numFmtId="40" fontId="78" fillId="37" borderId="82" xfId="93" applyNumberFormat="1" applyFont="1" applyFill="1" applyBorder="1" applyProtection="1">
      <protection locked="0"/>
    </xf>
    <xf numFmtId="2" fontId="79" fillId="21" borderId="34" xfId="93" applyNumberFormat="1" applyFont="1" applyFill="1" applyBorder="1" applyProtection="1">
      <protection locked="0"/>
    </xf>
    <xf numFmtId="9" fontId="80" fillId="0" borderId="0" xfId="257" applyFont="1"/>
    <xf numFmtId="4" fontId="79" fillId="21" borderId="0" xfId="93" applyNumberFormat="1" applyFont="1" applyFill="1" applyProtection="1">
      <protection locked="0"/>
    </xf>
    <xf numFmtId="4" fontId="79" fillId="0" borderId="0" xfId="93" applyNumberFormat="1" applyFont="1" applyProtection="1">
      <protection locked="0"/>
    </xf>
    <xf numFmtId="4" fontId="144" fillId="0" borderId="95" xfId="93" applyNumberFormat="1" applyFont="1" applyBorder="1" applyProtection="1">
      <protection locked="0"/>
    </xf>
    <xf numFmtId="9" fontId="144" fillId="0" borderId="0" xfId="257" applyFont="1" applyProtection="1">
      <protection locked="0"/>
    </xf>
    <xf numFmtId="170" fontId="78" fillId="21" borderId="0" xfId="94" applyNumberFormat="1" applyFont="1" applyFill="1" applyProtection="1">
      <protection locked="0"/>
    </xf>
    <xf numFmtId="2" fontId="78" fillId="0" borderId="0" xfId="94" applyNumberFormat="1" applyFont="1" applyProtection="1">
      <protection locked="0"/>
    </xf>
    <xf numFmtId="1" fontId="78" fillId="0" borderId="0" xfId="94" applyNumberFormat="1" applyFont="1" applyProtection="1">
      <protection locked="0"/>
    </xf>
    <xf numFmtId="169" fontId="78" fillId="0" borderId="82" xfId="94" applyNumberFormat="1" applyFont="1" applyBorder="1" applyProtection="1">
      <protection locked="0"/>
    </xf>
    <xf numFmtId="170" fontId="144" fillId="21" borderId="0" xfId="94" applyNumberFormat="1" applyFont="1" applyFill="1" applyProtection="1">
      <protection locked="0"/>
    </xf>
    <xf numFmtId="40" fontId="74" fillId="34" borderId="82" xfId="93" applyNumberFormat="1" applyFont="1" applyFill="1" applyBorder="1" applyProtection="1">
      <protection locked="0"/>
    </xf>
    <xf numFmtId="9" fontId="74" fillId="21" borderId="82" xfId="257" applyFont="1" applyFill="1" applyBorder="1" applyProtection="1">
      <protection locked="0"/>
    </xf>
    <xf numFmtId="40" fontId="144" fillId="21" borderId="47" xfId="93" applyNumberFormat="1" applyFont="1" applyFill="1" applyBorder="1" applyProtection="1">
      <protection locked="0"/>
    </xf>
    <xf numFmtId="40" fontId="144" fillId="21" borderId="0" xfId="93" applyNumberFormat="1" applyFont="1" applyFill="1" applyProtection="1">
      <protection locked="0"/>
    </xf>
    <xf numFmtId="9" fontId="144" fillId="21" borderId="0" xfId="257" applyFont="1" applyFill="1" applyProtection="1">
      <protection locked="0"/>
    </xf>
    <xf numFmtId="9" fontId="78" fillId="21" borderId="0" xfId="257" applyFont="1" applyFill="1" applyProtection="1">
      <protection locked="0"/>
    </xf>
    <xf numFmtId="171" fontId="78" fillId="21" borderId="82" xfId="94" applyNumberFormat="1" applyFont="1" applyFill="1" applyBorder="1" applyProtection="1">
      <protection locked="0"/>
    </xf>
    <xf numFmtId="171" fontId="74" fillId="21" borderId="82" xfId="94" applyNumberFormat="1" applyFont="1" applyFill="1" applyBorder="1" applyProtection="1">
      <protection locked="0"/>
    </xf>
    <xf numFmtId="9" fontId="69" fillId="21" borderId="83" xfId="257" applyFont="1" applyFill="1" applyBorder="1"/>
    <xf numFmtId="0" fontId="73" fillId="0" borderId="0" xfId="0" applyFont="1" applyProtection="1">
      <protection locked="0"/>
    </xf>
    <xf numFmtId="169" fontId="78" fillId="21" borderId="94" xfId="94" applyNumberFormat="1" applyFont="1" applyFill="1" applyBorder="1" applyProtection="1">
      <protection locked="0"/>
    </xf>
    <xf numFmtId="170" fontId="144" fillId="21" borderId="28" xfId="94" applyNumberFormat="1" applyFont="1" applyFill="1" applyBorder="1" applyProtection="1">
      <protection locked="0"/>
    </xf>
    <xf numFmtId="0" fontId="153" fillId="0" borderId="0" xfId="93" applyFont="1" applyAlignment="1" applyProtection="1">
      <alignment horizontal="left"/>
      <protection locked="0"/>
    </xf>
    <xf numFmtId="169" fontId="74" fillId="21" borderId="82" xfId="94" applyNumberFormat="1" applyFont="1" applyFill="1" applyBorder="1" applyProtection="1">
      <protection locked="0"/>
    </xf>
    <xf numFmtId="40" fontId="74" fillId="21" borderId="27" xfId="93" applyNumberFormat="1" applyFont="1" applyFill="1" applyBorder="1" applyProtection="1">
      <protection locked="0"/>
    </xf>
    <xf numFmtId="40" fontId="74" fillId="21" borderId="3" xfId="93" applyNumberFormat="1" applyFont="1" applyFill="1" applyBorder="1" applyProtection="1">
      <protection locked="0"/>
    </xf>
    <xf numFmtId="40" fontId="74" fillId="21" borderId="15" xfId="93" applyNumberFormat="1" applyFont="1" applyFill="1" applyBorder="1" applyProtection="1">
      <protection locked="0"/>
    </xf>
    <xf numFmtId="2" fontId="144" fillId="21" borderId="82" xfId="94" applyNumberFormat="1" applyFont="1" applyFill="1" applyBorder="1" applyProtection="1">
      <protection locked="0"/>
    </xf>
    <xf numFmtId="2" fontId="78" fillId="22" borderId="82" xfId="93" applyNumberFormat="1" applyFont="1" applyFill="1" applyBorder="1" applyProtection="1">
      <protection locked="0"/>
    </xf>
    <xf numFmtId="169" fontId="74" fillId="21" borderId="82" xfId="94" applyNumberFormat="1" applyFont="1" applyFill="1" applyBorder="1" applyAlignment="1" applyProtection="1">
      <alignment horizontal="left"/>
      <protection locked="0"/>
    </xf>
    <xf numFmtId="169" fontId="144" fillId="0" borderId="47" xfId="94" applyNumberFormat="1" applyFont="1" applyBorder="1" applyProtection="1">
      <protection locked="0"/>
    </xf>
    <xf numFmtId="170" fontId="144" fillId="0" borderId="96" xfId="94" applyNumberFormat="1" applyFont="1" applyBorder="1" applyProtection="1">
      <protection locked="0"/>
    </xf>
    <xf numFmtId="170" fontId="74" fillId="0" borderId="96" xfId="94" applyNumberFormat="1" applyFont="1" applyBorder="1" applyProtection="1">
      <protection locked="0"/>
    </xf>
    <xf numFmtId="170" fontId="152" fillId="0" borderId="0" xfId="94" applyNumberFormat="1" applyFont="1" applyProtection="1">
      <protection locked="0"/>
    </xf>
    <xf numFmtId="170" fontId="144" fillId="21" borderId="82" xfId="94" applyNumberFormat="1" applyFont="1" applyFill="1" applyBorder="1" applyProtection="1">
      <protection locked="0"/>
    </xf>
    <xf numFmtId="40" fontId="78" fillId="0" borderId="35" xfId="93" applyNumberFormat="1" applyFont="1" applyBorder="1" applyProtection="1">
      <protection locked="0"/>
    </xf>
    <xf numFmtId="40" fontId="78" fillId="0" borderId="5" xfId="93" applyNumberFormat="1" applyFont="1" applyBorder="1" applyProtection="1">
      <protection locked="0"/>
    </xf>
    <xf numFmtId="40" fontId="78" fillId="0" borderId="16" xfId="93" applyNumberFormat="1" applyFont="1" applyBorder="1" applyProtection="1">
      <protection locked="0"/>
    </xf>
    <xf numFmtId="40" fontId="74" fillId="21" borderId="0" xfId="93" applyNumberFormat="1" applyFont="1" applyFill="1" applyProtection="1">
      <protection locked="0"/>
    </xf>
    <xf numFmtId="40" fontId="78" fillId="21" borderId="35" xfId="93" applyNumberFormat="1" applyFont="1" applyFill="1" applyBorder="1" applyProtection="1">
      <protection locked="0"/>
    </xf>
    <xf numFmtId="40" fontId="78" fillId="21" borderId="5" xfId="93" applyNumberFormat="1" applyFont="1" applyFill="1" applyBorder="1" applyProtection="1">
      <protection locked="0"/>
    </xf>
    <xf numFmtId="40" fontId="78" fillId="21" borderId="16" xfId="93" applyNumberFormat="1" applyFont="1" applyFill="1" applyBorder="1" applyProtection="1">
      <protection locked="0"/>
    </xf>
    <xf numFmtId="40" fontId="78" fillId="21" borderId="40" xfId="93" applyNumberFormat="1" applyFont="1" applyFill="1" applyBorder="1" applyProtection="1">
      <protection locked="0"/>
    </xf>
    <xf numFmtId="40" fontId="78" fillId="21" borderId="13" xfId="93" applyNumberFormat="1" applyFont="1" applyFill="1" applyBorder="1" applyProtection="1">
      <protection locked="0"/>
    </xf>
    <xf numFmtId="40" fontId="78" fillId="21" borderId="4" xfId="93" applyNumberFormat="1" applyFont="1" applyFill="1" applyBorder="1" applyProtection="1">
      <protection locked="0"/>
    </xf>
    <xf numFmtId="0" fontId="74" fillId="21" borderId="94" xfId="93" applyFont="1" applyFill="1" applyBorder="1" applyAlignment="1" applyProtection="1">
      <alignment horizontal="left"/>
      <protection locked="0"/>
    </xf>
    <xf numFmtId="0" fontId="74" fillId="21" borderId="94" xfId="93" applyFont="1" applyFill="1" applyBorder="1" applyProtection="1">
      <protection locked="0"/>
    </xf>
    <xf numFmtId="0" fontId="78" fillId="21" borderId="94" xfId="93" applyFont="1" applyFill="1" applyBorder="1" applyProtection="1">
      <protection locked="0"/>
    </xf>
    <xf numFmtId="170" fontId="78" fillId="21" borderId="94" xfId="94" applyNumberFormat="1" applyFont="1" applyFill="1" applyBorder="1" applyProtection="1">
      <protection locked="0"/>
    </xf>
    <xf numFmtId="9" fontId="78" fillId="21" borderId="94" xfId="93" applyNumberFormat="1" applyFont="1" applyFill="1" applyBorder="1" applyProtection="1">
      <protection locked="0"/>
    </xf>
    <xf numFmtId="9" fontId="78" fillId="21" borderId="94" xfId="257" applyFont="1" applyFill="1" applyBorder="1" applyProtection="1">
      <protection locked="0"/>
    </xf>
    <xf numFmtId="2" fontId="144" fillId="21" borderId="94" xfId="93" applyNumberFormat="1" applyFont="1" applyFill="1" applyBorder="1" applyProtection="1">
      <protection locked="0"/>
    </xf>
    <xf numFmtId="40" fontId="78" fillId="22" borderId="94" xfId="93" applyNumberFormat="1" applyFont="1" applyFill="1" applyBorder="1" applyProtection="1">
      <protection locked="0"/>
    </xf>
    <xf numFmtId="0" fontId="79" fillId="21" borderId="94" xfId="93" applyFont="1" applyFill="1" applyBorder="1" applyProtection="1">
      <protection locked="0"/>
    </xf>
    <xf numFmtId="0" fontId="144" fillId="21" borderId="94" xfId="93" applyFont="1" applyFill="1" applyBorder="1" applyProtection="1">
      <protection locked="0"/>
    </xf>
    <xf numFmtId="9" fontId="69" fillId="21" borderId="94" xfId="257" applyFont="1" applyFill="1" applyBorder="1"/>
    <xf numFmtId="0" fontId="74" fillId="0" borderId="82" xfId="93" applyFont="1" applyBorder="1" applyAlignment="1" applyProtection="1">
      <alignment horizontal="center"/>
      <protection locked="0"/>
    </xf>
    <xf numFmtId="2" fontId="79" fillId="6" borderId="0" xfId="94" applyNumberFormat="1" applyFont="1" applyFill="1" applyProtection="1">
      <protection locked="0"/>
    </xf>
    <xf numFmtId="170" fontId="79" fillId="6" borderId="0" xfId="94" applyNumberFormat="1" applyFont="1" applyFill="1" applyProtection="1">
      <protection locked="0"/>
    </xf>
    <xf numFmtId="2" fontId="79" fillId="13" borderId="0" xfId="94" applyNumberFormat="1" applyFont="1" applyFill="1" applyProtection="1">
      <protection locked="0"/>
    </xf>
    <xf numFmtId="170" fontId="79" fillId="13" borderId="0" xfId="94" applyNumberFormat="1" applyFont="1" applyFill="1" applyProtection="1">
      <protection locked="0"/>
    </xf>
    <xf numFmtId="1" fontId="79" fillId="6" borderId="0" xfId="94" applyNumberFormat="1" applyFont="1" applyFill="1" applyProtection="1">
      <protection locked="0"/>
    </xf>
    <xf numFmtId="1" fontId="79" fillId="17" borderId="0" xfId="94" applyNumberFormat="1" applyFont="1" applyFill="1" applyProtection="1">
      <protection locked="0"/>
    </xf>
    <xf numFmtId="170" fontId="79" fillId="17" borderId="0" xfId="94" applyNumberFormat="1" applyFont="1" applyFill="1" applyProtection="1">
      <protection locked="0"/>
    </xf>
    <xf numFmtId="170" fontId="79" fillId="3" borderId="0" xfId="94" applyNumberFormat="1" applyFont="1" applyFill="1" applyProtection="1">
      <protection locked="0"/>
    </xf>
    <xf numFmtId="1" fontId="79" fillId="3" borderId="0" xfId="94" applyNumberFormat="1" applyFont="1" applyFill="1" applyProtection="1">
      <protection locked="0"/>
    </xf>
    <xf numFmtId="170" fontId="79" fillId="16" borderId="0" xfId="94" applyNumberFormat="1" applyFont="1" applyFill="1" applyProtection="1">
      <protection locked="0"/>
    </xf>
    <xf numFmtId="171" fontId="79" fillId="0" borderId="34" xfId="94" applyNumberFormat="1" applyFont="1" applyBorder="1" applyProtection="1">
      <protection locked="0"/>
    </xf>
    <xf numFmtId="170" fontId="79" fillId="24" borderId="0" xfId="94" applyNumberFormat="1" applyFont="1" applyFill="1" applyProtection="1">
      <protection locked="0"/>
    </xf>
    <xf numFmtId="178" fontId="79" fillId="24" borderId="0" xfId="94" applyNumberFormat="1" applyFont="1" applyFill="1" applyProtection="1">
      <protection locked="0"/>
    </xf>
    <xf numFmtId="178" fontId="79" fillId="0" borderId="0" xfId="94" applyNumberFormat="1" applyFont="1" applyProtection="1">
      <protection locked="0"/>
    </xf>
    <xf numFmtId="170" fontId="144" fillId="24" borderId="0" xfId="93" applyNumberFormat="1" applyFont="1" applyFill="1"/>
    <xf numFmtId="170" fontId="154" fillId="0" borderId="0" xfId="94" applyNumberFormat="1" applyFont="1" applyProtection="1">
      <protection locked="0"/>
    </xf>
    <xf numFmtId="169" fontId="74" fillId="0" borderId="0" xfId="94" applyNumberFormat="1" applyFont="1" applyAlignment="1" applyProtection="1">
      <alignment horizontal="left"/>
      <protection locked="0"/>
    </xf>
    <xf numFmtId="0" fontId="155" fillId="0" borderId="8" xfId="93" applyFont="1" applyBorder="1" applyAlignment="1" applyProtection="1">
      <alignment horizontal="center"/>
      <protection locked="0"/>
    </xf>
    <xf numFmtId="0" fontId="156" fillId="0" borderId="11" xfId="93" applyFont="1" applyBorder="1" applyAlignment="1" applyProtection="1">
      <alignment horizontal="center"/>
      <protection locked="0"/>
    </xf>
    <xf numFmtId="170" fontId="157" fillId="0" borderId="0" xfId="94" applyNumberFormat="1" applyFont="1" applyProtection="1">
      <protection locked="0"/>
    </xf>
    <xf numFmtId="171" fontId="144" fillId="24" borderId="0" xfId="93" applyNumberFormat="1" applyFont="1" applyFill="1"/>
    <xf numFmtId="169" fontId="74" fillId="0" borderId="82" xfId="94" applyNumberFormat="1" applyFont="1" applyBorder="1" applyAlignment="1" applyProtection="1">
      <alignment horizontal="left"/>
      <protection locked="0"/>
    </xf>
    <xf numFmtId="3" fontId="74" fillId="0" borderId="82" xfId="93" applyNumberFormat="1" applyFont="1" applyBorder="1" applyAlignment="1" applyProtection="1">
      <alignment horizontal="center"/>
      <protection locked="0"/>
    </xf>
    <xf numFmtId="3" fontId="78" fillId="0" borderId="82" xfId="93" applyNumberFormat="1" applyFont="1" applyBorder="1" applyAlignment="1" applyProtection="1">
      <alignment horizontal="center"/>
      <protection locked="0"/>
    </xf>
    <xf numFmtId="170" fontId="75" fillId="0" borderId="3" xfId="93" applyNumberFormat="1" applyFont="1" applyBorder="1" applyAlignment="1" applyProtection="1">
      <alignment horizontal="center"/>
      <protection locked="0"/>
    </xf>
    <xf numFmtId="170" fontId="91" fillId="32" borderId="0" xfId="94" applyNumberFormat="1" applyFont="1" applyFill="1" applyProtection="1">
      <protection locked="0"/>
    </xf>
    <xf numFmtId="170" fontId="75" fillId="0" borderId="0" xfId="94" applyNumberFormat="1" applyFont="1" applyProtection="1">
      <protection locked="0"/>
    </xf>
    <xf numFmtId="40" fontId="75" fillId="0" borderId="28" xfId="93" applyNumberFormat="1" applyFont="1" applyBorder="1" applyProtection="1">
      <protection locked="0"/>
    </xf>
    <xf numFmtId="40" fontId="75" fillId="0" borderId="0" xfId="93" applyNumberFormat="1" applyFont="1" applyProtection="1">
      <protection locked="0"/>
    </xf>
    <xf numFmtId="3" fontId="74" fillId="0" borderId="82" xfId="94" applyNumberFormat="1" applyFont="1" applyBorder="1" applyAlignment="1" applyProtection="1">
      <alignment horizontal="center"/>
      <protection locked="0"/>
    </xf>
    <xf numFmtId="3" fontId="78" fillId="0" borderId="82" xfId="94" applyNumberFormat="1" applyFont="1" applyBorder="1" applyAlignment="1" applyProtection="1">
      <alignment horizontal="center"/>
      <protection locked="0"/>
    </xf>
    <xf numFmtId="170" fontId="74" fillId="0" borderId="0" xfId="93" applyNumberFormat="1" applyFont="1" applyAlignment="1" applyProtection="1">
      <alignment horizontal="left"/>
      <protection locked="0"/>
    </xf>
    <xf numFmtId="170" fontId="79" fillId="11" borderId="36" xfId="94" applyNumberFormat="1" applyFont="1" applyFill="1" applyBorder="1" applyAlignment="1" applyProtection="1">
      <alignment horizontal="center"/>
      <protection locked="0"/>
    </xf>
    <xf numFmtId="170" fontId="79" fillId="0" borderId="7" xfId="94" applyNumberFormat="1" applyFont="1" applyBorder="1" applyAlignment="1" applyProtection="1">
      <alignment horizontal="center"/>
      <protection locked="0"/>
    </xf>
    <xf numFmtId="170" fontId="75" fillId="6" borderId="5" xfId="93" applyNumberFormat="1" applyFont="1" applyFill="1" applyBorder="1" applyAlignment="1" applyProtection="1">
      <alignment horizontal="center"/>
      <protection locked="0"/>
    </xf>
    <xf numFmtId="170" fontId="75" fillId="11" borderId="5" xfId="93" applyNumberFormat="1" applyFont="1" applyFill="1" applyBorder="1" applyAlignment="1" applyProtection="1">
      <alignment horizontal="center"/>
      <protection locked="0"/>
    </xf>
    <xf numFmtId="170" fontId="75" fillId="0" borderId="5" xfId="93" applyNumberFormat="1" applyFont="1" applyBorder="1" applyAlignment="1" applyProtection="1">
      <alignment horizontal="center"/>
      <protection locked="0"/>
    </xf>
    <xf numFmtId="4" fontId="78" fillId="6" borderId="0" xfId="257" applyNumberFormat="1" applyFont="1" applyFill="1" applyProtection="1">
      <protection locked="0"/>
    </xf>
    <xf numFmtId="4" fontId="78" fillId="11" borderId="0" xfId="257" applyNumberFormat="1" applyFont="1" applyFill="1" applyProtection="1">
      <protection locked="0"/>
    </xf>
    <xf numFmtId="4" fontId="78" fillId="0" borderId="0" xfId="257" applyNumberFormat="1" applyFont="1" applyProtection="1">
      <protection locked="0"/>
    </xf>
    <xf numFmtId="4" fontId="78" fillId="6" borderId="28" xfId="257" applyNumberFormat="1" applyFont="1" applyFill="1" applyBorder="1" applyProtection="1">
      <protection locked="0"/>
    </xf>
    <xf numFmtId="4" fontId="78" fillId="11" borderId="28" xfId="257" applyNumberFormat="1" applyFont="1" applyFill="1" applyBorder="1" applyProtection="1">
      <protection locked="0"/>
    </xf>
    <xf numFmtId="4" fontId="78" fillId="0" borderId="28" xfId="257" applyNumberFormat="1" applyFont="1" applyBorder="1" applyProtection="1">
      <protection locked="0"/>
    </xf>
    <xf numFmtId="4" fontId="79" fillId="0" borderId="0" xfId="93" applyNumberFormat="1" applyFont="1" applyAlignment="1" applyProtection="1">
      <alignment horizontal="center"/>
      <protection locked="0"/>
    </xf>
    <xf numFmtId="0" fontId="89" fillId="0" borderId="0" xfId="0" applyFont="1" applyAlignment="1" applyProtection="1">
      <alignment horizontal="center"/>
      <protection locked="0"/>
    </xf>
    <xf numFmtId="170" fontId="152" fillId="0" borderId="0" xfId="93" applyNumberFormat="1" applyFont="1" applyProtection="1">
      <protection locked="0"/>
    </xf>
    <xf numFmtId="9" fontId="86" fillId="0" borderId="0" xfId="257" applyFont="1" applyProtection="1">
      <protection locked="0"/>
    </xf>
    <xf numFmtId="170" fontId="86" fillId="0" borderId="0" xfId="93" applyNumberFormat="1" applyFont="1" applyProtection="1">
      <protection locked="0"/>
    </xf>
    <xf numFmtId="170" fontId="73" fillId="0" borderId="0" xfId="0" applyNumberFormat="1" applyFont="1" applyProtection="1">
      <protection locked="0"/>
    </xf>
    <xf numFmtId="9" fontId="86" fillId="0" borderId="7" xfId="257" applyFont="1" applyBorder="1" applyAlignment="1" applyProtection="1">
      <alignment horizontal="center"/>
      <protection locked="0"/>
    </xf>
    <xf numFmtId="170" fontId="158" fillId="0" borderId="0" xfId="94" applyNumberFormat="1" applyFont="1" applyProtection="1">
      <protection locked="0"/>
    </xf>
    <xf numFmtId="170" fontId="159" fillId="0" borderId="0" xfId="94" applyNumberFormat="1" applyFont="1" applyProtection="1">
      <protection locked="0"/>
    </xf>
    <xf numFmtId="0" fontId="86" fillId="0" borderId="0" xfId="93" applyFont="1" applyProtection="1">
      <protection locked="0"/>
    </xf>
    <xf numFmtId="170" fontId="86" fillId="0" borderId="5" xfId="93" applyNumberFormat="1" applyFont="1" applyBorder="1" applyAlignment="1" applyProtection="1">
      <alignment horizontal="center"/>
      <protection locked="0"/>
    </xf>
    <xf numFmtId="9" fontId="86" fillId="0" borderId="5" xfId="257" applyFont="1" applyBorder="1" applyAlignment="1" applyProtection="1">
      <alignment horizontal="center"/>
      <protection locked="0"/>
    </xf>
    <xf numFmtId="170" fontId="86" fillId="0" borderId="3" xfId="93" applyNumberFormat="1" applyFont="1" applyBorder="1" applyAlignment="1" applyProtection="1">
      <alignment horizontal="center"/>
      <protection locked="0"/>
    </xf>
    <xf numFmtId="170" fontId="86" fillId="0" borderId="15" xfId="93" applyNumberFormat="1" applyFont="1" applyBorder="1" applyAlignment="1" applyProtection="1">
      <alignment horizontal="center"/>
      <protection locked="0"/>
    </xf>
    <xf numFmtId="170" fontId="78" fillId="0" borderId="0" xfId="93" applyNumberFormat="1" applyFont="1" applyAlignment="1" applyProtection="1">
      <alignment horizontal="center"/>
      <protection locked="0"/>
    </xf>
    <xf numFmtId="40" fontId="78" fillId="0" borderId="0" xfId="94" applyNumberFormat="1" applyFont="1" applyProtection="1">
      <protection locked="0"/>
    </xf>
    <xf numFmtId="170" fontId="86" fillId="0" borderId="0" xfId="94" applyNumberFormat="1" applyFont="1" applyProtection="1">
      <protection locked="0"/>
    </xf>
    <xf numFmtId="40" fontId="86" fillId="0" borderId="0" xfId="93" applyNumberFormat="1" applyFont="1" applyProtection="1">
      <protection locked="0"/>
    </xf>
    <xf numFmtId="172" fontId="78" fillId="0" borderId="0" xfId="93" applyNumberFormat="1" applyFont="1" applyProtection="1">
      <protection locked="0"/>
    </xf>
    <xf numFmtId="40" fontId="79" fillId="0" borderId="0" xfId="94" applyNumberFormat="1" applyFont="1" applyProtection="1">
      <protection locked="0"/>
    </xf>
    <xf numFmtId="40" fontId="86" fillId="0" borderId="28" xfId="93" applyNumberFormat="1" applyFont="1" applyBorder="1" applyProtection="1">
      <protection locked="0"/>
    </xf>
    <xf numFmtId="40" fontId="86" fillId="0" borderId="37" xfId="93" applyNumberFormat="1" applyFont="1" applyBorder="1" applyProtection="1">
      <protection locked="0"/>
    </xf>
    <xf numFmtId="4" fontId="86" fillId="0" borderId="37" xfId="93" applyNumberFormat="1" applyFont="1" applyBorder="1" applyProtection="1">
      <protection locked="0"/>
    </xf>
    <xf numFmtId="170" fontId="86" fillId="0" borderId="37" xfId="93" applyNumberFormat="1" applyFont="1" applyBorder="1" applyProtection="1">
      <protection locked="0"/>
    </xf>
    <xf numFmtId="4" fontId="86" fillId="0" borderId="0" xfId="93" applyNumberFormat="1" applyFont="1" applyProtection="1">
      <protection locked="0"/>
    </xf>
    <xf numFmtId="170" fontId="160" fillId="0" borderId="0" xfId="94" applyNumberFormat="1" applyFont="1" applyProtection="1">
      <protection locked="0"/>
    </xf>
    <xf numFmtId="173" fontId="78" fillId="0" borderId="0" xfId="93" applyNumberFormat="1" applyFont="1" applyProtection="1">
      <protection locked="0"/>
    </xf>
    <xf numFmtId="40" fontId="86" fillId="0" borderId="6" xfId="93" applyNumberFormat="1" applyFont="1" applyBorder="1" applyProtection="1">
      <protection locked="0"/>
    </xf>
    <xf numFmtId="166" fontId="86" fillId="0" borderId="0" xfId="94" applyFont="1" applyProtection="1">
      <protection locked="0"/>
    </xf>
    <xf numFmtId="166" fontId="69" fillId="0" borderId="0" xfId="94" applyFont="1" applyProtection="1">
      <protection locked="0"/>
    </xf>
    <xf numFmtId="174" fontId="86" fillId="0" borderId="0" xfId="93" applyNumberFormat="1" applyFont="1" applyProtection="1">
      <protection locked="0"/>
    </xf>
    <xf numFmtId="175" fontId="78" fillId="0" borderId="0" xfId="93" applyNumberFormat="1" applyFont="1" applyProtection="1">
      <protection locked="0"/>
    </xf>
    <xf numFmtId="174" fontId="86" fillId="0" borderId="28" xfId="93" applyNumberFormat="1" applyFont="1" applyBorder="1" applyProtection="1">
      <protection locked="0"/>
    </xf>
    <xf numFmtId="174" fontId="86" fillId="0" borderId="3" xfId="93" applyNumberFormat="1" applyFont="1" applyBorder="1" applyAlignment="1" applyProtection="1">
      <alignment horizontal="center"/>
      <protection locked="0"/>
    </xf>
    <xf numFmtId="174" fontId="86" fillId="0" borderId="0" xfId="93" applyNumberFormat="1" applyFont="1" applyAlignment="1" applyProtection="1">
      <alignment horizontal="center"/>
      <protection locked="0"/>
    </xf>
    <xf numFmtId="1" fontId="78" fillId="0" borderId="0" xfId="257" applyNumberFormat="1" applyFont="1" applyProtection="1">
      <protection locked="0"/>
    </xf>
    <xf numFmtId="170" fontId="79" fillId="16" borderId="8" xfId="93" applyNumberFormat="1" applyFont="1" applyFill="1" applyBorder="1" applyAlignment="1" applyProtection="1">
      <alignment horizontal="center"/>
      <protection locked="0"/>
    </xf>
    <xf numFmtId="170" fontId="79" fillId="16" borderId="9" xfId="93" applyNumberFormat="1" applyFont="1" applyFill="1" applyBorder="1" applyAlignment="1" applyProtection="1">
      <alignment horizontal="center"/>
      <protection locked="0"/>
    </xf>
    <xf numFmtId="170" fontId="79" fillId="16" borderId="9" xfId="93" applyNumberFormat="1" applyFont="1" applyFill="1" applyBorder="1" applyAlignment="1" applyProtection="1">
      <alignment horizontal="center" vertical="center" wrapText="1"/>
      <protection locked="0"/>
    </xf>
    <xf numFmtId="170" fontId="79" fillId="16" borderId="10" xfId="93" applyNumberFormat="1" applyFont="1" applyFill="1" applyBorder="1" applyAlignment="1" applyProtection="1">
      <alignment horizontal="center" vertical="center" wrapText="1"/>
      <protection locked="0"/>
    </xf>
    <xf numFmtId="170" fontId="79" fillId="16" borderId="11" xfId="93" applyNumberFormat="1" applyFont="1" applyFill="1" applyBorder="1" applyAlignment="1" applyProtection="1">
      <alignment horizontal="center" wrapText="1"/>
      <protection locked="0"/>
    </xf>
    <xf numFmtId="170" fontId="79" fillId="16" borderId="10" xfId="93" applyNumberFormat="1" applyFont="1" applyFill="1" applyBorder="1" applyAlignment="1" applyProtection="1">
      <alignment horizontal="center" wrapText="1"/>
      <protection locked="0"/>
    </xf>
    <xf numFmtId="170" fontId="79" fillId="16" borderId="17" xfId="93" applyNumberFormat="1" applyFont="1" applyFill="1" applyBorder="1" applyAlignment="1" applyProtection="1">
      <alignment horizontal="center"/>
      <protection locked="0"/>
    </xf>
    <xf numFmtId="170" fontId="79" fillId="16" borderId="5" xfId="93" applyNumberFormat="1" applyFont="1" applyFill="1" applyBorder="1" applyAlignment="1" applyProtection="1">
      <alignment horizontal="center"/>
      <protection locked="0"/>
    </xf>
    <xf numFmtId="170" fontId="79" fillId="16" borderId="16" xfId="93" applyNumberFormat="1" applyFont="1" applyFill="1" applyBorder="1" applyAlignment="1" applyProtection="1">
      <alignment horizontal="center"/>
      <protection locked="0"/>
    </xf>
    <xf numFmtId="170" fontId="79" fillId="16" borderId="18" xfId="93" applyNumberFormat="1" applyFont="1" applyFill="1" applyBorder="1" applyAlignment="1" applyProtection="1">
      <alignment horizontal="center" vertical="center" wrapText="1"/>
      <protection locked="0"/>
    </xf>
    <xf numFmtId="170" fontId="79" fillId="16" borderId="16" xfId="93" applyNumberFormat="1" applyFont="1" applyFill="1" applyBorder="1" applyAlignment="1" applyProtection="1">
      <alignment horizontal="center" vertical="center" wrapText="1"/>
      <protection locked="0"/>
    </xf>
    <xf numFmtId="0" fontId="90" fillId="16" borderId="0" xfId="93" applyFont="1" applyFill="1" applyAlignment="1" applyProtection="1">
      <alignment horizontal="left"/>
      <protection locked="0"/>
    </xf>
    <xf numFmtId="170" fontId="78" fillId="31" borderId="0" xfId="93" applyNumberFormat="1" applyFont="1" applyFill="1" applyProtection="1">
      <protection locked="0"/>
    </xf>
    <xf numFmtId="0" fontId="154" fillId="0" borderId="0" xfId="93" applyFont="1" applyAlignment="1" applyProtection="1">
      <alignment horizontal="left"/>
      <protection locked="0"/>
    </xf>
    <xf numFmtId="0" fontId="75" fillId="0" borderId="0" xfId="93" applyFont="1" applyAlignment="1" applyProtection="1">
      <alignment horizontal="left"/>
      <protection locked="0"/>
    </xf>
    <xf numFmtId="0" fontId="144" fillId="16" borderId="0" xfId="93" applyFont="1" applyFill="1" applyProtection="1">
      <protection locked="0"/>
    </xf>
    <xf numFmtId="0" fontId="90" fillId="0" borderId="0" xfId="93" applyFont="1" applyAlignment="1" applyProtection="1">
      <alignment horizontal="right"/>
      <protection locked="0"/>
    </xf>
    <xf numFmtId="170" fontId="144" fillId="16" borderId="0" xfId="93" applyNumberFormat="1" applyFont="1" applyFill="1" applyProtection="1">
      <protection locked="0"/>
    </xf>
    <xf numFmtId="9" fontId="144" fillId="16" borderId="0" xfId="257" applyFont="1" applyFill="1" applyProtection="1">
      <protection locked="0"/>
    </xf>
    <xf numFmtId="170" fontId="144" fillId="16" borderId="46" xfId="93" applyNumberFormat="1" applyFont="1" applyFill="1" applyBorder="1" applyProtection="1">
      <protection locked="0"/>
    </xf>
    <xf numFmtId="170" fontId="144" fillId="16" borderId="58" xfId="93" applyNumberFormat="1" applyFont="1" applyFill="1" applyBorder="1" applyProtection="1">
      <protection locked="0"/>
    </xf>
    <xf numFmtId="170" fontId="144" fillId="16" borderId="59" xfId="93" applyNumberFormat="1" applyFont="1" applyFill="1" applyBorder="1" applyProtection="1">
      <protection locked="0"/>
    </xf>
    <xf numFmtId="170" fontId="144" fillId="16" borderId="60" xfId="93" applyNumberFormat="1" applyFont="1" applyFill="1" applyBorder="1" applyProtection="1">
      <protection locked="0"/>
    </xf>
    <xf numFmtId="170" fontId="78" fillId="16" borderId="56" xfId="93" applyNumberFormat="1" applyFont="1" applyFill="1" applyBorder="1" applyProtection="1">
      <protection locked="0"/>
    </xf>
    <xf numFmtId="170" fontId="78" fillId="16" borderId="57" xfId="93" applyNumberFormat="1" applyFont="1" applyFill="1" applyBorder="1" applyProtection="1">
      <protection locked="0"/>
    </xf>
    <xf numFmtId="170" fontId="78" fillId="16" borderId="53" xfId="93" applyNumberFormat="1" applyFont="1" applyFill="1" applyBorder="1" applyProtection="1">
      <protection locked="0"/>
    </xf>
    <xf numFmtId="170" fontId="78" fillId="16" borderId="54" xfId="93" applyNumberFormat="1" applyFont="1" applyFill="1" applyBorder="1" applyProtection="1">
      <protection locked="0"/>
    </xf>
    <xf numFmtId="170" fontId="78" fillId="16" borderId="55" xfId="93" applyNumberFormat="1" applyFont="1" applyFill="1" applyBorder="1" applyProtection="1">
      <protection locked="0"/>
    </xf>
    <xf numFmtId="170" fontId="78" fillId="16" borderId="50" xfId="93" applyNumberFormat="1" applyFont="1" applyFill="1" applyBorder="1" applyProtection="1">
      <protection locked="0"/>
    </xf>
    <xf numFmtId="170" fontId="78" fillId="16" borderId="51" xfId="93" applyNumberFormat="1" applyFont="1" applyFill="1" applyBorder="1" applyProtection="1">
      <protection locked="0"/>
    </xf>
    <xf numFmtId="170" fontId="78" fillId="16" borderId="52" xfId="93" applyNumberFormat="1" applyFont="1" applyFill="1" applyBorder="1" applyProtection="1">
      <protection locked="0"/>
    </xf>
    <xf numFmtId="170" fontId="144" fillId="16" borderId="61" xfId="93" applyNumberFormat="1" applyFont="1" applyFill="1" applyBorder="1" applyProtection="1">
      <protection locked="0"/>
    </xf>
    <xf numFmtId="170" fontId="78" fillId="16" borderId="62" xfId="93" applyNumberFormat="1" applyFont="1" applyFill="1" applyBorder="1" applyProtection="1">
      <protection locked="0"/>
    </xf>
    <xf numFmtId="170" fontId="78" fillId="16" borderId="63" xfId="93" applyNumberFormat="1" applyFont="1" applyFill="1" applyBorder="1" applyProtection="1">
      <protection locked="0"/>
    </xf>
    <xf numFmtId="170" fontId="140" fillId="16" borderId="64" xfId="93" applyNumberFormat="1" applyFont="1" applyFill="1" applyBorder="1" applyProtection="1">
      <protection locked="0"/>
    </xf>
    <xf numFmtId="170" fontId="78" fillId="16" borderId="65" xfId="93" applyNumberFormat="1" applyFont="1" applyFill="1" applyBorder="1" applyProtection="1">
      <protection locked="0"/>
    </xf>
    <xf numFmtId="170" fontId="78" fillId="16" borderId="64" xfId="93" applyNumberFormat="1" applyFont="1" applyFill="1" applyBorder="1" applyProtection="1">
      <protection locked="0"/>
    </xf>
    <xf numFmtId="170" fontId="140" fillId="16" borderId="66" xfId="93" applyNumberFormat="1" applyFont="1" applyFill="1" applyBorder="1" applyProtection="1">
      <protection locked="0"/>
    </xf>
    <xf numFmtId="170" fontId="78" fillId="16" borderId="67" xfId="93" applyNumberFormat="1" applyFont="1" applyFill="1" applyBorder="1" applyProtection="1">
      <protection locked="0"/>
    </xf>
    <xf numFmtId="170" fontId="78" fillId="16" borderId="68" xfId="93" applyNumberFormat="1" applyFont="1" applyFill="1" applyBorder="1" applyProtection="1">
      <protection locked="0"/>
    </xf>
    <xf numFmtId="170" fontId="86" fillId="22" borderId="0" xfId="94" applyNumberFormat="1" applyFont="1" applyFill="1" applyProtection="1">
      <protection locked="0"/>
    </xf>
    <xf numFmtId="9" fontId="86" fillId="22" borderId="0" xfId="257" applyFont="1" applyFill="1" applyProtection="1">
      <protection locked="0"/>
    </xf>
    <xf numFmtId="170" fontId="86" fillId="22" borderId="0" xfId="93" applyNumberFormat="1" applyFont="1" applyFill="1" applyProtection="1">
      <protection locked="0"/>
    </xf>
    <xf numFmtId="174" fontId="86" fillId="0" borderId="7" xfId="93" applyNumberFormat="1" applyFont="1" applyBorder="1" applyAlignment="1" applyProtection="1">
      <alignment horizontal="center"/>
      <protection locked="0"/>
    </xf>
    <xf numFmtId="182" fontId="78" fillId="16" borderId="0" xfId="93" applyNumberFormat="1" applyFont="1" applyFill="1" applyProtection="1">
      <protection locked="0"/>
    </xf>
    <xf numFmtId="174" fontId="86" fillId="0" borderId="45" xfId="93" applyNumberFormat="1" applyFont="1" applyBorder="1" applyProtection="1">
      <protection locked="0"/>
    </xf>
    <xf numFmtId="181" fontId="86" fillId="0" borderId="45" xfId="93" applyNumberFormat="1" applyFont="1" applyBorder="1" applyProtection="1">
      <protection locked="0"/>
    </xf>
    <xf numFmtId="181" fontId="86" fillId="0" borderId="0" xfId="93" applyNumberFormat="1" applyFont="1" applyProtection="1">
      <protection locked="0"/>
    </xf>
    <xf numFmtId="170" fontId="78" fillId="16" borderId="45" xfId="93" applyNumberFormat="1" applyFont="1" applyFill="1" applyBorder="1" applyProtection="1">
      <protection locked="0"/>
    </xf>
    <xf numFmtId="174" fontId="74" fillId="0" borderId="45" xfId="93" applyNumberFormat="1" applyFont="1" applyBorder="1" applyAlignment="1" applyProtection="1">
      <alignment wrapText="1"/>
      <protection locked="0"/>
    </xf>
    <xf numFmtId="2" fontId="78" fillId="16" borderId="0" xfId="93" applyNumberFormat="1" applyFont="1" applyFill="1" applyProtection="1">
      <protection locked="0"/>
    </xf>
    <xf numFmtId="0" fontId="78" fillId="22" borderId="0" xfId="93" applyFont="1" applyFill="1" applyProtection="1">
      <protection locked="0"/>
    </xf>
    <xf numFmtId="0" fontId="115" fillId="0" borderId="0" xfId="0" applyFont="1"/>
    <xf numFmtId="185" fontId="115" fillId="0" borderId="0" xfId="0" applyNumberFormat="1" applyFont="1"/>
    <xf numFmtId="168" fontId="115" fillId="0" borderId="0" xfId="109" applyFont="1"/>
    <xf numFmtId="0" fontId="118" fillId="49" borderId="45" xfId="0" applyFont="1" applyFill="1" applyBorder="1" applyAlignment="1">
      <alignment horizontal="center"/>
    </xf>
    <xf numFmtId="0" fontId="115" fillId="29" borderId="45" xfId="0" applyFont="1" applyFill="1" applyBorder="1"/>
    <xf numFmtId="168" fontId="115" fillId="29" borderId="45" xfId="0" applyNumberFormat="1" applyFont="1" applyFill="1" applyBorder="1"/>
    <xf numFmtId="168" fontId="115" fillId="50" borderId="45" xfId="109" applyFont="1" applyFill="1" applyBorder="1"/>
    <xf numFmtId="0" fontId="115" fillId="22" borderId="0" xfId="0" applyFont="1" applyFill="1"/>
    <xf numFmtId="185" fontId="115" fillId="22" borderId="0" xfId="0" applyNumberFormat="1" applyFont="1" applyFill="1"/>
    <xf numFmtId="168" fontId="115" fillId="22" borderId="0" xfId="109" applyFont="1" applyFill="1"/>
    <xf numFmtId="168" fontId="115" fillId="22" borderId="45" xfId="109" applyFont="1" applyFill="1" applyBorder="1"/>
    <xf numFmtId="0" fontId="0" fillId="22" borderId="0" xfId="0" applyFill="1"/>
    <xf numFmtId="0" fontId="0" fillId="0" borderId="0" xfId="0" applyAlignment="1">
      <alignment horizontal="center"/>
    </xf>
    <xf numFmtId="2" fontId="0" fillId="0" borderId="0" xfId="0" applyNumberFormat="1"/>
    <xf numFmtId="0" fontId="115" fillId="29" borderId="0" xfId="0" applyFont="1" applyFill="1"/>
    <xf numFmtId="168" fontId="115" fillId="29" borderId="0" xfId="0" applyNumberFormat="1" applyFont="1" applyFill="1"/>
    <xf numFmtId="174" fontId="139" fillId="16" borderId="0" xfId="93" applyNumberFormat="1" applyFont="1" applyFill="1" applyProtection="1">
      <protection locked="0"/>
    </xf>
    <xf numFmtId="184" fontId="139" fillId="16" borderId="0" xfId="93" applyNumberFormat="1" applyFont="1" applyFill="1" applyProtection="1">
      <protection locked="0"/>
    </xf>
    <xf numFmtId="0" fontId="139" fillId="16" borderId="0" xfId="93" applyFont="1" applyFill="1" applyProtection="1">
      <protection locked="0"/>
    </xf>
    <xf numFmtId="183" fontId="139" fillId="16" borderId="0" xfId="93" applyNumberFormat="1" applyFont="1" applyFill="1" applyProtection="1">
      <protection locked="0"/>
    </xf>
    <xf numFmtId="170" fontId="139" fillId="16" borderId="0" xfId="93" applyNumberFormat="1" applyFont="1" applyFill="1" applyProtection="1">
      <protection locked="0"/>
    </xf>
    <xf numFmtId="168" fontId="28" fillId="0" borderId="0" xfId="109" applyFont="1" applyBorder="1"/>
    <xf numFmtId="168" fontId="115" fillId="21" borderId="0" xfId="109" applyFont="1" applyFill="1"/>
    <xf numFmtId="168" fontId="115" fillId="48" borderId="0" xfId="109" applyFont="1" applyFill="1"/>
    <xf numFmtId="168" fontId="115" fillId="51" borderId="0" xfId="109" applyFont="1" applyFill="1"/>
    <xf numFmtId="0" fontId="142" fillId="23" borderId="0" xfId="93" applyFont="1" applyFill="1" applyProtection="1">
      <protection locked="0"/>
    </xf>
    <xf numFmtId="0" fontId="74" fillId="23" borderId="0" xfId="93" applyFont="1" applyFill="1" applyProtection="1">
      <protection locked="0"/>
    </xf>
    <xf numFmtId="0" fontId="78" fillId="23" borderId="0" xfId="93" applyFont="1" applyFill="1" applyProtection="1">
      <protection locked="0"/>
    </xf>
    <xf numFmtId="0" fontId="74" fillId="52" borderId="86" xfId="93" applyFont="1" applyFill="1" applyBorder="1" applyProtection="1">
      <protection locked="0"/>
    </xf>
    <xf numFmtId="170" fontId="152" fillId="21" borderId="0" xfId="94" applyNumberFormat="1" applyFont="1" applyFill="1" applyProtection="1">
      <protection locked="0"/>
    </xf>
    <xf numFmtId="170" fontId="144" fillId="21" borderId="0" xfId="93" applyNumberFormat="1" applyFont="1" applyFill="1"/>
    <xf numFmtId="0" fontId="144" fillId="23" borderId="0" xfId="93" applyFont="1" applyFill="1" applyProtection="1">
      <protection locked="0"/>
    </xf>
    <xf numFmtId="0" fontId="162" fillId="0" borderId="0" xfId="93" applyFont="1"/>
    <xf numFmtId="0" fontId="29" fillId="0" borderId="0" xfId="0" applyFont="1"/>
    <xf numFmtId="4" fontId="77" fillId="21" borderId="45" xfId="93" applyNumberFormat="1" applyFont="1" applyFill="1" applyBorder="1" applyAlignment="1" applyProtection="1">
      <alignment horizontal="left"/>
      <protection locked="0"/>
    </xf>
    <xf numFmtId="168" fontId="61" fillId="0" borderId="0" xfId="266" applyNumberFormat="1" applyFont="1"/>
    <xf numFmtId="0" fontId="163" fillId="0" borderId="0" xfId="93" applyFont="1"/>
    <xf numFmtId="0" fontId="163" fillId="21" borderId="0" xfId="93" applyFont="1" applyFill="1"/>
    <xf numFmtId="0" fontId="163" fillId="0" borderId="0" xfId="93" applyFont="1" applyAlignment="1">
      <alignment horizontal="left"/>
    </xf>
    <xf numFmtId="4" fontId="163" fillId="0" borderId="0" xfId="93" applyNumberFormat="1" applyFont="1"/>
    <xf numFmtId="0" fontId="78" fillId="21" borderId="98" xfId="93" applyFont="1" applyFill="1" applyBorder="1" applyProtection="1">
      <protection locked="0"/>
    </xf>
    <xf numFmtId="0" fontId="74" fillId="21" borderId="0" xfId="93" applyFont="1" applyFill="1" applyAlignment="1" applyProtection="1">
      <alignment horizontal="left"/>
      <protection locked="0"/>
    </xf>
    <xf numFmtId="40" fontId="78" fillId="0" borderId="6" xfId="93" applyNumberFormat="1" applyFont="1" applyBorder="1" applyProtection="1">
      <protection locked="0"/>
    </xf>
    <xf numFmtId="9" fontId="78" fillId="21" borderId="0" xfId="93" applyNumberFormat="1" applyFont="1" applyFill="1" applyProtection="1">
      <protection locked="0"/>
    </xf>
    <xf numFmtId="9" fontId="79" fillId="21" borderId="0" xfId="93" applyNumberFormat="1" applyFont="1" applyFill="1" applyProtection="1">
      <protection locked="0"/>
    </xf>
    <xf numFmtId="2" fontId="74" fillId="21" borderId="0" xfId="94" applyNumberFormat="1" applyFont="1" applyFill="1" applyProtection="1">
      <protection locked="0"/>
    </xf>
    <xf numFmtId="2" fontId="78" fillId="21" borderId="0" xfId="93" applyNumberFormat="1" applyFont="1" applyFill="1" applyProtection="1">
      <protection locked="0"/>
    </xf>
    <xf numFmtId="1" fontId="78" fillId="21" borderId="0" xfId="93" applyNumberFormat="1" applyFont="1" applyFill="1" applyProtection="1">
      <protection locked="0"/>
    </xf>
    <xf numFmtId="9" fontId="69" fillId="25" borderId="0" xfId="257" applyFont="1" applyFill="1"/>
    <xf numFmtId="9" fontId="80" fillId="25" borderId="0" xfId="257" applyFont="1" applyFill="1"/>
    <xf numFmtId="2" fontId="74" fillId="21" borderId="0" xfId="93" applyNumberFormat="1" applyFont="1" applyFill="1" applyProtection="1">
      <protection locked="0"/>
    </xf>
    <xf numFmtId="1" fontId="74" fillId="21" borderId="0" xfId="93" applyNumberFormat="1" applyFont="1" applyFill="1" applyProtection="1">
      <protection locked="0"/>
    </xf>
    <xf numFmtId="169" fontId="78" fillId="21" borderId="0" xfId="94" applyNumberFormat="1" applyFont="1" applyFill="1" applyProtection="1">
      <protection locked="0"/>
    </xf>
    <xf numFmtId="40" fontId="74" fillId="22" borderId="0" xfId="93" applyNumberFormat="1" applyFont="1" applyFill="1" applyProtection="1">
      <protection locked="0"/>
    </xf>
    <xf numFmtId="9" fontId="69" fillId="21" borderId="0" xfId="257" applyFont="1" applyFill="1"/>
    <xf numFmtId="0" fontId="87" fillId="22" borderId="45" xfId="93" applyFont="1" applyFill="1" applyBorder="1"/>
    <xf numFmtId="43" fontId="61" fillId="0" borderId="0" xfId="266" applyNumberFormat="1" applyFont="1"/>
    <xf numFmtId="0" fontId="164" fillId="21" borderId="0" xfId="266" applyFont="1" applyFill="1"/>
    <xf numFmtId="9" fontId="78" fillId="21" borderId="82" xfId="257" applyFont="1" applyFill="1" applyBorder="1" applyAlignment="1" applyProtection="1">
      <alignment horizontal="right"/>
      <protection locked="0"/>
    </xf>
    <xf numFmtId="1" fontId="144" fillId="21" borderId="0" xfId="93" applyNumberFormat="1" applyFont="1" applyFill="1" applyProtection="1">
      <protection locked="0"/>
    </xf>
    <xf numFmtId="1" fontId="79" fillId="21" borderId="0" xfId="93" applyNumberFormat="1" applyFont="1" applyFill="1" applyProtection="1">
      <protection locked="0"/>
    </xf>
    <xf numFmtId="9" fontId="80" fillId="21" borderId="0" xfId="257" applyFont="1" applyFill="1"/>
    <xf numFmtId="0" fontId="144" fillId="21" borderId="0" xfId="93" applyFont="1" applyFill="1" applyAlignment="1" applyProtection="1">
      <alignment horizontal="left"/>
      <protection locked="0"/>
    </xf>
    <xf numFmtId="0" fontId="140" fillId="21" borderId="0" xfId="93" applyFont="1" applyFill="1" applyAlignment="1" applyProtection="1">
      <alignment horizontal="left"/>
      <protection locked="0"/>
    </xf>
    <xf numFmtId="0" fontId="165" fillId="0" borderId="0" xfId="93" applyFont="1"/>
    <xf numFmtId="0" fontId="166" fillId="0" borderId="0" xfId="93" applyFont="1" applyAlignment="1">
      <alignment horizontal="left"/>
    </xf>
    <xf numFmtId="0" fontId="166" fillId="0" borderId="0" xfId="93" applyFont="1"/>
    <xf numFmtId="2" fontId="166" fillId="0" borderId="0" xfId="93" applyNumberFormat="1" applyFont="1"/>
    <xf numFmtId="0" fontId="167" fillId="0" borderId="0" xfId="93" applyFont="1"/>
    <xf numFmtId="0" fontId="166" fillId="21" borderId="0" xfId="93" applyFont="1" applyFill="1"/>
    <xf numFmtId="170" fontId="167" fillId="0" borderId="0" xfId="93" applyNumberFormat="1" applyFont="1"/>
    <xf numFmtId="2" fontId="167" fillId="0" borderId="0" xfId="93" applyNumberFormat="1" applyFont="1"/>
    <xf numFmtId="2" fontId="166" fillId="21" borderId="0" xfId="93" applyNumberFormat="1" applyFont="1" applyFill="1"/>
    <xf numFmtId="0" fontId="165" fillId="35" borderId="0" xfId="93" applyFont="1" applyFill="1"/>
    <xf numFmtId="0" fontId="166" fillId="35" borderId="0" xfId="93" applyFont="1" applyFill="1" applyAlignment="1">
      <alignment horizontal="left"/>
    </xf>
    <xf numFmtId="0" fontId="167" fillId="35" borderId="0" xfId="93" applyFont="1" applyFill="1"/>
    <xf numFmtId="170" fontId="167" fillId="0" borderId="6" xfId="93" applyNumberFormat="1" applyFont="1" applyBorder="1" applyAlignment="1">
      <alignment horizontal="center"/>
    </xf>
    <xf numFmtId="0" fontId="166" fillId="0" borderId="0" xfId="93" applyFont="1" applyAlignment="1">
      <alignment horizontal="center"/>
    </xf>
    <xf numFmtId="170" fontId="167" fillId="0" borderId="0" xfId="93" applyNumberFormat="1" applyFont="1" applyAlignment="1">
      <alignment horizontal="center"/>
    </xf>
    <xf numFmtId="170" fontId="167" fillId="0" borderId="21" xfId="93" applyNumberFormat="1" applyFont="1" applyBorder="1" applyAlignment="1">
      <alignment horizontal="center"/>
    </xf>
    <xf numFmtId="0" fontId="165" fillId="0" borderId="0" xfId="93" applyFont="1" applyAlignment="1">
      <alignment horizontal="center"/>
    </xf>
    <xf numFmtId="0" fontId="167" fillId="0" borderId="0" xfId="93" applyFont="1" applyAlignment="1">
      <alignment horizontal="left"/>
    </xf>
    <xf numFmtId="0" fontId="167" fillId="0" borderId="0" xfId="93" applyFont="1" applyAlignment="1">
      <alignment horizontal="center"/>
    </xf>
    <xf numFmtId="170" fontId="167" fillId="21" borderId="0" xfId="93" applyNumberFormat="1" applyFont="1" applyFill="1" applyAlignment="1">
      <alignment horizontal="center" wrapText="1"/>
    </xf>
    <xf numFmtId="170" fontId="167" fillId="0" borderId="7" xfId="93" applyNumberFormat="1" applyFont="1" applyBorder="1" applyAlignment="1">
      <alignment horizontal="center" wrapText="1"/>
    </xf>
    <xf numFmtId="170" fontId="167" fillId="0" borderId="40" xfId="93" applyNumberFormat="1" applyFont="1" applyBorder="1" applyAlignment="1">
      <alignment horizontal="center"/>
    </xf>
    <xf numFmtId="170" fontId="167" fillId="0" borderId="0" xfId="93" applyNumberFormat="1" applyFont="1" applyAlignment="1">
      <alignment horizontal="center" wrapText="1"/>
    </xf>
    <xf numFmtId="2" fontId="167" fillId="0" borderId="0" xfId="93" applyNumberFormat="1" applyFont="1" applyAlignment="1">
      <alignment horizontal="center"/>
    </xf>
    <xf numFmtId="2" fontId="167" fillId="0" borderId="0" xfId="93" applyNumberFormat="1" applyFont="1" applyAlignment="1">
      <alignment horizontal="center" wrapText="1"/>
    </xf>
    <xf numFmtId="2" fontId="167" fillId="21" borderId="0" xfId="93" applyNumberFormat="1" applyFont="1" applyFill="1" applyAlignment="1">
      <alignment horizontal="center" wrapText="1"/>
    </xf>
    <xf numFmtId="0" fontId="168" fillId="0" borderId="0" xfId="93" applyFont="1" applyAlignment="1">
      <alignment horizontal="left"/>
    </xf>
    <xf numFmtId="0" fontId="167" fillId="21" borderId="0" xfId="93" applyFont="1" applyFill="1" applyAlignment="1">
      <alignment horizontal="center"/>
    </xf>
    <xf numFmtId="4" fontId="163" fillId="0" borderId="0" xfId="93" applyNumberFormat="1" applyFont="1" applyAlignment="1">
      <alignment horizontal="center"/>
    </xf>
    <xf numFmtId="2" fontId="163" fillId="0" borderId="0" xfId="93" applyNumberFormat="1" applyFont="1" applyAlignment="1">
      <alignment horizontal="center"/>
    </xf>
    <xf numFmtId="2" fontId="165" fillId="21" borderId="0" xfId="93" applyNumberFormat="1" applyFont="1" applyFill="1"/>
    <xf numFmtId="40" fontId="166" fillId="0" borderId="0" xfId="93" applyNumberFormat="1" applyFont="1"/>
    <xf numFmtId="40" fontId="166" fillId="21" borderId="0" xfId="93" applyNumberFormat="1" applyFont="1" applyFill="1"/>
    <xf numFmtId="38" fontId="166" fillId="0" borderId="0" xfId="93" applyNumberFormat="1" applyFont="1"/>
    <xf numFmtId="166" fontId="165" fillId="0" borderId="0" xfId="94" applyFont="1"/>
    <xf numFmtId="4" fontId="165" fillId="0" borderId="0" xfId="93" applyNumberFormat="1" applyFont="1"/>
    <xf numFmtId="4" fontId="169" fillId="0" borderId="0" xfId="93" applyNumberFormat="1" applyFont="1"/>
    <xf numFmtId="4" fontId="170" fillId="0" borderId="0" xfId="93" applyNumberFormat="1" applyFont="1"/>
    <xf numFmtId="4" fontId="165" fillId="21" borderId="0" xfId="93" applyNumberFormat="1" applyFont="1" applyFill="1"/>
    <xf numFmtId="2" fontId="165" fillId="0" borderId="0" xfId="93" applyNumberFormat="1" applyFont="1"/>
    <xf numFmtId="4" fontId="166" fillId="0" borderId="0" xfId="93" applyNumberFormat="1" applyFont="1"/>
    <xf numFmtId="0" fontId="170" fillId="0" borderId="0" xfId="93" applyFont="1" applyAlignment="1">
      <alignment horizontal="left"/>
    </xf>
    <xf numFmtId="40" fontId="170" fillId="0" borderId="0" xfId="93" applyNumberFormat="1" applyFont="1"/>
    <xf numFmtId="40" fontId="170" fillId="21" borderId="0" xfId="93" applyNumberFormat="1" applyFont="1" applyFill="1"/>
    <xf numFmtId="166" fontId="170" fillId="0" borderId="0" xfId="94" applyFont="1"/>
    <xf numFmtId="2" fontId="170" fillId="0" borderId="0" xfId="93" applyNumberFormat="1" applyFont="1"/>
    <xf numFmtId="0" fontId="170" fillId="0" borderId="0" xfId="93" applyFont="1"/>
    <xf numFmtId="38" fontId="170" fillId="0" borderId="0" xfId="93" applyNumberFormat="1" applyFont="1"/>
    <xf numFmtId="0" fontId="171" fillId="0" borderId="0" xfId="93" applyFont="1" applyAlignment="1">
      <alignment horizontal="left"/>
    </xf>
    <xf numFmtId="0" fontId="171" fillId="0" borderId="0" xfId="93" applyFont="1"/>
    <xf numFmtId="0" fontId="172" fillId="0" borderId="0" xfId="0" applyFont="1"/>
    <xf numFmtId="4" fontId="163" fillId="0" borderId="37" xfId="0" applyNumberFormat="1" applyFont="1" applyBorder="1"/>
    <xf numFmtId="2" fontId="163" fillId="0" borderId="37" xfId="0" applyNumberFormat="1" applyFont="1" applyBorder="1"/>
    <xf numFmtId="4" fontId="163" fillId="0" borderId="0" xfId="0" applyNumberFormat="1" applyFont="1"/>
    <xf numFmtId="2" fontId="163" fillId="0" borderId="0" xfId="0" applyNumberFormat="1" applyFont="1"/>
    <xf numFmtId="0" fontId="173" fillId="0" borderId="0" xfId="93" applyFont="1" applyAlignment="1">
      <alignment horizontal="left"/>
    </xf>
    <xf numFmtId="4" fontId="165" fillId="0" borderId="0" xfId="0" applyNumberFormat="1" applyFont="1"/>
    <xf numFmtId="2" fontId="165" fillId="0" borderId="0" xfId="0" applyNumberFormat="1" applyFont="1"/>
    <xf numFmtId="2" fontId="165" fillId="21" borderId="0" xfId="0" applyNumberFormat="1" applyFont="1" applyFill="1"/>
    <xf numFmtId="40" fontId="169" fillId="0" borderId="0" xfId="93" applyNumberFormat="1" applyFont="1"/>
    <xf numFmtId="40" fontId="169" fillId="21" borderId="0" xfId="93" applyNumberFormat="1" applyFont="1" applyFill="1"/>
    <xf numFmtId="38" fontId="169" fillId="0" borderId="0" xfId="93" applyNumberFormat="1" applyFont="1"/>
    <xf numFmtId="166" fontId="169" fillId="0" borderId="0" xfId="94" applyFont="1"/>
    <xf numFmtId="2" fontId="169" fillId="0" borderId="0" xfId="93" applyNumberFormat="1" applyFont="1"/>
    <xf numFmtId="2" fontId="163" fillId="21" borderId="0" xfId="0" applyNumberFormat="1" applyFont="1" applyFill="1"/>
    <xf numFmtId="0" fontId="173" fillId="0" borderId="0" xfId="93" applyFont="1"/>
    <xf numFmtId="2" fontId="163" fillId="0" borderId="0" xfId="93" applyNumberFormat="1" applyFont="1"/>
    <xf numFmtId="2" fontId="163" fillId="21" borderId="0" xfId="93" applyNumberFormat="1" applyFont="1" applyFill="1"/>
    <xf numFmtId="0" fontId="169" fillId="0" borderId="0" xfId="93" applyFont="1" applyAlignment="1">
      <alignment horizontal="left"/>
    </xf>
    <xf numFmtId="0" fontId="167" fillId="21" borderId="0" xfId="93" applyFont="1" applyFill="1"/>
    <xf numFmtId="4" fontId="163" fillId="32" borderId="0" xfId="93" applyNumberFormat="1" applyFont="1" applyFill="1"/>
    <xf numFmtId="0" fontId="165" fillId="0" borderId="51" xfId="93" applyFont="1" applyBorder="1"/>
    <xf numFmtId="0" fontId="165" fillId="0" borderId="51" xfId="93" applyFont="1" applyBorder="1" applyAlignment="1">
      <alignment horizontal="left"/>
    </xf>
    <xf numFmtId="0" fontId="174" fillId="0" borderId="0" xfId="93" applyFont="1"/>
    <xf numFmtId="0" fontId="165" fillId="21" borderId="0" xfId="93" applyFont="1" applyFill="1"/>
    <xf numFmtId="170" fontId="165" fillId="0" borderId="0" xfId="93" applyNumberFormat="1" applyFont="1"/>
    <xf numFmtId="4" fontId="165" fillId="0" borderId="51" xfId="93" applyNumberFormat="1" applyFont="1" applyBorder="1"/>
    <xf numFmtId="0" fontId="175" fillId="21" borderId="0" xfId="93" applyFont="1" applyFill="1" applyAlignment="1" applyProtection="1">
      <alignment horizontal="left"/>
      <protection locked="0"/>
    </xf>
    <xf numFmtId="2" fontId="169" fillId="21" borderId="0" xfId="93" applyNumberFormat="1" applyFont="1" applyFill="1"/>
    <xf numFmtId="0" fontId="175" fillId="0" borderId="0" xfId="93" applyFont="1"/>
    <xf numFmtId="0" fontId="176" fillId="0" borderId="0" xfId="93" applyFont="1"/>
    <xf numFmtId="2" fontId="176" fillId="0" borderId="0" xfId="93" applyNumberFormat="1" applyFont="1"/>
    <xf numFmtId="0" fontId="172" fillId="0" borderId="0" xfId="0" applyFont="1" applyAlignment="1">
      <alignment horizontal="left"/>
    </xf>
    <xf numFmtId="170" fontId="165" fillId="0" borderId="51" xfId="93" applyNumberFormat="1" applyFont="1" applyBorder="1"/>
    <xf numFmtId="170" fontId="166" fillId="0" borderId="0" xfId="93" applyNumberFormat="1" applyFont="1"/>
    <xf numFmtId="4" fontId="163" fillId="21" borderId="37" xfId="0" applyNumberFormat="1" applyFont="1" applyFill="1" applyBorder="1"/>
    <xf numFmtId="4" fontId="163" fillId="21" borderId="0" xfId="93" applyNumberFormat="1" applyFont="1" applyFill="1"/>
    <xf numFmtId="0" fontId="169" fillId="0" borderId="0" xfId="93" applyFont="1"/>
    <xf numFmtId="0" fontId="169" fillId="21" borderId="0" xfId="93" applyFont="1" applyFill="1" applyAlignment="1" applyProtection="1">
      <alignment horizontal="left"/>
      <protection locked="0"/>
    </xf>
    <xf numFmtId="4" fontId="165" fillId="0" borderId="0" xfId="94" applyNumberFormat="1" applyFont="1"/>
    <xf numFmtId="2" fontId="165" fillId="0" borderId="0" xfId="94" applyNumberFormat="1" applyFont="1"/>
    <xf numFmtId="0" fontId="165" fillId="0" borderId="0" xfId="93" applyFont="1" applyAlignment="1">
      <alignment horizontal="left"/>
    </xf>
    <xf numFmtId="0" fontId="177" fillId="0" borderId="0" xfId="93" applyFont="1"/>
    <xf numFmtId="38" fontId="165" fillId="0" borderId="0" xfId="93" applyNumberFormat="1" applyFont="1"/>
    <xf numFmtId="40" fontId="165" fillId="0" borderId="0" xfId="93" applyNumberFormat="1" applyFont="1"/>
    <xf numFmtId="40" fontId="165" fillId="21" borderId="0" xfId="93" applyNumberFormat="1" applyFont="1" applyFill="1"/>
    <xf numFmtId="165" fontId="165" fillId="24" borderId="0" xfId="93" applyNumberFormat="1" applyFont="1" applyFill="1"/>
    <xf numFmtId="0" fontId="173" fillId="21" borderId="0" xfId="93" applyFont="1" applyFill="1" applyAlignment="1" applyProtection="1">
      <alignment horizontal="left"/>
      <protection locked="0"/>
    </xf>
    <xf numFmtId="40" fontId="173" fillId="0" borderId="0" xfId="93" applyNumberFormat="1" applyFont="1"/>
    <xf numFmtId="166" fontId="173" fillId="0" borderId="0" xfId="94" applyFont="1"/>
    <xf numFmtId="2" fontId="173" fillId="0" borderId="0" xfId="93" applyNumberFormat="1" applyFont="1"/>
    <xf numFmtId="4" fontId="173" fillId="0" borderId="0" xfId="93" applyNumberFormat="1" applyFont="1"/>
    <xf numFmtId="40" fontId="173" fillId="21" borderId="0" xfId="93" applyNumberFormat="1" applyFont="1" applyFill="1"/>
    <xf numFmtId="38" fontId="173" fillId="0" borderId="0" xfId="93" applyNumberFormat="1" applyFont="1"/>
    <xf numFmtId="166" fontId="171" fillId="0" borderId="0" xfId="94" applyFont="1"/>
    <xf numFmtId="2" fontId="171" fillId="0" borderId="37" xfId="93" applyNumberFormat="1" applyFont="1" applyBorder="1"/>
    <xf numFmtId="2" fontId="171" fillId="0" borderId="0" xfId="93" applyNumberFormat="1" applyFont="1"/>
    <xf numFmtId="2" fontId="171" fillId="21" borderId="0" xfId="93" applyNumberFormat="1" applyFont="1" applyFill="1"/>
    <xf numFmtId="4" fontId="165" fillId="0" borderId="37" xfId="0" applyNumberFormat="1" applyFont="1" applyBorder="1"/>
    <xf numFmtId="2" fontId="165" fillId="0" borderId="37" xfId="0" applyNumberFormat="1" applyFont="1" applyBorder="1"/>
    <xf numFmtId="166" fontId="163" fillId="21" borderId="0" xfId="94" applyFont="1" applyFill="1" applyAlignment="1">
      <alignment horizontal="left"/>
    </xf>
    <xf numFmtId="166" fontId="165" fillId="0" borderId="0" xfId="94" applyFont="1" applyAlignment="1">
      <alignment horizontal="right"/>
    </xf>
    <xf numFmtId="0" fontId="165" fillId="0" borderId="47" xfId="93" applyFont="1" applyBorder="1"/>
    <xf numFmtId="0" fontId="166" fillId="0" borderId="47" xfId="93" applyFont="1" applyBorder="1" applyAlignment="1">
      <alignment horizontal="left"/>
    </xf>
    <xf numFmtId="0" fontId="167" fillId="0" borderId="47" xfId="93" applyFont="1" applyBorder="1"/>
    <xf numFmtId="4" fontId="167" fillId="21" borderId="47" xfId="93" applyNumberFormat="1" applyFont="1" applyFill="1" applyBorder="1"/>
    <xf numFmtId="4" fontId="163" fillId="0" borderId="47" xfId="93" applyNumberFormat="1" applyFont="1" applyBorder="1"/>
    <xf numFmtId="0" fontId="166" fillId="0" borderId="47" xfId="93" applyFont="1" applyBorder="1"/>
    <xf numFmtId="0" fontId="166" fillId="21" borderId="0" xfId="93" applyFont="1" applyFill="1" applyAlignment="1">
      <alignment horizontal="left"/>
    </xf>
    <xf numFmtId="165" fontId="165" fillId="21" borderId="0" xfId="93" applyNumberFormat="1" applyFont="1" applyFill="1"/>
    <xf numFmtId="4" fontId="166" fillId="21" borderId="0" xfId="93" applyNumberFormat="1" applyFont="1" applyFill="1"/>
    <xf numFmtId="170" fontId="178" fillId="21" borderId="0" xfId="93" applyNumberFormat="1" applyFont="1" applyFill="1"/>
    <xf numFmtId="0" fontId="165" fillId="21" borderId="0" xfId="93" applyFont="1" applyFill="1" applyAlignment="1" applyProtection="1">
      <alignment horizontal="left"/>
      <protection locked="0"/>
    </xf>
    <xf numFmtId="0" fontId="179" fillId="21" borderId="0" xfId="93" applyFont="1" applyFill="1"/>
    <xf numFmtId="0" fontId="179" fillId="0" borderId="0" xfId="93" applyFont="1"/>
    <xf numFmtId="0" fontId="179" fillId="0" borderId="0" xfId="93" applyFont="1" applyAlignment="1">
      <alignment horizontal="left"/>
    </xf>
    <xf numFmtId="4" fontId="179" fillId="24" borderId="0" xfId="93" applyNumberFormat="1" applyFont="1" applyFill="1"/>
    <xf numFmtId="40" fontId="78" fillId="53" borderId="0" xfId="93" applyNumberFormat="1" applyFont="1" applyFill="1" applyProtection="1">
      <protection locked="0"/>
    </xf>
    <xf numFmtId="2" fontId="79" fillId="53" borderId="34" xfId="93" applyNumberFormat="1" applyFont="1" applyFill="1" applyBorder="1" applyProtection="1">
      <protection locked="0"/>
    </xf>
    <xf numFmtId="40" fontId="144" fillId="53" borderId="0" xfId="93" applyNumberFormat="1" applyFont="1" applyFill="1" applyProtection="1">
      <protection locked="0"/>
    </xf>
    <xf numFmtId="40" fontId="79" fillId="53" borderId="0" xfId="93" applyNumberFormat="1" applyFont="1" applyFill="1" applyProtection="1">
      <protection locked="0"/>
    </xf>
    <xf numFmtId="170" fontId="78" fillId="53" borderId="0" xfId="94" applyNumberFormat="1" applyFont="1" applyFill="1" applyProtection="1">
      <protection locked="0"/>
    </xf>
    <xf numFmtId="170" fontId="144" fillId="53" borderId="34" xfId="94" applyNumberFormat="1" applyFont="1" applyFill="1" applyBorder="1" applyProtection="1">
      <protection locked="0"/>
    </xf>
    <xf numFmtId="170" fontId="79" fillId="53" borderId="34" xfId="94" applyNumberFormat="1" applyFont="1" applyFill="1" applyBorder="1" applyProtection="1">
      <protection locked="0"/>
    </xf>
    <xf numFmtId="40" fontId="144" fillId="53" borderId="47" xfId="93" applyNumberFormat="1" applyFont="1" applyFill="1" applyBorder="1" applyProtection="1">
      <protection locked="0"/>
    </xf>
    <xf numFmtId="170" fontId="73" fillId="21" borderId="82" xfId="0" applyNumberFormat="1" applyFont="1" applyFill="1" applyBorder="1" applyProtection="1">
      <protection locked="0"/>
    </xf>
    <xf numFmtId="186" fontId="78" fillId="16" borderId="0" xfId="93" applyNumberFormat="1" applyFont="1" applyFill="1" applyProtection="1">
      <protection locked="0"/>
    </xf>
    <xf numFmtId="0" fontId="79" fillId="30" borderId="82" xfId="93" applyFont="1" applyFill="1" applyBorder="1" applyProtection="1">
      <protection locked="0"/>
    </xf>
    <xf numFmtId="0" fontId="74" fillId="30" borderId="82" xfId="93" applyFont="1" applyFill="1" applyBorder="1" applyProtection="1">
      <protection locked="0"/>
    </xf>
    <xf numFmtId="0" fontId="78" fillId="30" borderId="82" xfId="93" applyFont="1" applyFill="1" applyBorder="1" applyProtection="1">
      <protection locked="0"/>
    </xf>
    <xf numFmtId="0" fontId="144" fillId="30" borderId="82" xfId="93" applyFont="1" applyFill="1" applyBorder="1" applyProtection="1">
      <protection locked="0"/>
    </xf>
    <xf numFmtId="0" fontId="23" fillId="30" borderId="82" xfId="93" applyFont="1" applyFill="1" applyBorder="1" applyProtection="1">
      <protection locked="0"/>
    </xf>
    <xf numFmtId="0" fontId="180" fillId="0" borderId="0" xfId="93" applyFont="1" applyAlignment="1" applyProtection="1">
      <alignment horizontal="center"/>
      <protection locked="0"/>
    </xf>
    <xf numFmtId="170" fontId="180" fillId="0" borderId="0" xfId="93" applyNumberFormat="1" applyFont="1" applyAlignment="1" applyProtection="1">
      <alignment horizontal="center"/>
      <protection locked="0"/>
    </xf>
    <xf numFmtId="40" fontId="78" fillId="0" borderId="94" xfId="93" applyNumberFormat="1" applyFont="1" applyBorder="1" applyProtection="1">
      <protection locked="0"/>
    </xf>
    <xf numFmtId="9" fontId="78" fillId="0" borderId="94" xfId="93" applyNumberFormat="1" applyFont="1" applyBorder="1" applyProtection="1">
      <protection locked="0"/>
    </xf>
    <xf numFmtId="2" fontId="78" fillId="0" borderId="94" xfId="93" applyNumberFormat="1" applyFont="1" applyBorder="1" applyProtection="1">
      <protection locked="0"/>
    </xf>
    <xf numFmtId="1" fontId="78" fillId="0" borderId="94" xfId="93" applyNumberFormat="1" applyFont="1" applyBorder="1" applyProtection="1">
      <protection locked="0"/>
    </xf>
    <xf numFmtId="0" fontId="78" fillId="0" borderId="94" xfId="93" applyFont="1" applyBorder="1" applyProtection="1">
      <protection locked="0"/>
    </xf>
    <xf numFmtId="40" fontId="144" fillId="21" borderId="94" xfId="93" applyNumberFormat="1" applyFont="1" applyFill="1" applyBorder="1" applyProtection="1">
      <protection locked="0"/>
    </xf>
    <xf numFmtId="170" fontId="78" fillId="0" borderId="94" xfId="94" applyNumberFormat="1" applyFont="1" applyBorder="1" applyProtection="1">
      <protection locked="0"/>
    </xf>
    <xf numFmtId="40" fontId="78" fillId="0" borderId="99" xfId="93" applyNumberFormat="1" applyFont="1" applyBorder="1" applyProtection="1">
      <protection locked="0"/>
    </xf>
    <xf numFmtId="40" fontId="78" fillId="0" borderId="100" xfId="93" applyNumberFormat="1" applyFont="1" applyBorder="1" applyProtection="1">
      <protection locked="0"/>
    </xf>
    <xf numFmtId="40" fontId="78" fillId="0" borderId="101" xfId="93" applyNumberFormat="1" applyFont="1" applyBorder="1" applyProtection="1">
      <protection locked="0"/>
    </xf>
    <xf numFmtId="40" fontId="78" fillId="0" borderId="102" xfId="93" applyNumberFormat="1" applyFont="1" applyBorder="1" applyProtection="1">
      <protection locked="0"/>
    </xf>
    <xf numFmtId="40" fontId="78" fillId="0" borderId="103" xfId="93" applyNumberFormat="1" applyFont="1" applyBorder="1" applyProtection="1">
      <protection locked="0"/>
    </xf>
    <xf numFmtId="0" fontId="144" fillId="0" borderId="94" xfId="93" applyFont="1" applyBorder="1" applyProtection="1">
      <protection locked="0"/>
    </xf>
    <xf numFmtId="9" fontId="80" fillId="21" borderId="94" xfId="257" applyFont="1" applyFill="1" applyBorder="1"/>
    <xf numFmtId="9" fontId="78" fillId="23" borderId="0" xfId="257" applyFont="1" applyFill="1" applyProtection="1">
      <protection locked="0"/>
    </xf>
    <xf numFmtId="180" fontId="62" fillId="29" borderId="0" xfId="266" applyNumberFormat="1" applyFont="1" applyFill="1"/>
    <xf numFmtId="164" fontId="62" fillId="29" borderId="0" xfId="266" applyNumberFormat="1" applyFont="1" applyFill="1"/>
    <xf numFmtId="43" fontId="62" fillId="0" borderId="47" xfId="266" applyNumberFormat="1" applyFont="1" applyBorder="1"/>
    <xf numFmtId="0" fontId="88" fillId="30" borderId="47" xfId="0" applyFont="1" applyFill="1" applyBorder="1"/>
    <xf numFmtId="168" fontId="71" fillId="0" borderId="47" xfId="109" applyFont="1" applyBorder="1"/>
    <xf numFmtId="0" fontId="18" fillId="0" borderId="0" xfId="93" applyFont="1" applyProtection="1">
      <protection locked="0"/>
    </xf>
    <xf numFmtId="2" fontId="18" fillId="60" borderId="0" xfId="93" applyNumberFormat="1" applyFont="1" applyFill="1" applyProtection="1">
      <protection locked="0"/>
    </xf>
    <xf numFmtId="174" fontId="18" fillId="0" borderId="0" xfId="93" applyNumberFormat="1" applyFont="1" applyProtection="1">
      <protection locked="0"/>
    </xf>
    <xf numFmtId="0" fontId="78" fillId="61" borderId="0" xfId="93" applyFont="1" applyFill="1" applyProtection="1">
      <protection locked="0"/>
    </xf>
    <xf numFmtId="0" fontId="78" fillId="60" borderId="0" xfId="93" applyFont="1" applyFill="1" applyProtection="1">
      <protection locked="0"/>
    </xf>
    <xf numFmtId="176" fontId="29" fillId="0" borderId="45" xfId="0" applyNumberFormat="1" applyFont="1" applyBorder="1"/>
    <xf numFmtId="176" fontId="14" fillId="21" borderId="45" xfId="93" applyNumberFormat="1" applyFont="1" applyFill="1" applyBorder="1"/>
    <xf numFmtId="176" fontId="75" fillId="21" borderId="45" xfId="93" applyNumberFormat="1" applyFont="1" applyFill="1" applyBorder="1" applyAlignment="1">
      <alignment horizontal="right"/>
    </xf>
    <xf numFmtId="0" fontId="18" fillId="21" borderId="0" xfId="93" applyFont="1" applyFill="1" applyProtection="1">
      <protection locked="0"/>
    </xf>
    <xf numFmtId="174" fontId="18" fillId="21" borderId="0" xfId="93" applyNumberFormat="1" applyFont="1" applyFill="1" applyProtection="1">
      <protection locked="0"/>
    </xf>
    <xf numFmtId="2" fontId="18" fillId="21" borderId="0" xfId="93" applyNumberFormat="1" applyFont="1" applyFill="1" applyProtection="1">
      <protection locked="0"/>
    </xf>
    <xf numFmtId="0" fontId="75" fillId="62" borderId="0" xfId="93" applyFont="1" applyFill="1" applyProtection="1">
      <protection locked="0"/>
    </xf>
    <xf numFmtId="0" fontId="74" fillId="62" borderId="82" xfId="93" applyFont="1" applyFill="1" applyBorder="1" applyAlignment="1" applyProtection="1">
      <alignment horizontal="left"/>
      <protection locked="0"/>
    </xf>
    <xf numFmtId="0" fontId="74" fillId="62" borderId="82" xfId="93" applyFont="1" applyFill="1" applyBorder="1" applyProtection="1">
      <protection locked="0"/>
    </xf>
    <xf numFmtId="0" fontId="78" fillId="62" borderId="82" xfId="93" applyFont="1" applyFill="1" applyBorder="1" applyProtection="1">
      <protection locked="0"/>
    </xf>
    <xf numFmtId="40" fontId="78" fillId="62" borderId="82" xfId="93" applyNumberFormat="1" applyFont="1" applyFill="1" applyBorder="1" applyProtection="1">
      <protection locked="0"/>
    </xf>
    <xf numFmtId="170" fontId="78" fillId="62" borderId="82" xfId="94" applyNumberFormat="1" applyFont="1" applyFill="1" applyBorder="1" applyProtection="1">
      <protection locked="0"/>
    </xf>
    <xf numFmtId="9" fontId="78" fillId="62" borderId="82" xfId="93" applyNumberFormat="1" applyFont="1" applyFill="1" applyBorder="1" applyProtection="1">
      <protection locked="0"/>
    </xf>
    <xf numFmtId="170" fontId="139" fillId="62" borderId="0" xfId="93" applyNumberFormat="1" applyFont="1" applyFill="1" applyProtection="1">
      <protection locked="0"/>
    </xf>
    <xf numFmtId="2" fontId="78" fillId="62" borderId="82" xfId="93" applyNumberFormat="1" applyFont="1" applyFill="1" applyBorder="1" applyProtection="1">
      <protection locked="0"/>
    </xf>
    <xf numFmtId="1" fontId="78" fillId="62" borderId="82" xfId="93" applyNumberFormat="1" applyFont="1" applyFill="1" applyBorder="1" applyProtection="1">
      <protection locked="0"/>
    </xf>
    <xf numFmtId="1" fontId="79" fillId="62" borderId="82" xfId="93" applyNumberFormat="1" applyFont="1" applyFill="1" applyBorder="1" applyProtection="1">
      <protection locked="0"/>
    </xf>
    <xf numFmtId="40" fontId="79" fillId="62" borderId="82" xfId="93" applyNumberFormat="1" applyFont="1" applyFill="1" applyBorder="1" applyProtection="1">
      <protection locked="0"/>
    </xf>
    <xf numFmtId="40" fontId="144" fillId="62" borderId="82" xfId="93" applyNumberFormat="1" applyFont="1" applyFill="1" applyBorder="1" applyProtection="1">
      <protection locked="0"/>
    </xf>
    <xf numFmtId="40" fontId="78" fillId="62" borderId="33" xfId="93" applyNumberFormat="1" applyFont="1" applyFill="1" applyBorder="1" applyProtection="1">
      <protection locked="0"/>
    </xf>
    <xf numFmtId="40" fontId="78" fillId="62" borderId="30" xfId="93" applyNumberFormat="1" applyFont="1" applyFill="1" applyBorder="1" applyProtection="1">
      <protection locked="0"/>
    </xf>
    <xf numFmtId="40" fontId="78" fillId="62" borderId="31" xfId="93" applyNumberFormat="1" applyFont="1" applyFill="1" applyBorder="1" applyProtection="1">
      <protection locked="0"/>
    </xf>
    <xf numFmtId="40" fontId="78" fillId="62" borderId="32" xfId="93" applyNumberFormat="1" applyFont="1" applyFill="1" applyBorder="1" applyProtection="1">
      <protection locked="0"/>
    </xf>
    <xf numFmtId="40" fontId="78" fillId="62" borderId="29" xfId="93" applyNumberFormat="1" applyFont="1" applyFill="1" applyBorder="1" applyProtection="1">
      <protection locked="0"/>
    </xf>
    <xf numFmtId="0" fontId="78" fillId="62" borderId="0" xfId="93" applyFont="1" applyFill="1" applyProtection="1">
      <protection locked="0"/>
    </xf>
    <xf numFmtId="40" fontId="79" fillId="62" borderId="33" xfId="93" applyNumberFormat="1" applyFont="1" applyFill="1" applyBorder="1" applyProtection="1">
      <protection locked="0"/>
    </xf>
    <xf numFmtId="40" fontId="79" fillId="62" borderId="30" xfId="93" applyNumberFormat="1" applyFont="1" applyFill="1" applyBorder="1" applyProtection="1">
      <protection locked="0"/>
    </xf>
    <xf numFmtId="40" fontId="79" fillId="62" borderId="31" xfId="93" applyNumberFormat="1" applyFont="1" applyFill="1" applyBorder="1" applyProtection="1">
      <protection locked="0"/>
    </xf>
    <xf numFmtId="40" fontId="79" fillId="62" borderId="32" xfId="93" applyNumberFormat="1" applyFont="1" applyFill="1" applyBorder="1" applyProtection="1">
      <protection locked="0"/>
    </xf>
    <xf numFmtId="9" fontId="69" fillId="62" borderId="82" xfId="257" applyFont="1" applyFill="1" applyBorder="1"/>
    <xf numFmtId="0" fontId="18" fillId="62" borderId="0" xfId="93" applyFont="1" applyFill="1" applyProtection="1">
      <protection locked="0"/>
    </xf>
    <xf numFmtId="174" fontId="18" fillId="62" borderId="0" xfId="93" applyNumberFormat="1" applyFont="1" applyFill="1" applyProtection="1">
      <protection locked="0"/>
    </xf>
    <xf numFmtId="2" fontId="18" fillId="62" borderId="0" xfId="93" applyNumberFormat="1" applyFont="1" applyFill="1" applyProtection="1">
      <protection locked="0"/>
    </xf>
    <xf numFmtId="0" fontId="74" fillId="63" borderId="0" xfId="93" applyFont="1" applyFill="1" applyProtection="1">
      <protection locked="0"/>
    </xf>
    <xf numFmtId="0" fontId="79" fillId="63" borderId="94" xfId="93" applyFont="1" applyFill="1" applyBorder="1" applyProtection="1">
      <protection locked="0"/>
    </xf>
    <xf numFmtId="0" fontId="78" fillId="22" borderId="82" xfId="93" applyFont="1" applyFill="1" applyBorder="1" applyProtection="1">
      <protection locked="0"/>
    </xf>
    <xf numFmtId="168" fontId="181" fillId="0" borderId="0" xfId="0" applyNumberFormat="1" applyFont="1"/>
    <xf numFmtId="170" fontId="79" fillId="21" borderId="82" xfId="93" applyNumberFormat="1" applyFont="1" applyFill="1" applyBorder="1" applyProtection="1">
      <protection locked="0"/>
    </xf>
    <xf numFmtId="0" fontId="90" fillId="64" borderId="0" xfId="93" applyFont="1" applyFill="1" applyAlignment="1" applyProtection="1">
      <alignment horizontal="center" vertical="center" wrapText="1"/>
      <protection locked="0"/>
    </xf>
    <xf numFmtId="170" fontId="76" fillId="21" borderId="82" xfId="94" applyNumberFormat="1" applyFont="1" applyFill="1" applyBorder="1" applyProtection="1">
      <protection locked="0"/>
    </xf>
    <xf numFmtId="0" fontId="151" fillId="21" borderId="82" xfId="93" applyFont="1" applyFill="1" applyBorder="1" applyProtection="1">
      <protection locked="0"/>
    </xf>
    <xf numFmtId="0" fontId="78" fillId="24" borderId="82" xfId="93" applyFont="1" applyFill="1" applyBorder="1" applyProtection="1">
      <protection locked="0"/>
    </xf>
    <xf numFmtId="2" fontId="74" fillId="24" borderId="82" xfId="93" applyNumberFormat="1" applyFont="1" applyFill="1" applyBorder="1" applyProtection="1">
      <protection locked="0"/>
    </xf>
    <xf numFmtId="0" fontId="169" fillId="21" borderId="0" xfId="93" applyFont="1" applyFill="1" applyAlignment="1">
      <alignment horizontal="left"/>
    </xf>
    <xf numFmtId="0" fontId="78" fillId="29" borderId="0" xfId="93" applyFont="1" applyFill="1" applyProtection="1">
      <protection locked="0"/>
    </xf>
    <xf numFmtId="0" fontId="75" fillId="29" borderId="0" xfId="93" applyFont="1" applyFill="1" applyProtection="1">
      <protection locked="0"/>
    </xf>
    <xf numFmtId="0" fontId="74" fillId="29" borderId="82" xfId="93" applyFont="1" applyFill="1" applyBorder="1" applyAlignment="1" applyProtection="1">
      <alignment horizontal="left"/>
      <protection locked="0"/>
    </xf>
    <xf numFmtId="0" fontId="74" fillId="29" borderId="82" xfId="93" applyFont="1" applyFill="1" applyBorder="1" applyProtection="1">
      <protection locked="0"/>
    </xf>
    <xf numFmtId="0" fontId="78" fillId="29" borderId="82" xfId="93" applyFont="1" applyFill="1" applyBorder="1" applyProtection="1">
      <protection locked="0"/>
    </xf>
    <xf numFmtId="40" fontId="78" fillId="29" borderId="82" xfId="93" applyNumberFormat="1" applyFont="1" applyFill="1" applyBorder="1" applyProtection="1">
      <protection locked="0"/>
    </xf>
    <xf numFmtId="170" fontId="78" fillId="29" borderId="82" xfId="94" applyNumberFormat="1" applyFont="1" applyFill="1" applyBorder="1" applyProtection="1">
      <protection locked="0"/>
    </xf>
    <xf numFmtId="9" fontId="78" fillId="29" borderId="82" xfId="93" applyNumberFormat="1" applyFont="1" applyFill="1" applyBorder="1" applyProtection="1">
      <protection locked="0"/>
    </xf>
    <xf numFmtId="2" fontId="78" fillId="29" borderId="82" xfId="93" applyNumberFormat="1" applyFont="1" applyFill="1" applyBorder="1" applyProtection="1">
      <protection locked="0"/>
    </xf>
    <xf numFmtId="9" fontId="69" fillId="29" borderId="82" xfId="257" applyFont="1" applyFill="1" applyBorder="1"/>
    <xf numFmtId="0" fontId="18" fillId="29" borderId="0" xfId="93" applyFont="1" applyFill="1" applyProtection="1">
      <protection locked="0"/>
    </xf>
    <xf numFmtId="174" fontId="18" fillId="29" borderId="0" xfId="93" applyNumberFormat="1" applyFont="1" applyFill="1" applyProtection="1">
      <protection locked="0"/>
    </xf>
    <xf numFmtId="2" fontId="18" fillId="29" borderId="0" xfId="93" applyNumberFormat="1" applyFont="1" applyFill="1" applyProtection="1">
      <protection locked="0"/>
    </xf>
    <xf numFmtId="0" fontId="74" fillId="29" borderId="0" xfId="93" applyFont="1" applyFill="1" applyProtection="1">
      <protection locked="0"/>
    </xf>
    <xf numFmtId="170" fontId="74" fillId="29" borderId="82" xfId="94" applyNumberFormat="1" applyFont="1" applyFill="1" applyBorder="1" applyProtection="1">
      <protection locked="0"/>
    </xf>
    <xf numFmtId="40" fontId="79" fillId="29" borderId="82" xfId="93" applyNumberFormat="1" applyFont="1" applyFill="1" applyBorder="1" applyProtection="1">
      <protection locked="0"/>
    </xf>
    <xf numFmtId="0" fontId="144" fillId="29" borderId="0" xfId="93" applyFont="1" applyFill="1" applyProtection="1">
      <protection locked="0"/>
    </xf>
    <xf numFmtId="40" fontId="78" fillId="29" borderId="27" xfId="93" applyNumberFormat="1" applyFont="1" applyFill="1" applyBorder="1" applyProtection="1">
      <protection locked="0"/>
    </xf>
    <xf numFmtId="40" fontId="78" fillId="29" borderId="3" xfId="93" applyNumberFormat="1" applyFont="1" applyFill="1" applyBorder="1" applyProtection="1">
      <protection locked="0"/>
    </xf>
    <xf numFmtId="40" fontId="78" fillId="29" borderId="15" xfId="93" applyNumberFormat="1" applyFont="1" applyFill="1" applyBorder="1" applyProtection="1">
      <protection locked="0"/>
    </xf>
    <xf numFmtId="9" fontId="74" fillId="21" borderId="82" xfId="94" applyNumberFormat="1" applyFont="1" applyFill="1" applyBorder="1" applyProtection="1">
      <protection locked="0"/>
    </xf>
    <xf numFmtId="2" fontId="144" fillId="21" borderId="82" xfId="93" applyNumberFormat="1" applyFont="1" applyFill="1" applyBorder="1" applyProtection="1">
      <protection locked="0"/>
    </xf>
    <xf numFmtId="0" fontId="25" fillId="0" borderId="45" xfId="93" applyFont="1" applyBorder="1" applyAlignment="1">
      <alignment horizontal="center"/>
    </xf>
    <xf numFmtId="170" fontId="167" fillId="21" borderId="0" xfId="93" applyNumberFormat="1" applyFont="1" applyFill="1"/>
    <xf numFmtId="170" fontId="167" fillId="21" borderId="0" xfId="93" applyNumberFormat="1" applyFont="1" applyFill="1" applyAlignment="1">
      <alignment horizontal="center"/>
    </xf>
    <xf numFmtId="4" fontId="163" fillId="21" borderId="0" xfId="93" applyNumberFormat="1" applyFont="1" applyFill="1" applyAlignment="1">
      <alignment horizontal="center"/>
    </xf>
    <xf numFmtId="4" fontId="170" fillId="21" borderId="0" xfId="93" applyNumberFormat="1" applyFont="1" applyFill="1"/>
    <xf numFmtId="4" fontId="163" fillId="21" borderId="0" xfId="0" applyNumberFormat="1" applyFont="1" applyFill="1"/>
    <xf numFmtId="4" fontId="165" fillId="21" borderId="0" xfId="0" applyNumberFormat="1" applyFont="1" applyFill="1"/>
    <xf numFmtId="4" fontId="169" fillId="21" borderId="0" xfId="93" applyNumberFormat="1" applyFont="1" applyFill="1"/>
    <xf numFmtId="170" fontId="165" fillId="21" borderId="0" xfId="93" applyNumberFormat="1" applyFont="1" applyFill="1"/>
    <xf numFmtId="170" fontId="166" fillId="21" borderId="0" xfId="93" applyNumberFormat="1" applyFont="1" applyFill="1"/>
    <xf numFmtId="4" fontId="165" fillId="21" borderId="0" xfId="94" applyNumberFormat="1" applyFont="1" applyFill="1"/>
    <xf numFmtId="2" fontId="171" fillId="21" borderId="37" xfId="93" applyNumberFormat="1" applyFont="1" applyFill="1" applyBorder="1"/>
    <xf numFmtId="4" fontId="165" fillId="21" borderId="37" xfId="0" applyNumberFormat="1" applyFont="1" applyFill="1" applyBorder="1"/>
    <xf numFmtId="4" fontId="163" fillId="21" borderId="47" xfId="93" applyNumberFormat="1" applyFont="1" applyFill="1" applyBorder="1"/>
    <xf numFmtId="4" fontId="179" fillId="21" borderId="0" xfId="93" applyNumberFormat="1" applyFont="1" applyFill="1"/>
    <xf numFmtId="0" fontId="79" fillId="62" borderId="82" xfId="93" applyFont="1" applyFill="1" applyBorder="1" applyProtection="1">
      <protection locked="0"/>
    </xf>
    <xf numFmtId="0" fontId="78" fillId="24" borderId="0" xfId="93" applyFont="1" applyFill="1" applyProtection="1">
      <protection locked="0"/>
    </xf>
    <xf numFmtId="0" fontId="75" fillId="24" borderId="0" xfId="93" applyFont="1" applyFill="1" applyProtection="1">
      <protection locked="0"/>
    </xf>
    <xf numFmtId="0" fontId="74" fillId="24" borderId="82" xfId="93" applyFont="1" applyFill="1" applyBorder="1" applyAlignment="1" applyProtection="1">
      <alignment horizontal="left"/>
      <protection locked="0"/>
    </xf>
    <xf numFmtId="0" fontId="74" fillId="24" borderId="82" xfId="93" applyFont="1" applyFill="1" applyBorder="1" applyProtection="1">
      <protection locked="0"/>
    </xf>
    <xf numFmtId="40" fontId="78" fillId="24" borderId="82" xfId="93" applyNumberFormat="1" applyFont="1" applyFill="1" applyBorder="1" applyProtection="1">
      <protection locked="0"/>
    </xf>
    <xf numFmtId="170" fontId="78" fillId="24" borderId="82" xfId="94" applyNumberFormat="1" applyFont="1" applyFill="1" applyBorder="1" applyProtection="1">
      <protection locked="0"/>
    </xf>
    <xf numFmtId="171" fontId="78" fillId="24" borderId="82" xfId="94" applyNumberFormat="1" applyFont="1" applyFill="1" applyBorder="1" applyProtection="1">
      <protection locked="0"/>
    </xf>
    <xf numFmtId="9" fontId="74" fillId="24" borderId="82" xfId="93" applyNumberFormat="1" applyFont="1" applyFill="1" applyBorder="1" applyProtection="1">
      <protection locked="0"/>
    </xf>
    <xf numFmtId="9" fontId="78" fillId="24" borderId="82" xfId="93" applyNumberFormat="1" applyFont="1" applyFill="1" applyBorder="1" applyProtection="1">
      <protection locked="0"/>
    </xf>
    <xf numFmtId="170" fontId="74" fillId="24" borderId="0" xfId="93" applyNumberFormat="1" applyFont="1" applyFill="1" applyProtection="1">
      <protection locked="0"/>
    </xf>
    <xf numFmtId="2" fontId="74" fillId="24" borderId="82" xfId="94" applyNumberFormat="1" applyFont="1" applyFill="1" applyBorder="1" applyProtection="1">
      <protection locked="0"/>
    </xf>
    <xf numFmtId="40" fontId="74" fillId="24" borderId="82" xfId="93" applyNumberFormat="1" applyFont="1" applyFill="1" applyBorder="1" applyProtection="1">
      <protection locked="0"/>
    </xf>
    <xf numFmtId="1" fontId="78" fillId="24" borderId="82" xfId="93" applyNumberFormat="1" applyFont="1" applyFill="1" applyBorder="1" applyProtection="1">
      <protection locked="0"/>
    </xf>
    <xf numFmtId="0" fontId="73" fillId="24" borderId="82" xfId="0" applyFont="1" applyFill="1" applyBorder="1" applyProtection="1">
      <protection locked="0"/>
    </xf>
    <xf numFmtId="40" fontId="78" fillId="24" borderId="27" xfId="93" applyNumberFormat="1" applyFont="1" applyFill="1" applyBorder="1" applyProtection="1">
      <protection locked="0"/>
    </xf>
    <xf numFmtId="40" fontId="78" fillId="24" borderId="3" xfId="93" applyNumberFormat="1" applyFont="1" applyFill="1" applyBorder="1" applyProtection="1">
      <protection locked="0"/>
    </xf>
    <xf numFmtId="40" fontId="78" fillId="24" borderId="15" xfId="93" applyNumberFormat="1" applyFont="1" applyFill="1" applyBorder="1" applyProtection="1">
      <protection locked="0"/>
    </xf>
    <xf numFmtId="40" fontId="79" fillId="24" borderId="82" xfId="93" applyNumberFormat="1" applyFont="1" applyFill="1" applyBorder="1" applyProtection="1">
      <protection locked="0"/>
    </xf>
    <xf numFmtId="0" fontId="144" fillId="24" borderId="82" xfId="93" applyFont="1" applyFill="1" applyBorder="1" applyProtection="1">
      <protection locked="0"/>
    </xf>
    <xf numFmtId="2" fontId="78" fillId="24" borderId="82" xfId="93" applyNumberFormat="1" applyFont="1" applyFill="1" applyBorder="1" applyProtection="1">
      <protection locked="0"/>
    </xf>
    <xf numFmtId="9" fontId="69" fillId="24" borderId="82" xfId="257" applyFont="1" applyFill="1" applyBorder="1"/>
    <xf numFmtId="0" fontId="18" fillId="24" borderId="0" xfId="93" applyFont="1" applyFill="1" applyProtection="1">
      <protection locked="0"/>
    </xf>
    <xf numFmtId="174" fontId="18" fillId="24" borderId="0" xfId="93" applyNumberFormat="1" applyFont="1" applyFill="1" applyProtection="1">
      <protection locked="0"/>
    </xf>
    <xf numFmtId="2" fontId="18" fillId="24" borderId="0" xfId="93" applyNumberFormat="1" applyFont="1" applyFill="1" applyProtection="1">
      <protection locked="0"/>
    </xf>
    <xf numFmtId="9" fontId="74" fillId="29" borderId="82" xfId="257" applyFont="1" applyFill="1" applyBorder="1" applyProtection="1">
      <protection locked="0"/>
    </xf>
    <xf numFmtId="170" fontId="144" fillId="29" borderId="0" xfId="93" applyNumberFormat="1" applyFont="1" applyFill="1" applyProtection="1">
      <protection locked="0"/>
    </xf>
    <xf numFmtId="2" fontId="144" fillId="29" borderId="82" xfId="94" applyNumberFormat="1" applyFont="1" applyFill="1" applyBorder="1" applyProtection="1">
      <protection locked="0"/>
    </xf>
    <xf numFmtId="40" fontId="74" fillId="29" borderId="82" xfId="93" applyNumberFormat="1" applyFont="1" applyFill="1" applyBorder="1" applyProtection="1">
      <protection locked="0"/>
    </xf>
    <xf numFmtId="2" fontId="74" fillId="29" borderId="82" xfId="93" applyNumberFormat="1" applyFont="1" applyFill="1" applyBorder="1" applyProtection="1">
      <protection locked="0"/>
    </xf>
    <xf numFmtId="2" fontId="74" fillId="29" borderId="82" xfId="94" applyNumberFormat="1" applyFont="1" applyFill="1" applyBorder="1" applyProtection="1">
      <protection locked="0"/>
    </xf>
    <xf numFmtId="1" fontId="74" fillId="29" borderId="82" xfId="93" applyNumberFormat="1" applyFont="1" applyFill="1" applyBorder="1" applyProtection="1">
      <protection locked="0"/>
    </xf>
    <xf numFmtId="169" fontId="74" fillId="29" borderId="82" xfId="94" applyNumberFormat="1" applyFont="1" applyFill="1" applyBorder="1" applyProtection="1">
      <protection locked="0"/>
    </xf>
    <xf numFmtId="40" fontId="74" fillId="29" borderId="27" xfId="93" applyNumberFormat="1" applyFont="1" applyFill="1" applyBorder="1" applyProtection="1">
      <protection locked="0"/>
    </xf>
    <xf numFmtId="40" fontId="74" fillId="29" borderId="3" xfId="93" applyNumberFormat="1" applyFont="1" applyFill="1" applyBorder="1" applyProtection="1">
      <protection locked="0"/>
    </xf>
    <xf numFmtId="40" fontId="74" fillId="29" borderId="15" xfId="93" applyNumberFormat="1" applyFont="1" applyFill="1" applyBorder="1" applyProtection="1">
      <protection locked="0"/>
    </xf>
    <xf numFmtId="180" fontId="182" fillId="0" borderId="0" xfId="266" applyNumberFormat="1" applyFont="1"/>
    <xf numFmtId="0" fontId="74" fillId="22" borderId="82" xfId="93" applyFont="1" applyFill="1" applyBorder="1" applyProtection="1">
      <protection locked="0"/>
    </xf>
    <xf numFmtId="0" fontId="14" fillId="0" borderId="45" xfId="93" applyFont="1" applyBorder="1" applyAlignment="1">
      <alignment horizontal="center"/>
    </xf>
    <xf numFmtId="0" fontId="25" fillId="0" borderId="45" xfId="93" applyFont="1" applyBorder="1" applyAlignment="1">
      <alignment horizontal="center" wrapText="1"/>
    </xf>
    <xf numFmtId="2" fontId="45" fillId="0" borderId="45" xfId="94" applyNumberFormat="1" applyFont="1" applyBorder="1"/>
    <xf numFmtId="2" fontId="29" fillId="0" borderId="45" xfId="94" applyNumberFormat="1" applyFont="1" applyBorder="1" applyAlignment="1">
      <alignment horizontal="center" wrapText="1"/>
    </xf>
    <xf numFmtId="1" fontId="25" fillId="0" borderId="45" xfId="93" applyNumberFormat="1" applyFont="1" applyBorder="1" applyAlignment="1">
      <alignment horizontal="center" wrapText="1"/>
    </xf>
    <xf numFmtId="168" fontId="45" fillId="0" borderId="45" xfId="109" applyFill="1" applyBorder="1" applyAlignment="1">
      <alignment horizontal="center" wrapText="1"/>
    </xf>
    <xf numFmtId="0" fontId="12" fillId="0" borderId="45" xfId="94" applyNumberFormat="1" applyBorder="1"/>
    <xf numFmtId="0" fontId="45" fillId="0" borderId="45" xfId="109" applyNumberFormat="1" applyFill="1" applyBorder="1"/>
    <xf numFmtId="0" fontId="12" fillId="21" borderId="45" xfId="93" applyFill="1" applyBorder="1"/>
    <xf numFmtId="4" fontId="12" fillId="0" borderId="0" xfId="93" applyNumberFormat="1"/>
    <xf numFmtId="176" fontId="0" fillId="0" borderId="0" xfId="0" applyNumberFormat="1"/>
    <xf numFmtId="176" fontId="0" fillId="0" borderId="0" xfId="0" applyNumberFormat="1" applyAlignment="1">
      <alignment vertical="center"/>
    </xf>
    <xf numFmtId="168" fontId="45" fillId="0" borderId="0" xfId="109" applyFill="1"/>
    <xf numFmtId="0" fontId="183" fillId="0" borderId="0" xfId="93" applyFont="1"/>
    <xf numFmtId="0" fontId="183" fillId="21" borderId="0" xfId="93" applyFont="1" applyFill="1"/>
    <xf numFmtId="4" fontId="183" fillId="0" borderId="0" xfId="93" applyNumberFormat="1" applyFont="1"/>
    <xf numFmtId="0" fontId="184" fillId="0" borderId="0" xfId="0" applyFont="1"/>
    <xf numFmtId="0" fontId="185" fillId="0" borderId="0" xfId="93" applyFont="1"/>
    <xf numFmtId="4" fontId="184" fillId="0" borderId="0" xfId="0" applyNumberFormat="1" applyFont="1"/>
    <xf numFmtId="4" fontId="20" fillId="0" borderId="0" xfId="93" applyNumberFormat="1" applyFont="1"/>
    <xf numFmtId="2" fontId="20" fillId="0" borderId="0" xfId="93" applyNumberFormat="1" applyFont="1"/>
    <xf numFmtId="170" fontId="20" fillId="0" borderId="0" xfId="93" applyNumberFormat="1" applyFont="1"/>
    <xf numFmtId="170" fontId="20" fillId="21" borderId="0" xfId="93" applyNumberFormat="1" applyFont="1" applyFill="1"/>
    <xf numFmtId="2" fontId="184" fillId="0" borderId="0" xfId="0" applyNumberFormat="1" applyFont="1"/>
    <xf numFmtId="0" fontId="20" fillId="35" borderId="0" xfId="93" applyFont="1" applyFill="1"/>
    <xf numFmtId="0" fontId="184" fillId="35" borderId="0" xfId="0" applyFont="1" applyFill="1"/>
    <xf numFmtId="0" fontId="185" fillId="0" borderId="0" xfId="93" applyFont="1" applyAlignment="1">
      <alignment horizontal="center"/>
    </xf>
    <xf numFmtId="0" fontId="20" fillId="0" borderId="0" xfId="93" applyFont="1" applyAlignment="1">
      <alignment horizontal="center"/>
    </xf>
    <xf numFmtId="0" fontId="20" fillId="0" borderId="0" xfId="93" applyFont="1" applyAlignment="1">
      <alignment horizontal="left"/>
    </xf>
    <xf numFmtId="4" fontId="20" fillId="0" borderId="0" xfId="93" applyNumberFormat="1" applyFont="1" applyAlignment="1">
      <alignment horizontal="center"/>
    </xf>
    <xf numFmtId="2" fontId="20" fillId="0" borderId="0" xfId="93" applyNumberFormat="1" applyFont="1" applyAlignment="1">
      <alignment horizontal="center"/>
    </xf>
    <xf numFmtId="170" fontId="20" fillId="0" borderId="0" xfId="93" applyNumberFormat="1" applyFont="1" applyAlignment="1">
      <alignment horizontal="center"/>
    </xf>
    <xf numFmtId="170" fontId="20" fillId="21" borderId="0" xfId="93" applyNumberFormat="1" applyFont="1" applyFill="1" applyAlignment="1">
      <alignment horizontal="center"/>
    </xf>
    <xf numFmtId="2" fontId="185" fillId="0" borderId="0" xfId="93" applyNumberFormat="1" applyFont="1"/>
    <xf numFmtId="0" fontId="186" fillId="0" borderId="0" xfId="93" applyFont="1" applyAlignment="1">
      <alignment horizontal="left"/>
    </xf>
    <xf numFmtId="0" fontId="186" fillId="21" borderId="0" xfId="93" applyFont="1" applyFill="1"/>
    <xf numFmtId="0" fontId="60" fillId="21" borderId="0" xfId="93" applyFont="1" applyFill="1" applyAlignment="1">
      <alignment horizontal="left"/>
    </xf>
    <xf numFmtId="40" fontId="60" fillId="21" borderId="0" xfId="93" applyNumberFormat="1" applyFont="1" applyFill="1"/>
    <xf numFmtId="4" fontId="60" fillId="21" borderId="0" xfId="93" applyNumberFormat="1" applyFont="1" applyFill="1"/>
    <xf numFmtId="38" fontId="60" fillId="21" borderId="0" xfId="93" applyNumberFormat="1" applyFont="1" applyFill="1"/>
    <xf numFmtId="166" fontId="60" fillId="21" borderId="0" xfId="94" applyFont="1" applyFill="1"/>
    <xf numFmtId="2" fontId="60" fillId="21" borderId="0" xfId="93" applyNumberFormat="1" applyFont="1" applyFill="1"/>
    <xf numFmtId="40" fontId="187" fillId="21" borderId="0" xfId="93" applyNumberFormat="1" applyFont="1" applyFill="1"/>
    <xf numFmtId="4" fontId="188" fillId="21" borderId="0" xfId="93" applyNumberFormat="1" applyFont="1" applyFill="1"/>
    <xf numFmtId="43" fontId="60" fillId="21" borderId="0" xfId="93" applyNumberFormat="1" applyFont="1" applyFill="1"/>
    <xf numFmtId="4" fontId="186" fillId="21" borderId="0" xfId="93" applyNumberFormat="1" applyFont="1" applyFill="1"/>
    <xf numFmtId="0" fontId="60" fillId="21" borderId="0" xfId="93" applyFont="1" applyFill="1"/>
    <xf numFmtId="0" fontId="186" fillId="0" borderId="0" xfId="93" applyFont="1"/>
    <xf numFmtId="40" fontId="60" fillId="0" borderId="0" xfId="93" applyNumberFormat="1" applyFont="1"/>
    <xf numFmtId="4" fontId="60" fillId="0" borderId="0" xfId="93" applyNumberFormat="1" applyFont="1"/>
    <xf numFmtId="38" fontId="60" fillId="0" borderId="0" xfId="93" applyNumberFormat="1" applyFont="1"/>
    <xf numFmtId="166" fontId="60" fillId="0" borderId="0" xfId="94" applyFont="1"/>
    <xf numFmtId="2" fontId="60" fillId="0" borderId="0" xfId="93" applyNumberFormat="1" applyFont="1"/>
    <xf numFmtId="40" fontId="187" fillId="0" borderId="0" xfId="93" applyNumberFormat="1" applyFont="1"/>
    <xf numFmtId="0" fontId="186" fillId="21" borderId="0" xfId="93" applyFont="1" applyFill="1" applyAlignment="1">
      <alignment horizontal="left"/>
    </xf>
    <xf numFmtId="40" fontId="186" fillId="21" borderId="0" xfId="93" applyNumberFormat="1" applyFont="1" applyFill="1"/>
    <xf numFmtId="38" fontId="186" fillId="21" borderId="0" xfId="93" applyNumberFormat="1" applyFont="1" applyFill="1"/>
    <xf numFmtId="166" fontId="186" fillId="21" borderId="0" xfId="94" applyFont="1" applyFill="1"/>
    <xf numFmtId="2" fontId="186" fillId="21" borderId="0" xfId="93" applyNumberFormat="1" applyFont="1" applyFill="1"/>
    <xf numFmtId="4" fontId="189" fillId="21" borderId="0" xfId="93" applyNumberFormat="1" applyFont="1" applyFill="1"/>
    <xf numFmtId="43" fontId="186" fillId="21" borderId="0" xfId="93" applyNumberFormat="1" applyFont="1" applyFill="1"/>
    <xf numFmtId="4" fontId="188" fillId="0" borderId="0" xfId="93" applyNumberFormat="1" applyFont="1"/>
    <xf numFmtId="38" fontId="188" fillId="0" borderId="0" xfId="93" applyNumberFormat="1" applyFont="1"/>
    <xf numFmtId="166" fontId="188" fillId="0" borderId="0" xfId="94" applyFont="1"/>
    <xf numFmtId="2" fontId="188" fillId="0" borderId="0" xfId="93" applyNumberFormat="1" applyFont="1"/>
    <xf numFmtId="40" fontId="188" fillId="0" borderId="0" xfId="93" applyNumberFormat="1" applyFont="1"/>
    <xf numFmtId="40" fontId="188" fillId="21" borderId="0" xfId="93" applyNumberFormat="1" applyFont="1" applyFill="1"/>
    <xf numFmtId="170" fontId="190" fillId="24" borderId="0" xfId="93" applyNumberFormat="1" applyFont="1" applyFill="1"/>
    <xf numFmtId="165" fontId="188" fillId="24" borderId="0" xfId="93" applyNumberFormat="1" applyFont="1" applyFill="1"/>
    <xf numFmtId="2" fontId="191" fillId="0" borderId="0" xfId="93" applyNumberFormat="1" applyFont="1"/>
    <xf numFmtId="0" fontId="60" fillId="0" borderId="0" xfId="93" applyFont="1" applyAlignment="1">
      <alignment horizontal="left"/>
    </xf>
    <xf numFmtId="0" fontId="189" fillId="0" borderId="0" xfId="93" applyFont="1"/>
    <xf numFmtId="0" fontId="192" fillId="0" borderId="0" xfId="93" applyFont="1"/>
    <xf numFmtId="38" fontId="189" fillId="0" borderId="0" xfId="93" applyNumberFormat="1" applyFont="1"/>
    <xf numFmtId="4" fontId="188" fillId="0" borderId="37" xfId="94" applyNumberFormat="1" applyFont="1" applyBorder="1"/>
    <xf numFmtId="4" fontId="188" fillId="21" borderId="37" xfId="94" applyNumberFormat="1" applyFont="1" applyFill="1" applyBorder="1"/>
    <xf numFmtId="40" fontId="183" fillId="0" borderId="0" xfId="93" applyNumberFormat="1" applyFont="1"/>
    <xf numFmtId="38" fontId="183" fillId="0" borderId="0" xfId="93" applyNumberFormat="1" applyFont="1"/>
    <xf numFmtId="166" fontId="183" fillId="0" borderId="0" xfId="94" applyFont="1"/>
    <xf numFmtId="2" fontId="183" fillId="0" borderId="0" xfId="93" applyNumberFormat="1" applyFont="1"/>
    <xf numFmtId="40" fontId="183" fillId="21" borderId="0" xfId="93" applyNumberFormat="1" applyFont="1" applyFill="1"/>
    <xf numFmtId="170" fontId="192" fillId="24" borderId="0" xfId="93" applyNumberFormat="1" applyFont="1" applyFill="1"/>
    <xf numFmtId="165" fontId="183" fillId="24" borderId="0" xfId="93" applyNumberFormat="1" applyFont="1" applyFill="1"/>
    <xf numFmtId="40" fontId="185" fillId="0" borderId="0" xfId="93" applyNumberFormat="1" applyFont="1"/>
    <xf numFmtId="0" fontId="192" fillId="0" borderId="0" xfId="93" applyFont="1" applyAlignment="1">
      <alignment horizontal="left"/>
    </xf>
    <xf numFmtId="4" fontId="189" fillId="0" borderId="0" xfId="93" applyNumberFormat="1" applyFont="1"/>
    <xf numFmtId="0" fontId="188" fillId="0" borderId="0" xfId="93" applyFont="1"/>
    <xf numFmtId="0" fontId="193" fillId="0" borderId="0" xfId="93" applyFont="1" applyAlignment="1">
      <alignment horizontal="left"/>
    </xf>
    <xf numFmtId="4" fontId="188" fillId="0" borderId="0" xfId="94" applyNumberFormat="1" applyFont="1"/>
    <xf numFmtId="4" fontId="188" fillId="21" borderId="0" xfId="94" applyNumberFormat="1" applyFont="1" applyFill="1"/>
    <xf numFmtId="4" fontId="188" fillId="0" borderId="0" xfId="0" applyNumberFormat="1" applyFont="1"/>
    <xf numFmtId="0" fontId="183" fillId="0" borderId="0" xfId="93" applyFont="1" applyAlignment="1">
      <alignment horizontal="left"/>
    </xf>
    <xf numFmtId="2" fontId="188" fillId="0" borderId="37" xfId="94" applyNumberFormat="1" applyFont="1" applyBorder="1"/>
    <xf numFmtId="170" fontId="188" fillId="0" borderId="37" xfId="94" applyNumberFormat="1" applyFont="1" applyBorder="1"/>
    <xf numFmtId="170" fontId="188" fillId="21" borderId="37" xfId="94" applyNumberFormat="1" applyFont="1" applyFill="1" applyBorder="1"/>
    <xf numFmtId="2" fontId="188" fillId="0" borderId="0" xfId="94" applyNumberFormat="1" applyFont="1"/>
    <xf numFmtId="170" fontId="188" fillId="0" borderId="0" xfId="94" applyNumberFormat="1" applyFont="1"/>
    <xf numFmtId="170" fontId="188" fillId="21" borderId="0" xfId="94" applyNumberFormat="1" applyFont="1" applyFill="1"/>
    <xf numFmtId="4" fontId="185" fillId="0" borderId="0" xfId="93" applyNumberFormat="1" applyFont="1"/>
    <xf numFmtId="170" fontId="185" fillId="0" borderId="0" xfId="93" applyNumberFormat="1" applyFont="1"/>
    <xf numFmtId="170" fontId="185" fillId="21" borderId="0" xfId="93" applyNumberFormat="1" applyFont="1" applyFill="1"/>
    <xf numFmtId="0" fontId="188" fillId="0" borderId="0" xfId="93" applyFont="1" applyAlignment="1">
      <alignment horizontal="left"/>
    </xf>
    <xf numFmtId="0" fontId="189" fillId="21" borderId="0" xfId="93" applyFont="1" applyFill="1"/>
    <xf numFmtId="170" fontId="190" fillId="21" borderId="0" xfId="93" applyNumberFormat="1" applyFont="1" applyFill="1"/>
    <xf numFmtId="2" fontId="194" fillId="21" borderId="0" xfId="93" applyNumberFormat="1" applyFont="1" applyFill="1"/>
    <xf numFmtId="0" fontId="60" fillId="21" borderId="0" xfId="93" applyFont="1" applyFill="1" applyAlignment="1" applyProtection="1">
      <alignment horizontal="left"/>
      <protection locked="0"/>
    </xf>
    <xf numFmtId="0" fontId="186" fillId="21" borderId="0" xfId="93" applyFont="1" applyFill="1" applyAlignment="1" applyProtection="1">
      <alignment horizontal="left"/>
      <protection locked="0"/>
    </xf>
    <xf numFmtId="170" fontId="186" fillId="21" borderId="0" xfId="93" applyNumberFormat="1" applyFont="1" applyFill="1"/>
    <xf numFmtId="165" fontId="186" fillId="21" borderId="0" xfId="93" applyNumberFormat="1" applyFont="1" applyFill="1"/>
    <xf numFmtId="170" fontId="60" fillId="24" borderId="0" xfId="93" applyNumberFormat="1" applyFont="1" applyFill="1"/>
    <xf numFmtId="165" fontId="60" fillId="24" borderId="0" xfId="93" applyNumberFormat="1" applyFont="1" applyFill="1"/>
    <xf numFmtId="4" fontId="188" fillId="0" borderId="37" xfId="93" applyNumberFormat="1" applyFont="1" applyBorder="1"/>
    <xf numFmtId="2" fontId="188" fillId="0" borderId="37" xfId="93" applyNumberFormat="1" applyFont="1" applyBorder="1"/>
    <xf numFmtId="2" fontId="188" fillId="21" borderId="37" xfId="93" applyNumberFormat="1" applyFont="1" applyFill="1" applyBorder="1"/>
    <xf numFmtId="2" fontId="188" fillId="21" borderId="0" xfId="93" applyNumberFormat="1" applyFont="1" applyFill="1"/>
    <xf numFmtId="4" fontId="188" fillId="21" borderId="37" xfId="93" applyNumberFormat="1" applyFont="1" applyFill="1" applyBorder="1"/>
    <xf numFmtId="0" fontId="185" fillId="0" borderId="51" xfId="93" applyFont="1" applyBorder="1"/>
    <xf numFmtId="4" fontId="188" fillId="0" borderId="51" xfId="93" applyNumberFormat="1" applyFont="1" applyBorder="1"/>
    <xf numFmtId="170" fontId="188" fillId="21" borderId="51" xfId="93" applyNumberFormat="1" applyFont="1" applyFill="1" applyBorder="1"/>
    <xf numFmtId="0" fontId="188" fillId="21" borderId="0" xfId="93" applyFont="1" applyFill="1" applyAlignment="1" applyProtection="1">
      <alignment horizontal="left"/>
      <protection locked="0"/>
    </xf>
    <xf numFmtId="40" fontId="185" fillId="21" borderId="0" xfId="93" applyNumberFormat="1" applyFont="1" applyFill="1"/>
    <xf numFmtId="38" fontId="188" fillId="21" borderId="0" xfId="93" applyNumberFormat="1" applyFont="1" applyFill="1"/>
    <xf numFmtId="166" fontId="188" fillId="21" borderId="0" xfId="94" applyFont="1" applyFill="1"/>
    <xf numFmtId="165" fontId="188" fillId="21" borderId="0" xfId="93" applyNumberFormat="1" applyFont="1" applyFill="1"/>
    <xf numFmtId="0" fontId="185" fillId="21" borderId="0" xfId="93" applyFont="1" applyFill="1"/>
    <xf numFmtId="0" fontId="143" fillId="21" borderId="0" xfId="93" applyFont="1" applyFill="1"/>
    <xf numFmtId="170" fontId="141" fillId="21" borderId="0" xfId="93" applyNumberFormat="1" applyFont="1" applyFill="1"/>
    <xf numFmtId="165" fontId="143" fillId="21" borderId="0" xfId="93" applyNumberFormat="1" applyFont="1" applyFill="1"/>
    <xf numFmtId="2" fontId="143" fillId="0" borderId="0" xfId="93" applyNumberFormat="1" applyFont="1"/>
    <xf numFmtId="0" fontId="141" fillId="21" borderId="0" xfId="93" applyFont="1" applyFill="1"/>
    <xf numFmtId="40" fontId="143" fillId="21" borderId="0" xfId="93" applyNumberFormat="1" applyFont="1" applyFill="1"/>
    <xf numFmtId="4" fontId="143" fillId="21" borderId="0" xfId="93" applyNumberFormat="1" applyFont="1" applyFill="1"/>
    <xf numFmtId="38" fontId="143" fillId="21" borderId="0" xfId="93" applyNumberFormat="1" applyFont="1" applyFill="1"/>
    <xf numFmtId="166" fontId="143" fillId="21" borderId="0" xfId="94" applyFont="1" applyFill="1"/>
    <xf numFmtId="2" fontId="143" fillId="21" borderId="0" xfId="93" applyNumberFormat="1" applyFont="1" applyFill="1"/>
    <xf numFmtId="4" fontId="60" fillId="0" borderId="0" xfId="94" applyNumberFormat="1" applyFont="1"/>
    <xf numFmtId="0" fontId="143" fillId="0" borderId="0" xfId="93" applyFont="1" applyAlignment="1">
      <alignment horizontal="left"/>
    </xf>
    <xf numFmtId="4" fontId="143" fillId="0" borderId="0" xfId="93" applyNumberFormat="1" applyFont="1"/>
    <xf numFmtId="38" fontId="143" fillId="0" borderId="0" xfId="93" applyNumberFormat="1" applyFont="1"/>
    <xf numFmtId="40" fontId="143" fillId="0" borderId="0" xfId="93" applyNumberFormat="1" applyFont="1"/>
    <xf numFmtId="170" fontId="143" fillId="24" borderId="0" xfId="93" applyNumberFormat="1" applyFont="1" applyFill="1"/>
    <xf numFmtId="165" fontId="143" fillId="24" borderId="0" xfId="93" applyNumberFormat="1" applyFont="1" applyFill="1"/>
    <xf numFmtId="0" fontId="143" fillId="0" borderId="0" xfId="93" applyFont="1"/>
    <xf numFmtId="4" fontId="60" fillId="0" borderId="37" xfId="93" applyNumberFormat="1" applyFont="1" applyBorder="1"/>
    <xf numFmtId="4" fontId="60" fillId="21" borderId="37" xfId="93" applyNumberFormat="1" applyFont="1" applyFill="1" applyBorder="1"/>
    <xf numFmtId="0" fontId="193" fillId="0" borderId="0" xfId="93" applyFont="1"/>
    <xf numFmtId="0" fontId="183" fillId="21" borderId="0" xfId="93" applyFont="1" applyFill="1" applyAlignment="1">
      <alignment horizontal="left"/>
    </xf>
    <xf numFmtId="170" fontId="192" fillId="21" borderId="0" xfId="93" applyNumberFormat="1" applyFont="1" applyFill="1"/>
    <xf numFmtId="165" fontId="183" fillId="21" borderId="0" xfId="93" applyNumberFormat="1" applyFont="1" applyFill="1"/>
    <xf numFmtId="166" fontId="188" fillId="0" borderId="0" xfId="93" applyNumberFormat="1" applyFont="1"/>
    <xf numFmtId="166" fontId="188" fillId="21" borderId="0" xfId="93" applyNumberFormat="1" applyFont="1" applyFill="1"/>
    <xf numFmtId="4" fontId="189" fillId="24" borderId="0" xfId="93" applyNumberFormat="1" applyFont="1" applyFill="1"/>
    <xf numFmtId="4" fontId="188" fillId="24" borderId="0" xfId="93" applyNumberFormat="1" applyFont="1" applyFill="1"/>
    <xf numFmtId="0" fontId="190" fillId="0" borderId="0" xfId="0" applyFont="1"/>
    <xf numFmtId="0" fontId="190" fillId="24" borderId="0" xfId="93" applyFont="1" applyFill="1"/>
    <xf numFmtId="4" fontId="190" fillId="24" borderId="0" xfId="93" applyNumberFormat="1" applyFont="1" applyFill="1"/>
    <xf numFmtId="2" fontId="190" fillId="24" borderId="0" xfId="93" applyNumberFormat="1" applyFont="1" applyFill="1"/>
    <xf numFmtId="0" fontId="188" fillId="0" borderId="0" xfId="0" applyFont="1"/>
    <xf numFmtId="170" fontId="188" fillId="0" borderId="0" xfId="93" applyNumberFormat="1" applyFont="1"/>
    <xf numFmtId="170" fontId="188" fillId="21" borderId="0" xfId="93" applyNumberFormat="1" applyFont="1" applyFill="1"/>
    <xf numFmtId="2" fontId="188" fillId="32" borderId="0" xfId="93" applyNumberFormat="1" applyFont="1" applyFill="1"/>
    <xf numFmtId="168" fontId="184" fillId="0" borderId="0" xfId="109" applyFont="1"/>
    <xf numFmtId="4" fontId="171" fillId="21" borderId="0" xfId="93" applyNumberFormat="1" applyFont="1" applyFill="1"/>
    <xf numFmtId="4" fontId="195" fillId="21" borderId="0" xfId="93" applyNumberFormat="1" applyFont="1" applyFill="1"/>
    <xf numFmtId="0" fontId="1" fillId="21" borderId="0" xfId="0" applyFont="1" applyFill="1"/>
    <xf numFmtId="0" fontId="1" fillId="0" borderId="0" xfId="266" applyFont="1"/>
    <xf numFmtId="0" fontId="1" fillId="0" borderId="50" xfId="266" applyFont="1" applyBorder="1" applyAlignment="1">
      <alignment horizontal="center"/>
    </xf>
    <xf numFmtId="0" fontId="1" fillId="0" borderId="53" xfId="266" applyFont="1" applyBorder="1" applyAlignment="1">
      <alignment horizontal="center"/>
    </xf>
    <xf numFmtId="0" fontId="1" fillId="0" borderId="69" xfId="266" applyFont="1" applyBorder="1" applyAlignment="1">
      <alignment horizontal="center"/>
    </xf>
    <xf numFmtId="0" fontId="1" fillId="0" borderId="48" xfId="266" applyFont="1" applyBorder="1" applyAlignment="1">
      <alignment horizontal="center"/>
    </xf>
    <xf numFmtId="1" fontId="144" fillId="21" borderId="82" xfId="93" applyNumberFormat="1" applyFont="1" applyFill="1" applyBorder="1" applyProtection="1">
      <protection locked="0"/>
    </xf>
    <xf numFmtId="2" fontId="79" fillId="21" borderId="82" xfId="93" applyNumberFormat="1" applyFont="1" applyFill="1" applyBorder="1" applyProtection="1">
      <protection locked="0"/>
    </xf>
    <xf numFmtId="0" fontId="74" fillId="40" borderId="0" xfId="93" applyFont="1" applyFill="1" applyProtection="1">
      <protection locked="0"/>
    </xf>
    <xf numFmtId="0" fontId="75" fillId="40" borderId="0" xfId="93" applyFont="1" applyFill="1" applyProtection="1">
      <protection locked="0"/>
    </xf>
    <xf numFmtId="0" fontId="74" fillId="40" borderId="82" xfId="93" applyFont="1" applyFill="1" applyBorder="1" applyAlignment="1" applyProtection="1">
      <alignment horizontal="left"/>
      <protection locked="0"/>
    </xf>
    <xf numFmtId="0" fontId="74" fillId="40" borderId="82" xfId="93" applyFont="1" applyFill="1" applyBorder="1" applyProtection="1">
      <protection locked="0"/>
    </xf>
    <xf numFmtId="0" fontId="78" fillId="40" borderId="82" xfId="93" applyFont="1" applyFill="1" applyBorder="1" applyProtection="1">
      <protection locked="0"/>
    </xf>
    <xf numFmtId="170" fontId="78" fillId="40" borderId="82" xfId="94" applyNumberFormat="1" applyFont="1" applyFill="1" applyBorder="1" applyProtection="1">
      <protection locked="0"/>
    </xf>
    <xf numFmtId="40" fontId="78" fillId="40" borderId="82" xfId="93" applyNumberFormat="1" applyFont="1" applyFill="1" applyBorder="1" applyProtection="1">
      <protection locked="0"/>
    </xf>
    <xf numFmtId="9" fontId="78" fillId="40" borderId="82" xfId="257" applyFont="1" applyFill="1" applyBorder="1" applyProtection="1">
      <protection locked="0"/>
    </xf>
    <xf numFmtId="9" fontId="78" fillId="40" borderId="82" xfId="93" applyNumberFormat="1" applyFont="1" applyFill="1" applyBorder="1" applyProtection="1">
      <protection locked="0"/>
    </xf>
    <xf numFmtId="0" fontId="79" fillId="40" borderId="0" xfId="93" applyFont="1" applyFill="1" applyProtection="1">
      <protection locked="0"/>
    </xf>
    <xf numFmtId="2" fontId="78" fillId="40" borderId="82" xfId="94" applyNumberFormat="1" applyFont="1" applyFill="1" applyBorder="1" applyProtection="1">
      <protection locked="0"/>
    </xf>
    <xf numFmtId="2" fontId="78" fillId="40" borderId="82" xfId="93" applyNumberFormat="1" applyFont="1" applyFill="1" applyBorder="1" applyProtection="1">
      <protection locked="0"/>
    </xf>
    <xf numFmtId="1" fontId="78" fillId="40" borderId="82" xfId="93" applyNumberFormat="1" applyFont="1" applyFill="1" applyBorder="1" applyProtection="1">
      <protection locked="0"/>
    </xf>
    <xf numFmtId="169" fontId="78" fillId="40" borderId="82" xfId="94" applyNumberFormat="1" applyFont="1" applyFill="1" applyBorder="1" applyProtection="1">
      <protection locked="0"/>
    </xf>
    <xf numFmtId="40" fontId="144" fillId="40" borderId="82" xfId="93" applyNumberFormat="1" applyFont="1" applyFill="1" applyBorder="1" applyProtection="1">
      <protection locked="0"/>
    </xf>
    <xf numFmtId="40" fontId="74" fillId="40" borderId="82" xfId="93" applyNumberFormat="1" applyFont="1" applyFill="1" applyBorder="1" applyProtection="1">
      <protection locked="0"/>
    </xf>
    <xf numFmtId="40" fontId="78" fillId="40" borderId="40" xfId="93" applyNumberFormat="1" applyFont="1" applyFill="1" applyBorder="1" applyProtection="1">
      <protection locked="0"/>
    </xf>
    <xf numFmtId="40" fontId="78" fillId="40" borderId="13" xfId="93" applyNumberFormat="1" applyFont="1" applyFill="1" applyBorder="1" applyProtection="1">
      <protection locked="0"/>
    </xf>
    <xf numFmtId="40" fontId="78" fillId="40" borderId="4" xfId="93" applyNumberFormat="1" applyFont="1" applyFill="1" applyBorder="1" applyProtection="1">
      <protection locked="0"/>
    </xf>
    <xf numFmtId="0" fontId="79" fillId="40" borderId="82" xfId="93" applyFont="1" applyFill="1" applyBorder="1" applyProtection="1">
      <protection locked="0"/>
    </xf>
    <xf numFmtId="0" fontId="144" fillId="40" borderId="82" xfId="93" applyFont="1" applyFill="1" applyBorder="1" applyProtection="1">
      <protection locked="0"/>
    </xf>
    <xf numFmtId="0" fontId="144" fillId="40" borderId="0" xfId="93" applyFont="1" applyFill="1" applyProtection="1">
      <protection locked="0"/>
    </xf>
    <xf numFmtId="9" fontId="69" fillId="40" borderId="82" xfId="257" applyFont="1" applyFill="1" applyBorder="1"/>
    <xf numFmtId="0" fontId="78" fillId="40" borderId="0" xfId="93" applyFont="1" applyFill="1" applyProtection="1">
      <protection locked="0"/>
    </xf>
    <xf numFmtId="0" fontId="18" fillId="40" borderId="0" xfId="93" applyFont="1" applyFill="1" applyProtection="1">
      <protection locked="0"/>
    </xf>
    <xf numFmtId="174" fontId="18" fillId="40" borderId="0" xfId="93" applyNumberFormat="1" applyFont="1" applyFill="1" applyProtection="1">
      <protection locked="0"/>
    </xf>
    <xf numFmtId="2" fontId="18" fillId="40" borderId="0" xfId="93" applyNumberFormat="1" applyFont="1" applyFill="1" applyProtection="1">
      <protection locked="0"/>
    </xf>
    <xf numFmtId="0" fontId="188" fillId="21" borderId="0" xfId="93" applyFont="1" applyFill="1"/>
    <xf numFmtId="170" fontId="196" fillId="21" borderId="0" xfId="93" applyNumberFormat="1" applyFont="1" applyFill="1"/>
    <xf numFmtId="2" fontId="197" fillId="21" borderId="0" xfId="93" applyNumberFormat="1" applyFont="1" applyFill="1"/>
    <xf numFmtId="2" fontId="79" fillId="21" borderId="82" xfId="94" applyNumberFormat="1" applyFont="1" applyFill="1" applyBorder="1" applyProtection="1">
      <protection locked="0"/>
    </xf>
    <xf numFmtId="169" fontId="79" fillId="21" borderId="82" xfId="94" applyNumberFormat="1" applyFont="1" applyFill="1" applyBorder="1" applyProtection="1">
      <protection locked="0"/>
    </xf>
    <xf numFmtId="170" fontId="74" fillId="0" borderId="0" xfId="93" applyNumberFormat="1" applyFont="1" applyAlignment="1" applyProtection="1">
      <alignment horizontal="center" vertical="center" wrapText="1"/>
      <protection locked="0"/>
    </xf>
    <xf numFmtId="0" fontId="75" fillId="22" borderId="0" xfId="93" applyFont="1" applyFill="1" applyProtection="1">
      <protection locked="0"/>
    </xf>
    <xf numFmtId="0" fontId="74" fillId="22" borderId="82" xfId="93" applyFont="1" applyFill="1" applyBorder="1" applyAlignment="1" applyProtection="1">
      <alignment horizontal="left"/>
      <protection locked="0"/>
    </xf>
    <xf numFmtId="170" fontId="78" fillId="22" borderId="82" xfId="94" applyNumberFormat="1" applyFont="1" applyFill="1" applyBorder="1" applyProtection="1">
      <protection locked="0"/>
    </xf>
    <xf numFmtId="171" fontId="78" fillId="22" borderId="82" xfId="94" applyNumberFormat="1" applyFont="1" applyFill="1" applyBorder="1" applyProtection="1">
      <protection locked="0"/>
    </xf>
    <xf numFmtId="9" fontId="78" fillId="22" borderId="82" xfId="93" applyNumberFormat="1" applyFont="1" applyFill="1" applyBorder="1" applyProtection="1">
      <protection locked="0"/>
    </xf>
    <xf numFmtId="9" fontId="74" fillId="22" borderId="82" xfId="257" applyFont="1" applyFill="1" applyBorder="1" applyProtection="1">
      <protection locked="0"/>
    </xf>
    <xf numFmtId="9" fontId="79" fillId="22" borderId="82" xfId="93" applyNumberFormat="1" applyFont="1" applyFill="1" applyBorder="1" applyProtection="1">
      <protection locked="0"/>
    </xf>
    <xf numFmtId="170" fontId="74" fillId="22" borderId="0" xfId="93" applyNumberFormat="1" applyFont="1" applyFill="1" applyProtection="1">
      <protection locked="0"/>
    </xf>
    <xf numFmtId="2" fontId="78" fillId="22" borderId="82" xfId="94" applyNumberFormat="1" applyFont="1" applyFill="1" applyBorder="1" applyProtection="1">
      <protection locked="0"/>
    </xf>
    <xf numFmtId="1" fontId="78" fillId="22" borderId="82" xfId="93" applyNumberFormat="1" applyFont="1" applyFill="1" applyBorder="1" applyProtection="1">
      <protection locked="0"/>
    </xf>
    <xf numFmtId="1" fontId="79" fillId="22" borderId="82" xfId="93" applyNumberFormat="1" applyFont="1" applyFill="1" applyBorder="1" applyProtection="1">
      <protection locked="0"/>
    </xf>
    <xf numFmtId="40" fontId="79" fillId="22" borderId="82" xfId="93" applyNumberFormat="1" applyFont="1" applyFill="1" applyBorder="1" applyProtection="1">
      <protection locked="0"/>
    </xf>
    <xf numFmtId="170" fontId="79" fillId="22" borderId="82" xfId="94" applyNumberFormat="1" applyFont="1" applyFill="1" applyBorder="1" applyProtection="1">
      <protection locked="0"/>
    </xf>
    <xf numFmtId="0" fontId="73" fillId="22" borderId="82" xfId="0" applyFont="1" applyFill="1" applyBorder="1" applyProtection="1">
      <protection locked="0"/>
    </xf>
    <xf numFmtId="40" fontId="79" fillId="22" borderId="27" xfId="93" applyNumberFormat="1" applyFont="1" applyFill="1" applyBorder="1" applyProtection="1">
      <protection locked="0"/>
    </xf>
    <xf numFmtId="40" fontId="79" fillId="22" borderId="3" xfId="93" applyNumberFormat="1" applyFont="1" applyFill="1" applyBorder="1" applyProtection="1">
      <protection locked="0"/>
    </xf>
    <xf numFmtId="40" fontId="79" fillId="22" borderId="15" xfId="93" applyNumberFormat="1" applyFont="1" applyFill="1" applyBorder="1" applyProtection="1">
      <protection locked="0"/>
    </xf>
    <xf numFmtId="40" fontId="78" fillId="22" borderId="27" xfId="93" applyNumberFormat="1" applyFont="1" applyFill="1" applyBorder="1" applyProtection="1">
      <protection locked="0"/>
    </xf>
    <xf numFmtId="40" fontId="78" fillId="22" borderId="3" xfId="93" applyNumberFormat="1" applyFont="1" applyFill="1" applyBorder="1" applyProtection="1">
      <protection locked="0"/>
    </xf>
    <xf numFmtId="40" fontId="78" fillId="22" borderId="15" xfId="93" applyNumberFormat="1" applyFont="1" applyFill="1" applyBorder="1" applyProtection="1">
      <protection locked="0"/>
    </xf>
    <xf numFmtId="9" fontId="69" fillId="22" borderId="82" xfId="257" applyFont="1" applyFill="1" applyBorder="1"/>
    <xf numFmtId="0" fontId="18" fillId="22" borderId="0" xfId="93" applyFont="1" applyFill="1" applyProtection="1">
      <protection locked="0"/>
    </xf>
    <xf numFmtId="174" fontId="18" fillId="22" borderId="0" xfId="93" applyNumberFormat="1" applyFont="1" applyFill="1" applyProtection="1">
      <protection locked="0"/>
    </xf>
    <xf numFmtId="2" fontId="18" fillId="22" borderId="0" xfId="93" applyNumberFormat="1" applyFont="1" applyFill="1" applyProtection="1">
      <protection locked="0"/>
    </xf>
    <xf numFmtId="170" fontId="74" fillId="22" borderId="82" xfId="93" applyNumberFormat="1" applyFont="1" applyFill="1" applyBorder="1" applyProtection="1">
      <protection locked="0"/>
    </xf>
    <xf numFmtId="0" fontId="79" fillId="22" borderId="82" xfId="93" applyFont="1" applyFill="1" applyBorder="1" applyAlignment="1" applyProtection="1">
      <alignment horizontal="right"/>
      <protection locked="0"/>
    </xf>
    <xf numFmtId="2" fontId="74" fillId="22" borderId="82" xfId="93" applyNumberFormat="1" applyFont="1" applyFill="1" applyBorder="1" applyProtection="1">
      <protection locked="0"/>
    </xf>
    <xf numFmtId="0" fontId="79" fillId="22" borderId="82" xfId="93" applyFont="1" applyFill="1" applyBorder="1" applyProtection="1">
      <protection locked="0"/>
    </xf>
    <xf numFmtId="0" fontId="79" fillId="22" borderId="94" xfId="93" applyFont="1" applyFill="1" applyBorder="1" applyProtection="1">
      <protection locked="0"/>
    </xf>
    <xf numFmtId="0" fontId="79" fillId="22" borderId="0" xfId="93" applyFont="1" applyFill="1" applyProtection="1">
      <protection locked="0"/>
    </xf>
    <xf numFmtId="0" fontId="144" fillId="22" borderId="0" xfId="93" applyFont="1" applyFill="1" applyProtection="1">
      <protection locked="0"/>
    </xf>
    <xf numFmtId="0" fontId="198" fillId="0" borderId="104" xfId="0" applyFont="1" applyBorder="1"/>
    <xf numFmtId="0" fontId="0" fillId="0" borderId="104" xfId="0" applyBorder="1"/>
    <xf numFmtId="0" fontId="169" fillId="22" borderId="0" xfId="93" applyFont="1" applyFill="1" applyAlignment="1">
      <alignment horizontal="left"/>
    </xf>
    <xf numFmtId="0" fontId="78" fillId="50" borderId="82" xfId="93" applyFont="1" applyFill="1" applyBorder="1" applyProtection="1">
      <protection locked="0"/>
    </xf>
    <xf numFmtId="0" fontId="78" fillId="65" borderId="0" xfId="93" applyFont="1" applyFill="1" applyProtection="1">
      <protection locked="0"/>
    </xf>
    <xf numFmtId="0" fontId="75" fillId="65" borderId="0" xfId="93" applyFont="1" applyFill="1" applyProtection="1">
      <protection locked="0"/>
    </xf>
    <xf numFmtId="0" fontId="74" fillId="65" borderId="82" xfId="93" applyFont="1" applyFill="1" applyBorder="1" applyAlignment="1" applyProtection="1">
      <alignment horizontal="left"/>
      <protection locked="0"/>
    </xf>
    <xf numFmtId="0" fontId="74" fillId="65" borderId="82" xfId="93" applyFont="1" applyFill="1" applyBorder="1" applyProtection="1">
      <protection locked="0"/>
    </xf>
    <xf numFmtId="40" fontId="78" fillId="65" borderId="82" xfId="93" applyNumberFormat="1" applyFont="1" applyFill="1" applyBorder="1" applyProtection="1">
      <protection locked="0"/>
    </xf>
    <xf numFmtId="170" fontId="78" fillId="65" borderId="82" xfId="94" applyNumberFormat="1" applyFont="1" applyFill="1" applyBorder="1" applyProtection="1">
      <protection locked="0"/>
    </xf>
    <xf numFmtId="171" fontId="78" fillId="65" borderId="82" xfId="94" applyNumberFormat="1" applyFont="1" applyFill="1" applyBorder="1" applyProtection="1">
      <protection locked="0"/>
    </xf>
    <xf numFmtId="9" fontId="78" fillId="65" borderId="82" xfId="93" applyNumberFormat="1" applyFont="1" applyFill="1" applyBorder="1" applyProtection="1">
      <protection locked="0"/>
    </xf>
    <xf numFmtId="9" fontId="78" fillId="65" borderId="82" xfId="257" applyFont="1" applyFill="1" applyBorder="1" applyProtection="1">
      <protection locked="0"/>
    </xf>
    <xf numFmtId="9" fontId="74" fillId="65" borderId="82" xfId="93" applyNumberFormat="1" applyFont="1" applyFill="1" applyBorder="1" applyProtection="1">
      <protection locked="0"/>
    </xf>
    <xf numFmtId="170" fontId="74" fillId="65" borderId="0" xfId="93" applyNumberFormat="1" applyFont="1" applyFill="1" applyProtection="1">
      <protection locked="0"/>
    </xf>
    <xf numFmtId="2" fontId="78" fillId="65" borderId="82" xfId="94" applyNumberFormat="1" applyFont="1" applyFill="1" applyBorder="1" applyProtection="1">
      <protection locked="0"/>
    </xf>
    <xf numFmtId="2" fontId="78" fillId="65" borderId="82" xfId="93" applyNumberFormat="1" applyFont="1" applyFill="1" applyBorder="1" applyProtection="1">
      <protection locked="0"/>
    </xf>
    <xf numFmtId="1" fontId="78" fillId="65" borderId="82" xfId="93" applyNumberFormat="1" applyFont="1" applyFill="1" applyBorder="1" applyProtection="1">
      <protection locked="0"/>
    </xf>
    <xf numFmtId="169" fontId="78" fillId="65" borderId="94" xfId="94" applyNumberFormat="1" applyFont="1" applyFill="1" applyBorder="1" applyProtection="1">
      <protection locked="0"/>
    </xf>
    <xf numFmtId="40" fontId="78" fillId="65" borderId="27" xfId="93" applyNumberFormat="1" applyFont="1" applyFill="1" applyBorder="1" applyProtection="1">
      <protection locked="0"/>
    </xf>
    <xf numFmtId="40" fontId="78" fillId="65" borderId="3" xfId="93" applyNumberFormat="1" applyFont="1" applyFill="1" applyBorder="1" applyProtection="1">
      <protection locked="0"/>
    </xf>
    <xf numFmtId="40" fontId="79" fillId="65" borderId="0" xfId="93" applyNumberFormat="1" applyFont="1" applyFill="1" applyProtection="1">
      <protection locked="0"/>
    </xf>
    <xf numFmtId="0" fontId="78" fillId="65" borderId="82" xfId="93" applyFont="1" applyFill="1" applyBorder="1" applyProtection="1">
      <protection locked="0"/>
    </xf>
    <xf numFmtId="40" fontId="74" fillId="65" borderId="82" xfId="93" applyNumberFormat="1" applyFont="1" applyFill="1" applyBorder="1" applyProtection="1">
      <protection locked="0"/>
    </xf>
    <xf numFmtId="40" fontId="79" fillId="65" borderId="82" xfId="93" applyNumberFormat="1" applyFont="1" applyFill="1" applyBorder="1" applyProtection="1">
      <protection locked="0"/>
    </xf>
    <xf numFmtId="40" fontId="78" fillId="65" borderId="15" xfId="93" applyNumberFormat="1" applyFont="1" applyFill="1" applyBorder="1" applyProtection="1">
      <protection locked="0"/>
    </xf>
    <xf numFmtId="0" fontId="79" fillId="65" borderId="82" xfId="93" applyFont="1" applyFill="1" applyBorder="1" applyProtection="1">
      <protection locked="0"/>
    </xf>
    <xf numFmtId="9" fontId="69" fillId="65" borderId="82" xfId="257" applyFont="1" applyFill="1" applyBorder="1"/>
    <xf numFmtId="0" fontId="18" fillId="65" borderId="0" xfId="93" applyFont="1" applyFill="1" applyProtection="1">
      <protection locked="0"/>
    </xf>
    <xf numFmtId="174" fontId="18" fillId="65" borderId="0" xfId="93" applyNumberFormat="1" applyFont="1" applyFill="1" applyProtection="1">
      <protection locked="0"/>
    </xf>
    <xf numFmtId="2" fontId="18" fillId="65" borderId="0" xfId="93" applyNumberFormat="1" applyFont="1" applyFill="1" applyProtection="1">
      <protection locked="0"/>
    </xf>
    <xf numFmtId="0" fontId="14" fillId="22" borderId="45" xfId="93" applyFont="1" applyFill="1" applyBorder="1"/>
    <xf numFmtId="0" fontId="13" fillId="22" borderId="45" xfId="93" applyFont="1" applyFill="1" applyBorder="1" applyAlignment="1" applyProtection="1">
      <alignment horizontal="left"/>
      <protection locked="0"/>
    </xf>
    <xf numFmtId="166" fontId="77" fillId="22" borderId="45" xfId="94" applyFont="1" applyFill="1" applyBorder="1" applyAlignment="1">
      <alignment horizontal="left"/>
    </xf>
    <xf numFmtId="0" fontId="25" fillId="21" borderId="45" xfId="93" applyFont="1" applyFill="1" applyBorder="1"/>
    <xf numFmtId="0" fontId="81" fillId="29" borderId="45" xfId="266" applyFont="1" applyFill="1" applyBorder="1" applyAlignment="1">
      <alignment horizontal="center" wrapText="1"/>
    </xf>
    <xf numFmtId="0" fontId="70" fillId="29" borderId="52" xfId="266" applyFont="1" applyFill="1" applyBorder="1" applyAlignment="1">
      <alignment horizontal="center" vertical="center" wrapText="1"/>
    </xf>
    <xf numFmtId="0" fontId="70" fillId="29" borderId="55" xfId="266" applyFont="1" applyFill="1" applyBorder="1" applyAlignment="1">
      <alignment horizontal="center" vertical="center" wrapText="1"/>
    </xf>
    <xf numFmtId="0" fontId="62" fillId="22" borderId="0" xfId="266" applyFont="1" applyFill="1" applyAlignment="1">
      <alignment horizontal="center"/>
    </xf>
    <xf numFmtId="0" fontId="119" fillId="11" borderId="3" xfId="93" applyFont="1" applyFill="1" applyBorder="1" applyAlignment="1" applyProtection="1">
      <alignment horizontal="center"/>
      <protection locked="0"/>
    </xf>
    <xf numFmtId="168" fontId="118" fillId="16" borderId="45" xfId="109" applyFont="1" applyFill="1" applyBorder="1" applyAlignment="1" applyProtection="1">
      <alignment horizontal="center"/>
      <protection locked="0"/>
    </xf>
    <xf numFmtId="168" fontId="118" fillId="45" borderId="45" xfId="109" applyFont="1" applyFill="1" applyBorder="1" applyAlignment="1" applyProtection="1">
      <alignment horizontal="center"/>
      <protection locked="0"/>
    </xf>
    <xf numFmtId="9" fontId="98" fillId="0" borderId="3" xfId="257" applyFont="1" applyBorder="1" applyAlignment="1" applyProtection="1">
      <alignment horizontal="center"/>
      <protection locked="0"/>
    </xf>
    <xf numFmtId="0" fontId="98" fillId="11" borderId="3" xfId="93" applyFont="1" applyFill="1" applyBorder="1" applyAlignment="1" applyProtection="1">
      <alignment horizontal="center"/>
      <protection locked="0"/>
    </xf>
    <xf numFmtId="168" fontId="117" fillId="45" borderId="45" xfId="109" applyFont="1" applyFill="1" applyBorder="1" applyAlignment="1" applyProtection="1">
      <alignment horizontal="center"/>
      <protection locked="0"/>
    </xf>
    <xf numFmtId="9" fontId="112" fillId="43" borderId="0" xfId="257" applyFont="1" applyFill="1" applyAlignment="1" applyProtection="1">
      <alignment horizontal="center"/>
      <protection locked="0"/>
    </xf>
    <xf numFmtId="9" fontId="102" fillId="44" borderId="45" xfId="257" applyFont="1" applyFill="1" applyBorder="1" applyAlignment="1" applyProtection="1">
      <alignment horizontal="center"/>
      <protection locked="0"/>
    </xf>
    <xf numFmtId="168" fontId="117" fillId="16" borderId="45" xfId="109" applyFont="1" applyFill="1" applyBorder="1" applyAlignment="1" applyProtection="1">
      <alignment horizontal="center"/>
      <protection locked="0"/>
    </xf>
    <xf numFmtId="168" fontId="118" fillId="43" borderId="0" xfId="109" applyFont="1" applyFill="1" applyBorder="1" applyAlignment="1" applyProtection="1">
      <alignment horizontal="center"/>
      <protection locked="0"/>
    </xf>
    <xf numFmtId="168" fontId="118" fillId="44" borderId="45" xfId="109" applyFont="1" applyFill="1" applyBorder="1" applyAlignment="1" applyProtection="1">
      <alignment horizontal="center"/>
      <protection locked="0"/>
    </xf>
    <xf numFmtId="0" fontId="76" fillId="23" borderId="0" xfId="93" applyFont="1" applyFill="1" applyAlignment="1" applyProtection="1">
      <alignment horizontal="center"/>
      <protection locked="0"/>
    </xf>
    <xf numFmtId="0" fontId="147" fillId="57" borderId="0" xfId="93" applyFont="1" applyFill="1" applyAlignment="1" applyProtection="1">
      <alignment horizontal="center"/>
      <protection locked="0"/>
    </xf>
    <xf numFmtId="0" fontId="147" fillId="58" borderId="0" xfId="93" applyFont="1" applyFill="1" applyAlignment="1" applyProtection="1">
      <alignment horizontal="center"/>
      <protection locked="0"/>
    </xf>
    <xf numFmtId="0" fontId="147" fillId="55" borderId="0" xfId="93" applyFont="1" applyFill="1" applyAlignment="1" applyProtection="1">
      <alignment horizontal="center"/>
      <protection locked="0"/>
    </xf>
    <xf numFmtId="0" fontId="147" fillId="59" borderId="0" xfId="93" applyFont="1" applyFill="1" applyAlignment="1" applyProtection="1">
      <alignment horizontal="center"/>
      <protection locked="0"/>
    </xf>
    <xf numFmtId="0" fontId="147" fillId="56" borderId="0" xfId="93" applyFont="1" applyFill="1" applyAlignment="1" applyProtection="1">
      <alignment horizontal="center"/>
      <protection locked="0"/>
    </xf>
    <xf numFmtId="0" fontId="79" fillId="23" borderId="0" xfId="93" applyFont="1" applyFill="1" applyAlignment="1" applyProtection="1">
      <alignment horizontal="center"/>
      <protection locked="0"/>
    </xf>
    <xf numFmtId="0" fontId="79" fillId="54" borderId="0" xfId="93" applyFont="1" applyFill="1" applyAlignment="1" applyProtection="1">
      <alignment horizontal="center"/>
      <protection locked="0"/>
    </xf>
    <xf numFmtId="0" fontId="79" fillId="55" borderId="0" xfId="93" applyFont="1" applyFill="1" applyAlignment="1" applyProtection="1">
      <alignment horizontal="center"/>
      <protection locked="0"/>
    </xf>
    <xf numFmtId="0" fontId="79" fillId="56" borderId="0" xfId="93" applyFont="1" applyFill="1" applyAlignment="1" applyProtection="1">
      <alignment horizontal="center"/>
      <protection locked="0"/>
    </xf>
    <xf numFmtId="0" fontId="146" fillId="23" borderId="0" xfId="93" applyFont="1" applyFill="1" applyAlignment="1" applyProtection="1">
      <alignment horizontal="center"/>
      <protection locked="0"/>
    </xf>
    <xf numFmtId="0" fontId="91" fillId="23" borderId="0" xfId="93" applyFont="1" applyFill="1" applyAlignment="1" applyProtection="1">
      <alignment horizontal="center" wrapText="1"/>
      <protection locked="0"/>
    </xf>
    <xf numFmtId="170" fontId="144" fillId="0" borderId="49" xfId="93" applyNumberFormat="1" applyFont="1" applyBorder="1" applyAlignment="1" applyProtection="1">
      <alignment horizontal="center"/>
      <protection locked="0"/>
    </xf>
    <xf numFmtId="9" fontId="86" fillId="0" borderId="3" xfId="257" applyFont="1" applyBorder="1" applyAlignment="1" applyProtection="1">
      <alignment horizontal="center"/>
      <protection locked="0"/>
    </xf>
    <xf numFmtId="170" fontId="148" fillId="16" borderId="77" xfId="93" applyNumberFormat="1" applyFont="1" applyFill="1" applyBorder="1" applyAlignment="1" applyProtection="1">
      <alignment horizontal="center" vertical="center" wrapText="1"/>
      <protection locked="0"/>
    </xf>
    <xf numFmtId="170" fontId="148" fillId="16" borderId="81" xfId="93" applyNumberFormat="1" applyFont="1" applyFill="1" applyBorder="1" applyAlignment="1" applyProtection="1">
      <alignment horizontal="center" vertical="center" wrapText="1"/>
      <protection locked="0"/>
    </xf>
    <xf numFmtId="9" fontId="79" fillId="6" borderId="3" xfId="257" applyFont="1" applyFill="1" applyBorder="1" applyAlignment="1" applyProtection="1">
      <alignment horizontal="center"/>
      <protection locked="0"/>
    </xf>
    <xf numFmtId="0" fontId="76" fillId="6" borderId="7" xfId="93" applyFont="1" applyFill="1" applyBorder="1" applyAlignment="1" applyProtection="1">
      <alignment horizontal="center"/>
      <protection locked="0"/>
    </xf>
    <xf numFmtId="0" fontId="147" fillId="19" borderId="74" xfId="93" applyFont="1" applyFill="1" applyBorder="1" applyAlignment="1" applyProtection="1">
      <alignment horizontal="center"/>
      <protection locked="0"/>
    </xf>
    <xf numFmtId="0" fontId="147" fillId="17" borderId="74" xfId="93" applyFont="1" applyFill="1" applyBorder="1" applyAlignment="1" applyProtection="1">
      <alignment horizontal="center"/>
      <protection locked="0"/>
    </xf>
    <xf numFmtId="0" fontId="147" fillId="11" borderId="74" xfId="93" applyFont="1" applyFill="1" applyBorder="1" applyAlignment="1" applyProtection="1">
      <alignment horizontal="center"/>
      <protection locked="0"/>
    </xf>
    <xf numFmtId="0" fontId="147" fillId="3" borderId="74" xfId="93" applyFont="1" applyFill="1" applyBorder="1" applyAlignment="1" applyProtection="1">
      <alignment horizontal="center"/>
      <protection locked="0"/>
    </xf>
    <xf numFmtId="0" fontId="145" fillId="16" borderId="0" xfId="93" applyFont="1" applyFill="1" applyAlignment="1" applyProtection="1">
      <alignment horizontal="center" vertical="center"/>
      <protection locked="0"/>
    </xf>
    <xf numFmtId="0" fontId="149" fillId="16" borderId="58" xfId="93" applyFont="1" applyFill="1" applyBorder="1" applyAlignment="1" applyProtection="1">
      <alignment horizontal="center"/>
      <protection locked="0"/>
    </xf>
    <xf numFmtId="0" fontId="149" fillId="16" borderId="59" xfId="93" applyFont="1" applyFill="1" applyBorder="1" applyAlignment="1" applyProtection="1">
      <alignment horizontal="center"/>
      <protection locked="0"/>
    </xf>
    <xf numFmtId="0" fontId="149" fillId="16" borderId="60" xfId="93" applyFont="1" applyFill="1" applyBorder="1" applyAlignment="1" applyProtection="1">
      <alignment horizontal="center"/>
      <protection locked="0"/>
    </xf>
    <xf numFmtId="0" fontId="146" fillId="16" borderId="50" xfId="93" applyFont="1" applyFill="1" applyBorder="1" applyAlignment="1" applyProtection="1">
      <alignment horizontal="center"/>
      <protection locked="0"/>
    </xf>
    <xf numFmtId="0" fontId="146" fillId="16" borderId="51" xfId="93" applyFont="1" applyFill="1" applyBorder="1" applyAlignment="1" applyProtection="1">
      <alignment horizontal="center"/>
      <protection locked="0"/>
    </xf>
    <xf numFmtId="0" fontId="146" fillId="16" borderId="52" xfId="93" applyFont="1" applyFill="1" applyBorder="1" applyAlignment="1" applyProtection="1">
      <alignment horizontal="center"/>
      <protection locked="0"/>
    </xf>
    <xf numFmtId="0" fontId="147" fillId="20" borderId="74" xfId="93" applyFont="1" applyFill="1" applyBorder="1" applyAlignment="1" applyProtection="1">
      <alignment horizontal="center"/>
      <protection locked="0"/>
    </xf>
    <xf numFmtId="0" fontId="75" fillId="11" borderId="3" xfId="93" applyFont="1" applyFill="1" applyBorder="1" applyAlignment="1" applyProtection="1">
      <alignment horizontal="center"/>
      <protection locked="0"/>
    </xf>
    <xf numFmtId="0" fontId="142" fillId="11" borderId="0" xfId="93" applyFont="1" applyFill="1" applyAlignment="1" applyProtection="1">
      <alignment horizontal="center"/>
      <protection locked="0"/>
    </xf>
    <xf numFmtId="0" fontId="142" fillId="18" borderId="0" xfId="93" applyFont="1" applyFill="1" applyAlignment="1" applyProtection="1">
      <alignment horizontal="center"/>
      <protection locked="0"/>
    </xf>
    <xf numFmtId="0" fontId="79" fillId="6" borderId="69" xfId="93" applyFont="1" applyFill="1" applyBorder="1" applyAlignment="1" applyProtection="1">
      <alignment horizontal="center"/>
      <protection locked="0"/>
    </xf>
    <xf numFmtId="0" fontId="79" fillId="13" borderId="69" xfId="93" applyFont="1" applyFill="1" applyBorder="1" applyAlignment="1" applyProtection="1">
      <alignment horizontal="center"/>
      <protection locked="0"/>
    </xf>
    <xf numFmtId="0" fontId="79" fillId="17" borderId="69" xfId="93" applyFont="1" applyFill="1" applyBorder="1" applyAlignment="1" applyProtection="1">
      <alignment horizontal="center"/>
      <protection locked="0"/>
    </xf>
    <xf numFmtId="0" fontId="79" fillId="3" borderId="69" xfId="93" applyFont="1" applyFill="1" applyBorder="1" applyAlignment="1" applyProtection="1">
      <alignment horizontal="center"/>
      <protection locked="0"/>
    </xf>
    <xf numFmtId="0" fontId="91" fillId="16" borderId="69" xfId="93" applyFont="1" applyFill="1" applyBorder="1" applyAlignment="1" applyProtection="1">
      <alignment horizontal="center" wrapText="1"/>
      <protection locked="0"/>
    </xf>
    <xf numFmtId="0" fontId="147" fillId="20" borderId="20" xfId="93" applyFont="1" applyFill="1" applyBorder="1" applyAlignment="1" applyProtection="1">
      <alignment horizontal="center"/>
      <protection locked="0"/>
    </xf>
    <xf numFmtId="0" fontId="147" fillId="17" borderId="19" xfId="93" applyFont="1" applyFill="1" applyBorder="1" applyAlignment="1" applyProtection="1">
      <alignment horizontal="center"/>
      <protection locked="0"/>
    </xf>
    <xf numFmtId="0" fontId="147" fillId="11" borderId="72" xfId="93" applyFont="1" applyFill="1" applyBorder="1" applyAlignment="1" applyProtection="1">
      <alignment horizontal="center"/>
      <protection locked="0"/>
    </xf>
    <xf numFmtId="0" fontId="147" fillId="3" borderId="72" xfId="93" applyFont="1" applyFill="1" applyBorder="1" applyAlignment="1" applyProtection="1">
      <alignment horizontal="center"/>
      <protection locked="0"/>
    </xf>
    <xf numFmtId="170" fontId="20" fillId="0" borderId="45" xfId="93" applyNumberFormat="1" applyFont="1" applyBorder="1" applyAlignment="1">
      <alignment horizontal="center"/>
    </xf>
    <xf numFmtId="2" fontId="20" fillId="0" borderId="45" xfId="93" applyNumberFormat="1" applyFont="1" applyBorder="1" applyAlignment="1">
      <alignment horizontal="center" wrapText="1"/>
    </xf>
    <xf numFmtId="170" fontId="20" fillId="0" borderId="45" xfId="93" applyNumberFormat="1" applyFont="1" applyBorder="1" applyAlignment="1">
      <alignment horizontal="center" wrapText="1"/>
    </xf>
    <xf numFmtId="4" fontId="20" fillId="0" borderId="45" xfId="93" applyNumberFormat="1" applyFont="1" applyBorder="1" applyAlignment="1">
      <alignment horizontal="center"/>
    </xf>
    <xf numFmtId="170" fontId="20" fillId="21" borderId="45" xfId="93" applyNumberFormat="1" applyFont="1" applyFill="1" applyBorder="1" applyAlignment="1">
      <alignment horizontal="center"/>
    </xf>
    <xf numFmtId="0" fontId="20" fillId="0" borderId="45" xfId="93" applyFont="1" applyBorder="1" applyAlignment="1">
      <alignment horizontal="center"/>
    </xf>
    <xf numFmtId="4" fontId="20" fillId="0" borderId="45" xfId="93" applyNumberFormat="1" applyFont="1" applyBorder="1" applyAlignment="1">
      <alignment horizontal="center" wrapText="1"/>
    </xf>
    <xf numFmtId="170" fontId="20" fillId="0" borderId="37" xfId="93" applyNumberFormat="1" applyFont="1" applyBorder="1" applyAlignment="1">
      <alignment horizontal="center" wrapText="1"/>
    </xf>
    <xf numFmtId="0" fontId="20" fillId="0" borderId="45" xfId="93" applyFont="1" applyBorder="1" applyAlignment="1">
      <alignment horizontal="center" wrapText="1"/>
    </xf>
    <xf numFmtId="2" fontId="167" fillId="21" borderId="27" xfId="93" applyNumberFormat="1" applyFont="1" applyFill="1" applyBorder="1" applyAlignment="1">
      <alignment horizontal="center" wrapText="1"/>
    </xf>
    <xf numFmtId="2" fontId="167" fillId="0" borderId="37" xfId="93" applyNumberFormat="1" applyFont="1" applyBorder="1" applyAlignment="1">
      <alignment horizontal="center"/>
    </xf>
    <xf numFmtId="170" fontId="167" fillId="21" borderId="37" xfId="93" applyNumberFormat="1" applyFont="1" applyFill="1" applyBorder="1" applyAlignment="1">
      <alignment horizontal="center"/>
    </xf>
    <xf numFmtId="170" fontId="167" fillId="0" borderId="37" xfId="93" applyNumberFormat="1" applyFont="1" applyBorder="1" applyAlignment="1">
      <alignment horizontal="center"/>
    </xf>
    <xf numFmtId="2" fontId="167" fillId="0" borderId="37" xfId="93" applyNumberFormat="1" applyFont="1" applyBorder="1" applyAlignment="1">
      <alignment horizontal="center" wrapText="1"/>
    </xf>
    <xf numFmtId="0" fontId="165" fillId="0" borderId="15" xfId="93" applyFont="1" applyBorder="1" applyAlignment="1">
      <alignment horizontal="center"/>
    </xf>
    <xf numFmtId="0" fontId="167" fillId="0" borderId="37" xfId="93" applyFont="1" applyBorder="1" applyAlignment="1">
      <alignment horizontal="center"/>
    </xf>
    <xf numFmtId="170" fontId="167" fillId="21" borderId="27" xfId="93" applyNumberFormat="1" applyFont="1" applyFill="1" applyBorder="1" applyAlignment="1">
      <alignment horizontal="center" wrapText="1"/>
    </xf>
    <xf numFmtId="170" fontId="167" fillId="0" borderId="3" xfId="93" applyNumberFormat="1" applyFont="1" applyBorder="1" applyAlignment="1">
      <alignment horizontal="center" wrapText="1"/>
    </xf>
    <xf numFmtId="170" fontId="167" fillId="0" borderId="3" xfId="93" applyNumberFormat="1" applyFont="1" applyBorder="1" applyAlignment="1">
      <alignment horizontal="center"/>
    </xf>
    <xf numFmtId="170" fontId="167" fillId="0" borderId="37" xfId="93" applyNumberFormat="1" applyFont="1" applyBorder="1" applyAlignment="1">
      <alignment horizontal="center" wrapText="1"/>
    </xf>
    <xf numFmtId="170" fontId="167" fillId="0" borderId="15" xfId="93" applyNumberFormat="1" applyFont="1" applyBorder="1" applyAlignment="1">
      <alignment horizontal="center" wrapText="1"/>
    </xf>
    <xf numFmtId="170" fontId="21" fillId="0" borderId="37" xfId="93" applyNumberFormat="1" applyFont="1" applyBorder="1" applyAlignment="1">
      <alignment horizontal="center" wrapText="1"/>
    </xf>
    <xf numFmtId="170" fontId="21" fillId="0" borderId="37" xfId="93" applyNumberFormat="1" applyFont="1" applyBorder="1" applyAlignment="1">
      <alignment horizontal="center"/>
    </xf>
    <xf numFmtId="170" fontId="24" fillId="0" borderId="37" xfId="93" applyNumberFormat="1" applyFont="1" applyBorder="1" applyAlignment="1">
      <alignment horizontal="center" wrapText="1"/>
    </xf>
    <xf numFmtId="170" fontId="21" fillId="0" borderId="15" xfId="93" applyNumberFormat="1" applyFont="1" applyBorder="1" applyAlignment="1">
      <alignment horizontal="center" wrapText="1"/>
    </xf>
    <xf numFmtId="170" fontId="24" fillId="0" borderId="7" xfId="93" applyNumberFormat="1" applyFont="1" applyBorder="1" applyAlignment="1">
      <alignment horizontal="center"/>
    </xf>
    <xf numFmtId="0" fontId="24" fillId="0" borderId="15" xfId="93" applyFont="1" applyBorder="1" applyAlignment="1">
      <alignment horizontal="center"/>
    </xf>
    <xf numFmtId="0" fontId="24" fillId="0" borderId="37" xfId="93" applyFont="1" applyBorder="1" applyAlignment="1">
      <alignment horizontal="center"/>
    </xf>
    <xf numFmtId="0" fontId="24" fillId="0" borderId="6" xfId="93" applyFont="1" applyBorder="1" applyAlignment="1">
      <alignment horizontal="center"/>
    </xf>
    <xf numFmtId="170" fontId="24" fillId="0" borderId="36" xfId="93" applyNumberFormat="1" applyFont="1" applyBorder="1" applyAlignment="1">
      <alignment horizontal="center" wrapText="1"/>
    </xf>
    <xf numFmtId="170" fontId="24" fillId="0" borderId="7" xfId="93" applyNumberFormat="1" applyFont="1" applyBorder="1" applyAlignment="1">
      <alignment horizontal="center" wrapText="1"/>
    </xf>
    <xf numFmtId="0" fontId="161" fillId="0" borderId="0" xfId="0" applyFont="1" applyAlignment="1">
      <alignment horizontal="center"/>
    </xf>
    <xf numFmtId="0" fontId="0" fillId="0" borderId="0" xfId="0" applyAlignment="1">
      <alignment horizontal="center"/>
    </xf>
  </cellXfs>
  <cellStyles count="296">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Campo de la tabla dinámica" xfId="13" xr:uid="{00000000-0005-0000-0000-00000C000000}"/>
    <cellStyle name="Categoría de la tabla dinámica" xfId="14" xr:uid="{00000000-0005-0000-0000-00000D000000}"/>
    <cellStyle name="Comma 2" xfId="15" xr:uid="{00000000-0005-0000-0000-00000E000000}"/>
    <cellStyle name="Comma 3" xfId="16" xr:uid="{00000000-0005-0000-0000-00000F000000}"/>
    <cellStyle name="Comma 3 10" xfId="17" xr:uid="{00000000-0005-0000-0000-000010000000}"/>
    <cellStyle name="Comma 3 11" xfId="18" xr:uid="{00000000-0005-0000-0000-000011000000}"/>
    <cellStyle name="Comma 3 2" xfId="19" xr:uid="{00000000-0005-0000-0000-000012000000}"/>
    <cellStyle name="Comma 3 2 2" xfId="20" xr:uid="{00000000-0005-0000-0000-000013000000}"/>
    <cellStyle name="Comma 3 2 2 2" xfId="21" xr:uid="{00000000-0005-0000-0000-000014000000}"/>
    <cellStyle name="Comma 3 2 2 3" xfId="22" xr:uid="{00000000-0005-0000-0000-000015000000}"/>
    <cellStyle name="Comma 3 2 2 4" xfId="23" xr:uid="{00000000-0005-0000-0000-000016000000}"/>
    <cellStyle name="Comma 3 2 2 5" xfId="24" xr:uid="{00000000-0005-0000-0000-000017000000}"/>
    <cellStyle name="Comma 3 2 2 6" xfId="25" xr:uid="{00000000-0005-0000-0000-000018000000}"/>
    <cellStyle name="Comma 3 2 2 7" xfId="26" xr:uid="{00000000-0005-0000-0000-000019000000}"/>
    <cellStyle name="Comma 3 2 2 8" xfId="27" xr:uid="{00000000-0005-0000-0000-00001A000000}"/>
    <cellStyle name="Comma 3 2 3" xfId="28" xr:uid="{00000000-0005-0000-0000-00001B000000}"/>
    <cellStyle name="Comma 3 2 4" xfId="29" xr:uid="{00000000-0005-0000-0000-00001C000000}"/>
    <cellStyle name="Comma 3 2 5" xfId="30" xr:uid="{00000000-0005-0000-0000-00001D000000}"/>
    <cellStyle name="Comma 3 2 6" xfId="31" xr:uid="{00000000-0005-0000-0000-00001E000000}"/>
    <cellStyle name="Comma 3 2 7" xfId="32" xr:uid="{00000000-0005-0000-0000-00001F000000}"/>
    <cellStyle name="Comma 3 2 8" xfId="33" xr:uid="{00000000-0005-0000-0000-000020000000}"/>
    <cellStyle name="Comma 3 2 9" xfId="34" xr:uid="{00000000-0005-0000-0000-000021000000}"/>
    <cellStyle name="Comma 3 2_RECIBO E IGSS ECONACIONAL" xfId="35" xr:uid="{00000000-0005-0000-0000-000022000000}"/>
    <cellStyle name="Comma 3 3" xfId="36" xr:uid="{00000000-0005-0000-0000-000023000000}"/>
    <cellStyle name="Comma 3 3 2" xfId="37" xr:uid="{00000000-0005-0000-0000-000024000000}"/>
    <cellStyle name="Comma 3 3 3" xfId="38" xr:uid="{00000000-0005-0000-0000-000025000000}"/>
    <cellStyle name="Comma 3 3 4" xfId="39" xr:uid="{00000000-0005-0000-0000-000026000000}"/>
    <cellStyle name="Comma 3 3 5" xfId="40" xr:uid="{00000000-0005-0000-0000-000027000000}"/>
    <cellStyle name="Comma 3 3 6" xfId="41" xr:uid="{00000000-0005-0000-0000-000028000000}"/>
    <cellStyle name="Comma 3 3 7" xfId="42" xr:uid="{00000000-0005-0000-0000-000029000000}"/>
    <cellStyle name="Comma 3 3 8" xfId="43" xr:uid="{00000000-0005-0000-0000-00002A000000}"/>
    <cellStyle name="Comma 3 4" xfId="44" xr:uid="{00000000-0005-0000-0000-00002B000000}"/>
    <cellStyle name="Comma 3 4 2" xfId="45" xr:uid="{00000000-0005-0000-0000-00002C000000}"/>
    <cellStyle name="Comma 3 4 3" xfId="46" xr:uid="{00000000-0005-0000-0000-00002D000000}"/>
    <cellStyle name="Comma 3 4 4" xfId="47" xr:uid="{00000000-0005-0000-0000-00002E000000}"/>
    <cellStyle name="Comma 3 4 5" xfId="48" xr:uid="{00000000-0005-0000-0000-00002F000000}"/>
    <cellStyle name="Comma 3 5" xfId="49" xr:uid="{00000000-0005-0000-0000-000030000000}"/>
    <cellStyle name="Comma 3 6" xfId="50" xr:uid="{00000000-0005-0000-0000-000031000000}"/>
    <cellStyle name="Comma 3 7" xfId="51" xr:uid="{00000000-0005-0000-0000-000032000000}"/>
    <cellStyle name="Comma 3 8" xfId="52" xr:uid="{00000000-0005-0000-0000-000033000000}"/>
    <cellStyle name="Comma 3 9" xfId="53" xr:uid="{00000000-0005-0000-0000-000034000000}"/>
    <cellStyle name="Comma 3_RECIBO E IGSS ECONACIONAL" xfId="54" xr:uid="{00000000-0005-0000-0000-000035000000}"/>
    <cellStyle name="Comma 4" xfId="55" xr:uid="{00000000-0005-0000-0000-000036000000}"/>
    <cellStyle name="Comma 4 10" xfId="56" xr:uid="{00000000-0005-0000-0000-000037000000}"/>
    <cellStyle name="Comma 4 2" xfId="57" xr:uid="{00000000-0005-0000-0000-000038000000}"/>
    <cellStyle name="Comma 4 2 2" xfId="58" xr:uid="{00000000-0005-0000-0000-000039000000}"/>
    <cellStyle name="Comma 4 2 3" xfId="59" xr:uid="{00000000-0005-0000-0000-00003A000000}"/>
    <cellStyle name="Comma 4 2 4" xfId="60" xr:uid="{00000000-0005-0000-0000-00003B000000}"/>
    <cellStyle name="Comma 4 2 5" xfId="61" xr:uid="{00000000-0005-0000-0000-00003C000000}"/>
    <cellStyle name="Comma 4 2 6" xfId="62" xr:uid="{00000000-0005-0000-0000-00003D000000}"/>
    <cellStyle name="Comma 4 2 7" xfId="63" xr:uid="{00000000-0005-0000-0000-00003E000000}"/>
    <cellStyle name="Comma 4 2 8" xfId="64" xr:uid="{00000000-0005-0000-0000-00003F000000}"/>
    <cellStyle name="Comma 4 3" xfId="65" xr:uid="{00000000-0005-0000-0000-000040000000}"/>
    <cellStyle name="Comma 4 4" xfId="66" xr:uid="{00000000-0005-0000-0000-000041000000}"/>
    <cellStyle name="Comma 4 5" xfId="67" xr:uid="{00000000-0005-0000-0000-000042000000}"/>
    <cellStyle name="Comma 4 6" xfId="68" xr:uid="{00000000-0005-0000-0000-000043000000}"/>
    <cellStyle name="Comma 4 7" xfId="69" xr:uid="{00000000-0005-0000-0000-000044000000}"/>
    <cellStyle name="Comma 4 8" xfId="70" xr:uid="{00000000-0005-0000-0000-000045000000}"/>
    <cellStyle name="Comma 4 9" xfId="71" xr:uid="{00000000-0005-0000-0000-000046000000}"/>
    <cellStyle name="Comma 4_RECIBO E IGSS ECONACIONAL" xfId="72" xr:uid="{00000000-0005-0000-0000-000047000000}"/>
    <cellStyle name="Comma 5" xfId="73" xr:uid="{00000000-0005-0000-0000-000048000000}"/>
    <cellStyle name="Comma 5 2" xfId="74" xr:uid="{00000000-0005-0000-0000-000049000000}"/>
    <cellStyle name="Comma 5 3" xfId="75" xr:uid="{00000000-0005-0000-0000-00004A000000}"/>
    <cellStyle name="Comma 5 4" xfId="76" xr:uid="{00000000-0005-0000-0000-00004B000000}"/>
    <cellStyle name="Comma 5 5" xfId="77" xr:uid="{00000000-0005-0000-0000-00004C000000}"/>
    <cellStyle name="Comma 5 6" xfId="78" xr:uid="{00000000-0005-0000-0000-00004D000000}"/>
    <cellStyle name="Comma 6" xfId="79" xr:uid="{00000000-0005-0000-0000-00004E000000}"/>
    <cellStyle name="Comma 6 2" xfId="80" xr:uid="{00000000-0005-0000-0000-00004F000000}"/>
    <cellStyle name="Comma 7" xfId="81" xr:uid="{00000000-0005-0000-0000-000050000000}"/>
    <cellStyle name="Comma 8" xfId="82" xr:uid="{00000000-0005-0000-0000-000051000000}"/>
    <cellStyle name="Currency 2" xfId="83" xr:uid="{00000000-0005-0000-0000-000052000000}"/>
    <cellStyle name="Currency 2 2" xfId="84" xr:uid="{00000000-0005-0000-0000-000053000000}"/>
    <cellStyle name="Currency 2 3" xfId="85" xr:uid="{00000000-0005-0000-0000-000054000000}"/>
    <cellStyle name="Currency 3" xfId="86" xr:uid="{00000000-0005-0000-0000-000055000000}"/>
    <cellStyle name="Currency 3 2" xfId="87" xr:uid="{00000000-0005-0000-0000-000056000000}"/>
    <cellStyle name="Currency 3 3" xfId="88" xr:uid="{00000000-0005-0000-0000-000057000000}"/>
    <cellStyle name="Currency 3 4" xfId="89" xr:uid="{00000000-0005-0000-0000-000058000000}"/>
    <cellStyle name="Currency 4" xfId="90" xr:uid="{00000000-0005-0000-0000-000059000000}"/>
    <cellStyle name="Currency 5" xfId="91" xr:uid="{00000000-0005-0000-0000-00005A000000}"/>
    <cellStyle name="Esquina de la tabla dinámica" xfId="92" xr:uid="{00000000-0005-0000-0000-00005B000000}"/>
    <cellStyle name="Excel Built-in Normal" xfId="93" xr:uid="{00000000-0005-0000-0000-00005C000000}"/>
    <cellStyle name="Millares" xfId="94" builtinId="3"/>
    <cellStyle name="Millares 2" xfId="95" xr:uid="{00000000-0005-0000-0000-00005E000000}"/>
    <cellStyle name="Millares 2 2" xfId="96" xr:uid="{00000000-0005-0000-0000-00005F000000}"/>
    <cellStyle name="Millares 2 2 2" xfId="97" xr:uid="{00000000-0005-0000-0000-000060000000}"/>
    <cellStyle name="Millares 2 2 2 2" xfId="98" xr:uid="{00000000-0005-0000-0000-000061000000}"/>
    <cellStyle name="Millares 2 2 3" xfId="99" xr:uid="{00000000-0005-0000-0000-000062000000}"/>
    <cellStyle name="Millares 2 2 3 2" xfId="100" xr:uid="{00000000-0005-0000-0000-000063000000}"/>
    <cellStyle name="Millares 2 2 4" xfId="101" xr:uid="{00000000-0005-0000-0000-000064000000}"/>
    <cellStyle name="Millares 2 3" xfId="102" xr:uid="{00000000-0005-0000-0000-000065000000}"/>
    <cellStyle name="Millares 2 3 2" xfId="103" xr:uid="{00000000-0005-0000-0000-000066000000}"/>
    <cellStyle name="Millares 2 4" xfId="104" xr:uid="{00000000-0005-0000-0000-000067000000}"/>
    <cellStyle name="Millares 2 4 2" xfId="105" xr:uid="{00000000-0005-0000-0000-000068000000}"/>
    <cellStyle name="Millares 2 5" xfId="106" xr:uid="{00000000-0005-0000-0000-000069000000}"/>
    <cellStyle name="Millares 2 5 2" xfId="107" xr:uid="{00000000-0005-0000-0000-00006A000000}"/>
    <cellStyle name="Millares 3" xfId="108" xr:uid="{00000000-0005-0000-0000-00006B000000}"/>
    <cellStyle name="Millares 4" xfId="267" xr:uid="{00000000-0005-0000-0000-00006C000000}"/>
    <cellStyle name="Millares 4 2" xfId="274" xr:uid="{00000000-0005-0000-0000-00006D000000}"/>
    <cellStyle name="Millares 4 2 2" xfId="289" xr:uid="{475540D2-66DB-44F4-9DB6-0A6915E590EC}"/>
    <cellStyle name="Millares 4 3" xfId="282" xr:uid="{6A591936-0C3C-4902-A002-2000E54A3C6E}"/>
    <cellStyle name="Moneda" xfId="109" builtinId="4"/>
    <cellStyle name="Moneda 2" xfId="110" xr:uid="{00000000-0005-0000-0000-00006F000000}"/>
    <cellStyle name="Moneda 2 2" xfId="111" xr:uid="{00000000-0005-0000-0000-000070000000}"/>
    <cellStyle name="Moneda 2 3" xfId="112" xr:uid="{00000000-0005-0000-0000-000071000000}"/>
    <cellStyle name="Moneda 2 4" xfId="113" xr:uid="{00000000-0005-0000-0000-000072000000}"/>
    <cellStyle name="Moneda 3" xfId="114" xr:uid="{00000000-0005-0000-0000-000073000000}"/>
    <cellStyle name="Moneda 3 2" xfId="115" xr:uid="{00000000-0005-0000-0000-000074000000}"/>
    <cellStyle name="Moneda 4" xfId="116" xr:uid="{00000000-0005-0000-0000-000075000000}"/>
    <cellStyle name="Moneda 5" xfId="117" xr:uid="{00000000-0005-0000-0000-000076000000}"/>
    <cellStyle name="Moneda 5 2" xfId="118" xr:uid="{00000000-0005-0000-0000-000077000000}"/>
    <cellStyle name="Moneda 6" xfId="119" xr:uid="{00000000-0005-0000-0000-000078000000}"/>
    <cellStyle name="Moneda 6 2" xfId="120" xr:uid="{00000000-0005-0000-0000-000079000000}"/>
    <cellStyle name="Moneda 7" xfId="121" xr:uid="{00000000-0005-0000-0000-00007A000000}"/>
    <cellStyle name="Normal" xfId="0" builtinId="0"/>
    <cellStyle name="Normal 10" xfId="122" xr:uid="{00000000-0005-0000-0000-00007C000000}"/>
    <cellStyle name="Normal 10 2" xfId="123" xr:uid="{00000000-0005-0000-0000-00007D000000}"/>
    <cellStyle name="Normal 10 3" xfId="124" xr:uid="{00000000-0005-0000-0000-00007E000000}"/>
    <cellStyle name="Normal 11" xfId="125" xr:uid="{00000000-0005-0000-0000-00007F000000}"/>
    <cellStyle name="Normal 12" xfId="126" xr:uid="{00000000-0005-0000-0000-000080000000}"/>
    <cellStyle name="Normal 13" xfId="266" xr:uid="{00000000-0005-0000-0000-000081000000}"/>
    <cellStyle name="Normal 13 2" xfId="269" xr:uid="{00000000-0005-0000-0000-000082000000}"/>
    <cellStyle name="Normal 13 2 2" xfId="276" xr:uid="{00000000-0005-0000-0000-000083000000}"/>
    <cellStyle name="Normal 13 2 2 2" xfId="291" xr:uid="{4847BE14-43BA-456A-8DAD-7A12980E8651}"/>
    <cellStyle name="Normal 13 2 3" xfId="280" xr:uid="{00000000-0005-0000-0000-000084000000}"/>
    <cellStyle name="Normal 13 2 3 2" xfId="295" xr:uid="{15DC0301-F6AF-4A2B-B5E5-4CCC49BF32D5}"/>
    <cellStyle name="Normal 13 2 4" xfId="284" xr:uid="{607D57B4-5C00-41D8-AB8A-04EC5C44286B}"/>
    <cellStyle name="Normal 13 3" xfId="273" xr:uid="{00000000-0005-0000-0000-000085000000}"/>
    <cellStyle name="Normal 13 3 2" xfId="288" xr:uid="{D161DF1A-B9AB-4E7D-BD57-E341B135E952}"/>
    <cellStyle name="Normal 13 4" xfId="281" xr:uid="{20329E80-7195-4ECC-A121-9BE7D73A1F66}"/>
    <cellStyle name="Normal 14" xfId="268" xr:uid="{00000000-0005-0000-0000-000086000000}"/>
    <cellStyle name="Normal 14 2" xfId="275" xr:uid="{00000000-0005-0000-0000-000087000000}"/>
    <cellStyle name="Normal 14 2 2" xfId="290" xr:uid="{0841B653-56AC-4B58-BAAD-A3FADD73079C}"/>
    <cellStyle name="Normal 14 3" xfId="283" xr:uid="{794E214F-C29B-452B-A887-2AD685EC6585}"/>
    <cellStyle name="Normal 15" xfId="270" xr:uid="{00000000-0005-0000-0000-000088000000}"/>
    <cellStyle name="Normal 15 2" xfId="277" xr:uid="{00000000-0005-0000-0000-000089000000}"/>
    <cellStyle name="Normal 15 2 2" xfId="292" xr:uid="{50A3D312-F3AD-4D85-91E9-EB797867C1F7}"/>
    <cellStyle name="Normal 15 3" xfId="285" xr:uid="{40DAF8DD-5BC6-4BD2-BA17-5040C98669A1}"/>
    <cellStyle name="Normal 16" xfId="271" xr:uid="{00000000-0005-0000-0000-00008A000000}"/>
    <cellStyle name="Normal 16 2" xfId="278" xr:uid="{00000000-0005-0000-0000-00008B000000}"/>
    <cellStyle name="Normal 16 2 2" xfId="293" xr:uid="{63F73530-AC70-4824-9C06-AF0C63E073D9}"/>
    <cellStyle name="Normal 16 3" xfId="286" xr:uid="{0DF27624-B6F9-47D2-9FA4-17D05450903F}"/>
    <cellStyle name="Normal 17" xfId="272" xr:uid="{00000000-0005-0000-0000-00008C000000}"/>
    <cellStyle name="Normal 17 2" xfId="279" xr:uid="{00000000-0005-0000-0000-00008D000000}"/>
    <cellStyle name="Normal 17 2 2" xfId="294" xr:uid="{E164D182-F1F8-48A8-A914-2A18090C0223}"/>
    <cellStyle name="Normal 17 3" xfId="287" xr:uid="{F9666DF5-9CF8-4C1A-B09E-6F57BE0CC57D}"/>
    <cellStyle name="Normal 2" xfId="127" xr:uid="{00000000-0005-0000-0000-00008E000000}"/>
    <cellStyle name="Normal 2 2" xfId="128" xr:uid="{00000000-0005-0000-0000-00008F000000}"/>
    <cellStyle name="Normal 2 2 2" xfId="129" xr:uid="{00000000-0005-0000-0000-000090000000}"/>
    <cellStyle name="Normal 2 3" xfId="130" xr:uid="{00000000-0005-0000-0000-000091000000}"/>
    <cellStyle name="Normal 2 3 2" xfId="131" xr:uid="{00000000-0005-0000-0000-000092000000}"/>
    <cellStyle name="Normal 2 4" xfId="132" xr:uid="{00000000-0005-0000-0000-000093000000}"/>
    <cellStyle name="Normal 2 4 2" xfId="133" xr:uid="{00000000-0005-0000-0000-000094000000}"/>
    <cellStyle name="Normal 2 5" xfId="134" xr:uid="{00000000-0005-0000-0000-000095000000}"/>
    <cellStyle name="Normal 2 5 2" xfId="135" xr:uid="{00000000-0005-0000-0000-000096000000}"/>
    <cellStyle name="Normal 2 6" xfId="136" xr:uid="{00000000-0005-0000-0000-000097000000}"/>
    <cellStyle name="Normal 2 7" xfId="137" xr:uid="{00000000-0005-0000-0000-000098000000}"/>
    <cellStyle name="Normal 3" xfId="138" xr:uid="{00000000-0005-0000-0000-000099000000}"/>
    <cellStyle name="Normal 3 2" xfId="139" xr:uid="{00000000-0005-0000-0000-00009A000000}"/>
    <cellStyle name="Normal 3 3" xfId="140" xr:uid="{00000000-0005-0000-0000-00009B000000}"/>
    <cellStyle name="Normal 3 4" xfId="141" xr:uid="{00000000-0005-0000-0000-00009C000000}"/>
    <cellStyle name="Normal 4" xfId="142" xr:uid="{00000000-0005-0000-0000-00009D000000}"/>
    <cellStyle name="Normal 4 2" xfId="143" xr:uid="{00000000-0005-0000-0000-00009E000000}"/>
    <cellStyle name="Normal 4 2 2" xfId="144" xr:uid="{00000000-0005-0000-0000-00009F000000}"/>
    <cellStyle name="Normal 4 2 2 2" xfId="145" xr:uid="{00000000-0005-0000-0000-0000A0000000}"/>
    <cellStyle name="Normal 4 2 2 3" xfId="146" xr:uid="{00000000-0005-0000-0000-0000A1000000}"/>
    <cellStyle name="Normal 4 2 2 4" xfId="147" xr:uid="{00000000-0005-0000-0000-0000A2000000}"/>
    <cellStyle name="Normal 4 2 3" xfId="148" xr:uid="{00000000-0005-0000-0000-0000A3000000}"/>
    <cellStyle name="Normal 4 2 3 2" xfId="149" xr:uid="{00000000-0005-0000-0000-0000A4000000}"/>
    <cellStyle name="Normal 4 2 3 3" xfId="150" xr:uid="{00000000-0005-0000-0000-0000A5000000}"/>
    <cellStyle name="Normal 4 2 4" xfId="151" xr:uid="{00000000-0005-0000-0000-0000A6000000}"/>
    <cellStyle name="Normal 4 2 5" xfId="152" xr:uid="{00000000-0005-0000-0000-0000A7000000}"/>
    <cellStyle name="Normal 4 2 6" xfId="153" xr:uid="{00000000-0005-0000-0000-0000A8000000}"/>
    <cellStyle name="Normal 4 2 7" xfId="154" xr:uid="{00000000-0005-0000-0000-0000A9000000}"/>
    <cellStyle name="Normal 4 3" xfId="155" xr:uid="{00000000-0005-0000-0000-0000AA000000}"/>
    <cellStyle name="Normal 4 3 2" xfId="156" xr:uid="{00000000-0005-0000-0000-0000AB000000}"/>
    <cellStyle name="Normal 4 4" xfId="157" xr:uid="{00000000-0005-0000-0000-0000AC000000}"/>
    <cellStyle name="Normal 4 4 2" xfId="158" xr:uid="{00000000-0005-0000-0000-0000AD000000}"/>
    <cellStyle name="Normal 4 5" xfId="159" xr:uid="{00000000-0005-0000-0000-0000AE000000}"/>
    <cellStyle name="Normal 5" xfId="160" xr:uid="{00000000-0005-0000-0000-0000AF000000}"/>
    <cellStyle name="Normal 5 2" xfId="161" xr:uid="{00000000-0005-0000-0000-0000B0000000}"/>
    <cellStyle name="Normal 5 3" xfId="162" xr:uid="{00000000-0005-0000-0000-0000B1000000}"/>
    <cellStyle name="Normal 6" xfId="163" xr:uid="{00000000-0005-0000-0000-0000B2000000}"/>
    <cellStyle name="Normal 6 10" xfId="164" xr:uid="{00000000-0005-0000-0000-0000B3000000}"/>
    <cellStyle name="Normal 6 11" xfId="165" xr:uid="{00000000-0005-0000-0000-0000B4000000}"/>
    <cellStyle name="Normal 6 12" xfId="166" xr:uid="{00000000-0005-0000-0000-0000B5000000}"/>
    <cellStyle name="Normal 6 2" xfId="167" xr:uid="{00000000-0005-0000-0000-0000B6000000}"/>
    <cellStyle name="Normal 6 2 10" xfId="168" xr:uid="{00000000-0005-0000-0000-0000B7000000}"/>
    <cellStyle name="Normal 6 2 11" xfId="169" xr:uid="{00000000-0005-0000-0000-0000B8000000}"/>
    <cellStyle name="Normal 6 2 2" xfId="170" xr:uid="{00000000-0005-0000-0000-0000B9000000}"/>
    <cellStyle name="Normal 6 2 2 2" xfId="171" xr:uid="{00000000-0005-0000-0000-0000BA000000}"/>
    <cellStyle name="Normal 6 2 2 3" xfId="172" xr:uid="{00000000-0005-0000-0000-0000BB000000}"/>
    <cellStyle name="Normal 6 2 2 4" xfId="173" xr:uid="{00000000-0005-0000-0000-0000BC000000}"/>
    <cellStyle name="Normal 6 2 2 5" xfId="174" xr:uid="{00000000-0005-0000-0000-0000BD000000}"/>
    <cellStyle name="Normal 6 2 2 6" xfId="175" xr:uid="{00000000-0005-0000-0000-0000BE000000}"/>
    <cellStyle name="Normal 6 2 2 7" xfId="176" xr:uid="{00000000-0005-0000-0000-0000BF000000}"/>
    <cellStyle name="Normal 6 2 2 8" xfId="177" xr:uid="{00000000-0005-0000-0000-0000C0000000}"/>
    <cellStyle name="Normal 6 2 3" xfId="178" xr:uid="{00000000-0005-0000-0000-0000C1000000}"/>
    <cellStyle name="Normal 6 2 3 2" xfId="179" xr:uid="{00000000-0005-0000-0000-0000C2000000}"/>
    <cellStyle name="Normal 6 2 4" xfId="180" xr:uid="{00000000-0005-0000-0000-0000C3000000}"/>
    <cellStyle name="Normal 6 2 5" xfId="181" xr:uid="{00000000-0005-0000-0000-0000C4000000}"/>
    <cellStyle name="Normal 6 2 6" xfId="182" xr:uid="{00000000-0005-0000-0000-0000C5000000}"/>
    <cellStyle name="Normal 6 2 7" xfId="183" xr:uid="{00000000-0005-0000-0000-0000C6000000}"/>
    <cellStyle name="Normal 6 2 8" xfId="184" xr:uid="{00000000-0005-0000-0000-0000C7000000}"/>
    <cellStyle name="Normal 6 2 9" xfId="185" xr:uid="{00000000-0005-0000-0000-0000C8000000}"/>
    <cellStyle name="Normal 6 3" xfId="186" xr:uid="{00000000-0005-0000-0000-0000C9000000}"/>
    <cellStyle name="Normal 6 3 2" xfId="187" xr:uid="{00000000-0005-0000-0000-0000CA000000}"/>
    <cellStyle name="Normal 6 3 3" xfId="188" xr:uid="{00000000-0005-0000-0000-0000CB000000}"/>
    <cellStyle name="Normal 6 3 4" xfId="189" xr:uid="{00000000-0005-0000-0000-0000CC000000}"/>
    <cellStyle name="Normal 6 3 5" xfId="190" xr:uid="{00000000-0005-0000-0000-0000CD000000}"/>
    <cellStyle name="Normal 6 3 6" xfId="191" xr:uid="{00000000-0005-0000-0000-0000CE000000}"/>
    <cellStyle name="Normal 6 3 7" xfId="192" xr:uid="{00000000-0005-0000-0000-0000CF000000}"/>
    <cellStyle name="Normal 6 3 8" xfId="193" xr:uid="{00000000-0005-0000-0000-0000D0000000}"/>
    <cellStyle name="Normal 6 4" xfId="194" xr:uid="{00000000-0005-0000-0000-0000D1000000}"/>
    <cellStyle name="Normal 6 4 2" xfId="195" xr:uid="{00000000-0005-0000-0000-0000D2000000}"/>
    <cellStyle name="Normal 6 4 3" xfId="196" xr:uid="{00000000-0005-0000-0000-0000D3000000}"/>
    <cellStyle name="Normal 6 4 4" xfId="197" xr:uid="{00000000-0005-0000-0000-0000D4000000}"/>
    <cellStyle name="Normal 6 4 5" xfId="198" xr:uid="{00000000-0005-0000-0000-0000D5000000}"/>
    <cellStyle name="Normal 6 5" xfId="199" xr:uid="{00000000-0005-0000-0000-0000D6000000}"/>
    <cellStyle name="Normal 6 6" xfId="200" xr:uid="{00000000-0005-0000-0000-0000D7000000}"/>
    <cellStyle name="Normal 6 7" xfId="201" xr:uid="{00000000-0005-0000-0000-0000D8000000}"/>
    <cellStyle name="Normal 6 8" xfId="202" xr:uid="{00000000-0005-0000-0000-0000D9000000}"/>
    <cellStyle name="Normal 6 9" xfId="203" xr:uid="{00000000-0005-0000-0000-0000DA000000}"/>
    <cellStyle name="Normal 7" xfId="204" xr:uid="{00000000-0005-0000-0000-0000DB000000}"/>
    <cellStyle name="Normal 7 10" xfId="205" xr:uid="{00000000-0005-0000-0000-0000DC000000}"/>
    <cellStyle name="Normal 7 11" xfId="206" xr:uid="{00000000-0005-0000-0000-0000DD000000}"/>
    <cellStyle name="Normal 7 12" xfId="207" xr:uid="{00000000-0005-0000-0000-0000DE000000}"/>
    <cellStyle name="Normal 7 2" xfId="208" xr:uid="{00000000-0005-0000-0000-0000DF000000}"/>
    <cellStyle name="Normal 7 2 2" xfId="209" xr:uid="{00000000-0005-0000-0000-0000E0000000}"/>
    <cellStyle name="Normal 7 2 3" xfId="210" xr:uid="{00000000-0005-0000-0000-0000E1000000}"/>
    <cellStyle name="Normal 7 2 4" xfId="211" xr:uid="{00000000-0005-0000-0000-0000E2000000}"/>
    <cellStyle name="Normal 7 2 5" xfId="212" xr:uid="{00000000-0005-0000-0000-0000E3000000}"/>
    <cellStyle name="Normal 7 2 6" xfId="213" xr:uid="{00000000-0005-0000-0000-0000E4000000}"/>
    <cellStyle name="Normal 7 2 7" xfId="214" xr:uid="{00000000-0005-0000-0000-0000E5000000}"/>
    <cellStyle name="Normal 7 2 8" xfId="215" xr:uid="{00000000-0005-0000-0000-0000E6000000}"/>
    <cellStyle name="Normal 7 2 9" xfId="216" xr:uid="{00000000-0005-0000-0000-0000E7000000}"/>
    <cellStyle name="Normal 7 3" xfId="217" xr:uid="{00000000-0005-0000-0000-0000E8000000}"/>
    <cellStyle name="Normal 7 3 2" xfId="218" xr:uid="{00000000-0005-0000-0000-0000E9000000}"/>
    <cellStyle name="Normal 7 4" xfId="219" xr:uid="{00000000-0005-0000-0000-0000EA000000}"/>
    <cellStyle name="Normal 7 4 2" xfId="220" xr:uid="{00000000-0005-0000-0000-0000EB000000}"/>
    <cellStyle name="Normal 7 5" xfId="221" xr:uid="{00000000-0005-0000-0000-0000EC000000}"/>
    <cellStyle name="Normal 7 6" xfId="222" xr:uid="{00000000-0005-0000-0000-0000ED000000}"/>
    <cellStyle name="Normal 7 7" xfId="223" xr:uid="{00000000-0005-0000-0000-0000EE000000}"/>
    <cellStyle name="Normal 7 8" xfId="224" xr:uid="{00000000-0005-0000-0000-0000EF000000}"/>
    <cellStyle name="Normal 7 9" xfId="225" xr:uid="{00000000-0005-0000-0000-0000F0000000}"/>
    <cellStyle name="Normal 8" xfId="226" xr:uid="{00000000-0005-0000-0000-0000F1000000}"/>
    <cellStyle name="Normal 8 2" xfId="227" xr:uid="{00000000-0005-0000-0000-0000F2000000}"/>
    <cellStyle name="Normal 8 3" xfId="228" xr:uid="{00000000-0005-0000-0000-0000F3000000}"/>
    <cellStyle name="Normal 8 4" xfId="229" xr:uid="{00000000-0005-0000-0000-0000F4000000}"/>
    <cellStyle name="Normal 8 5" xfId="230" xr:uid="{00000000-0005-0000-0000-0000F5000000}"/>
    <cellStyle name="Normal 8 6" xfId="231" xr:uid="{00000000-0005-0000-0000-0000F6000000}"/>
    <cellStyle name="Normal 8 7" xfId="232" xr:uid="{00000000-0005-0000-0000-0000F7000000}"/>
    <cellStyle name="Normal 8 8" xfId="233" xr:uid="{00000000-0005-0000-0000-0000F8000000}"/>
    <cellStyle name="Normal 8 9" xfId="234" xr:uid="{00000000-0005-0000-0000-0000F9000000}"/>
    <cellStyle name="Normal 9" xfId="235" xr:uid="{00000000-0005-0000-0000-0000FA000000}"/>
    <cellStyle name="Normal 9 2" xfId="236" xr:uid="{00000000-0005-0000-0000-0000FB000000}"/>
    <cellStyle name="Normal 9 3" xfId="237" xr:uid="{00000000-0005-0000-0000-0000FC000000}"/>
    <cellStyle name="Normal 9 4" xfId="238" xr:uid="{00000000-0005-0000-0000-0000FD000000}"/>
    <cellStyle name="Normal 9 5" xfId="239" xr:uid="{00000000-0005-0000-0000-0000FE000000}"/>
    <cellStyle name="Note 2" xfId="240" xr:uid="{00000000-0005-0000-0000-0000FF000000}"/>
    <cellStyle name="Note 2 2" xfId="241" xr:uid="{00000000-0005-0000-0000-000000010000}"/>
    <cellStyle name="Note 2 2 2" xfId="242" xr:uid="{00000000-0005-0000-0000-000001010000}"/>
    <cellStyle name="Note 2 2 3" xfId="243" xr:uid="{00000000-0005-0000-0000-000002010000}"/>
    <cellStyle name="Note 2 2 4" xfId="244" xr:uid="{00000000-0005-0000-0000-000003010000}"/>
    <cellStyle name="Note 2 2 5" xfId="245" xr:uid="{00000000-0005-0000-0000-000004010000}"/>
    <cellStyle name="Note 2 2 6" xfId="246" xr:uid="{00000000-0005-0000-0000-000005010000}"/>
    <cellStyle name="Note 2 2 7" xfId="247" xr:uid="{00000000-0005-0000-0000-000006010000}"/>
    <cellStyle name="Note 2 3" xfId="248" xr:uid="{00000000-0005-0000-0000-000007010000}"/>
    <cellStyle name="Percent 2" xfId="249" xr:uid="{00000000-0005-0000-0000-000008010000}"/>
    <cellStyle name="Percent 3" xfId="250" xr:uid="{00000000-0005-0000-0000-000009010000}"/>
    <cellStyle name="Percent 3 2" xfId="251" xr:uid="{00000000-0005-0000-0000-00000A010000}"/>
    <cellStyle name="Percent 3 3" xfId="252" xr:uid="{00000000-0005-0000-0000-00000B010000}"/>
    <cellStyle name="Percent 3 4" xfId="253" xr:uid="{00000000-0005-0000-0000-00000C010000}"/>
    <cellStyle name="Percent 3 5" xfId="254" xr:uid="{00000000-0005-0000-0000-00000D010000}"/>
    <cellStyle name="Percent 3 6" xfId="255" xr:uid="{00000000-0005-0000-0000-00000E010000}"/>
    <cellStyle name="Percent 4" xfId="256" xr:uid="{00000000-0005-0000-0000-00000F010000}"/>
    <cellStyle name="Porcentaje" xfId="257" builtinId="5"/>
    <cellStyle name="Porcentual 2" xfId="258" xr:uid="{00000000-0005-0000-0000-000011010000}"/>
    <cellStyle name="Porcentual 2 2" xfId="259" xr:uid="{00000000-0005-0000-0000-000012010000}"/>
    <cellStyle name="Porcentual 2 2 2" xfId="260" xr:uid="{00000000-0005-0000-0000-000013010000}"/>
    <cellStyle name="Porcentual 2 3" xfId="261" xr:uid="{00000000-0005-0000-0000-000014010000}"/>
    <cellStyle name="Porcentual 2 3 2" xfId="262" xr:uid="{00000000-0005-0000-0000-000015010000}"/>
    <cellStyle name="Resultado de la tabla dinámica" xfId="263" xr:uid="{00000000-0005-0000-0000-000016010000}"/>
    <cellStyle name="Título de la tabla dinámica" xfId="264" xr:uid="{00000000-0005-0000-0000-000017010000}"/>
    <cellStyle name="Valor de la tabla dinámica" xfId="265" xr:uid="{00000000-0005-0000-0000-000018010000}"/>
  </cellStyles>
  <dxfs count="722">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C00000"/>
      <rgbColor rgb="00008000"/>
      <rgbColor rgb="00000080"/>
      <rgbColor rgb="00808000"/>
      <rgbColor rgb="00800080"/>
      <rgbColor rgb="00008080"/>
      <rgbColor rgb="00C0C0C0"/>
      <rgbColor rgb="00558ED5"/>
      <rgbColor rgb="009999FF"/>
      <rgbColor rgb="00993366"/>
      <rgbColor rgb="00EBF1DE"/>
      <rgbColor rgb="00DCE6F2"/>
      <rgbColor rgb="00660066"/>
      <rgbColor rgb="00FF7C80"/>
      <rgbColor rgb="000066CC"/>
      <rgbColor rgb="00CCCCFF"/>
      <rgbColor rgb="00000080"/>
      <rgbColor rgb="00FF00FF"/>
      <rgbColor rgb="00FFFF00"/>
      <rgbColor rgb="0000FFFF"/>
      <rgbColor rgb="00800080"/>
      <rgbColor rgb="00800000"/>
      <rgbColor rgb="00008080"/>
      <rgbColor rgb="000000FF"/>
      <rgbColor rgb="0000CCFF"/>
      <rgbColor rgb="0099FFFF"/>
      <rgbColor rgb="00CCFFCC"/>
      <rgbColor rgb="00FFFF99"/>
      <rgbColor rgb="0099CCFF"/>
      <rgbColor rgb="00FF99CC"/>
      <rgbColor rgb="00CC99FF"/>
      <rgbColor rgb="00FAC090"/>
      <rgbColor rgb="003366FF"/>
      <rgbColor rgb="0033CCCC"/>
      <rgbColor rgb="0092D050"/>
      <rgbColor rgb="00FFC000"/>
      <rgbColor rgb="00FF9900"/>
      <rgbColor rgb="00E46C0A"/>
      <rgbColor rgb="00376092"/>
      <rgbColor rgb="00A6A6A6"/>
      <rgbColor rgb="00003366"/>
      <rgbColor rgb="0000B050"/>
      <rgbColor rgb="00003300"/>
      <rgbColor rgb="001C1C1C"/>
      <rgbColor rgb="00993300"/>
      <rgbColor rgb="00993366"/>
      <rgbColor rgb="00333399"/>
      <rgbColor rgb="00333333"/>
    </indexedColors>
    <mruColors>
      <color rgb="FF0000FF"/>
      <color rgb="FFFFFFCC"/>
      <color rgb="FFFB31C6"/>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50</xdr:col>
      <xdr:colOff>771407</xdr:colOff>
      <xdr:row>667</xdr:row>
      <xdr:rowOff>112887</xdr:rowOff>
    </xdr:from>
    <xdr:to>
      <xdr:col>56</xdr:col>
      <xdr:colOff>107526</xdr:colOff>
      <xdr:row>669</xdr:row>
      <xdr:rowOff>70837</xdr:rowOff>
    </xdr:to>
    <xdr:pic>
      <xdr:nvPicPr>
        <xdr:cNvPr id="2" name="Imagen 6">
          <a:extLst>
            <a:ext uri="{FF2B5EF4-FFF2-40B4-BE49-F238E27FC236}">
              <a16:creationId xmlns:a16="http://schemas.microsoft.com/office/drawing/2014/main" id="{E35E9AAD-50E7-6C54-32B1-93765B3629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586370" y="97611257"/>
          <a:ext cx="4378489" cy="2307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50</xdr:col>
      <xdr:colOff>783535</xdr:colOff>
      <xdr:row>657</xdr:row>
      <xdr:rowOff>10995</xdr:rowOff>
    </xdr:from>
    <xdr:to>
      <xdr:col>56</xdr:col>
      <xdr:colOff>111833</xdr:colOff>
      <xdr:row>658</xdr:row>
      <xdr:rowOff>63020</xdr:rowOff>
    </xdr:to>
    <xdr:pic>
      <xdr:nvPicPr>
        <xdr:cNvPr id="4" name="Imagen 6">
          <a:extLst>
            <a:ext uri="{FF2B5EF4-FFF2-40B4-BE49-F238E27FC236}">
              <a16:creationId xmlns:a16="http://schemas.microsoft.com/office/drawing/2014/main" id="{518EDE7D-05CA-487B-BB21-19A38A864C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645535" y="97124682"/>
          <a:ext cx="4414418" cy="2264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60</xdr:col>
      <xdr:colOff>783535</xdr:colOff>
      <xdr:row>656</xdr:row>
      <xdr:rowOff>10995</xdr:rowOff>
    </xdr:from>
    <xdr:to>
      <xdr:col>66</xdr:col>
      <xdr:colOff>111833</xdr:colOff>
      <xdr:row>657</xdr:row>
      <xdr:rowOff>63020</xdr:rowOff>
    </xdr:to>
    <xdr:pic>
      <xdr:nvPicPr>
        <xdr:cNvPr id="5" name="Imagen 6">
          <a:extLst>
            <a:ext uri="{FF2B5EF4-FFF2-40B4-BE49-F238E27FC236}">
              <a16:creationId xmlns:a16="http://schemas.microsoft.com/office/drawing/2014/main" id="{B78B5711-59AC-4FCA-B92D-EA0034E7D6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587662" y="98781628"/>
          <a:ext cx="4382576" cy="2256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60</xdr:col>
      <xdr:colOff>0</xdr:colOff>
      <xdr:row>669</xdr:row>
      <xdr:rowOff>0</xdr:rowOff>
    </xdr:from>
    <xdr:to>
      <xdr:col>77</xdr:col>
      <xdr:colOff>73845</xdr:colOff>
      <xdr:row>674</xdr:row>
      <xdr:rowOff>20127</xdr:rowOff>
    </xdr:to>
    <xdr:pic>
      <xdr:nvPicPr>
        <xdr:cNvPr id="3" name="Imagen 2">
          <a:extLst>
            <a:ext uri="{FF2B5EF4-FFF2-40B4-BE49-F238E27FC236}">
              <a16:creationId xmlns:a16="http://schemas.microsoft.com/office/drawing/2014/main" id="{13FE0BF5-00E4-8EE6-FE26-0CEDD0CE63F2}"/>
            </a:ext>
          </a:extLst>
        </xdr:cNvPr>
        <xdr:cNvPicPr>
          <a:picLocks noChangeAspect="1"/>
        </xdr:cNvPicPr>
      </xdr:nvPicPr>
      <xdr:blipFill>
        <a:blip xmlns:r="http://schemas.openxmlformats.org/officeDocument/2006/relationships" r:embed="rId2"/>
        <a:stretch>
          <a:fillRect/>
        </a:stretch>
      </xdr:blipFill>
      <xdr:spPr>
        <a:xfrm>
          <a:off x="48526390" y="102665561"/>
          <a:ext cx="14159187" cy="6706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1285875</xdr:colOff>
      <xdr:row>29</xdr:row>
      <xdr:rowOff>115006</xdr:rowOff>
    </xdr:from>
    <xdr:to>
      <xdr:col>11</xdr:col>
      <xdr:colOff>31750</xdr:colOff>
      <xdr:row>52</xdr:row>
      <xdr:rowOff>97896</xdr:rowOff>
    </xdr:to>
    <xdr:pic>
      <xdr:nvPicPr>
        <xdr:cNvPr id="2" name="Imagen 1">
          <a:extLst>
            <a:ext uri="{FF2B5EF4-FFF2-40B4-BE49-F238E27FC236}">
              <a16:creationId xmlns:a16="http://schemas.microsoft.com/office/drawing/2014/main" id="{35B671BE-7DD3-41B0-92B0-A425B3166A2F}"/>
            </a:ext>
          </a:extLst>
        </xdr:cNvPr>
        <xdr:cNvPicPr>
          <a:picLocks noChangeAspect="1"/>
        </xdr:cNvPicPr>
      </xdr:nvPicPr>
      <xdr:blipFill>
        <a:blip xmlns:r="http://schemas.openxmlformats.org/officeDocument/2006/relationships" r:embed="rId1"/>
        <a:stretch>
          <a:fillRect/>
        </a:stretch>
      </xdr:blipFill>
      <xdr:spPr>
        <a:xfrm>
          <a:off x="13684250" y="6909506"/>
          <a:ext cx="3603625" cy="43643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1285875</xdr:colOff>
      <xdr:row>29</xdr:row>
      <xdr:rowOff>115006</xdr:rowOff>
    </xdr:from>
    <xdr:to>
      <xdr:col>11</xdr:col>
      <xdr:colOff>31750</xdr:colOff>
      <xdr:row>52</xdr:row>
      <xdr:rowOff>97896</xdr:rowOff>
    </xdr:to>
    <xdr:pic>
      <xdr:nvPicPr>
        <xdr:cNvPr id="2" name="Imagen 1">
          <a:extLst>
            <a:ext uri="{FF2B5EF4-FFF2-40B4-BE49-F238E27FC236}">
              <a16:creationId xmlns:a16="http://schemas.microsoft.com/office/drawing/2014/main" id="{4D9D3D96-B7ED-4A8C-BC98-4972C1324B7E}"/>
            </a:ext>
          </a:extLst>
        </xdr:cNvPr>
        <xdr:cNvPicPr>
          <a:picLocks noChangeAspect="1"/>
        </xdr:cNvPicPr>
      </xdr:nvPicPr>
      <xdr:blipFill>
        <a:blip xmlns:r="http://schemas.openxmlformats.org/officeDocument/2006/relationships" r:embed="rId1"/>
        <a:stretch>
          <a:fillRect/>
        </a:stretch>
      </xdr:blipFill>
      <xdr:spPr>
        <a:xfrm>
          <a:off x="14954250" y="5915731"/>
          <a:ext cx="3594100" cy="436439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tabColor indexed="57"/>
  </sheetPr>
  <dimension ref="A1:I309"/>
  <sheetViews>
    <sheetView showGridLines="0" view="pageBreakPreview" zoomScale="50" zoomScaleNormal="95" zoomScaleSheetLayoutView="50" workbookViewId="0">
      <pane xSplit="3" ySplit="7" topLeftCell="D131" activePane="bottomRight" state="frozen"/>
      <selection pane="topRight" activeCell="H25" sqref="H25"/>
      <selection pane="bottomLeft" activeCell="H25" sqref="H25"/>
      <selection pane="bottomRight" activeCell="B134" sqref="B134"/>
    </sheetView>
  </sheetViews>
  <sheetFormatPr baseColWidth="10" defaultColWidth="35.6640625" defaultRowHeight="39.9" customHeight="1" outlineLevelRow="1" outlineLevelCol="1"/>
  <cols>
    <col min="1" max="1" width="14.33203125" style="574" customWidth="1"/>
    <col min="2" max="2" width="129.33203125" style="587" customWidth="1"/>
    <col min="3" max="3" width="83.44140625" style="574" customWidth="1"/>
    <col min="4" max="4" width="61.88671875" style="579" customWidth="1"/>
    <col min="5" max="5" width="49.6640625" style="588" customWidth="1" outlineLevel="1"/>
    <col min="6" max="6" width="50" style="588" customWidth="1" outlineLevel="1"/>
    <col min="7" max="7" width="52.6640625" style="588" customWidth="1" outlineLevel="1"/>
    <col min="8" max="8" width="48" style="588" customWidth="1" outlineLevel="1"/>
    <col min="9" max="16384" width="35.6640625" style="579"/>
  </cols>
  <sheetData>
    <row r="1" spans="1:9" ht="32.25" customHeight="1">
      <c r="B1" s="575">
        <v>1</v>
      </c>
      <c r="C1" s="576">
        <v>2</v>
      </c>
      <c r="D1" s="577">
        <v>3</v>
      </c>
      <c r="E1" s="578">
        <v>4</v>
      </c>
      <c r="F1" s="577">
        <v>5</v>
      </c>
      <c r="G1" s="578">
        <v>6</v>
      </c>
      <c r="H1" s="578">
        <v>6</v>
      </c>
    </row>
    <row r="2" spans="1:9" s="584" customFormat="1" ht="56.25" customHeight="1">
      <c r="A2" s="580"/>
      <c r="B2" s="581" t="s">
        <v>0</v>
      </c>
      <c r="C2" s="582"/>
      <c r="D2" s="583"/>
      <c r="I2" s="579"/>
    </row>
    <row r="3" spans="1:9" ht="63.75" customHeight="1">
      <c r="B3" s="585" t="s">
        <v>1</v>
      </c>
      <c r="C3" s="586"/>
      <c r="E3" s="579"/>
      <c r="F3" s="579"/>
      <c r="G3" s="579"/>
      <c r="H3" s="579"/>
    </row>
    <row r="4" spans="1:9" ht="24.9" customHeight="1">
      <c r="C4" s="582"/>
    </row>
    <row r="5" spans="1:9" s="591" customFormat="1" ht="24.9" customHeight="1">
      <c r="A5" s="589"/>
      <c r="B5" s="590"/>
      <c r="C5" s="589" t="s">
        <v>2</v>
      </c>
      <c r="E5" s="591">
        <v>5</v>
      </c>
      <c r="F5" s="591">
        <v>6</v>
      </c>
    </row>
    <row r="6" spans="1:9" s="594" customFormat="1" ht="53.25" customHeight="1" thickBot="1">
      <c r="A6" s="592"/>
      <c r="B6" s="581"/>
      <c r="C6" s="593"/>
      <c r="D6" s="1761" t="s">
        <v>3</v>
      </c>
      <c r="E6" s="1761"/>
      <c r="F6" s="1761"/>
      <c r="G6" s="1761"/>
    </row>
    <row r="7" spans="1:9" ht="94.5" customHeight="1" thickBot="1">
      <c r="B7" s="595" t="s">
        <v>4</v>
      </c>
      <c r="C7" s="596" t="s">
        <v>5</v>
      </c>
      <c r="D7" s="597" t="s">
        <v>6</v>
      </c>
      <c r="E7" s="597" t="s">
        <v>7</v>
      </c>
      <c r="F7" s="597" t="s">
        <v>8</v>
      </c>
      <c r="G7" s="597" t="s">
        <v>9</v>
      </c>
      <c r="H7" s="598" t="s">
        <v>10</v>
      </c>
    </row>
    <row r="8" spans="1:9" s="604" customFormat="1" ht="50.1" customHeight="1">
      <c r="A8" s="599"/>
      <c r="B8" s="581" t="s">
        <v>11</v>
      </c>
      <c r="C8" s="600"/>
      <c r="D8" s="601"/>
      <c r="E8" s="602"/>
      <c r="F8" s="602"/>
      <c r="G8" s="603"/>
      <c r="H8" s="603"/>
    </row>
    <row r="9" spans="1:9" s="604" customFormat="1" ht="50.1" customHeight="1">
      <c r="A9" s="599"/>
      <c r="B9" s="605" t="s">
        <v>12</v>
      </c>
      <c r="C9" s="600"/>
      <c r="D9" s="606"/>
      <c r="E9" s="606"/>
      <c r="F9" s="607"/>
      <c r="G9" s="608" t="s">
        <v>13</v>
      </c>
      <c r="H9" s="608" t="s">
        <v>13</v>
      </c>
    </row>
    <row r="10" spans="1:9" s="613" customFormat="1" ht="50.1" customHeight="1" outlineLevel="1">
      <c r="A10" s="599">
        <v>1</v>
      </c>
      <c r="B10" s="609" t="s">
        <v>14</v>
      </c>
      <c r="C10" s="610" t="s">
        <v>15</v>
      </c>
      <c r="D10" s="610" t="s">
        <v>16</v>
      </c>
      <c r="E10" s="611">
        <v>3750</v>
      </c>
      <c r="F10" s="611">
        <f>2000+250</f>
        <v>2250</v>
      </c>
      <c r="G10" s="612">
        <f>+E10+F10</f>
        <v>6000</v>
      </c>
      <c r="H10" s="612">
        <v>50</v>
      </c>
    </row>
    <row r="11" spans="1:9" s="604" customFormat="1" ht="50.1" customHeight="1" outlineLevel="1">
      <c r="A11" s="599">
        <f>+A10+1</f>
        <v>2</v>
      </c>
      <c r="B11" s="614" t="s">
        <v>17</v>
      </c>
      <c r="C11" s="615" t="s">
        <v>18</v>
      </c>
      <c r="D11" s="616" t="s">
        <v>16</v>
      </c>
      <c r="E11" s="617">
        <v>2959.24</v>
      </c>
      <c r="F11" s="618">
        <v>250</v>
      </c>
      <c r="G11" s="619">
        <f>+E11+F11</f>
        <v>3209.24</v>
      </c>
      <c r="H11" s="619">
        <v>50</v>
      </c>
    </row>
    <row r="12" spans="1:9" s="624" customFormat="1" ht="50.1" customHeight="1" outlineLevel="1">
      <c r="A12" s="599">
        <f>+A11+1</f>
        <v>3</v>
      </c>
      <c r="B12" s="609" t="s">
        <v>19</v>
      </c>
      <c r="C12" s="620" t="s">
        <v>18</v>
      </c>
      <c r="D12" s="621" t="s">
        <v>20</v>
      </c>
      <c r="E12" s="617">
        <v>3250</v>
      </c>
      <c r="F12" s="622">
        <v>250</v>
      </c>
      <c r="G12" s="623">
        <f>+E12+F12</f>
        <v>3500</v>
      </c>
      <c r="H12" s="623">
        <v>50</v>
      </c>
    </row>
    <row r="13" spans="1:9" s="604" customFormat="1" ht="50.1" customHeight="1" outlineLevel="1" thickBot="1">
      <c r="A13" s="599"/>
      <c r="B13" s="587"/>
      <c r="C13" s="625" t="s">
        <v>21</v>
      </c>
      <c r="E13" s="626">
        <f>SUM(E10:E12)</f>
        <v>9959.24</v>
      </c>
      <c r="F13" s="626">
        <f>SUM(F10:F12)</f>
        <v>2750</v>
      </c>
      <c r="G13" s="626">
        <f>SUM(G10:G12)</f>
        <v>12709.24</v>
      </c>
      <c r="H13" s="626">
        <f>SUM(H10:H12)</f>
        <v>150</v>
      </c>
    </row>
    <row r="14" spans="1:9" s="629" customFormat="1" ht="50.1" customHeight="1" outlineLevel="1" thickTop="1">
      <c r="A14" s="627"/>
      <c r="B14" s="587"/>
      <c r="C14" s="599"/>
      <c r="D14" s="604"/>
      <c r="E14" s="628"/>
      <c r="G14" s="630"/>
      <c r="H14" s="630"/>
      <c r="I14" s="604"/>
    </row>
    <row r="15" spans="1:9" s="604" customFormat="1" ht="50.1" customHeight="1" outlineLevel="1">
      <c r="A15" s="599"/>
      <c r="B15" s="605" t="s">
        <v>22</v>
      </c>
      <c r="C15" s="599"/>
      <c r="D15" s="599"/>
      <c r="E15" s="628"/>
      <c r="F15" s="629"/>
      <c r="G15" s="629"/>
      <c r="H15" s="629"/>
    </row>
    <row r="16" spans="1:9" s="624" customFormat="1" ht="50.1" customHeight="1" outlineLevel="1">
      <c r="A16" s="631">
        <f>A12+1</f>
        <v>4</v>
      </c>
      <c r="B16" s="609" t="s">
        <v>23</v>
      </c>
      <c r="C16" s="620" t="s">
        <v>24</v>
      </c>
      <c r="D16" s="621" t="s">
        <v>20</v>
      </c>
      <c r="E16" s="617">
        <v>3262.5</v>
      </c>
      <c r="F16" s="622">
        <v>2250</v>
      </c>
      <c r="G16" s="623">
        <f t="shared" ref="G16:G21" si="0">+E16+F16</f>
        <v>5512.5</v>
      </c>
      <c r="H16" s="623">
        <v>50</v>
      </c>
    </row>
    <row r="17" spans="1:9" s="624" customFormat="1" ht="50.1" customHeight="1" outlineLevel="1">
      <c r="A17" s="631">
        <f>+A16+1</f>
        <v>5</v>
      </c>
      <c r="B17" s="609" t="s">
        <v>25</v>
      </c>
      <c r="C17" s="620" t="s">
        <v>26</v>
      </c>
      <c r="D17" s="621" t="s">
        <v>20</v>
      </c>
      <c r="E17" s="617">
        <v>2959.24</v>
      </c>
      <c r="F17" s="622">
        <v>725</v>
      </c>
      <c r="G17" s="623">
        <f t="shared" si="0"/>
        <v>3684.24</v>
      </c>
      <c r="H17" s="623">
        <v>50</v>
      </c>
    </row>
    <row r="18" spans="1:9" s="577" customFormat="1" ht="50.1" customHeight="1" outlineLevel="1">
      <c r="A18" s="631">
        <f>+A17+1</f>
        <v>6</v>
      </c>
      <c r="B18" s="609" t="s">
        <v>27</v>
      </c>
      <c r="C18" s="620" t="s">
        <v>28</v>
      </c>
      <c r="D18" s="620" t="s">
        <v>20</v>
      </c>
      <c r="E18" s="617">
        <v>2959.24</v>
      </c>
      <c r="F18" s="632">
        <v>250</v>
      </c>
      <c r="G18" s="633">
        <f t="shared" si="0"/>
        <v>3209.24</v>
      </c>
      <c r="H18" s="623">
        <v>50</v>
      </c>
    </row>
    <row r="19" spans="1:9" s="637" customFormat="1" ht="50.1" customHeight="1" outlineLevel="1">
      <c r="A19" s="631">
        <f>+A18+1</f>
        <v>7</v>
      </c>
      <c r="B19" s="634" t="s">
        <v>29</v>
      </c>
      <c r="C19" s="610" t="s">
        <v>30</v>
      </c>
      <c r="D19" s="635" t="s">
        <v>16</v>
      </c>
      <c r="E19" s="617">
        <v>2959.24</v>
      </c>
      <c r="F19" s="617">
        <v>250</v>
      </c>
      <c r="G19" s="636">
        <f t="shared" si="0"/>
        <v>3209.24</v>
      </c>
      <c r="H19" s="623">
        <v>50</v>
      </c>
    </row>
    <row r="20" spans="1:9" s="637" customFormat="1" ht="50.1" customHeight="1" outlineLevel="1">
      <c r="A20" s="631">
        <f>+A19+1</f>
        <v>8</v>
      </c>
      <c r="B20" s="634" t="s">
        <v>31</v>
      </c>
      <c r="C20" s="610" t="s">
        <v>32</v>
      </c>
      <c r="D20" s="635" t="s">
        <v>20</v>
      </c>
      <c r="E20" s="617">
        <v>2959.24</v>
      </c>
      <c r="F20" s="617">
        <f>250+120</f>
        <v>370</v>
      </c>
      <c r="G20" s="636">
        <f t="shared" si="0"/>
        <v>3329.24</v>
      </c>
      <c r="H20" s="623">
        <v>50</v>
      </c>
    </row>
    <row r="21" spans="1:9" s="604" customFormat="1" ht="50.1" customHeight="1" outlineLevel="1">
      <c r="A21" s="631">
        <f>+A20+1</f>
        <v>9</v>
      </c>
      <c r="B21" s="609" t="s">
        <v>33</v>
      </c>
      <c r="C21" s="620" t="s">
        <v>32</v>
      </c>
      <c r="D21" s="616" t="s">
        <v>20</v>
      </c>
      <c r="E21" s="617">
        <v>2959.24</v>
      </c>
      <c r="F21" s="618">
        <v>370</v>
      </c>
      <c r="G21" s="619">
        <f t="shared" si="0"/>
        <v>3329.24</v>
      </c>
      <c r="H21" s="623">
        <v>50</v>
      </c>
    </row>
    <row r="22" spans="1:9" s="604" customFormat="1" ht="50.1" customHeight="1" outlineLevel="1" thickBot="1">
      <c r="A22" s="599"/>
      <c r="B22" s="638"/>
      <c r="C22" s="639" t="s">
        <v>34</v>
      </c>
      <c r="E22" s="626">
        <f>SUM(E16:E21)</f>
        <v>18058.699999999997</v>
      </c>
      <c r="F22" s="640">
        <f>SUM(F16:F21)</f>
        <v>4215</v>
      </c>
      <c r="G22" s="640">
        <f>SUM(G16:G21)</f>
        <v>22273.699999999997</v>
      </c>
      <c r="H22" s="640">
        <f>SUM(H16:H21)</f>
        <v>300</v>
      </c>
    </row>
    <row r="23" spans="1:9" s="629" customFormat="1" ht="50.1" customHeight="1" outlineLevel="1" thickTop="1">
      <c r="A23" s="627"/>
      <c r="B23" s="638"/>
      <c r="C23" s="631"/>
      <c r="D23" s="604"/>
      <c r="E23" s="628"/>
      <c r="G23" s="630"/>
      <c r="H23" s="630"/>
      <c r="I23" s="604"/>
    </row>
    <row r="24" spans="1:9" s="604" customFormat="1" ht="50.1" customHeight="1" outlineLevel="1">
      <c r="A24" s="599"/>
      <c r="B24" s="605" t="s">
        <v>35</v>
      </c>
      <c r="C24" s="631"/>
      <c r="E24" s="628"/>
      <c r="F24" s="629"/>
      <c r="G24" s="629"/>
      <c r="H24" s="629"/>
    </row>
    <row r="25" spans="1:9" s="604" customFormat="1" ht="50.1" customHeight="1" outlineLevel="1">
      <c r="A25" s="599">
        <f>A21+1</f>
        <v>10</v>
      </c>
      <c r="B25" s="609" t="s">
        <v>36</v>
      </c>
      <c r="C25" s="620" t="s">
        <v>37</v>
      </c>
      <c r="D25" s="616" t="s">
        <v>16</v>
      </c>
      <c r="E25" s="617">
        <v>2959.24</v>
      </c>
      <c r="F25" s="618">
        <v>250</v>
      </c>
      <c r="G25" s="619">
        <f t="shared" ref="G25:G33" si="1">+E25+F25</f>
        <v>3209.24</v>
      </c>
      <c r="H25" s="619">
        <v>50</v>
      </c>
    </row>
    <row r="26" spans="1:9" s="604" customFormat="1" ht="50.1" customHeight="1" outlineLevel="1">
      <c r="A26" s="599">
        <f>A25+1</f>
        <v>11</v>
      </c>
      <c r="B26" s="609" t="s">
        <v>38</v>
      </c>
      <c r="C26" s="620" t="s">
        <v>39</v>
      </c>
      <c r="D26" s="616" t="s">
        <v>16</v>
      </c>
      <c r="E26" s="641">
        <v>4200</v>
      </c>
      <c r="F26" s="618">
        <v>2800</v>
      </c>
      <c r="G26" s="619">
        <f t="shared" si="1"/>
        <v>7000</v>
      </c>
      <c r="H26" s="619">
        <v>75</v>
      </c>
    </row>
    <row r="27" spans="1:9" s="604" customFormat="1" ht="50.1" customHeight="1" outlineLevel="1">
      <c r="A27" s="599">
        <f t="shared" ref="A27:A33" si="2">A26+1</f>
        <v>12</v>
      </c>
      <c r="B27" s="609" t="s">
        <v>40</v>
      </c>
      <c r="C27" s="620" t="s">
        <v>41</v>
      </c>
      <c r="D27" s="616" t="s">
        <v>20</v>
      </c>
      <c r="E27" s="641">
        <v>13000</v>
      </c>
      <c r="F27" s="618">
        <v>7000</v>
      </c>
      <c r="G27" s="619">
        <f t="shared" si="1"/>
        <v>20000</v>
      </c>
      <c r="H27" s="619">
        <v>150</v>
      </c>
    </row>
    <row r="28" spans="1:9" s="644" customFormat="1" ht="50.1" customHeight="1" outlineLevel="1">
      <c r="A28" s="599">
        <f t="shared" si="2"/>
        <v>13</v>
      </c>
      <c r="B28" s="609" t="s">
        <v>42</v>
      </c>
      <c r="C28" s="610" t="s">
        <v>43</v>
      </c>
      <c r="D28" s="642" t="s">
        <v>16</v>
      </c>
      <c r="E28" s="641">
        <v>3250</v>
      </c>
      <c r="F28" s="641">
        <v>750</v>
      </c>
      <c r="G28" s="643">
        <f t="shared" si="1"/>
        <v>4000</v>
      </c>
      <c r="H28" s="643">
        <v>50</v>
      </c>
    </row>
    <row r="29" spans="1:9" s="604" customFormat="1" ht="50.1" customHeight="1" outlineLevel="1">
      <c r="A29" s="599">
        <f t="shared" si="2"/>
        <v>14</v>
      </c>
      <c r="B29" s="609" t="s">
        <v>44</v>
      </c>
      <c r="C29" s="620" t="s">
        <v>45</v>
      </c>
      <c r="D29" s="616" t="s">
        <v>20</v>
      </c>
      <c r="E29" s="643">
        <v>3500</v>
      </c>
      <c r="F29" s="618">
        <v>500</v>
      </c>
      <c r="G29" s="643">
        <f t="shared" si="1"/>
        <v>4000</v>
      </c>
      <c r="H29" s="643">
        <v>50</v>
      </c>
    </row>
    <row r="30" spans="1:9" s="604" customFormat="1" ht="50.1" customHeight="1" outlineLevel="1">
      <c r="A30" s="599">
        <f t="shared" si="2"/>
        <v>15</v>
      </c>
      <c r="B30" s="609" t="s">
        <v>46</v>
      </c>
      <c r="C30" s="620" t="s">
        <v>47</v>
      </c>
      <c r="D30" s="616" t="s">
        <v>20</v>
      </c>
      <c r="E30" s="641">
        <v>3500</v>
      </c>
      <c r="F30" s="618">
        <f>1000</f>
        <v>1000</v>
      </c>
      <c r="G30" s="619">
        <f t="shared" si="1"/>
        <v>4500</v>
      </c>
      <c r="H30" s="643">
        <v>50</v>
      </c>
    </row>
    <row r="31" spans="1:9" s="604" customFormat="1" ht="50.1" customHeight="1" outlineLevel="1">
      <c r="A31" s="599">
        <f>A30+1</f>
        <v>16</v>
      </c>
      <c r="B31" s="609" t="s">
        <v>48</v>
      </c>
      <c r="C31" s="620" t="s">
        <v>47</v>
      </c>
      <c r="D31" s="616" t="s">
        <v>16</v>
      </c>
      <c r="E31" s="617">
        <v>2959.24</v>
      </c>
      <c r="F31" s="618">
        <v>250</v>
      </c>
      <c r="G31" s="619">
        <f t="shared" si="1"/>
        <v>3209.24</v>
      </c>
      <c r="H31" s="643">
        <v>50</v>
      </c>
    </row>
    <row r="32" spans="1:9" s="644" customFormat="1" ht="50.1" customHeight="1" outlineLevel="1">
      <c r="A32" s="599">
        <f t="shared" si="2"/>
        <v>17</v>
      </c>
      <c r="B32" s="634" t="s">
        <v>49</v>
      </c>
      <c r="C32" s="610" t="s">
        <v>50</v>
      </c>
      <c r="D32" s="642" t="s">
        <v>20</v>
      </c>
      <c r="E32" s="641">
        <v>5055</v>
      </c>
      <c r="F32" s="641">
        <v>3045</v>
      </c>
      <c r="G32" s="643">
        <f t="shared" si="1"/>
        <v>8100</v>
      </c>
      <c r="H32" s="643">
        <v>75</v>
      </c>
    </row>
    <row r="33" spans="1:9" s="631" customFormat="1" ht="50.1" customHeight="1" outlineLevel="1">
      <c r="A33" s="631">
        <f t="shared" si="2"/>
        <v>18</v>
      </c>
      <c r="B33" s="609" t="s">
        <v>51</v>
      </c>
      <c r="C33" s="620" t="s">
        <v>47</v>
      </c>
      <c r="D33" s="620" t="s">
        <v>16</v>
      </c>
      <c r="E33" s="611">
        <v>3250</v>
      </c>
      <c r="F33" s="632">
        <v>750</v>
      </c>
      <c r="G33" s="645">
        <f t="shared" si="1"/>
        <v>4000</v>
      </c>
      <c r="H33" s="643">
        <v>50</v>
      </c>
    </row>
    <row r="34" spans="1:9" s="604" customFormat="1" ht="50.1" customHeight="1" outlineLevel="1" thickBot="1">
      <c r="A34" s="599"/>
      <c r="B34" s="581"/>
      <c r="C34" s="639" t="s">
        <v>52</v>
      </c>
      <c r="E34" s="626">
        <f>SUM(E25:E33)</f>
        <v>41673.479999999996</v>
      </c>
      <c r="F34" s="626">
        <f>SUM(F25:F33)</f>
        <v>16345</v>
      </c>
      <c r="G34" s="626">
        <f>SUM(G25:G33)</f>
        <v>58018.479999999996</v>
      </c>
      <c r="H34" s="626">
        <f>SUM(H25:H33)</f>
        <v>600</v>
      </c>
    </row>
    <row r="35" spans="1:9" s="604" customFormat="1" ht="50.1" customHeight="1" outlineLevel="1" thickTop="1">
      <c r="A35" s="599"/>
      <c r="B35" s="581"/>
      <c r="C35" s="631"/>
      <c r="E35" s="646"/>
      <c r="F35" s="647"/>
      <c r="G35" s="647"/>
      <c r="H35" s="647"/>
    </row>
    <row r="36" spans="1:9" s="650" customFormat="1" ht="50.1" customHeight="1" outlineLevel="1">
      <c r="A36" s="648"/>
      <c r="B36" s="605" t="s">
        <v>53</v>
      </c>
      <c r="C36" s="599"/>
      <c r="D36" s="604"/>
      <c r="E36" s="649"/>
      <c r="I36" s="604"/>
    </row>
    <row r="37" spans="1:9" s="656" customFormat="1" ht="50.1" customHeight="1" outlineLevel="1">
      <c r="A37" s="651">
        <f>A33+1</f>
        <v>19</v>
      </c>
      <c r="B37" s="652" t="s">
        <v>54</v>
      </c>
      <c r="C37" s="653" t="s">
        <v>55</v>
      </c>
      <c r="D37" s="654" t="s">
        <v>20</v>
      </c>
      <c r="E37" s="655">
        <v>5000</v>
      </c>
      <c r="F37" s="636">
        <f>250+750</f>
        <v>1000</v>
      </c>
      <c r="G37" s="636">
        <f>+E37+F37</f>
        <v>6000</v>
      </c>
      <c r="H37" s="636">
        <v>50</v>
      </c>
    </row>
    <row r="38" spans="1:9" s="656" customFormat="1" ht="50.1" customHeight="1" outlineLevel="1">
      <c r="A38" s="651">
        <f>+A37+1</f>
        <v>20</v>
      </c>
      <c r="B38" s="652" t="s">
        <v>56</v>
      </c>
      <c r="C38" s="653" t="s">
        <v>57</v>
      </c>
      <c r="D38" s="654" t="s">
        <v>20</v>
      </c>
      <c r="E38" s="655">
        <v>4000</v>
      </c>
      <c r="F38" s="657">
        <v>500</v>
      </c>
      <c r="G38" s="636">
        <f>+E38+F38</f>
        <v>4500</v>
      </c>
      <c r="H38" s="636">
        <v>50</v>
      </c>
    </row>
    <row r="39" spans="1:9" s="656" customFormat="1" ht="50.1" customHeight="1" outlineLevel="1">
      <c r="A39" s="651">
        <f>+A38+1</f>
        <v>21</v>
      </c>
      <c r="B39" s="652" t="s">
        <v>58</v>
      </c>
      <c r="C39" s="653" t="s">
        <v>59</v>
      </c>
      <c r="D39" s="654" t="s">
        <v>20</v>
      </c>
      <c r="E39" s="617">
        <v>2959.24</v>
      </c>
      <c r="F39" s="636">
        <v>250</v>
      </c>
      <c r="G39" s="636">
        <f>+E39+F39</f>
        <v>3209.24</v>
      </c>
      <c r="H39" s="636">
        <v>50</v>
      </c>
    </row>
    <row r="40" spans="1:9" s="604" customFormat="1" ht="50.1" customHeight="1" outlineLevel="1" thickBot="1">
      <c r="A40" s="599"/>
      <c r="B40" s="581"/>
      <c r="C40" s="639" t="s">
        <v>60</v>
      </c>
      <c r="E40" s="658">
        <f>SUM(E37:E39)</f>
        <v>11959.24</v>
      </c>
      <c r="F40" s="659">
        <f>SUM(F37:F39)</f>
        <v>1750</v>
      </c>
      <c r="G40" s="659">
        <f>SUM(G37:G39)</f>
        <v>13709.24</v>
      </c>
      <c r="H40" s="659">
        <f>SUM(H37:H39)</f>
        <v>150</v>
      </c>
    </row>
    <row r="41" spans="1:9" s="604" customFormat="1" ht="50.1" customHeight="1" outlineLevel="1" thickTop="1">
      <c r="A41" s="599"/>
      <c r="B41" s="581"/>
      <c r="C41" s="639"/>
      <c r="E41" s="649"/>
      <c r="F41" s="650"/>
      <c r="G41" s="660"/>
      <c r="H41" s="660"/>
    </row>
    <row r="42" spans="1:9" s="650" customFormat="1" ht="50.1" customHeight="1" outlineLevel="1">
      <c r="A42" s="648"/>
      <c r="B42" s="605" t="s">
        <v>61</v>
      </c>
      <c r="C42" s="599"/>
      <c r="D42" s="604"/>
      <c r="E42" s="649"/>
      <c r="I42" s="604"/>
    </row>
    <row r="43" spans="1:9" s="644" customFormat="1" ht="50.1" customHeight="1" outlineLevel="1">
      <c r="A43" s="661">
        <v>22</v>
      </c>
      <c r="B43" s="662" t="s">
        <v>62</v>
      </c>
      <c r="C43" s="663" t="s">
        <v>63</v>
      </c>
      <c r="D43" s="642" t="s">
        <v>20</v>
      </c>
      <c r="E43" s="636">
        <f>4250+500</f>
        <v>4750</v>
      </c>
      <c r="F43" s="636">
        <f>250+2000</f>
        <v>2250</v>
      </c>
      <c r="G43" s="643">
        <f>+E43+F43</f>
        <v>7000</v>
      </c>
      <c r="H43" s="643">
        <v>75</v>
      </c>
    </row>
    <row r="44" spans="1:9" s="637" customFormat="1" ht="50.1" customHeight="1" outlineLevel="1">
      <c r="A44" s="613">
        <f>+A43+1</f>
        <v>23</v>
      </c>
      <c r="B44" s="634" t="s">
        <v>64</v>
      </c>
      <c r="C44" s="610" t="s">
        <v>65</v>
      </c>
      <c r="D44" s="635" t="s">
        <v>20</v>
      </c>
      <c r="E44" s="636">
        <f>4250+250</f>
        <v>4500</v>
      </c>
      <c r="F44" s="636">
        <f>250+250</f>
        <v>500</v>
      </c>
      <c r="G44" s="636">
        <f>+E44+F44</f>
        <v>5000</v>
      </c>
      <c r="H44" s="636">
        <v>50</v>
      </c>
    </row>
    <row r="45" spans="1:9" s="637" customFormat="1" ht="50.1" customHeight="1" outlineLevel="1">
      <c r="A45" s="613">
        <f>+A44+1</f>
        <v>24</v>
      </c>
      <c r="B45" s="634" t="s">
        <v>66</v>
      </c>
      <c r="C45" s="610" t="s">
        <v>65</v>
      </c>
      <c r="D45" s="635" t="s">
        <v>16</v>
      </c>
      <c r="E45" s="636">
        <v>4250</v>
      </c>
      <c r="F45" s="636">
        <v>750</v>
      </c>
      <c r="G45" s="636">
        <f>+E45+F45</f>
        <v>5000</v>
      </c>
      <c r="H45" s="636">
        <v>50</v>
      </c>
    </row>
    <row r="46" spans="1:9" s="637" customFormat="1" ht="50.1" customHeight="1" outlineLevel="1">
      <c r="A46" s="613">
        <f>+A45+1</f>
        <v>25</v>
      </c>
      <c r="B46" s="634" t="s">
        <v>67</v>
      </c>
      <c r="C46" s="610" t="s">
        <v>68</v>
      </c>
      <c r="D46" s="635" t="s">
        <v>20</v>
      </c>
      <c r="E46" s="617">
        <v>2959.24</v>
      </c>
      <c r="F46" s="636">
        <v>400</v>
      </c>
      <c r="G46" s="636">
        <f>+E46+F46</f>
        <v>3359.24</v>
      </c>
      <c r="H46" s="636">
        <v>50</v>
      </c>
    </row>
    <row r="47" spans="1:9" s="613" customFormat="1" ht="50.1" customHeight="1" outlineLevel="1">
      <c r="A47" s="613">
        <f>+A46+1</f>
        <v>26</v>
      </c>
      <c r="B47" s="634" t="s">
        <v>69</v>
      </c>
      <c r="C47" s="610" t="s">
        <v>68</v>
      </c>
      <c r="D47" s="610" t="s">
        <v>20</v>
      </c>
      <c r="E47" s="617">
        <v>2959.24</v>
      </c>
      <c r="F47" s="612">
        <v>250</v>
      </c>
      <c r="G47" s="612">
        <f>+E47+F47</f>
        <v>3209.24</v>
      </c>
      <c r="H47" s="612">
        <v>50</v>
      </c>
    </row>
    <row r="48" spans="1:9" s="604" customFormat="1" ht="50.1" customHeight="1" outlineLevel="1" thickBot="1">
      <c r="A48" s="599"/>
      <c r="B48" s="581"/>
      <c r="C48" s="639" t="s">
        <v>70</v>
      </c>
      <c r="E48" s="664">
        <f>SUM(E43:E47)</f>
        <v>19418.479999999996</v>
      </c>
      <c r="F48" s="664">
        <f>SUM(F43:F47)</f>
        <v>4150</v>
      </c>
      <c r="G48" s="664">
        <f>SUM(G43:G47)</f>
        <v>23568.479999999996</v>
      </c>
      <c r="H48" s="664">
        <f>SUM(H43:H47)</f>
        <v>275</v>
      </c>
    </row>
    <row r="49" spans="1:9" s="650" customFormat="1" ht="50.1" customHeight="1" outlineLevel="1" thickTop="1">
      <c r="A49" s="648"/>
      <c r="B49" s="581"/>
      <c r="C49" s="639"/>
      <c r="D49" s="604"/>
      <c r="E49" s="649"/>
      <c r="I49" s="604"/>
    </row>
    <row r="50" spans="1:9" s="650" customFormat="1" ht="50.1" customHeight="1" outlineLevel="1">
      <c r="A50" s="648"/>
      <c r="B50" s="605" t="s">
        <v>71</v>
      </c>
      <c r="C50" s="625"/>
      <c r="D50" s="665"/>
      <c r="E50" s="649"/>
      <c r="I50" s="665"/>
    </row>
    <row r="51" spans="1:9" s="665" customFormat="1" ht="50.1" customHeight="1" outlineLevel="1">
      <c r="A51" s="599">
        <f>A47+1</f>
        <v>27</v>
      </c>
      <c r="B51" s="614" t="s">
        <v>72</v>
      </c>
      <c r="C51" s="615" t="s">
        <v>73</v>
      </c>
      <c r="D51" s="616" t="s">
        <v>20</v>
      </c>
      <c r="E51" s="643">
        <v>5775</v>
      </c>
      <c r="F51" s="619">
        <v>5250</v>
      </c>
      <c r="G51" s="619">
        <f>+E51+F51</f>
        <v>11025</v>
      </c>
      <c r="H51" s="619">
        <v>100</v>
      </c>
    </row>
    <row r="52" spans="1:9" s="665" customFormat="1" ht="50.1" customHeight="1" outlineLevel="1">
      <c r="A52" s="599">
        <f>+A51+1</f>
        <v>28</v>
      </c>
      <c r="B52" s="614" t="s">
        <v>74</v>
      </c>
      <c r="C52" s="615" t="s">
        <v>75</v>
      </c>
      <c r="D52" s="616" t="s">
        <v>20</v>
      </c>
      <c r="E52" s="643">
        <v>5250</v>
      </c>
      <c r="F52" s="643">
        <f>1900+715</f>
        <v>2615</v>
      </c>
      <c r="G52" s="643">
        <f>+E52+F52</f>
        <v>7865</v>
      </c>
      <c r="H52" s="643">
        <v>75</v>
      </c>
    </row>
    <row r="53" spans="1:9" s="577" customFormat="1" ht="50.1" customHeight="1" outlineLevel="1">
      <c r="A53" s="599">
        <v>29</v>
      </c>
      <c r="B53" s="609" t="s">
        <v>76</v>
      </c>
      <c r="C53" s="620" t="s">
        <v>77</v>
      </c>
      <c r="D53" s="620" t="s">
        <v>20</v>
      </c>
      <c r="E53" s="617">
        <v>2959.24</v>
      </c>
      <c r="F53" s="612">
        <v>250</v>
      </c>
      <c r="G53" s="612">
        <f>+E53+F53</f>
        <v>3209.24</v>
      </c>
      <c r="H53" s="612">
        <v>50</v>
      </c>
    </row>
    <row r="54" spans="1:9" s="665" customFormat="1" ht="50.1" customHeight="1" outlineLevel="1" thickBot="1">
      <c r="A54" s="599"/>
      <c r="B54" s="587"/>
      <c r="C54" s="625" t="s">
        <v>78</v>
      </c>
      <c r="D54" s="604"/>
      <c r="E54" s="666">
        <f>+SUM(E51:E53)</f>
        <v>13984.24</v>
      </c>
      <c r="F54" s="667">
        <f>+SUM(F51:F53)</f>
        <v>8115</v>
      </c>
      <c r="G54" s="667">
        <f>+SUM(G51:G53)</f>
        <v>22099.239999999998</v>
      </c>
      <c r="H54" s="667">
        <f>+SUM(H51:H53)</f>
        <v>225</v>
      </c>
    </row>
    <row r="55" spans="1:9" s="604" customFormat="1" ht="50.1" customHeight="1" outlineLevel="1" thickTop="1">
      <c r="A55" s="599"/>
      <c r="B55" s="581"/>
      <c r="C55" s="599"/>
      <c r="E55" s="668"/>
      <c r="F55" s="660"/>
      <c r="G55" s="660"/>
      <c r="H55" s="660"/>
    </row>
    <row r="56" spans="1:9" s="650" customFormat="1" ht="50.1" customHeight="1" outlineLevel="1">
      <c r="A56" s="648"/>
      <c r="B56" s="605" t="s">
        <v>79</v>
      </c>
      <c r="C56" s="625"/>
      <c r="D56" s="665"/>
      <c r="E56" s="649"/>
      <c r="I56" s="604"/>
    </row>
    <row r="57" spans="1:9" s="604" customFormat="1" ht="50.1" customHeight="1" outlineLevel="1">
      <c r="A57" s="599">
        <f>A53+1</f>
        <v>30</v>
      </c>
      <c r="B57" s="614" t="s">
        <v>80</v>
      </c>
      <c r="C57" s="615" t="s">
        <v>81</v>
      </c>
      <c r="D57" s="616" t="s">
        <v>16</v>
      </c>
      <c r="E57" s="643">
        <v>7025</v>
      </c>
      <c r="F57" s="619">
        <v>4000</v>
      </c>
      <c r="G57" s="619">
        <f>+E57+F57</f>
        <v>11025</v>
      </c>
      <c r="H57" s="619">
        <v>100</v>
      </c>
    </row>
    <row r="58" spans="1:9" s="604" customFormat="1" ht="50.1" customHeight="1" outlineLevel="1">
      <c r="A58" s="599">
        <f>+A57+1</f>
        <v>31</v>
      </c>
      <c r="B58" s="614" t="s">
        <v>82</v>
      </c>
      <c r="C58" s="615" t="s">
        <v>83</v>
      </c>
      <c r="D58" s="616" t="s">
        <v>20</v>
      </c>
      <c r="E58" s="643">
        <v>3500</v>
      </c>
      <c r="F58" s="619">
        <v>825</v>
      </c>
      <c r="G58" s="619">
        <f>+E58+F58</f>
        <v>4325</v>
      </c>
      <c r="H58" s="619">
        <v>50</v>
      </c>
    </row>
    <row r="59" spans="1:9" s="604" customFormat="1" ht="50.1" customHeight="1" outlineLevel="1">
      <c r="A59" s="599">
        <f>+A58+1</f>
        <v>32</v>
      </c>
      <c r="B59" s="614" t="s">
        <v>84</v>
      </c>
      <c r="C59" s="615" t="s">
        <v>85</v>
      </c>
      <c r="D59" s="616" t="s">
        <v>20</v>
      </c>
      <c r="E59" s="643">
        <v>3750</v>
      </c>
      <c r="F59" s="619">
        <v>250</v>
      </c>
      <c r="G59" s="619">
        <f>+E59+F59</f>
        <v>4000</v>
      </c>
      <c r="H59" s="619">
        <v>50</v>
      </c>
    </row>
    <row r="60" spans="1:9" s="665" customFormat="1" ht="50.1" customHeight="1" outlineLevel="1" thickBot="1">
      <c r="A60" s="599"/>
      <c r="B60" s="581"/>
      <c r="C60" s="639" t="s">
        <v>86</v>
      </c>
      <c r="E60" s="669">
        <f>SUM(E57:E59)</f>
        <v>14275</v>
      </c>
      <c r="F60" s="669">
        <f>SUM(F57:F59)</f>
        <v>5075</v>
      </c>
      <c r="G60" s="669">
        <f>SUM(G57:G59)</f>
        <v>19350</v>
      </c>
      <c r="H60" s="669">
        <f>SUM(H57:H59)</f>
        <v>200</v>
      </c>
    </row>
    <row r="61" spans="1:9" s="665" customFormat="1" ht="50.1" customHeight="1" outlineLevel="1" thickTop="1">
      <c r="A61" s="599"/>
      <c r="B61" s="581"/>
      <c r="C61" s="639" t="s">
        <v>87</v>
      </c>
      <c r="E61" s="670">
        <f>SUM(E13+E22+E34+E40+E48+E54+E60)</f>
        <v>129328.37999999999</v>
      </c>
      <c r="F61" s="671">
        <f>SUM(F13+F22+F34+F40+F48+F54+F60)</f>
        <v>42400</v>
      </c>
      <c r="G61" s="671">
        <f>SUM(G13+G22+G34+G40+G48+G54+G60)</f>
        <v>171728.37999999998</v>
      </c>
      <c r="H61" s="671">
        <f>SUM(H13+H22+H34+H40+H48+H54+H60)</f>
        <v>1900</v>
      </c>
    </row>
    <row r="62" spans="1:9" s="604" customFormat="1" ht="50.1" customHeight="1" outlineLevel="1">
      <c r="A62" s="599"/>
      <c r="B62" s="581"/>
      <c r="C62" s="639"/>
      <c r="E62" s="668"/>
      <c r="F62" s="660"/>
      <c r="G62" s="660"/>
      <c r="H62" s="660"/>
    </row>
    <row r="63" spans="1:9" s="630" customFormat="1" ht="50.1" customHeight="1" outlineLevel="1">
      <c r="A63" s="648"/>
      <c r="B63" s="605" t="s">
        <v>88</v>
      </c>
      <c r="C63" s="599"/>
      <c r="D63" s="604"/>
      <c r="E63" s="672"/>
      <c r="I63" s="604"/>
    </row>
    <row r="64" spans="1:9" s="679" customFormat="1" ht="50.1" customHeight="1" outlineLevel="1">
      <c r="A64" s="673">
        <v>33</v>
      </c>
      <c r="B64" s="674" t="s">
        <v>89</v>
      </c>
      <c r="C64" s="675" t="s">
        <v>90</v>
      </c>
      <c r="D64" s="676" t="s">
        <v>16</v>
      </c>
      <c r="E64" s="677">
        <v>3450</v>
      </c>
      <c r="F64" s="677">
        <v>550</v>
      </c>
      <c r="G64" s="678">
        <f>+E64+F64</f>
        <v>4000</v>
      </c>
      <c r="H64" s="678">
        <v>50</v>
      </c>
    </row>
    <row r="65" spans="1:9" s="604" customFormat="1" ht="50.1" customHeight="1" outlineLevel="1">
      <c r="A65" s="599">
        <f>A64+1</f>
        <v>34</v>
      </c>
      <c r="B65" s="609" t="s">
        <v>91</v>
      </c>
      <c r="C65" s="615" t="s">
        <v>92</v>
      </c>
      <c r="D65" s="616" t="s">
        <v>20</v>
      </c>
      <c r="E65" s="641">
        <v>4550</v>
      </c>
      <c r="F65" s="641">
        <v>950</v>
      </c>
      <c r="G65" s="619">
        <f>+E65+F65</f>
        <v>5500</v>
      </c>
      <c r="H65" s="619">
        <v>50</v>
      </c>
    </row>
    <row r="66" spans="1:9" s="577" customFormat="1" ht="50.1" customHeight="1" outlineLevel="1">
      <c r="A66" s="631">
        <f>A65+1</f>
        <v>35</v>
      </c>
      <c r="B66" s="609" t="s">
        <v>93</v>
      </c>
      <c r="C66" s="620" t="s">
        <v>92</v>
      </c>
      <c r="D66" s="620" t="s">
        <v>16</v>
      </c>
      <c r="E66" s="680">
        <v>4400</v>
      </c>
      <c r="F66" s="633">
        <v>1100</v>
      </c>
      <c r="G66" s="619">
        <f>+E66+F66</f>
        <v>5500</v>
      </c>
      <c r="H66" s="619">
        <v>50</v>
      </c>
    </row>
    <row r="67" spans="1:9" s="604" customFormat="1" ht="50.1" customHeight="1" outlineLevel="1">
      <c r="A67" s="599">
        <f>A66+1</f>
        <v>36</v>
      </c>
      <c r="B67" s="614" t="s">
        <v>94</v>
      </c>
      <c r="C67" s="615" t="s">
        <v>95</v>
      </c>
      <c r="D67" s="616" t="s">
        <v>16</v>
      </c>
      <c r="E67" s="643">
        <v>10000</v>
      </c>
      <c r="F67" s="619">
        <v>3000</v>
      </c>
      <c r="G67" s="619">
        <f>+E67+F67</f>
        <v>13000</v>
      </c>
      <c r="H67" s="619">
        <v>150</v>
      </c>
    </row>
    <row r="68" spans="1:9" s="625" customFormat="1" ht="50.1" customHeight="1" outlineLevel="1" thickBot="1">
      <c r="A68" s="599"/>
      <c r="B68" s="581"/>
      <c r="C68" s="639" t="s">
        <v>96</v>
      </c>
      <c r="E68" s="658">
        <f>SUM(E64:E67)</f>
        <v>22400</v>
      </c>
      <c r="F68" s="659">
        <f>SUM(F64:F67)</f>
        <v>5600</v>
      </c>
      <c r="G68" s="659">
        <f>SUM(G64:G67)</f>
        <v>28000</v>
      </c>
      <c r="H68" s="659">
        <f>SUM(H64:H67)</f>
        <v>300</v>
      </c>
    </row>
    <row r="69" spans="1:9" s="625" customFormat="1" ht="50.1" customHeight="1" outlineLevel="1" thickTop="1">
      <c r="A69" s="599"/>
      <c r="B69" s="581" t="s">
        <v>97</v>
      </c>
      <c r="C69" s="639"/>
      <c r="E69" s="681"/>
      <c r="F69" s="682"/>
      <c r="G69" s="682"/>
      <c r="H69" s="682"/>
    </row>
    <row r="70" spans="1:9" s="630" customFormat="1" ht="50.1" customHeight="1" outlineLevel="1">
      <c r="A70" s="648"/>
      <c r="B70" s="605" t="s">
        <v>98</v>
      </c>
      <c r="C70" s="599"/>
      <c r="D70" s="604"/>
      <c r="E70" s="672"/>
      <c r="I70" s="604"/>
    </row>
    <row r="71" spans="1:9" s="630" customFormat="1" ht="50.1" customHeight="1" outlineLevel="1">
      <c r="A71" s="648"/>
      <c r="B71" s="581" t="s">
        <v>99</v>
      </c>
      <c r="C71" s="599"/>
      <c r="D71" s="604"/>
      <c r="E71" s="672"/>
      <c r="I71" s="604"/>
    </row>
    <row r="72" spans="1:9" s="656" customFormat="1" ht="50.1" customHeight="1" outlineLevel="1">
      <c r="A72" s="651">
        <f>+A67+1</f>
        <v>37</v>
      </c>
      <c r="B72" s="683" t="s">
        <v>100</v>
      </c>
      <c r="C72" s="653" t="s">
        <v>101</v>
      </c>
      <c r="D72" s="654" t="s">
        <v>20</v>
      </c>
      <c r="E72" s="636">
        <f>13000</f>
        <v>13000</v>
      </c>
      <c r="F72" s="636">
        <v>9000</v>
      </c>
      <c r="G72" s="655">
        <f>+E72+F72</f>
        <v>22000</v>
      </c>
      <c r="H72" s="655">
        <v>150</v>
      </c>
    </row>
    <row r="73" spans="1:9" s="637" customFormat="1" ht="50.1" customHeight="1" outlineLevel="1">
      <c r="A73" s="651">
        <f>+A72+1</f>
        <v>38</v>
      </c>
      <c r="B73" s="662" t="s">
        <v>102</v>
      </c>
      <c r="C73" s="653" t="s">
        <v>103</v>
      </c>
      <c r="D73" s="635" t="s">
        <v>20</v>
      </c>
      <c r="E73" s="617">
        <v>2959.24</v>
      </c>
      <c r="F73" s="636">
        <v>250</v>
      </c>
      <c r="G73" s="636">
        <f>+E73+F73</f>
        <v>3209.24</v>
      </c>
      <c r="H73" s="636">
        <v>50</v>
      </c>
    </row>
    <row r="74" spans="1:9" s="637" customFormat="1" ht="50.1" customHeight="1" outlineLevel="1">
      <c r="A74" s="651">
        <v>39</v>
      </c>
      <c r="B74" s="662" t="s">
        <v>104</v>
      </c>
      <c r="C74" s="653" t="s">
        <v>103</v>
      </c>
      <c r="D74" s="635" t="s">
        <v>16</v>
      </c>
      <c r="E74" s="617">
        <v>3450</v>
      </c>
      <c r="F74" s="636">
        <v>450</v>
      </c>
      <c r="G74" s="636">
        <v>3900</v>
      </c>
      <c r="H74" s="636">
        <v>50</v>
      </c>
    </row>
    <row r="75" spans="1:9" s="637" customFormat="1" ht="50.1" customHeight="1" outlineLevel="1">
      <c r="A75" s="651">
        <v>40</v>
      </c>
      <c r="B75" s="662" t="s">
        <v>105</v>
      </c>
      <c r="C75" s="653" t="s">
        <v>103</v>
      </c>
      <c r="D75" s="635" t="s">
        <v>16</v>
      </c>
      <c r="E75" s="617">
        <v>3450</v>
      </c>
      <c r="F75" s="636">
        <v>450</v>
      </c>
      <c r="G75" s="636">
        <v>3900</v>
      </c>
      <c r="H75" s="636">
        <v>50</v>
      </c>
    </row>
    <row r="76" spans="1:9" s="644" customFormat="1" ht="50.1" customHeight="1" outlineLevel="1">
      <c r="A76" s="651">
        <v>41</v>
      </c>
      <c r="B76" s="662" t="s">
        <v>106</v>
      </c>
      <c r="C76" s="663" t="s">
        <v>107</v>
      </c>
      <c r="D76" s="642" t="s">
        <v>20</v>
      </c>
      <c r="E76" s="643">
        <v>5000</v>
      </c>
      <c r="F76" s="643">
        <v>1500</v>
      </c>
      <c r="G76" s="643">
        <f>+E76+F76</f>
        <v>6500</v>
      </c>
      <c r="H76" s="643">
        <v>75</v>
      </c>
    </row>
    <row r="77" spans="1:9" s="684" customFormat="1" ht="50.1" customHeight="1" outlineLevel="1">
      <c r="A77" s="651">
        <f>+A76+1</f>
        <v>42</v>
      </c>
      <c r="B77" s="662" t="s">
        <v>108</v>
      </c>
      <c r="C77" s="663" t="s">
        <v>109</v>
      </c>
      <c r="D77" s="642" t="s">
        <v>20</v>
      </c>
      <c r="E77" s="643">
        <v>3250</v>
      </c>
      <c r="F77" s="643">
        <v>750</v>
      </c>
      <c r="G77" s="643">
        <f>+E77+F77</f>
        <v>4000</v>
      </c>
      <c r="H77" s="643">
        <v>50</v>
      </c>
    </row>
    <row r="78" spans="1:9" s="685" customFormat="1" ht="50.1" customHeight="1" outlineLevel="1" thickBot="1">
      <c r="A78" s="661"/>
      <c r="B78" s="581"/>
      <c r="E78" s="686">
        <f>SUM(E72:E77)</f>
        <v>31109.239999999998</v>
      </c>
      <c r="F78" s="686">
        <f>SUM(F72:F77)</f>
        <v>12400</v>
      </c>
      <c r="G78" s="686">
        <f>SUM(G72:G77)</f>
        <v>43509.24</v>
      </c>
      <c r="H78" s="686">
        <f>SUM(H72:H77)</f>
        <v>425</v>
      </c>
    </row>
    <row r="79" spans="1:9" s="644" customFormat="1" ht="50.1" customHeight="1" outlineLevel="1" thickTop="1">
      <c r="A79" s="661"/>
      <c r="B79" s="605" t="s">
        <v>16</v>
      </c>
      <c r="C79" s="661"/>
      <c r="E79" s="687"/>
      <c r="F79" s="687"/>
      <c r="G79" s="687"/>
      <c r="H79" s="687"/>
    </row>
    <row r="80" spans="1:9" s="644" customFormat="1" ht="50.1" customHeight="1" outlineLevel="1">
      <c r="A80" s="661">
        <f>+A77+1</f>
        <v>43</v>
      </c>
      <c r="B80" s="634" t="s">
        <v>110</v>
      </c>
      <c r="C80" s="663" t="s">
        <v>111</v>
      </c>
      <c r="D80" s="663" t="s">
        <v>16</v>
      </c>
      <c r="E80" s="617">
        <v>2959.24</v>
      </c>
      <c r="F80" s="643">
        <v>250</v>
      </c>
      <c r="G80" s="688">
        <f t="shared" ref="G80:G86" si="3">+E80+F80</f>
        <v>3209.24</v>
      </c>
      <c r="H80" s="688">
        <v>50</v>
      </c>
    </row>
    <row r="81" spans="1:8" s="637" customFormat="1" ht="50.1" customHeight="1" outlineLevel="1">
      <c r="A81" s="613">
        <f>+A80+1</f>
        <v>44</v>
      </c>
      <c r="B81" s="634" t="s">
        <v>112</v>
      </c>
      <c r="C81" s="610" t="s">
        <v>111</v>
      </c>
      <c r="D81" s="610" t="s">
        <v>16</v>
      </c>
      <c r="E81" s="617">
        <v>2959.24</v>
      </c>
      <c r="F81" s="636">
        <v>250</v>
      </c>
      <c r="G81" s="689">
        <f t="shared" si="3"/>
        <v>3209.24</v>
      </c>
      <c r="H81" s="688">
        <v>50</v>
      </c>
    </row>
    <row r="82" spans="1:8" s="644" customFormat="1" ht="50.1" customHeight="1" outlineLevel="1">
      <c r="A82" s="613">
        <f t="shared" ref="A82:A96" si="4">+A81+1</f>
        <v>45</v>
      </c>
      <c r="B82" s="634" t="s">
        <v>113</v>
      </c>
      <c r="C82" s="663" t="s">
        <v>114</v>
      </c>
      <c r="D82" s="663" t="s">
        <v>16</v>
      </c>
      <c r="E82" s="617">
        <v>2959.24</v>
      </c>
      <c r="F82" s="643">
        <v>250</v>
      </c>
      <c r="G82" s="688">
        <f t="shared" si="3"/>
        <v>3209.24</v>
      </c>
      <c r="H82" s="688">
        <v>50</v>
      </c>
    </row>
    <row r="83" spans="1:8" s="637" customFormat="1" ht="50.1" customHeight="1" outlineLevel="1">
      <c r="A83" s="613">
        <f t="shared" si="4"/>
        <v>46</v>
      </c>
      <c r="B83" s="634" t="s">
        <v>115</v>
      </c>
      <c r="C83" s="663" t="s">
        <v>114</v>
      </c>
      <c r="D83" s="610" t="s">
        <v>16</v>
      </c>
      <c r="E83" s="617">
        <v>2959.24</v>
      </c>
      <c r="F83" s="636">
        <f>250</f>
        <v>250</v>
      </c>
      <c r="G83" s="689">
        <f t="shared" si="3"/>
        <v>3209.24</v>
      </c>
      <c r="H83" s="688">
        <v>50</v>
      </c>
    </row>
    <row r="84" spans="1:8" s="637" customFormat="1" ht="50.1" customHeight="1" outlineLevel="1">
      <c r="A84" s="613">
        <f t="shared" si="4"/>
        <v>47</v>
      </c>
      <c r="B84" s="634" t="s">
        <v>116</v>
      </c>
      <c r="C84" s="610" t="s">
        <v>117</v>
      </c>
      <c r="D84" s="610" t="s">
        <v>16</v>
      </c>
      <c r="E84" s="617">
        <v>2959.24</v>
      </c>
      <c r="F84" s="636">
        <f>250</f>
        <v>250</v>
      </c>
      <c r="G84" s="689">
        <f t="shared" si="3"/>
        <v>3209.24</v>
      </c>
      <c r="H84" s="688">
        <v>50</v>
      </c>
    </row>
    <row r="85" spans="1:8" s="637" customFormat="1" ht="50.1" customHeight="1" outlineLevel="1">
      <c r="A85" s="613">
        <f t="shared" si="4"/>
        <v>48</v>
      </c>
      <c r="B85" s="634" t="s">
        <v>118</v>
      </c>
      <c r="C85" s="610" t="s">
        <v>117</v>
      </c>
      <c r="D85" s="610" t="s">
        <v>16</v>
      </c>
      <c r="E85" s="617">
        <v>2959.24</v>
      </c>
      <c r="F85" s="636">
        <v>250</v>
      </c>
      <c r="G85" s="689">
        <f t="shared" si="3"/>
        <v>3209.24</v>
      </c>
      <c r="H85" s="688">
        <v>50</v>
      </c>
    </row>
    <row r="86" spans="1:8" s="637" customFormat="1" ht="50.1" customHeight="1" outlineLevel="1">
      <c r="A86" s="613">
        <f t="shared" si="4"/>
        <v>49</v>
      </c>
      <c r="B86" s="634" t="s">
        <v>119</v>
      </c>
      <c r="C86" s="610" t="s">
        <v>117</v>
      </c>
      <c r="D86" s="610" t="s">
        <v>16</v>
      </c>
      <c r="E86" s="617">
        <v>2959.24</v>
      </c>
      <c r="F86" s="612">
        <v>250</v>
      </c>
      <c r="G86" s="690">
        <f t="shared" si="3"/>
        <v>3209.24</v>
      </c>
      <c r="H86" s="688">
        <v>50</v>
      </c>
    </row>
    <row r="87" spans="1:8" s="637" customFormat="1" ht="50.1" customHeight="1" outlineLevel="1">
      <c r="A87" s="613">
        <f t="shared" si="4"/>
        <v>50</v>
      </c>
      <c r="B87" s="634" t="s">
        <v>120</v>
      </c>
      <c r="C87" s="610" t="s">
        <v>121</v>
      </c>
      <c r="D87" s="610" t="s">
        <v>16</v>
      </c>
      <c r="E87" s="617">
        <v>2959.24</v>
      </c>
      <c r="F87" s="636">
        <v>250</v>
      </c>
      <c r="G87" s="690">
        <f>+E87+F87</f>
        <v>3209.24</v>
      </c>
      <c r="H87" s="688">
        <v>50</v>
      </c>
    </row>
    <row r="88" spans="1:8" s="637" customFormat="1" ht="50.1" customHeight="1" outlineLevel="1">
      <c r="A88" s="613">
        <f t="shared" si="4"/>
        <v>51</v>
      </c>
      <c r="B88" s="634" t="s">
        <v>122</v>
      </c>
      <c r="C88" s="610" t="s">
        <v>123</v>
      </c>
      <c r="D88" s="610" t="s">
        <v>16</v>
      </c>
      <c r="E88" s="617">
        <v>2959.24</v>
      </c>
      <c r="F88" s="636">
        <v>250</v>
      </c>
      <c r="G88" s="689">
        <f>+E88+F88</f>
        <v>3209.24</v>
      </c>
      <c r="H88" s="688">
        <v>50</v>
      </c>
    </row>
    <row r="89" spans="1:8" s="637" customFormat="1" ht="50.1" customHeight="1" outlineLevel="1">
      <c r="A89" s="613">
        <f t="shared" si="4"/>
        <v>52</v>
      </c>
      <c r="B89" s="634" t="s">
        <v>124</v>
      </c>
      <c r="C89" s="610" t="s">
        <v>125</v>
      </c>
      <c r="D89" s="610" t="s">
        <v>16</v>
      </c>
      <c r="E89" s="617">
        <v>2959.24</v>
      </c>
      <c r="F89" s="636">
        <v>250</v>
      </c>
      <c r="G89" s="689">
        <f>+E89+F89</f>
        <v>3209.24</v>
      </c>
      <c r="H89" s="688">
        <v>50</v>
      </c>
    </row>
    <row r="90" spans="1:8" s="613" customFormat="1" ht="50.1" customHeight="1" outlineLevel="1">
      <c r="A90" s="613">
        <f t="shared" si="4"/>
        <v>53</v>
      </c>
      <c r="B90" s="634" t="s">
        <v>126</v>
      </c>
      <c r="C90" s="610" t="s">
        <v>127</v>
      </c>
      <c r="D90" s="610" t="s">
        <v>16</v>
      </c>
      <c r="E90" s="617">
        <v>2959.24</v>
      </c>
      <c r="F90" s="612">
        <v>250</v>
      </c>
      <c r="G90" s="690">
        <f t="shared" ref="G90:G96" si="5">+E90+F90</f>
        <v>3209.24</v>
      </c>
      <c r="H90" s="688">
        <v>50</v>
      </c>
    </row>
    <row r="91" spans="1:8" s="613" customFormat="1" ht="50.1" customHeight="1" outlineLevel="1">
      <c r="A91" s="613">
        <f t="shared" si="4"/>
        <v>54</v>
      </c>
      <c r="B91" s="634" t="s">
        <v>128</v>
      </c>
      <c r="C91" s="610" t="s">
        <v>127</v>
      </c>
      <c r="D91" s="610" t="s">
        <v>16</v>
      </c>
      <c r="E91" s="617">
        <v>2959.24</v>
      </c>
      <c r="F91" s="612">
        <v>250</v>
      </c>
      <c r="G91" s="690">
        <f t="shared" si="5"/>
        <v>3209.24</v>
      </c>
      <c r="H91" s="688">
        <v>50</v>
      </c>
    </row>
    <row r="92" spans="1:8" s="613" customFormat="1" ht="50.1" customHeight="1" outlineLevel="1">
      <c r="A92" s="613">
        <f t="shared" si="4"/>
        <v>55</v>
      </c>
      <c r="B92" s="634" t="s">
        <v>129</v>
      </c>
      <c r="C92" s="610" t="s">
        <v>127</v>
      </c>
      <c r="D92" s="610" t="s">
        <v>16</v>
      </c>
      <c r="E92" s="617">
        <v>2959.24</v>
      </c>
      <c r="F92" s="612">
        <v>250</v>
      </c>
      <c r="G92" s="690">
        <f t="shared" si="5"/>
        <v>3209.24</v>
      </c>
      <c r="H92" s="688">
        <v>50</v>
      </c>
    </row>
    <row r="93" spans="1:8" s="613" customFormat="1" ht="50.1" customHeight="1" outlineLevel="1">
      <c r="A93" s="613">
        <f t="shared" si="4"/>
        <v>56</v>
      </c>
      <c r="B93" s="634" t="s">
        <v>130</v>
      </c>
      <c r="C93" s="610" t="s">
        <v>127</v>
      </c>
      <c r="D93" s="610" t="s">
        <v>16</v>
      </c>
      <c r="E93" s="617">
        <v>2959.24</v>
      </c>
      <c r="F93" s="612">
        <v>250</v>
      </c>
      <c r="G93" s="690">
        <f t="shared" si="5"/>
        <v>3209.24</v>
      </c>
      <c r="H93" s="688">
        <v>50</v>
      </c>
    </row>
    <row r="94" spans="1:8" s="613" customFormat="1" ht="50.1" customHeight="1" outlineLevel="1">
      <c r="A94" s="613">
        <f t="shared" si="4"/>
        <v>57</v>
      </c>
      <c r="B94" s="634" t="s">
        <v>131</v>
      </c>
      <c r="C94" s="610" t="s">
        <v>127</v>
      </c>
      <c r="D94" s="610" t="s">
        <v>16</v>
      </c>
      <c r="E94" s="617">
        <v>2959.24</v>
      </c>
      <c r="F94" s="612">
        <v>250</v>
      </c>
      <c r="G94" s="690">
        <f t="shared" si="5"/>
        <v>3209.24</v>
      </c>
      <c r="H94" s="688">
        <v>50</v>
      </c>
    </row>
    <row r="95" spans="1:8" s="613" customFormat="1" ht="50.1" customHeight="1" outlineLevel="1">
      <c r="A95" s="613">
        <f t="shared" si="4"/>
        <v>58</v>
      </c>
      <c r="B95" s="634" t="s">
        <v>132</v>
      </c>
      <c r="C95" s="610" t="s">
        <v>127</v>
      </c>
      <c r="D95" s="610" t="s">
        <v>16</v>
      </c>
      <c r="E95" s="617">
        <v>2959.24</v>
      </c>
      <c r="F95" s="612">
        <v>250</v>
      </c>
      <c r="G95" s="690">
        <f t="shared" si="5"/>
        <v>3209.24</v>
      </c>
      <c r="H95" s="688">
        <v>50</v>
      </c>
    </row>
    <row r="96" spans="1:8" s="613" customFormat="1" ht="50.1" customHeight="1" outlineLevel="1">
      <c r="A96" s="613">
        <f t="shared" si="4"/>
        <v>59</v>
      </c>
      <c r="B96" s="634" t="s">
        <v>133</v>
      </c>
      <c r="C96" s="610" t="s">
        <v>134</v>
      </c>
      <c r="D96" s="610" t="s">
        <v>16</v>
      </c>
      <c r="E96" s="617">
        <v>2959.24</v>
      </c>
      <c r="F96" s="612">
        <v>250</v>
      </c>
      <c r="G96" s="690">
        <f t="shared" si="5"/>
        <v>3209.24</v>
      </c>
      <c r="H96" s="688">
        <v>50</v>
      </c>
    </row>
    <row r="97" spans="1:8" s="684" customFormat="1" ht="50.1" customHeight="1" outlineLevel="1" thickBot="1">
      <c r="A97" s="661"/>
      <c r="B97" s="691"/>
      <c r="C97" s="685" t="s">
        <v>135</v>
      </c>
      <c r="D97" s="692"/>
      <c r="E97" s="686">
        <f>SUM(E80:E96)</f>
        <v>50307.07999999998</v>
      </c>
      <c r="F97" s="686">
        <f>SUM(F80:F96)</f>
        <v>4250</v>
      </c>
      <c r="G97" s="686">
        <f>SUM(G80:G96)</f>
        <v>54557.07999999998</v>
      </c>
      <c r="H97" s="686">
        <f>SUM(H80:H96)</f>
        <v>850</v>
      </c>
    </row>
    <row r="98" spans="1:8" s="604" customFormat="1" ht="50.1" customHeight="1" outlineLevel="1" thickTop="1">
      <c r="A98" s="599"/>
      <c r="B98" s="587"/>
      <c r="C98" s="625"/>
      <c r="D98" s="631"/>
      <c r="E98" s="628"/>
      <c r="F98" s="629"/>
      <c r="G98" s="629"/>
      <c r="H98" s="629"/>
    </row>
    <row r="99" spans="1:8" s="604" customFormat="1" ht="50.1" customHeight="1" outlineLevel="1">
      <c r="A99" s="599"/>
      <c r="B99" s="605" t="s">
        <v>136</v>
      </c>
      <c r="C99" s="599"/>
      <c r="D99" s="631"/>
      <c r="E99" s="672"/>
      <c r="F99" s="630"/>
      <c r="G99" s="630"/>
      <c r="H99" s="630"/>
    </row>
    <row r="100" spans="1:8" s="644" customFormat="1" ht="50.1" customHeight="1" outlineLevel="1">
      <c r="A100" s="661">
        <f>A96+1</f>
        <v>60</v>
      </c>
      <c r="B100" s="634" t="s">
        <v>137</v>
      </c>
      <c r="C100" s="663" t="s">
        <v>125</v>
      </c>
      <c r="D100" s="642" t="s">
        <v>20</v>
      </c>
      <c r="E100" s="617">
        <v>2959.24</v>
      </c>
      <c r="F100" s="643">
        <v>250</v>
      </c>
      <c r="G100" s="688">
        <f t="shared" ref="G100:G107" si="6">+E100+F100</f>
        <v>3209.24</v>
      </c>
      <c r="H100" s="688">
        <v>50</v>
      </c>
    </row>
    <row r="101" spans="1:8" s="644" customFormat="1" ht="50.1" customHeight="1" outlineLevel="1">
      <c r="A101" s="661">
        <f t="shared" ref="A101:A111" si="7">A100+1</f>
        <v>61</v>
      </c>
      <c r="B101" s="634" t="s">
        <v>138</v>
      </c>
      <c r="C101" s="663" t="s">
        <v>125</v>
      </c>
      <c r="D101" s="642" t="s">
        <v>20</v>
      </c>
      <c r="E101" s="617">
        <v>2959.24</v>
      </c>
      <c r="F101" s="643">
        <v>250</v>
      </c>
      <c r="G101" s="688">
        <f t="shared" si="6"/>
        <v>3209.24</v>
      </c>
      <c r="H101" s="688">
        <v>50</v>
      </c>
    </row>
    <row r="102" spans="1:8" s="644" customFormat="1" ht="50.1" customHeight="1" outlineLevel="1">
      <c r="A102" s="661">
        <f t="shared" si="7"/>
        <v>62</v>
      </c>
      <c r="B102" s="634" t="s">
        <v>139</v>
      </c>
      <c r="C102" s="663" t="s">
        <v>125</v>
      </c>
      <c r="D102" s="642" t="s">
        <v>20</v>
      </c>
      <c r="E102" s="617">
        <v>2959.24</v>
      </c>
      <c r="F102" s="643">
        <v>250</v>
      </c>
      <c r="G102" s="688">
        <f t="shared" si="6"/>
        <v>3209.24</v>
      </c>
      <c r="H102" s="688">
        <v>50</v>
      </c>
    </row>
    <row r="103" spans="1:8" s="644" customFormat="1" ht="50.1" customHeight="1" outlineLevel="1">
      <c r="A103" s="661">
        <f t="shared" si="7"/>
        <v>63</v>
      </c>
      <c r="B103" s="634" t="s">
        <v>140</v>
      </c>
      <c r="C103" s="663" t="s">
        <v>125</v>
      </c>
      <c r="D103" s="642" t="s">
        <v>20</v>
      </c>
      <c r="E103" s="617">
        <v>2959.24</v>
      </c>
      <c r="F103" s="643">
        <v>250</v>
      </c>
      <c r="G103" s="688">
        <f t="shared" si="6"/>
        <v>3209.24</v>
      </c>
      <c r="H103" s="688">
        <v>50</v>
      </c>
    </row>
    <row r="104" spans="1:8" s="644" customFormat="1" ht="50.1" customHeight="1" outlineLevel="1">
      <c r="A104" s="661">
        <f t="shared" si="7"/>
        <v>64</v>
      </c>
      <c r="B104" s="634" t="s">
        <v>141</v>
      </c>
      <c r="C104" s="663" t="s">
        <v>127</v>
      </c>
      <c r="D104" s="663" t="s">
        <v>20</v>
      </c>
      <c r="E104" s="617">
        <v>2959.24</v>
      </c>
      <c r="F104" s="643">
        <v>250</v>
      </c>
      <c r="G104" s="688">
        <f t="shared" si="6"/>
        <v>3209.24</v>
      </c>
      <c r="H104" s="688">
        <v>50</v>
      </c>
    </row>
    <row r="105" spans="1:8" s="644" customFormat="1" ht="50.1" customHeight="1" outlineLevel="1">
      <c r="A105" s="661">
        <f t="shared" si="7"/>
        <v>65</v>
      </c>
      <c r="B105" s="634" t="s">
        <v>142</v>
      </c>
      <c r="C105" s="663" t="s">
        <v>127</v>
      </c>
      <c r="D105" s="663" t="s">
        <v>20</v>
      </c>
      <c r="E105" s="617">
        <v>2959.24</v>
      </c>
      <c r="F105" s="643">
        <v>250</v>
      </c>
      <c r="G105" s="688">
        <f t="shared" si="6"/>
        <v>3209.24</v>
      </c>
      <c r="H105" s="688">
        <v>50</v>
      </c>
    </row>
    <row r="106" spans="1:8" s="644" customFormat="1" ht="50.1" customHeight="1" outlineLevel="1">
      <c r="A106" s="661">
        <f t="shared" si="7"/>
        <v>66</v>
      </c>
      <c r="B106" s="662" t="s">
        <v>143</v>
      </c>
      <c r="C106" s="663" t="s">
        <v>125</v>
      </c>
      <c r="D106" s="642" t="s">
        <v>20</v>
      </c>
      <c r="E106" s="617">
        <v>2959.24</v>
      </c>
      <c r="F106" s="643">
        <f>250</f>
        <v>250</v>
      </c>
      <c r="G106" s="688">
        <f t="shared" si="6"/>
        <v>3209.24</v>
      </c>
      <c r="H106" s="688">
        <v>50</v>
      </c>
    </row>
    <row r="107" spans="1:8" s="644" customFormat="1" ht="50.1" customHeight="1" outlineLevel="1">
      <c r="A107" s="661">
        <f t="shared" si="7"/>
        <v>67</v>
      </c>
      <c r="B107" s="662" t="s">
        <v>144</v>
      </c>
      <c r="C107" s="663" t="s">
        <v>125</v>
      </c>
      <c r="D107" s="642" t="s">
        <v>20</v>
      </c>
      <c r="E107" s="617">
        <v>2959.24</v>
      </c>
      <c r="F107" s="643">
        <f>250</f>
        <v>250</v>
      </c>
      <c r="G107" s="688">
        <f t="shared" si="6"/>
        <v>3209.24</v>
      </c>
      <c r="H107" s="688">
        <v>50</v>
      </c>
    </row>
    <row r="108" spans="1:8" s="695" customFormat="1" ht="50.1" customHeight="1" outlineLevel="1">
      <c r="A108" s="661">
        <f t="shared" si="7"/>
        <v>68</v>
      </c>
      <c r="B108" s="634" t="s">
        <v>145</v>
      </c>
      <c r="C108" s="610" t="s">
        <v>125</v>
      </c>
      <c r="D108" s="610" t="s">
        <v>20</v>
      </c>
      <c r="E108" s="617">
        <v>2959.24</v>
      </c>
      <c r="F108" s="693">
        <f>250</f>
        <v>250</v>
      </c>
      <c r="G108" s="694">
        <f>+E108+F108</f>
        <v>3209.24</v>
      </c>
      <c r="H108" s="688">
        <v>50</v>
      </c>
    </row>
    <row r="109" spans="1:8" s="695" customFormat="1" ht="50.1" customHeight="1" outlineLevel="1">
      <c r="A109" s="661">
        <f t="shared" si="7"/>
        <v>69</v>
      </c>
      <c r="B109" s="634" t="s">
        <v>146</v>
      </c>
      <c r="C109" s="610" t="s">
        <v>125</v>
      </c>
      <c r="D109" s="610" t="s">
        <v>20</v>
      </c>
      <c r="E109" s="617">
        <v>2959.24</v>
      </c>
      <c r="F109" s="693">
        <f>250</f>
        <v>250</v>
      </c>
      <c r="G109" s="694">
        <f>+E109+F109</f>
        <v>3209.24</v>
      </c>
      <c r="H109" s="688">
        <v>50</v>
      </c>
    </row>
    <row r="110" spans="1:8" s="695" customFormat="1" ht="50.1" customHeight="1" outlineLevel="1">
      <c r="A110" s="661">
        <f t="shared" si="7"/>
        <v>70</v>
      </c>
      <c r="B110" s="634" t="s">
        <v>147</v>
      </c>
      <c r="C110" s="610" t="s">
        <v>125</v>
      </c>
      <c r="D110" s="610" t="s">
        <v>20</v>
      </c>
      <c r="E110" s="617">
        <v>2959.24</v>
      </c>
      <c r="F110" s="693">
        <f>250</f>
        <v>250</v>
      </c>
      <c r="G110" s="694">
        <f>+E110+F110</f>
        <v>3209.24</v>
      </c>
      <c r="H110" s="688">
        <v>50</v>
      </c>
    </row>
    <row r="111" spans="1:8" s="695" customFormat="1" ht="50.1" customHeight="1" outlineLevel="1">
      <c r="A111" s="661">
        <f t="shared" si="7"/>
        <v>71</v>
      </c>
      <c r="B111" s="634" t="s">
        <v>148</v>
      </c>
      <c r="C111" s="610" t="s">
        <v>125</v>
      </c>
      <c r="D111" s="610" t="s">
        <v>20</v>
      </c>
      <c r="E111" s="617">
        <v>2959.24</v>
      </c>
      <c r="F111" s="693">
        <f>250</f>
        <v>250</v>
      </c>
      <c r="G111" s="694">
        <f>+E111+F111</f>
        <v>3209.24</v>
      </c>
      <c r="H111" s="688">
        <v>50</v>
      </c>
    </row>
    <row r="112" spans="1:8" s="685" customFormat="1" ht="50.1" customHeight="1" outlineLevel="1" thickBot="1">
      <c r="A112" s="661"/>
      <c r="B112" s="691"/>
      <c r="C112" s="685" t="s">
        <v>149</v>
      </c>
      <c r="E112" s="686">
        <f>SUM(E100:E111)</f>
        <v>35510.87999999999</v>
      </c>
      <c r="F112" s="686">
        <f>SUM(F100:F111)</f>
        <v>3000</v>
      </c>
      <c r="G112" s="686">
        <f>SUM(G100:G111)</f>
        <v>38510.87999999999</v>
      </c>
      <c r="H112" s="686">
        <f>SUM(H100:H111)</f>
        <v>600</v>
      </c>
    </row>
    <row r="113" spans="1:9" s="644" customFormat="1" ht="50.1" customHeight="1" outlineLevel="1" thickTop="1">
      <c r="A113" s="661"/>
      <c r="B113" s="587"/>
      <c r="C113" s="692"/>
      <c r="E113" s="681"/>
      <c r="F113" s="681"/>
      <c r="G113" s="681"/>
      <c r="H113" s="681"/>
    </row>
    <row r="114" spans="1:9" s="644" customFormat="1" ht="50.1" customHeight="1" outlineLevel="1">
      <c r="A114" s="661"/>
      <c r="B114" s="605" t="s">
        <v>150</v>
      </c>
      <c r="C114" s="692"/>
      <c r="E114" s="681"/>
      <c r="F114" s="681"/>
      <c r="G114" s="681"/>
      <c r="H114" s="681"/>
    </row>
    <row r="115" spans="1:9" s="644" customFormat="1" ht="50.1" customHeight="1" outlineLevel="1">
      <c r="A115" s="661">
        <f>A111+1</f>
        <v>72</v>
      </c>
      <c r="B115" s="609" t="s">
        <v>151</v>
      </c>
      <c r="C115" s="663" t="s">
        <v>152</v>
      </c>
      <c r="D115" s="642" t="s">
        <v>16</v>
      </c>
      <c r="E115" s="617">
        <v>2959.24</v>
      </c>
      <c r="F115" s="643">
        <v>250</v>
      </c>
      <c r="G115" s="688">
        <f>+E115+F115</f>
        <v>3209.24</v>
      </c>
      <c r="H115" s="688">
        <v>50</v>
      </c>
    </row>
    <row r="116" spans="1:9" s="637" customFormat="1" ht="50.1" customHeight="1" outlineLevel="1">
      <c r="A116" s="613">
        <f>A115+1</f>
        <v>73</v>
      </c>
      <c r="B116" s="634" t="s">
        <v>153</v>
      </c>
      <c r="C116" s="634" t="s">
        <v>152</v>
      </c>
      <c r="D116" s="610" t="s">
        <v>20</v>
      </c>
      <c r="E116" s="617">
        <v>2959.24</v>
      </c>
      <c r="F116" s="636">
        <f>250</f>
        <v>250</v>
      </c>
      <c r="G116" s="689">
        <f>+E116+F116</f>
        <v>3209.24</v>
      </c>
      <c r="H116" s="689">
        <v>50</v>
      </c>
    </row>
    <row r="117" spans="1:9" s="685" customFormat="1" ht="50.1" customHeight="1" outlineLevel="1">
      <c r="A117" s="661"/>
      <c r="B117" s="581"/>
      <c r="C117" s="685" t="s">
        <v>154</v>
      </c>
      <c r="E117" s="696">
        <f>SUM(E115:E116)</f>
        <v>5918.48</v>
      </c>
      <c r="F117" s="696">
        <f>SUM(F115:F116)</f>
        <v>500</v>
      </c>
      <c r="G117" s="696">
        <f>SUM(G115:G116)</f>
        <v>6418.48</v>
      </c>
      <c r="H117" s="696">
        <f>SUM(H115:H116)</f>
        <v>100</v>
      </c>
    </row>
    <row r="118" spans="1:9" s="644" customFormat="1" ht="50.1" customHeight="1" outlineLevel="1" thickBot="1">
      <c r="A118" s="661"/>
      <c r="B118" s="587"/>
      <c r="C118" s="692" t="s">
        <v>155</v>
      </c>
      <c r="E118" s="697">
        <f>SUM(E97+E112+E117)</f>
        <v>91736.439999999959</v>
      </c>
      <c r="F118" s="697">
        <f>SUM(F97+F112+F117)</f>
        <v>7750</v>
      </c>
      <c r="G118" s="697">
        <f>SUM(G97+G112+G117)</f>
        <v>99486.439999999959</v>
      </c>
      <c r="H118" s="697">
        <f>SUM(H97+H112+H117)</f>
        <v>1550</v>
      </c>
    </row>
    <row r="119" spans="1:9" s="672" customFormat="1" ht="50.1" customHeight="1" outlineLevel="1" thickTop="1">
      <c r="A119" s="698"/>
      <c r="B119" s="605" t="s">
        <v>156</v>
      </c>
      <c r="C119" s="661"/>
      <c r="D119" s="644"/>
      <c r="I119" s="644"/>
    </row>
    <row r="120" spans="1:9" s="672" customFormat="1" ht="50.1" customHeight="1" outlineLevel="1">
      <c r="A120" s="698"/>
      <c r="B120" s="699" t="s">
        <v>157</v>
      </c>
      <c r="C120" s="661"/>
      <c r="D120" s="644"/>
      <c r="I120" s="644"/>
    </row>
    <row r="121" spans="1:9" s="644" customFormat="1" ht="50.1" customHeight="1" outlineLevel="1">
      <c r="A121" s="613">
        <f>A116+1</f>
        <v>74</v>
      </c>
      <c r="B121" s="662" t="s">
        <v>158</v>
      </c>
      <c r="C121" s="663" t="s">
        <v>159</v>
      </c>
      <c r="D121" s="663" t="s">
        <v>16</v>
      </c>
      <c r="E121" s="700">
        <v>6000</v>
      </c>
      <c r="F121" s="700">
        <v>2000</v>
      </c>
      <c r="G121" s="700">
        <f t="shared" ref="G121:G127" si="8">+E121+F121</f>
        <v>8000</v>
      </c>
      <c r="H121" s="700">
        <v>75</v>
      </c>
    </row>
    <row r="122" spans="1:9" s="644" customFormat="1" ht="50.1" customHeight="1" outlineLevel="1">
      <c r="A122" s="613">
        <f>A121+1</f>
        <v>75</v>
      </c>
      <c r="B122" s="662" t="s">
        <v>160</v>
      </c>
      <c r="C122" s="663" t="s">
        <v>161</v>
      </c>
      <c r="D122" s="663" t="s">
        <v>16</v>
      </c>
      <c r="E122" s="700">
        <v>3000</v>
      </c>
      <c r="F122" s="700">
        <v>1000</v>
      </c>
      <c r="G122" s="700">
        <f t="shared" si="8"/>
        <v>4000</v>
      </c>
      <c r="H122" s="700">
        <v>50</v>
      </c>
    </row>
    <row r="123" spans="1:9" s="644" customFormat="1" ht="50.1" customHeight="1" outlineLevel="1">
      <c r="A123" s="613">
        <f t="shared" ref="A123:A129" si="9">A122+1</f>
        <v>76</v>
      </c>
      <c r="B123" s="634" t="s">
        <v>162</v>
      </c>
      <c r="C123" s="663" t="s">
        <v>163</v>
      </c>
      <c r="D123" s="642" t="s">
        <v>20</v>
      </c>
      <c r="E123" s="617">
        <v>2959.24</v>
      </c>
      <c r="F123" s="643">
        <v>450</v>
      </c>
      <c r="G123" s="643">
        <f t="shared" si="8"/>
        <v>3409.24</v>
      </c>
      <c r="H123" s="700">
        <v>50</v>
      </c>
    </row>
    <row r="124" spans="1:9" s="644" customFormat="1" ht="50.1" customHeight="1" outlineLevel="1">
      <c r="A124" s="613">
        <f>A123+1</f>
        <v>77</v>
      </c>
      <c r="B124" s="662" t="s">
        <v>164</v>
      </c>
      <c r="C124" s="663" t="s">
        <v>18</v>
      </c>
      <c r="D124" s="642" t="s">
        <v>20</v>
      </c>
      <c r="E124" s="617">
        <v>2959.24</v>
      </c>
      <c r="F124" s="643">
        <v>1400</v>
      </c>
      <c r="G124" s="688">
        <f t="shared" si="8"/>
        <v>4359.24</v>
      </c>
      <c r="H124" s="700">
        <v>50</v>
      </c>
    </row>
    <row r="125" spans="1:9" s="644" customFormat="1" ht="50.1" customHeight="1" outlineLevel="1">
      <c r="A125" s="613">
        <f t="shared" si="9"/>
        <v>78</v>
      </c>
      <c r="B125" s="634" t="s">
        <v>165</v>
      </c>
      <c r="C125" s="663" t="s">
        <v>166</v>
      </c>
      <c r="D125" s="642" t="s">
        <v>20</v>
      </c>
      <c r="E125" s="617">
        <v>2959.24</v>
      </c>
      <c r="F125" s="643">
        <v>750</v>
      </c>
      <c r="G125" s="688">
        <f t="shared" si="8"/>
        <v>3709.24</v>
      </c>
      <c r="H125" s="700">
        <v>50</v>
      </c>
    </row>
    <row r="126" spans="1:9" s="644" customFormat="1" ht="50.1" customHeight="1" outlineLevel="1">
      <c r="A126" s="613">
        <f t="shared" si="9"/>
        <v>79</v>
      </c>
      <c r="B126" s="634" t="s">
        <v>167</v>
      </c>
      <c r="C126" s="663" t="s">
        <v>166</v>
      </c>
      <c r="D126" s="642" t="s">
        <v>20</v>
      </c>
      <c r="E126" s="617">
        <v>2959.24</v>
      </c>
      <c r="F126" s="643">
        <v>750</v>
      </c>
      <c r="G126" s="688">
        <f t="shared" si="8"/>
        <v>3709.24</v>
      </c>
      <c r="H126" s="700">
        <v>50</v>
      </c>
    </row>
    <row r="127" spans="1:9" s="695" customFormat="1" ht="50.1" customHeight="1" outlineLevel="1">
      <c r="A127" s="613">
        <f t="shared" si="9"/>
        <v>80</v>
      </c>
      <c r="B127" s="634" t="s">
        <v>168</v>
      </c>
      <c r="C127" s="610" t="s">
        <v>169</v>
      </c>
      <c r="D127" s="610" t="s">
        <v>16</v>
      </c>
      <c r="E127" s="701">
        <v>3000</v>
      </c>
      <c r="F127" s="693">
        <v>250</v>
      </c>
      <c r="G127" s="693">
        <f t="shared" si="8"/>
        <v>3250</v>
      </c>
      <c r="H127" s="700">
        <v>50</v>
      </c>
    </row>
    <row r="128" spans="1:9" s="613" customFormat="1" ht="50.1" customHeight="1" outlineLevel="1">
      <c r="A128" s="613">
        <f t="shared" si="9"/>
        <v>81</v>
      </c>
      <c r="B128" s="634" t="s">
        <v>170</v>
      </c>
      <c r="C128" s="610" t="s">
        <v>18</v>
      </c>
      <c r="D128" s="610" t="s">
        <v>20</v>
      </c>
      <c r="E128" s="617">
        <v>2959.24</v>
      </c>
      <c r="F128" s="612">
        <f>1150+250</f>
        <v>1400</v>
      </c>
      <c r="G128" s="690">
        <f>+E128+F128</f>
        <v>4359.24</v>
      </c>
      <c r="H128" s="700">
        <v>50</v>
      </c>
    </row>
    <row r="129" spans="1:8" s="637" customFormat="1" ht="50.1" customHeight="1" outlineLevel="1">
      <c r="A129" s="613">
        <f t="shared" si="9"/>
        <v>82</v>
      </c>
      <c r="B129" s="634" t="s">
        <v>171</v>
      </c>
      <c r="C129" s="610" t="s">
        <v>163</v>
      </c>
      <c r="D129" s="610" t="s">
        <v>20</v>
      </c>
      <c r="E129" s="617">
        <v>2959.24</v>
      </c>
      <c r="F129" s="636">
        <f>250+150</f>
        <v>400</v>
      </c>
      <c r="G129" s="689">
        <f>+E129+F129</f>
        <v>3359.24</v>
      </c>
      <c r="H129" s="700">
        <v>50</v>
      </c>
    </row>
    <row r="130" spans="1:8" s="684" customFormat="1" ht="50.1" customHeight="1" outlineLevel="1" thickBot="1">
      <c r="A130" s="661"/>
      <c r="B130" s="691"/>
      <c r="C130" s="685" t="s">
        <v>172</v>
      </c>
      <c r="E130" s="686">
        <f>SUM(E121:E129)</f>
        <v>29755.439999999995</v>
      </c>
      <c r="F130" s="686">
        <f>SUM(F121:F129)</f>
        <v>8400</v>
      </c>
      <c r="G130" s="686">
        <f>SUM(G121:G129)</f>
        <v>38155.439999999995</v>
      </c>
      <c r="H130" s="686">
        <f>SUM(H121:H129)</f>
        <v>475</v>
      </c>
    </row>
    <row r="131" spans="1:8" s="644" customFormat="1" ht="50.1" customHeight="1" outlineLevel="1" thickTop="1">
      <c r="A131" s="661"/>
      <c r="B131" s="699" t="s">
        <v>173</v>
      </c>
      <c r="C131" s="661"/>
      <c r="E131" s="672"/>
      <c r="F131" s="672"/>
      <c r="G131" s="672"/>
      <c r="H131" s="672"/>
    </row>
    <row r="132" spans="1:8" s="685" customFormat="1" ht="50.1" customHeight="1" outlineLevel="1">
      <c r="A132" s="613">
        <f>A129+1</f>
        <v>83</v>
      </c>
      <c r="B132" s="662" t="s">
        <v>174</v>
      </c>
      <c r="C132" s="663" t="s">
        <v>175</v>
      </c>
      <c r="D132" s="663" t="s">
        <v>20</v>
      </c>
      <c r="E132" s="617">
        <v>2959.24</v>
      </c>
      <c r="F132" s="700">
        <f>500</f>
        <v>500</v>
      </c>
      <c r="G132" s="700">
        <f t="shared" ref="G132:G137" si="10">+E132+F132</f>
        <v>3459.24</v>
      </c>
      <c r="H132" s="700">
        <v>50</v>
      </c>
    </row>
    <row r="133" spans="1:8" s="685" customFormat="1" ht="50.1" customHeight="1" outlineLevel="1">
      <c r="A133" s="613">
        <f>+A132+1</f>
        <v>84</v>
      </c>
      <c r="B133" s="662" t="s">
        <v>176</v>
      </c>
      <c r="C133" s="663" t="s">
        <v>177</v>
      </c>
      <c r="D133" s="663" t="s">
        <v>20</v>
      </c>
      <c r="E133" s="700">
        <v>3000</v>
      </c>
      <c r="F133" s="702">
        <f>1000</f>
        <v>1000</v>
      </c>
      <c r="G133" s="700">
        <f t="shared" si="10"/>
        <v>4000</v>
      </c>
      <c r="H133" s="700">
        <v>50</v>
      </c>
    </row>
    <row r="134" spans="1:8" s="613" customFormat="1" ht="50.1" customHeight="1" outlineLevel="1">
      <c r="A134" s="613">
        <f>+A133+1</f>
        <v>85</v>
      </c>
      <c r="B134" s="634" t="s">
        <v>178</v>
      </c>
      <c r="C134" s="610" t="s">
        <v>163</v>
      </c>
      <c r="D134" s="610" t="s">
        <v>16</v>
      </c>
      <c r="E134" s="617">
        <v>2959.24</v>
      </c>
      <c r="F134" s="612">
        <f>250+150</f>
        <v>400</v>
      </c>
      <c r="G134" s="612">
        <f t="shared" si="10"/>
        <v>3359.24</v>
      </c>
      <c r="H134" s="700">
        <v>50</v>
      </c>
    </row>
    <row r="135" spans="1:8" s="613" customFormat="1" ht="50.1" customHeight="1" outlineLevel="1">
      <c r="A135" s="613">
        <f>+A134+1</f>
        <v>86</v>
      </c>
      <c r="B135" s="634" t="s">
        <v>179</v>
      </c>
      <c r="C135" s="610" t="s">
        <v>163</v>
      </c>
      <c r="D135" s="610" t="s">
        <v>20</v>
      </c>
      <c r="E135" s="617">
        <v>2959.24</v>
      </c>
      <c r="F135" s="612">
        <v>250</v>
      </c>
      <c r="G135" s="612">
        <f t="shared" si="10"/>
        <v>3209.24</v>
      </c>
      <c r="H135" s="700">
        <v>50</v>
      </c>
    </row>
    <row r="136" spans="1:8" s="692" customFormat="1" ht="50.1" customHeight="1" outlineLevel="1">
      <c r="A136" s="613">
        <f>+A135+1</f>
        <v>87</v>
      </c>
      <c r="B136" s="634" t="s">
        <v>180</v>
      </c>
      <c r="C136" s="610" t="s">
        <v>175</v>
      </c>
      <c r="D136" s="610" t="s">
        <v>20</v>
      </c>
      <c r="E136" s="617">
        <v>2959.24</v>
      </c>
      <c r="F136" s="612">
        <f>500</f>
        <v>500</v>
      </c>
      <c r="G136" s="612">
        <f t="shared" si="10"/>
        <v>3459.24</v>
      </c>
      <c r="H136" s="700">
        <v>50</v>
      </c>
    </row>
    <row r="137" spans="1:8" s="651" customFormat="1" ht="50.1" customHeight="1" outlineLevel="1">
      <c r="A137" s="613">
        <f>+A136+1</f>
        <v>88</v>
      </c>
      <c r="B137" s="683" t="s">
        <v>181</v>
      </c>
      <c r="C137" s="653" t="s">
        <v>182</v>
      </c>
      <c r="D137" s="653" t="s">
        <v>20</v>
      </c>
      <c r="E137" s="617">
        <v>2959.24</v>
      </c>
      <c r="F137" s="702">
        <v>250</v>
      </c>
      <c r="G137" s="702">
        <f t="shared" si="10"/>
        <v>3209.24</v>
      </c>
      <c r="H137" s="700">
        <v>50</v>
      </c>
    </row>
    <row r="138" spans="1:8" s="685" customFormat="1" ht="50.1" customHeight="1" outlineLevel="1">
      <c r="A138" s="661"/>
      <c r="B138" s="691"/>
      <c r="C138" s="692" t="s">
        <v>183</v>
      </c>
      <c r="E138" s="703">
        <f>SUM(E132:E137)</f>
        <v>17796.199999999997</v>
      </c>
      <c r="F138" s="703">
        <f>SUM(F132:F137)</f>
        <v>2900</v>
      </c>
      <c r="G138" s="703">
        <f>SUM(G132:G137)</f>
        <v>20696.199999999997</v>
      </c>
      <c r="H138" s="703">
        <f>SUM(H132:H137)</f>
        <v>300</v>
      </c>
    </row>
    <row r="139" spans="1:8" s="685" customFormat="1" ht="50.1" customHeight="1" outlineLevel="1" thickBot="1">
      <c r="A139" s="661"/>
      <c r="B139" s="581"/>
      <c r="C139" s="692" t="s">
        <v>184</v>
      </c>
      <c r="E139" s="704">
        <f>SUM(E130+E138)</f>
        <v>47551.639999999992</v>
      </c>
      <c r="F139" s="704">
        <f>SUM(F130+F138)</f>
        <v>11300</v>
      </c>
      <c r="G139" s="704">
        <f>SUM(G130+G138)</f>
        <v>58851.639999999992</v>
      </c>
      <c r="H139" s="704">
        <f>SUM(H130+H138)</f>
        <v>775</v>
      </c>
    </row>
    <row r="140" spans="1:8" s="644" customFormat="1" ht="50.1" customHeight="1" outlineLevel="1" thickTop="1">
      <c r="A140" s="661"/>
      <c r="B140" s="605" t="s">
        <v>185</v>
      </c>
      <c r="C140" s="661"/>
      <c r="E140" s="672"/>
      <c r="F140" s="672"/>
      <c r="G140" s="672"/>
      <c r="H140" s="672"/>
    </row>
    <row r="141" spans="1:8" s="644" customFormat="1" ht="50.1" customHeight="1" outlineLevel="1">
      <c r="A141" s="661">
        <f>+A137+1</f>
        <v>89</v>
      </c>
      <c r="B141" s="662" t="s">
        <v>186</v>
      </c>
      <c r="C141" s="663" t="s">
        <v>187</v>
      </c>
      <c r="D141" s="642" t="s">
        <v>20</v>
      </c>
      <c r="E141" s="643">
        <v>3500</v>
      </c>
      <c r="F141" s="643">
        <v>700</v>
      </c>
      <c r="G141" s="643">
        <f>+E141+F141</f>
        <v>4200</v>
      </c>
      <c r="H141" s="643">
        <v>50</v>
      </c>
    </row>
    <row r="142" spans="1:8" s="644" customFormat="1" ht="50.1" customHeight="1" outlineLevel="1">
      <c r="A142" s="661">
        <f>+A141+1</f>
        <v>90</v>
      </c>
      <c r="B142" s="662" t="s">
        <v>188</v>
      </c>
      <c r="C142" s="663" t="s">
        <v>189</v>
      </c>
      <c r="D142" s="642" t="s">
        <v>20</v>
      </c>
      <c r="E142" s="641">
        <v>2975</v>
      </c>
      <c r="F142" s="643">
        <f>700</f>
        <v>700</v>
      </c>
      <c r="G142" s="643">
        <f>+E142+F142</f>
        <v>3675</v>
      </c>
      <c r="H142" s="643">
        <v>50</v>
      </c>
    </row>
    <row r="143" spans="1:8" s="644" customFormat="1" ht="50.1" customHeight="1" outlineLevel="1">
      <c r="A143" s="661">
        <f>+A142+1</f>
        <v>91</v>
      </c>
      <c r="B143" s="662" t="s">
        <v>190</v>
      </c>
      <c r="C143" s="663" t="s">
        <v>191</v>
      </c>
      <c r="D143" s="642" t="s">
        <v>16</v>
      </c>
      <c r="E143" s="617">
        <v>2959.24</v>
      </c>
      <c r="F143" s="643">
        <v>250</v>
      </c>
      <c r="G143" s="688">
        <f>+E143+F143</f>
        <v>3209.24</v>
      </c>
      <c r="H143" s="688">
        <v>50</v>
      </c>
    </row>
    <row r="144" spans="1:8" s="665" customFormat="1" ht="50.1" customHeight="1" outlineLevel="1" thickBot="1">
      <c r="A144" s="599"/>
      <c r="B144" s="581"/>
      <c r="C144" s="639" t="s">
        <v>192</v>
      </c>
      <c r="E144" s="658">
        <f>SUM(E141:E143)</f>
        <v>9434.24</v>
      </c>
      <c r="F144" s="659">
        <f>SUM(F141:F143)</f>
        <v>1650</v>
      </c>
      <c r="G144" s="659">
        <f>SUM(G141:G143)</f>
        <v>11084.24</v>
      </c>
      <c r="H144" s="659">
        <f>SUM(H141:H143)</f>
        <v>150</v>
      </c>
    </row>
    <row r="145" spans="1:9" s="650" customFormat="1" ht="50.1" customHeight="1" outlineLevel="1" thickTop="1">
      <c r="A145" s="648"/>
      <c r="B145" s="581"/>
      <c r="C145" s="639" t="s">
        <v>193</v>
      </c>
      <c r="D145" s="665"/>
      <c r="E145" s="681">
        <f>SUM(E68+E78+E97+E112+E117+E130+E138+E144)</f>
        <v>202231.55999999994</v>
      </c>
      <c r="F145" s="681">
        <f>SUM(F68+F78+F97+F112+F117+F130+F138+F144)</f>
        <v>38700</v>
      </c>
      <c r="G145" s="681">
        <f>SUM(G68+G78+G97+G112+G117+G130+G138+G144)</f>
        <v>240931.55999999994</v>
      </c>
      <c r="H145" s="681">
        <f>SUM(H68+H78+H97+H112+H117+H130+H138+H144)</f>
        <v>3200</v>
      </c>
      <c r="I145" s="665"/>
    </row>
    <row r="146" spans="1:9" s="650" customFormat="1" ht="50.1" customHeight="1" outlineLevel="1">
      <c r="A146" s="648"/>
      <c r="B146" s="581"/>
      <c r="C146" s="639"/>
      <c r="D146" s="665"/>
      <c r="E146" s="649"/>
      <c r="I146" s="665"/>
    </row>
    <row r="147" spans="1:9" s="650" customFormat="1" ht="50.1" customHeight="1" outlineLevel="1">
      <c r="A147" s="648"/>
      <c r="B147" s="581" t="s">
        <v>194</v>
      </c>
      <c r="C147" s="639"/>
      <c r="D147" s="665"/>
      <c r="E147" s="649"/>
      <c r="I147" s="665"/>
    </row>
    <row r="148" spans="1:9" s="650" customFormat="1" ht="50.1" customHeight="1" outlineLevel="1">
      <c r="A148" s="648"/>
      <c r="B148" s="605" t="s">
        <v>195</v>
      </c>
      <c r="C148" s="625"/>
      <c r="D148" s="665"/>
      <c r="E148" s="649"/>
      <c r="I148" s="665"/>
    </row>
    <row r="149" spans="1:9" s="650" customFormat="1" ht="50.1" customHeight="1" outlineLevel="1">
      <c r="A149" s="648"/>
      <c r="B149" s="605" t="s">
        <v>196</v>
      </c>
      <c r="C149" s="625"/>
      <c r="D149" s="665"/>
      <c r="E149" s="649"/>
      <c r="I149" s="665"/>
    </row>
    <row r="150" spans="1:9" s="624" customFormat="1" ht="50.1" customHeight="1" outlineLevel="1">
      <c r="A150" s="631">
        <f>A143+1</f>
        <v>92</v>
      </c>
      <c r="B150" s="634" t="s">
        <v>197</v>
      </c>
      <c r="C150" s="610" t="s">
        <v>198</v>
      </c>
      <c r="D150" s="705" t="s">
        <v>16</v>
      </c>
      <c r="E150" s="612">
        <v>19460</v>
      </c>
      <c r="F150" s="623">
        <v>250</v>
      </c>
      <c r="G150" s="623">
        <f t="shared" ref="G150:G156" si="11">+E150+F150</f>
        <v>19710</v>
      </c>
      <c r="H150" s="623">
        <v>150</v>
      </c>
    </row>
    <row r="151" spans="1:9" s="577" customFormat="1" ht="50.1" customHeight="1" outlineLevel="1">
      <c r="A151" s="631">
        <f>A150+1</f>
        <v>93</v>
      </c>
      <c r="B151" s="634" t="s">
        <v>199</v>
      </c>
      <c r="C151" s="610" t="s">
        <v>198</v>
      </c>
      <c r="D151" s="620" t="s">
        <v>20</v>
      </c>
      <c r="E151" s="612">
        <v>10000</v>
      </c>
      <c r="F151" s="633">
        <f>3750+250</f>
        <v>4000</v>
      </c>
      <c r="G151" s="633">
        <f t="shared" si="11"/>
        <v>14000</v>
      </c>
      <c r="H151" s="633">
        <v>150</v>
      </c>
    </row>
    <row r="152" spans="1:9" s="577" customFormat="1" ht="50.1" customHeight="1" outlineLevel="1">
      <c r="A152" s="631">
        <f>A151+1</f>
        <v>94</v>
      </c>
      <c r="B152" s="609" t="s">
        <v>200</v>
      </c>
      <c r="C152" s="620" t="s">
        <v>201</v>
      </c>
      <c r="D152" s="620" t="s">
        <v>20</v>
      </c>
      <c r="E152" s="612">
        <v>3000</v>
      </c>
      <c r="F152" s="633">
        <f>250+1500</f>
        <v>1750</v>
      </c>
      <c r="G152" s="633">
        <f t="shared" si="11"/>
        <v>4750</v>
      </c>
      <c r="H152" s="633">
        <v>50</v>
      </c>
    </row>
    <row r="153" spans="1:9" s="695" customFormat="1" ht="50.1" customHeight="1" outlineLevel="1">
      <c r="A153" s="631">
        <f>A152+1</f>
        <v>95</v>
      </c>
      <c r="B153" s="634" t="s">
        <v>202</v>
      </c>
      <c r="C153" s="610" t="s">
        <v>203</v>
      </c>
      <c r="D153" s="610" t="s">
        <v>20</v>
      </c>
      <c r="E153" s="612">
        <v>4000</v>
      </c>
      <c r="F153" s="636">
        <v>550</v>
      </c>
      <c r="G153" s="636">
        <f t="shared" si="11"/>
        <v>4550</v>
      </c>
      <c r="H153" s="633">
        <v>50</v>
      </c>
    </row>
    <row r="154" spans="1:9" s="695" customFormat="1" ht="50.1" customHeight="1" outlineLevel="1">
      <c r="A154" s="631">
        <f>A153+1</f>
        <v>96</v>
      </c>
      <c r="B154" s="634" t="s">
        <v>204</v>
      </c>
      <c r="C154" s="610" t="s">
        <v>205</v>
      </c>
      <c r="D154" s="610" t="s">
        <v>16</v>
      </c>
      <c r="E154" s="617">
        <v>2959.24</v>
      </c>
      <c r="F154" s="636">
        <v>250</v>
      </c>
      <c r="G154" s="636">
        <f t="shared" si="11"/>
        <v>3209.24</v>
      </c>
      <c r="H154" s="633">
        <v>50</v>
      </c>
    </row>
    <row r="155" spans="1:9" s="695" customFormat="1" ht="50.1" customHeight="1" outlineLevel="1">
      <c r="A155" s="631">
        <v>97</v>
      </c>
      <c r="B155" s="634" t="s">
        <v>206</v>
      </c>
      <c r="C155" s="610" t="s">
        <v>205</v>
      </c>
      <c r="D155" s="610" t="s">
        <v>16</v>
      </c>
      <c r="E155" s="617">
        <v>2959.24</v>
      </c>
      <c r="F155" s="636">
        <v>250</v>
      </c>
      <c r="G155" s="636">
        <f t="shared" si="11"/>
        <v>3209.24</v>
      </c>
      <c r="H155" s="633">
        <v>50</v>
      </c>
    </row>
    <row r="156" spans="1:9" s="695" customFormat="1" ht="50.1" customHeight="1" outlineLevel="1">
      <c r="A156" s="631">
        <v>98</v>
      </c>
      <c r="B156" s="609" t="s">
        <v>207</v>
      </c>
      <c r="C156" s="610" t="s">
        <v>208</v>
      </c>
      <c r="D156" s="610" t="s">
        <v>16</v>
      </c>
      <c r="E156" s="612">
        <v>4150</v>
      </c>
      <c r="F156" s="636">
        <v>500</v>
      </c>
      <c r="G156" s="636">
        <f t="shared" si="11"/>
        <v>4650</v>
      </c>
      <c r="H156" s="633">
        <v>50</v>
      </c>
    </row>
    <row r="157" spans="1:9" s="625" customFormat="1" ht="50.1" customHeight="1" outlineLevel="1">
      <c r="A157" s="599"/>
      <c r="B157" s="581"/>
      <c r="C157" s="625" t="s">
        <v>209</v>
      </c>
      <c r="E157" s="696">
        <f>+SUM(E150:E156)</f>
        <v>46528.479999999996</v>
      </c>
      <c r="F157" s="706">
        <f>+SUM(F150:F156)</f>
        <v>7550</v>
      </c>
      <c r="G157" s="706">
        <f>+SUM(G150:G156)</f>
        <v>54078.479999999996</v>
      </c>
      <c r="H157" s="706">
        <f>+SUM(H150:H156)</f>
        <v>550</v>
      </c>
    </row>
    <row r="158" spans="1:9" s="629" customFormat="1" ht="50.1" customHeight="1" outlineLevel="1">
      <c r="A158" s="599"/>
      <c r="B158" s="587"/>
      <c r="C158" s="599"/>
      <c r="D158" s="604"/>
      <c r="E158" s="628"/>
      <c r="I158" s="604"/>
    </row>
    <row r="159" spans="1:9" s="577" customFormat="1" ht="50.1" customHeight="1" outlineLevel="1">
      <c r="A159" s="631">
        <f>A156+1</f>
        <v>99</v>
      </c>
      <c r="B159" s="609" t="s">
        <v>210</v>
      </c>
      <c r="C159" s="620" t="s">
        <v>211</v>
      </c>
      <c r="D159" s="621" t="s">
        <v>20</v>
      </c>
      <c r="E159" s="636">
        <v>5000</v>
      </c>
      <c r="F159" s="623">
        <f>250</f>
        <v>250</v>
      </c>
      <c r="G159" s="623">
        <f>+E159+F159</f>
        <v>5250</v>
      </c>
      <c r="H159" s="623">
        <v>50</v>
      </c>
    </row>
    <row r="160" spans="1:9" s="577" customFormat="1" ht="50.1" customHeight="1" outlineLevel="1">
      <c r="A160" s="631">
        <f>+A159+1</f>
        <v>100</v>
      </c>
      <c r="B160" s="609" t="s">
        <v>212</v>
      </c>
      <c r="C160" s="620" t="s">
        <v>211</v>
      </c>
      <c r="D160" s="620" t="s">
        <v>20</v>
      </c>
      <c r="E160" s="693">
        <v>10000</v>
      </c>
      <c r="F160" s="633">
        <v>250</v>
      </c>
      <c r="G160" s="633">
        <f>+E160+F160</f>
        <v>10250</v>
      </c>
      <c r="H160" s="633">
        <v>100</v>
      </c>
    </row>
    <row r="161" spans="1:9" s="625" customFormat="1" ht="50.1" customHeight="1" outlineLevel="1">
      <c r="A161" s="599"/>
      <c r="B161" s="581"/>
      <c r="C161" s="600" t="s">
        <v>213</v>
      </c>
      <c r="E161" s="696">
        <f>SUM(E159:E160)</f>
        <v>15000</v>
      </c>
      <c r="F161" s="706">
        <f>SUM(F159:F160)</f>
        <v>500</v>
      </c>
      <c r="G161" s="706">
        <f>SUM(G159:G160)</f>
        <v>15500</v>
      </c>
      <c r="H161" s="706">
        <f>SUM(H159:H160)</f>
        <v>150</v>
      </c>
    </row>
    <row r="162" spans="1:9" s="665" customFormat="1" ht="50.1" customHeight="1" outlineLevel="1" thickBot="1">
      <c r="A162" s="599"/>
      <c r="B162" s="587"/>
      <c r="C162" s="600" t="s">
        <v>214</v>
      </c>
      <c r="D162" s="604"/>
      <c r="E162" s="697">
        <f>SUM(E157+E161)</f>
        <v>61528.479999999996</v>
      </c>
      <c r="F162" s="707">
        <f>SUM(F157+F161)</f>
        <v>8050</v>
      </c>
      <c r="G162" s="707">
        <f>SUM(G157+G161)</f>
        <v>69578.48</v>
      </c>
      <c r="H162" s="707">
        <f>SUM(H157+H161)</f>
        <v>700</v>
      </c>
    </row>
    <row r="163" spans="1:9" s="629" customFormat="1" ht="50.1" customHeight="1" outlineLevel="1" thickTop="1">
      <c r="A163" s="627"/>
      <c r="B163" s="605" t="s">
        <v>215</v>
      </c>
      <c r="C163" s="599"/>
      <c r="D163" s="604"/>
      <c r="E163" s="672"/>
      <c r="F163" s="630"/>
      <c r="G163" s="630"/>
      <c r="H163" s="630"/>
      <c r="I163" s="665"/>
    </row>
    <row r="164" spans="1:9" s="630" customFormat="1" ht="50.1" customHeight="1" outlineLevel="1">
      <c r="A164" s="648"/>
      <c r="B164" s="605" t="s">
        <v>216</v>
      </c>
      <c r="C164" s="599"/>
      <c r="D164" s="604"/>
      <c r="E164" s="672"/>
      <c r="I164" s="665"/>
    </row>
    <row r="165" spans="1:9" s="630" customFormat="1" ht="50.1" customHeight="1" outlineLevel="1">
      <c r="A165" s="648"/>
      <c r="B165" s="605" t="s">
        <v>217</v>
      </c>
      <c r="C165" s="599"/>
      <c r="D165" s="604"/>
      <c r="E165" s="672"/>
      <c r="I165" s="665"/>
    </row>
    <row r="166" spans="1:9" s="665" customFormat="1" ht="50.1" customHeight="1" outlineLevel="1">
      <c r="A166" s="599"/>
      <c r="B166" s="581" t="s">
        <v>218</v>
      </c>
      <c r="C166" s="599"/>
      <c r="D166" s="604"/>
      <c r="E166" s="681"/>
      <c r="F166" s="682"/>
      <c r="G166" s="682"/>
      <c r="H166" s="682"/>
    </row>
    <row r="167" spans="1:9" s="713" customFormat="1" ht="50.1" customHeight="1" outlineLevel="1">
      <c r="A167" s="708">
        <f>A160+1</f>
        <v>101</v>
      </c>
      <c r="B167" s="709" t="s">
        <v>219</v>
      </c>
      <c r="C167" s="710" t="s">
        <v>220</v>
      </c>
      <c r="D167" s="711" t="s">
        <v>16</v>
      </c>
      <c r="E167" s="712">
        <v>3000</v>
      </c>
      <c r="F167" s="712">
        <f>250</f>
        <v>250</v>
      </c>
      <c r="G167" s="712">
        <f>+E167+F167</f>
        <v>3250</v>
      </c>
      <c r="H167" s="712">
        <v>50</v>
      </c>
    </row>
    <row r="168" spans="1:9" s="577" customFormat="1" ht="50.1" customHeight="1" outlineLevel="1" thickBot="1">
      <c r="A168" s="631"/>
      <c r="B168" s="714"/>
      <c r="C168" s="714" t="s">
        <v>221</v>
      </c>
      <c r="E168" s="715">
        <f>+E167</f>
        <v>3000</v>
      </c>
      <c r="F168" s="716">
        <f>+F167</f>
        <v>250</v>
      </c>
      <c r="G168" s="716">
        <f>+G167</f>
        <v>3250</v>
      </c>
      <c r="H168" s="716">
        <f>+H167</f>
        <v>50</v>
      </c>
    </row>
    <row r="169" spans="1:9" s="706" customFormat="1" ht="50.1" customHeight="1" outlineLevel="1" thickTop="1">
      <c r="A169" s="627"/>
      <c r="B169" s="605" t="s">
        <v>222</v>
      </c>
      <c r="C169" s="599"/>
      <c r="D169" s="604"/>
      <c r="E169" s="696"/>
      <c r="I169" s="665"/>
    </row>
    <row r="170" spans="1:9" s="706" customFormat="1" ht="50.1" customHeight="1" outlineLevel="1">
      <c r="A170" s="627"/>
      <c r="B170" s="581" t="s">
        <v>223</v>
      </c>
      <c r="C170" s="599"/>
      <c r="D170" s="604"/>
      <c r="E170" s="696"/>
      <c r="I170" s="665"/>
    </row>
    <row r="171" spans="1:9" s="695" customFormat="1" ht="50.1" customHeight="1" outlineLevel="1">
      <c r="A171" s="613">
        <f>+A167+1</f>
        <v>102</v>
      </c>
      <c r="B171" s="717" t="s">
        <v>224</v>
      </c>
      <c r="C171" s="718" t="s">
        <v>225</v>
      </c>
      <c r="D171" s="719" t="s">
        <v>16</v>
      </c>
      <c r="E171" s="720">
        <v>4750</v>
      </c>
      <c r="F171" s="720">
        <f>250+1000</f>
        <v>1250</v>
      </c>
      <c r="G171" s="720">
        <f>+E171+F171</f>
        <v>6000</v>
      </c>
      <c r="H171" s="720">
        <v>50</v>
      </c>
    </row>
    <row r="172" spans="1:9" s="665" customFormat="1" ht="50.1" customHeight="1" outlineLevel="1">
      <c r="A172" s="599"/>
      <c r="B172" s="721"/>
      <c r="C172" s="722" t="s">
        <v>226</v>
      </c>
      <c r="D172" s="616"/>
      <c r="E172" s="723">
        <f>SUM(E171:E171)</f>
        <v>4750</v>
      </c>
      <c r="F172" s="724">
        <f>SUM(F171:F171)</f>
        <v>1250</v>
      </c>
      <c r="G172" s="724">
        <f>SUM(G171:G171)</f>
        <v>6000</v>
      </c>
      <c r="H172" s="724">
        <f>SUM(H171:H171)</f>
        <v>50</v>
      </c>
    </row>
    <row r="173" spans="1:9" s="650" customFormat="1" ht="50.1" customHeight="1" outlineLevel="1">
      <c r="A173" s="648"/>
      <c r="B173" s="581"/>
      <c r="C173" s="639"/>
      <c r="D173" s="665"/>
      <c r="E173" s="649"/>
      <c r="I173" s="665"/>
    </row>
    <row r="174" spans="1:9" s="650" customFormat="1" ht="50.1" customHeight="1" outlineLevel="1">
      <c r="A174" s="648"/>
      <c r="B174" s="605" t="s">
        <v>227</v>
      </c>
      <c r="C174" s="639"/>
      <c r="D174" s="665"/>
      <c r="E174" s="649"/>
      <c r="I174" s="665"/>
    </row>
    <row r="175" spans="1:9" s="604" customFormat="1" ht="50.1" customHeight="1" outlineLevel="1">
      <c r="A175" s="599"/>
      <c r="B175" s="725" t="s">
        <v>228</v>
      </c>
      <c r="C175" s="599"/>
      <c r="D175" s="631"/>
      <c r="E175" s="672"/>
      <c r="F175" s="630"/>
      <c r="G175" s="630"/>
      <c r="H175" s="630"/>
    </row>
    <row r="176" spans="1:9" s="644" customFormat="1" ht="50.1" customHeight="1" outlineLevel="1">
      <c r="A176" s="661">
        <v>103</v>
      </c>
      <c r="B176" s="634" t="s">
        <v>229</v>
      </c>
      <c r="C176" s="663" t="s">
        <v>230</v>
      </c>
      <c r="D176" s="663" t="s">
        <v>16</v>
      </c>
      <c r="E176" s="617">
        <v>2959.24</v>
      </c>
      <c r="F176" s="643">
        <v>250</v>
      </c>
      <c r="G176" s="688">
        <f t="shared" ref="G176:G184" si="12">+E176+F176</f>
        <v>3209.24</v>
      </c>
      <c r="H176" s="688">
        <v>50</v>
      </c>
    </row>
    <row r="177" spans="1:9" s="644" customFormat="1" ht="50.1" customHeight="1" outlineLevel="1">
      <c r="A177" s="661">
        <f t="shared" ref="A177:A184" si="13">A176+1</f>
        <v>104</v>
      </c>
      <c r="B177" s="662" t="s">
        <v>231</v>
      </c>
      <c r="C177" s="663" t="s">
        <v>230</v>
      </c>
      <c r="D177" s="663" t="s">
        <v>16</v>
      </c>
      <c r="E177" s="617">
        <f>2959.24+40.37</f>
        <v>2999.6099999999997</v>
      </c>
      <c r="F177" s="643">
        <v>450</v>
      </c>
      <c r="G177" s="643">
        <f t="shared" si="12"/>
        <v>3449.6099999999997</v>
      </c>
      <c r="H177" s="688">
        <v>50</v>
      </c>
    </row>
    <row r="178" spans="1:9" s="644" customFormat="1" ht="50.1" customHeight="1" outlineLevel="1">
      <c r="A178" s="661">
        <f t="shared" si="13"/>
        <v>105</v>
      </c>
      <c r="B178" s="634" t="s">
        <v>232</v>
      </c>
      <c r="C178" s="663" t="s">
        <v>230</v>
      </c>
      <c r="D178" s="663" t="s">
        <v>16</v>
      </c>
      <c r="E178" s="617">
        <v>2959.24</v>
      </c>
      <c r="F178" s="643">
        <v>250</v>
      </c>
      <c r="G178" s="688">
        <f t="shared" si="12"/>
        <v>3209.24</v>
      </c>
      <c r="H178" s="688">
        <v>50</v>
      </c>
    </row>
    <row r="179" spans="1:9" s="637" customFormat="1" ht="50.1" customHeight="1" outlineLevel="1">
      <c r="A179" s="661">
        <f t="shared" si="13"/>
        <v>106</v>
      </c>
      <c r="B179" s="634" t="s">
        <v>233</v>
      </c>
      <c r="C179" s="663" t="s">
        <v>234</v>
      </c>
      <c r="D179" s="610" t="s">
        <v>16</v>
      </c>
      <c r="E179" s="617">
        <v>2959.24</v>
      </c>
      <c r="F179" s="636">
        <f>250</f>
        <v>250</v>
      </c>
      <c r="G179" s="689">
        <f t="shared" si="12"/>
        <v>3209.24</v>
      </c>
      <c r="H179" s="688">
        <v>50</v>
      </c>
    </row>
    <row r="180" spans="1:9" s="637" customFormat="1" ht="50.1" customHeight="1" outlineLevel="1">
      <c r="A180" s="661">
        <f t="shared" si="13"/>
        <v>107</v>
      </c>
      <c r="B180" s="634" t="s">
        <v>235</v>
      </c>
      <c r="C180" s="663" t="s">
        <v>230</v>
      </c>
      <c r="D180" s="610" t="s">
        <v>16</v>
      </c>
      <c r="E180" s="617">
        <v>2959.24</v>
      </c>
      <c r="F180" s="636">
        <f>250</f>
        <v>250</v>
      </c>
      <c r="G180" s="689">
        <f t="shared" si="12"/>
        <v>3209.24</v>
      </c>
      <c r="H180" s="688">
        <v>50</v>
      </c>
    </row>
    <row r="181" spans="1:9" s="637" customFormat="1" ht="50.1" customHeight="1" outlineLevel="1">
      <c r="A181" s="661">
        <f t="shared" si="13"/>
        <v>108</v>
      </c>
      <c r="B181" s="634" t="s">
        <v>236</v>
      </c>
      <c r="C181" s="663" t="s">
        <v>234</v>
      </c>
      <c r="D181" s="610" t="s">
        <v>16</v>
      </c>
      <c r="E181" s="617">
        <v>2959.24</v>
      </c>
      <c r="F181" s="636">
        <f>250</f>
        <v>250</v>
      </c>
      <c r="G181" s="689">
        <f t="shared" si="12"/>
        <v>3209.24</v>
      </c>
      <c r="H181" s="688">
        <v>50</v>
      </c>
    </row>
    <row r="182" spans="1:9" s="637" customFormat="1" ht="50.1" customHeight="1" outlineLevel="1">
      <c r="A182" s="661">
        <f t="shared" si="13"/>
        <v>109</v>
      </c>
      <c r="B182" s="634" t="s">
        <v>237</v>
      </c>
      <c r="C182" s="663" t="s">
        <v>234</v>
      </c>
      <c r="D182" s="610" t="s">
        <v>16</v>
      </c>
      <c r="E182" s="617">
        <v>2959.24</v>
      </c>
      <c r="F182" s="636">
        <f>250</f>
        <v>250</v>
      </c>
      <c r="G182" s="689">
        <f t="shared" si="12"/>
        <v>3209.24</v>
      </c>
      <c r="H182" s="688">
        <v>50</v>
      </c>
    </row>
    <row r="183" spans="1:9" s="644" customFormat="1" ht="50.1" customHeight="1" outlineLevel="1">
      <c r="A183" s="661">
        <f>+A182+1</f>
        <v>110</v>
      </c>
      <c r="B183" s="662" t="s">
        <v>238</v>
      </c>
      <c r="C183" s="663" t="s">
        <v>234</v>
      </c>
      <c r="D183" s="663" t="s">
        <v>16</v>
      </c>
      <c r="E183" s="617">
        <v>2959.24</v>
      </c>
      <c r="F183" s="643">
        <v>250</v>
      </c>
      <c r="G183" s="688">
        <f t="shared" si="12"/>
        <v>3209.24</v>
      </c>
      <c r="H183" s="688">
        <v>50</v>
      </c>
    </row>
    <row r="184" spans="1:9" s="644" customFormat="1" ht="50.1" customHeight="1" outlineLevel="1">
      <c r="A184" s="661">
        <f t="shared" si="13"/>
        <v>111</v>
      </c>
      <c r="B184" s="634" t="s">
        <v>239</v>
      </c>
      <c r="C184" s="663" t="s">
        <v>240</v>
      </c>
      <c r="D184" s="663" t="s">
        <v>16</v>
      </c>
      <c r="E184" s="617">
        <v>2959.24</v>
      </c>
      <c r="F184" s="643">
        <f>250</f>
        <v>250</v>
      </c>
      <c r="G184" s="688">
        <f t="shared" si="12"/>
        <v>3209.24</v>
      </c>
      <c r="H184" s="688">
        <v>50</v>
      </c>
    </row>
    <row r="185" spans="1:9" s="685" customFormat="1" ht="50.1" customHeight="1" outlineLevel="1" thickBot="1">
      <c r="A185" s="661"/>
      <c r="B185" s="691"/>
      <c r="C185" s="685" t="s">
        <v>241</v>
      </c>
      <c r="D185" s="692"/>
      <c r="E185" s="686">
        <f>SUM(E176:E184)</f>
        <v>26673.529999999992</v>
      </c>
      <c r="F185" s="686">
        <f>SUM(F176:F184)</f>
        <v>2450</v>
      </c>
      <c r="G185" s="686">
        <f>SUM(G176:G184)</f>
        <v>29123.529999999992</v>
      </c>
      <c r="H185" s="686">
        <f>SUM(H176:H184)</f>
        <v>450</v>
      </c>
    </row>
    <row r="186" spans="1:9" s="650" customFormat="1" ht="50.1" customHeight="1" outlineLevel="1" thickTop="1">
      <c r="A186" s="648"/>
      <c r="B186" s="581"/>
      <c r="C186" s="639"/>
      <c r="D186" s="665"/>
      <c r="E186" s="649"/>
      <c r="I186" s="665"/>
    </row>
    <row r="187" spans="1:9" s="650" customFormat="1" ht="50.1" customHeight="1" outlineLevel="1">
      <c r="A187" s="648"/>
      <c r="B187" s="581"/>
      <c r="C187" s="639"/>
      <c r="D187" s="665"/>
      <c r="E187" s="649"/>
      <c r="I187" s="665"/>
    </row>
    <row r="188" spans="1:9" s="650" customFormat="1" ht="50.1" customHeight="1" outlineLevel="1">
      <c r="A188" s="648"/>
      <c r="B188" s="605" t="s">
        <v>242</v>
      </c>
      <c r="C188" s="726"/>
      <c r="D188" s="665"/>
      <c r="E188" s="649"/>
      <c r="I188" s="665"/>
    </row>
    <row r="189" spans="1:9" s="732" customFormat="1" ht="50.1" customHeight="1" outlineLevel="1">
      <c r="A189" s="727">
        <f>A184+1</f>
        <v>112</v>
      </c>
      <c r="B189" s="728" t="s">
        <v>243</v>
      </c>
      <c r="C189" s="729" t="s">
        <v>244</v>
      </c>
      <c r="D189" s="730" t="s">
        <v>16</v>
      </c>
      <c r="E189" s="731">
        <v>3000</v>
      </c>
      <c r="F189" s="731">
        <f>500</f>
        <v>500</v>
      </c>
      <c r="G189" s="731">
        <f>+E189+F189</f>
        <v>3500</v>
      </c>
      <c r="H189" s="731">
        <v>50</v>
      </c>
    </row>
    <row r="190" spans="1:9" s="604" customFormat="1" ht="50.1" customHeight="1" outlineLevel="1">
      <c r="A190" s="599">
        <f>A189+1</f>
        <v>113</v>
      </c>
      <c r="B190" s="614" t="s">
        <v>245</v>
      </c>
      <c r="C190" s="615" t="s">
        <v>244</v>
      </c>
      <c r="D190" s="616" t="s">
        <v>16</v>
      </c>
      <c r="E190" s="641">
        <v>3000</v>
      </c>
      <c r="F190" s="619">
        <v>250</v>
      </c>
      <c r="G190" s="619">
        <f>+E190+F190</f>
        <v>3250</v>
      </c>
      <c r="H190" s="619">
        <v>50</v>
      </c>
    </row>
    <row r="191" spans="1:9" s="624" customFormat="1" ht="50.1" customHeight="1" outlineLevel="1">
      <c r="A191" s="631">
        <f>A190+1</f>
        <v>114</v>
      </c>
      <c r="B191" s="609" t="s">
        <v>246</v>
      </c>
      <c r="C191" s="620" t="s">
        <v>244</v>
      </c>
      <c r="D191" s="621" t="s">
        <v>16</v>
      </c>
      <c r="E191" s="617">
        <v>3000</v>
      </c>
      <c r="F191" s="623">
        <v>250</v>
      </c>
      <c r="G191" s="623">
        <f>+E191+F191</f>
        <v>3250</v>
      </c>
      <c r="H191" s="623">
        <v>50</v>
      </c>
    </row>
    <row r="192" spans="1:9" s="682" customFormat="1" ht="50.1" customHeight="1" thickBot="1">
      <c r="A192" s="648"/>
      <c r="B192" s="581"/>
      <c r="C192" s="631" t="s">
        <v>247</v>
      </c>
      <c r="D192" s="625"/>
      <c r="E192" s="667">
        <f>SUM(E189:E191)</f>
        <v>9000</v>
      </c>
      <c r="F192" s="667">
        <f>SUM(F189:F191)</f>
        <v>1000</v>
      </c>
      <c r="G192" s="667">
        <f>SUM(G189:G191)</f>
        <v>10000</v>
      </c>
      <c r="H192" s="667">
        <f>SUM(H189:H191)</f>
        <v>150</v>
      </c>
      <c r="I192" s="625"/>
    </row>
    <row r="193" spans="1:9" s="650" customFormat="1" ht="50.1" customHeight="1" thickTop="1">
      <c r="A193" s="648"/>
      <c r="B193" s="581"/>
      <c r="C193" s="639"/>
      <c r="D193" s="665"/>
      <c r="I193" s="665"/>
    </row>
    <row r="194" spans="1:9" s="650" customFormat="1" ht="50.1" customHeight="1">
      <c r="A194" s="648"/>
      <c r="B194" s="581"/>
      <c r="C194" s="639"/>
      <c r="D194" s="665"/>
      <c r="I194" s="665"/>
    </row>
    <row r="195" spans="1:9" s="665" customFormat="1" ht="50.1" customHeight="1" thickBot="1">
      <c r="A195" s="599"/>
      <c r="B195" s="581"/>
      <c r="C195" s="631" t="s">
        <v>248</v>
      </c>
      <c r="E195" s="733"/>
      <c r="F195" s="733"/>
      <c r="G195" s="733"/>
      <c r="H195" s="733">
        <f>+H13+H40+H48+H60+H68+H78+H97+H112+H117+H130+H138+H144+H157+H161+H168+H172+H185+H192+H54+H34+H22</f>
        <v>6500</v>
      </c>
    </row>
    <row r="196" spans="1:9" s="650" customFormat="1" ht="50.1" customHeight="1" thickTop="1">
      <c r="A196" s="648"/>
      <c r="B196" s="581"/>
      <c r="C196" s="639"/>
      <c r="D196" s="665"/>
      <c r="I196" s="665"/>
    </row>
    <row r="197" spans="1:9" s="650" customFormat="1" ht="35.1" customHeight="1">
      <c r="A197" s="648"/>
      <c r="B197" s="581"/>
      <c r="C197" s="639"/>
      <c r="D197" s="665"/>
      <c r="G197" s="665"/>
      <c r="H197" s="665"/>
      <c r="I197" s="665"/>
    </row>
    <row r="198" spans="1:9" s="650" customFormat="1" ht="39.9" customHeight="1">
      <c r="A198" s="648"/>
      <c r="B198" s="581"/>
      <c r="C198" s="639"/>
      <c r="D198" s="665"/>
      <c r="G198" s="665"/>
      <c r="H198" s="665"/>
      <c r="I198" s="665"/>
    </row>
    <row r="199" spans="1:9" s="736" customFormat="1" ht="39.9" customHeight="1">
      <c r="A199" s="734"/>
      <c r="B199" s="735"/>
      <c r="C199" s="734"/>
      <c r="E199" s="737"/>
      <c r="F199" s="737"/>
      <c r="G199" s="604"/>
    </row>
    <row r="200" spans="1:9" s="736" customFormat="1" ht="39.9" customHeight="1">
      <c r="A200" s="734"/>
      <c r="B200" s="735"/>
      <c r="C200" s="734"/>
      <c r="E200" s="734"/>
      <c r="F200" s="734"/>
    </row>
    <row r="201" spans="1:9" s="736" customFormat="1" ht="39.9" customHeight="1">
      <c r="A201" s="734"/>
      <c r="B201" s="735"/>
      <c r="C201" s="734"/>
      <c r="E201" s="734"/>
      <c r="F201" s="734"/>
    </row>
    <row r="202" spans="1:9" s="736" customFormat="1" ht="39.9" customHeight="1">
      <c r="A202" s="734"/>
      <c r="B202" s="735"/>
      <c r="C202" s="734"/>
      <c r="E202" s="734"/>
      <c r="F202" s="734"/>
    </row>
    <row r="203" spans="1:9" s="736" customFormat="1" ht="39.9" customHeight="1">
      <c r="A203" s="734"/>
      <c r="B203" s="735"/>
      <c r="C203" s="734"/>
      <c r="E203" s="734"/>
      <c r="F203" s="734"/>
    </row>
    <row r="204" spans="1:9" s="736" customFormat="1" ht="39.9" customHeight="1">
      <c r="A204" s="734"/>
      <c r="B204" s="738"/>
      <c r="C204" s="599"/>
      <c r="D204" s="604"/>
      <c r="E204" s="734"/>
      <c r="F204" s="734"/>
    </row>
    <row r="205" spans="1:9" s="736" customFormat="1" ht="39.9" customHeight="1">
      <c r="A205" s="734"/>
      <c r="B205" s="738"/>
      <c r="C205" s="599"/>
      <c r="D205" s="604"/>
      <c r="E205" s="734"/>
      <c r="F205" s="734"/>
    </row>
    <row r="206" spans="1:9" s="736" customFormat="1" ht="39.9" customHeight="1">
      <c r="A206" s="734"/>
      <c r="B206" s="738"/>
      <c r="C206" s="599"/>
      <c r="D206" s="604"/>
      <c r="E206" s="734"/>
      <c r="F206" s="734"/>
    </row>
    <row r="207" spans="1:9" s="736" customFormat="1" ht="39.9" customHeight="1">
      <c r="A207" s="734"/>
      <c r="B207" s="738"/>
      <c r="C207" s="599"/>
      <c r="D207" s="604"/>
      <c r="E207" s="734"/>
      <c r="F207" s="734"/>
    </row>
    <row r="208" spans="1:9" s="736" customFormat="1" ht="39.9" customHeight="1">
      <c r="A208" s="734"/>
      <c r="B208" s="738"/>
      <c r="C208" s="599"/>
      <c r="D208" s="604"/>
      <c r="E208" s="734"/>
      <c r="F208" s="734"/>
    </row>
    <row r="209" spans="1:6" s="736" customFormat="1" ht="39.9" customHeight="1">
      <c r="A209" s="734"/>
      <c r="B209" s="738"/>
      <c r="C209" s="599"/>
      <c r="D209" s="604"/>
      <c r="E209" s="734"/>
      <c r="F209" s="734"/>
    </row>
    <row r="210" spans="1:6" s="736" customFormat="1" ht="39.9" customHeight="1">
      <c r="A210" s="734"/>
      <c r="B210" s="738"/>
      <c r="C210" s="599"/>
      <c r="D210" s="604"/>
      <c r="E210" s="734"/>
      <c r="F210" s="734"/>
    </row>
    <row r="211" spans="1:6" s="736" customFormat="1" ht="39.9" customHeight="1">
      <c r="A211" s="734"/>
      <c r="B211" s="738"/>
      <c r="C211" s="599"/>
      <c r="D211" s="604"/>
      <c r="E211" s="734"/>
      <c r="F211" s="734"/>
    </row>
    <row r="212" spans="1:6" s="736" customFormat="1" ht="39.9" customHeight="1">
      <c r="A212" s="734"/>
      <c r="B212" s="738"/>
      <c r="C212" s="599"/>
      <c r="D212" s="604"/>
      <c r="E212" s="734"/>
      <c r="F212" s="734"/>
    </row>
    <row r="213" spans="1:6" s="736" customFormat="1" ht="39.9" customHeight="1">
      <c r="A213" s="734"/>
      <c r="B213" s="738"/>
      <c r="C213" s="599"/>
      <c r="D213" s="604"/>
      <c r="E213" s="734"/>
      <c r="F213" s="734"/>
    </row>
    <row r="214" spans="1:6" s="736" customFormat="1" ht="39.9" customHeight="1">
      <c r="A214" s="734"/>
      <c r="B214" s="738"/>
      <c r="C214" s="599"/>
      <c r="D214" s="604"/>
      <c r="E214" s="734"/>
      <c r="F214" s="734"/>
    </row>
    <row r="215" spans="1:6" s="736" customFormat="1" ht="39.9" customHeight="1">
      <c r="A215" s="734"/>
      <c r="B215" s="738"/>
      <c r="C215" s="599"/>
      <c r="D215" s="604"/>
      <c r="E215" s="734"/>
      <c r="F215" s="734"/>
    </row>
    <row r="216" spans="1:6" s="604" customFormat="1" ht="39.9" customHeight="1">
      <c r="A216" s="599"/>
      <c r="B216" s="587"/>
      <c r="C216" s="599"/>
      <c r="E216" s="737"/>
      <c r="F216" s="737"/>
    </row>
    <row r="217" spans="1:6" s="604" customFormat="1" ht="39.9" customHeight="1">
      <c r="A217" s="599"/>
      <c r="B217" s="587"/>
      <c r="C217" s="599"/>
      <c r="E217" s="734"/>
      <c r="F217" s="734"/>
    </row>
    <row r="218" spans="1:6" s="604" customFormat="1" ht="39.9" customHeight="1">
      <c r="A218" s="599"/>
      <c r="B218" s="587"/>
      <c r="C218" s="599"/>
      <c r="E218" s="734"/>
      <c r="F218" s="734"/>
    </row>
    <row r="219" spans="1:6" s="604" customFormat="1" ht="39.9" customHeight="1">
      <c r="A219" s="599"/>
      <c r="B219" s="587"/>
      <c r="C219" s="599"/>
      <c r="E219" s="734"/>
      <c r="F219" s="734"/>
    </row>
    <row r="220" spans="1:6" s="736" customFormat="1" ht="39.9" customHeight="1">
      <c r="A220" s="734"/>
      <c r="B220" s="738"/>
      <c r="C220" s="599"/>
      <c r="D220" s="604"/>
      <c r="E220" s="734"/>
      <c r="F220" s="734"/>
    </row>
    <row r="221" spans="1:6" s="736" customFormat="1" ht="39.9" customHeight="1">
      <c r="A221" s="734"/>
      <c r="B221" s="738"/>
      <c r="C221" s="599"/>
      <c r="D221" s="604"/>
      <c r="E221" s="734"/>
      <c r="F221" s="734"/>
    </row>
    <row r="222" spans="1:6" s="736" customFormat="1" ht="39.9" customHeight="1">
      <c r="A222" s="734"/>
      <c r="B222" s="735"/>
      <c r="C222" s="734"/>
      <c r="E222" s="734"/>
      <c r="F222" s="734"/>
    </row>
    <row r="223" spans="1:6" s="736" customFormat="1" ht="39.9" customHeight="1">
      <c r="A223" s="734"/>
      <c r="B223" s="735"/>
      <c r="C223" s="734"/>
      <c r="E223" s="734"/>
      <c r="F223" s="734"/>
    </row>
    <row r="224" spans="1:6" s="736" customFormat="1" ht="39.9" customHeight="1">
      <c r="A224" s="734"/>
      <c r="B224" s="735"/>
      <c r="C224" s="734"/>
      <c r="E224" s="734"/>
      <c r="F224" s="734"/>
    </row>
    <row r="225" spans="1:6" s="736" customFormat="1" ht="39.9" customHeight="1">
      <c r="A225" s="734"/>
      <c r="B225" s="738"/>
      <c r="C225" s="599"/>
      <c r="D225" s="604"/>
      <c r="E225" s="734"/>
      <c r="F225" s="734"/>
    </row>
    <row r="226" spans="1:6" s="736" customFormat="1" ht="39.9" customHeight="1">
      <c r="A226" s="734"/>
      <c r="B226" s="738"/>
      <c r="C226" s="599"/>
      <c r="D226" s="604"/>
      <c r="E226" s="734"/>
      <c r="F226" s="734"/>
    </row>
    <row r="227" spans="1:6" s="736" customFormat="1" ht="39.9" customHeight="1">
      <c r="A227" s="734"/>
      <c r="B227" s="735"/>
      <c r="C227" s="734"/>
      <c r="E227" s="734"/>
      <c r="F227" s="734"/>
    </row>
    <row r="228" spans="1:6" s="736" customFormat="1" ht="39.9" customHeight="1">
      <c r="A228" s="734"/>
      <c r="B228" s="735"/>
      <c r="C228" s="734"/>
      <c r="E228" s="734"/>
      <c r="F228" s="734"/>
    </row>
    <row r="229" spans="1:6" s="736" customFormat="1" ht="39.9" customHeight="1">
      <c r="A229" s="734"/>
      <c r="B229" s="735"/>
      <c r="C229" s="734"/>
      <c r="E229" s="734"/>
      <c r="F229" s="734"/>
    </row>
    <row r="230" spans="1:6" s="736" customFormat="1" ht="39.9" customHeight="1">
      <c r="A230" s="734"/>
      <c r="B230" s="738"/>
      <c r="C230" s="599"/>
      <c r="D230" s="604"/>
      <c r="E230" s="734"/>
      <c r="F230" s="734"/>
    </row>
    <row r="231" spans="1:6" s="736" customFormat="1" ht="39.9" customHeight="1">
      <c r="A231" s="734"/>
      <c r="B231" s="738"/>
      <c r="C231" s="599"/>
      <c r="D231" s="604"/>
      <c r="E231" s="734"/>
      <c r="F231" s="734"/>
    </row>
    <row r="232" spans="1:6" s="736" customFormat="1" ht="39.9" customHeight="1">
      <c r="A232" s="734"/>
      <c r="B232" s="738"/>
      <c r="C232" s="599"/>
      <c r="D232" s="604"/>
      <c r="E232" s="734"/>
      <c r="F232" s="734"/>
    </row>
    <row r="233" spans="1:6" s="736" customFormat="1" ht="39.9" customHeight="1">
      <c r="A233" s="734"/>
      <c r="B233" s="738"/>
      <c r="C233" s="599"/>
      <c r="D233" s="604"/>
      <c r="E233" s="734"/>
      <c r="F233" s="734"/>
    </row>
    <row r="234" spans="1:6" s="736" customFormat="1" ht="39.9" customHeight="1">
      <c r="A234" s="734"/>
      <c r="B234" s="738"/>
      <c r="C234" s="599"/>
      <c r="D234" s="604"/>
      <c r="E234" s="734"/>
      <c r="F234" s="734"/>
    </row>
    <row r="235" spans="1:6" s="736" customFormat="1" ht="39.9" customHeight="1">
      <c r="A235" s="734"/>
      <c r="B235" s="738"/>
      <c r="C235" s="599"/>
      <c r="D235" s="604"/>
      <c r="E235" s="734"/>
      <c r="F235" s="734"/>
    </row>
    <row r="236" spans="1:6" s="736" customFormat="1" ht="39.9" customHeight="1">
      <c r="A236" s="734"/>
      <c r="B236" s="738"/>
      <c r="C236" s="599"/>
      <c r="D236" s="604"/>
      <c r="E236" s="734"/>
      <c r="F236" s="734"/>
    </row>
    <row r="237" spans="1:6" s="736" customFormat="1" ht="39.9" customHeight="1">
      <c r="A237" s="734"/>
      <c r="B237" s="738"/>
      <c r="C237" s="599"/>
      <c r="D237" s="604"/>
      <c r="E237" s="734"/>
      <c r="F237" s="734"/>
    </row>
    <row r="238" spans="1:6" s="736" customFormat="1" ht="39.9" customHeight="1">
      <c r="A238" s="734"/>
      <c r="B238" s="738"/>
      <c r="C238" s="599"/>
      <c r="D238" s="604"/>
      <c r="E238" s="734"/>
      <c r="F238" s="734"/>
    </row>
    <row r="239" spans="1:6" s="736" customFormat="1" ht="39.9" customHeight="1">
      <c r="A239" s="734"/>
      <c r="B239" s="738"/>
      <c r="C239" s="599"/>
      <c r="D239" s="604"/>
      <c r="E239" s="734"/>
      <c r="F239" s="734"/>
    </row>
    <row r="240" spans="1:6" s="736" customFormat="1" ht="39.9" customHeight="1">
      <c r="A240" s="734"/>
      <c r="B240" s="738"/>
      <c r="C240" s="599"/>
      <c r="D240" s="604"/>
      <c r="E240" s="734"/>
      <c r="F240" s="734"/>
    </row>
    <row r="241" spans="1:6" s="736" customFormat="1" ht="39.9" customHeight="1">
      <c r="A241" s="734"/>
      <c r="B241" s="738"/>
      <c r="C241" s="599"/>
      <c r="D241" s="604"/>
      <c r="E241" s="734"/>
      <c r="F241" s="734"/>
    </row>
    <row r="242" spans="1:6" s="736" customFormat="1" ht="39.9" customHeight="1">
      <c r="A242" s="734"/>
      <c r="B242" s="738"/>
      <c r="C242" s="599"/>
      <c r="D242" s="604"/>
      <c r="E242" s="734"/>
      <c r="F242" s="734"/>
    </row>
    <row r="243" spans="1:6" s="604" customFormat="1" ht="39.9" customHeight="1">
      <c r="A243" s="599"/>
      <c r="B243" s="587"/>
      <c r="C243" s="599"/>
      <c r="E243" s="734"/>
      <c r="F243" s="734"/>
    </row>
    <row r="244" spans="1:6" s="736" customFormat="1" ht="39.9" customHeight="1">
      <c r="A244" s="734"/>
      <c r="B244" s="738"/>
      <c r="C244" s="599"/>
      <c r="D244" s="604"/>
      <c r="E244" s="734"/>
      <c r="F244" s="734"/>
    </row>
    <row r="245" spans="1:6" s="736" customFormat="1" ht="39.9" customHeight="1">
      <c r="A245" s="734"/>
      <c r="B245" s="738"/>
      <c r="C245" s="599"/>
      <c r="D245" s="604"/>
      <c r="E245" s="734"/>
      <c r="F245" s="734"/>
    </row>
    <row r="246" spans="1:6" s="736" customFormat="1" ht="39.9" customHeight="1">
      <c r="A246" s="734"/>
      <c r="B246" s="738"/>
      <c r="C246" s="599"/>
      <c r="D246" s="604"/>
      <c r="E246" s="734"/>
      <c r="F246" s="734"/>
    </row>
    <row r="247" spans="1:6" s="604" customFormat="1" ht="39.9" customHeight="1">
      <c r="A247" s="599"/>
      <c r="B247" s="587"/>
      <c r="C247" s="734"/>
      <c r="D247" s="736"/>
      <c r="E247" s="734"/>
      <c r="F247" s="734"/>
    </row>
    <row r="248" spans="1:6" s="604" customFormat="1" ht="39.9" customHeight="1">
      <c r="A248" s="599"/>
      <c r="B248" s="587"/>
      <c r="C248" s="734"/>
      <c r="D248" s="736"/>
      <c r="E248" s="734"/>
      <c r="F248" s="734"/>
    </row>
    <row r="249" spans="1:6" s="604" customFormat="1" ht="39.9" customHeight="1">
      <c r="A249" s="599"/>
      <c r="B249" s="587"/>
      <c r="C249" s="599"/>
      <c r="E249" s="737"/>
      <c r="F249" s="737"/>
    </row>
    <row r="250" spans="1:6" s="604" customFormat="1" ht="39.9" customHeight="1">
      <c r="A250" s="599"/>
      <c r="B250" s="587"/>
      <c r="C250" s="599"/>
      <c r="E250" s="737"/>
      <c r="F250" s="737"/>
    </row>
    <row r="251" spans="1:6" s="604" customFormat="1" ht="39.9" customHeight="1">
      <c r="A251" s="599"/>
      <c r="B251" s="587"/>
      <c r="C251" s="599"/>
      <c r="E251" s="737"/>
      <c r="F251" s="737"/>
    </row>
    <row r="252" spans="1:6" s="604" customFormat="1" ht="39.9" customHeight="1">
      <c r="A252" s="599"/>
      <c r="B252" s="587"/>
      <c r="C252" s="599"/>
      <c r="E252" s="737"/>
      <c r="F252" s="737"/>
    </row>
    <row r="253" spans="1:6" s="604" customFormat="1" ht="39.9" customHeight="1">
      <c r="A253" s="599"/>
      <c r="B253" s="587"/>
      <c r="C253" s="734"/>
      <c r="E253" s="734"/>
      <c r="F253" s="734"/>
    </row>
    <row r="254" spans="1:6" s="604" customFormat="1" ht="39.9" customHeight="1">
      <c r="A254" s="599"/>
      <c r="B254" s="587"/>
      <c r="C254" s="599"/>
      <c r="E254" s="734"/>
      <c r="F254" s="734"/>
    </row>
    <row r="255" spans="1:6" s="604" customFormat="1" ht="39.9" customHeight="1">
      <c r="A255" s="599"/>
      <c r="B255" s="587"/>
      <c r="C255" s="599"/>
      <c r="E255" s="734"/>
      <c r="F255" s="734"/>
    </row>
    <row r="256" spans="1:6" s="604" customFormat="1" ht="39.9" customHeight="1">
      <c r="A256" s="599"/>
      <c r="B256" s="587"/>
      <c r="C256" s="599"/>
      <c r="E256" s="734"/>
      <c r="F256" s="734"/>
    </row>
    <row r="257" spans="1:6" s="604" customFormat="1" ht="39.9" customHeight="1">
      <c r="A257" s="599"/>
      <c r="B257" s="587"/>
      <c r="C257" s="599"/>
      <c r="E257" s="734"/>
      <c r="F257" s="734"/>
    </row>
    <row r="258" spans="1:6" s="604" customFormat="1" ht="39.9" customHeight="1">
      <c r="A258" s="599"/>
      <c r="B258" s="587"/>
      <c r="C258" s="734"/>
      <c r="E258" s="734"/>
      <c r="F258" s="734"/>
    </row>
    <row r="259" spans="1:6" s="604" customFormat="1" ht="39.9" customHeight="1">
      <c r="A259" s="599"/>
      <c r="B259" s="587"/>
      <c r="C259" s="599"/>
      <c r="E259" s="734"/>
      <c r="F259" s="734"/>
    </row>
    <row r="260" spans="1:6" s="604" customFormat="1" ht="39.9" customHeight="1">
      <c r="A260" s="599"/>
      <c r="B260" s="587"/>
      <c r="C260" s="599"/>
      <c r="E260" s="734"/>
      <c r="F260" s="734"/>
    </row>
    <row r="261" spans="1:6" s="604" customFormat="1" ht="39.9" customHeight="1">
      <c r="A261" s="599"/>
      <c r="B261" s="587"/>
      <c r="C261" s="599"/>
      <c r="E261" s="734"/>
      <c r="F261" s="734"/>
    </row>
    <row r="262" spans="1:6" s="604" customFormat="1" ht="39.9" customHeight="1">
      <c r="A262" s="599"/>
      <c r="B262" s="587"/>
      <c r="C262" s="599"/>
      <c r="E262" s="734"/>
      <c r="F262" s="734"/>
    </row>
    <row r="263" spans="1:6" s="604" customFormat="1" ht="39.9" customHeight="1">
      <c r="A263" s="599"/>
      <c r="B263" s="587"/>
      <c r="C263" s="599"/>
      <c r="E263" s="734"/>
      <c r="F263" s="734"/>
    </row>
    <row r="264" spans="1:6" s="604" customFormat="1" ht="39.9" customHeight="1">
      <c r="A264" s="599"/>
      <c r="B264" s="587"/>
      <c r="C264" s="599"/>
      <c r="E264" s="734"/>
      <c r="F264" s="734"/>
    </row>
    <row r="265" spans="1:6" s="604" customFormat="1" ht="39.9" customHeight="1">
      <c r="A265" s="599"/>
      <c r="B265" s="587"/>
      <c r="C265" s="599"/>
      <c r="E265" s="734"/>
      <c r="F265" s="734"/>
    </row>
    <row r="266" spans="1:6" s="604" customFormat="1" ht="39.9" customHeight="1">
      <c r="A266" s="599"/>
      <c r="B266" s="587"/>
      <c r="C266" s="599"/>
      <c r="E266" s="734"/>
      <c r="F266" s="734"/>
    </row>
    <row r="267" spans="1:6" s="604" customFormat="1" ht="39.9" customHeight="1">
      <c r="A267" s="599"/>
      <c r="B267" s="587"/>
      <c r="C267" s="599"/>
      <c r="E267" s="734"/>
      <c r="F267" s="734"/>
    </row>
    <row r="268" spans="1:6" s="604" customFormat="1" ht="39.9" customHeight="1">
      <c r="A268" s="599"/>
      <c r="B268" s="587"/>
      <c r="C268" s="599"/>
      <c r="E268" s="734"/>
      <c r="F268" s="734"/>
    </row>
    <row r="269" spans="1:6" s="604" customFormat="1" ht="39.9" customHeight="1">
      <c r="A269" s="599"/>
      <c r="B269" s="587"/>
      <c r="C269" s="599"/>
      <c r="E269" s="734"/>
      <c r="F269" s="734"/>
    </row>
    <row r="270" spans="1:6" s="604" customFormat="1" ht="39.9" customHeight="1">
      <c r="A270" s="599"/>
      <c r="B270" s="587"/>
      <c r="C270" s="599"/>
      <c r="E270" s="734"/>
      <c r="F270" s="734"/>
    </row>
    <row r="271" spans="1:6" s="604" customFormat="1" ht="39.9" customHeight="1">
      <c r="A271" s="599"/>
      <c r="B271" s="587"/>
      <c r="C271" s="599"/>
      <c r="E271" s="734"/>
      <c r="F271" s="734"/>
    </row>
    <row r="272" spans="1:6" s="604" customFormat="1" ht="39.9" customHeight="1">
      <c r="A272" s="599"/>
      <c r="B272" s="587"/>
      <c r="C272" s="599"/>
      <c r="E272" s="734"/>
      <c r="F272" s="734"/>
    </row>
    <row r="273" spans="1:6" s="604" customFormat="1" ht="39.9" customHeight="1">
      <c r="A273" s="599"/>
      <c r="B273" s="587"/>
      <c r="C273" s="599"/>
      <c r="E273" s="734"/>
      <c r="F273" s="734"/>
    </row>
    <row r="274" spans="1:6" s="604" customFormat="1" ht="39.9" customHeight="1">
      <c r="A274" s="599"/>
      <c r="B274" s="587"/>
      <c r="C274" s="599"/>
      <c r="E274" s="734"/>
      <c r="F274" s="734"/>
    </row>
    <row r="275" spans="1:6" s="604" customFormat="1" ht="39.9" customHeight="1">
      <c r="A275" s="599"/>
      <c r="B275" s="587"/>
      <c r="C275" s="599"/>
      <c r="E275" s="734"/>
      <c r="F275" s="734"/>
    </row>
    <row r="276" spans="1:6" s="604" customFormat="1" ht="39.9" customHeight="1">
      <c r="A276" s="599"/>
      <c r="B276" s="587"/>
      <c r="C276" s="599"/>
      <c r="E276" s="734"/>
      <c r="F276" s="734"/>
    </row>
    <row r="277" spans="1:6" s="604" customFormat="1" ht="39.9" customHeight="1">
      <c r="A277" s="599"/>
      <c r="B277" s="587"/>
      <c r="C277" s="599"/>
      <c r="E277" s="734"/>
      <c r="F277" s="734"/>
    </row>
    <row r="278" spans="1:6" s="604" customFormat="1" ht="39.9" customHeight="1">
      <c r="A278" s="599"/>
      <c r="B278" s="587"/>
      <c r="C278" s="599"/>
      <c r="E278" s="734"/>
      <c r="F278" s="734"/>
    </row>
    <row r="279" spans="1:6" s="604" customFormat="1" ht="39.9" customHeight="1">
      <c r="A279" s="599"/>
      <c r="B279" s="587"/>
      <c r="C279" s="599"/>
      <c r="E279" s="734"/>
      <c r="F279" s="734"/>
    </row>
    <row r="280" spans="1:6" s="604" customFormat="1" ht="39.9" customHeight="1">
      <c r="A280" s="599"/>
      <c r="B280" s="587"/>
      <c r="C280" s="599"/>
      <c r="E280" s="734"/>
      <c r="F280" s="734"/>
    </row>
    <row r="281" spans="1:6" s="604" customFormat="1" ht="39.9" customHeight="1">
      <c r="A281" s="599"/>
      <c r="B281" s="587"/>
      <c r="C281" s="599"/>
      <c r="E281" s="734"/>
      <c r="F281" s="734"/>
    </row>
    <row r="282" spans="1:6" s="604" customFormat="1" ht="39.9" customHeight="1">
      <c r="A282" s="599"/>
      <c r="B282" s="587"/>
      <c r="C282" s="599"/>
      <c r="E282" s="737"/>
      <c r="F282" s="737"/>
    </row>
    <row r="283" spans="1:6" s="604" customFormat="1" ht="39.9" customHeight="1">
      <c r="A283" s="599"/>
      <c r="B283" s="587"/>
      <c r="C283" s="599"/>
      <c r="E283" s="737"/>
      <c r="F283" s="737"/>
    </row>
    <row r="284" spans="1:6" s="604" customFormat="1" ht="39.9" customHeight="1">
      <c r="A284" s="599"/>
      <c r="B284" s="587"/>
      <c r="C284" s="599"/>
      <c r="E284" s="599"/>
      <c r="F284" s="599"/>
    </row>
    <row r="285" spans="1:6" s="604" customFormat="1" ht="39.9" customHeight="1">
      <c r="A285" s="599"/>
      <c r="B285" s="587"/>
      <c r="C285" s="599"/>
      <c r="E285" s="599"/>
      <c r="F285" s="599"/>
    </row>
    <row r="286" spans="1:6" s="604" customFormat="1" ht="39.9" customHeight="1">
      <c r="A286" s="599"/>
      <c r="B286" s="587"/>
      <c r="C286" s="599"/>
      <c r="E286" s="599"/>
      <c r="F286" s="599"/>
    </row>
    <row r="287" spans="1:6" s="604" customFormat="1" ht="39.9" customHeight="1">
      <c r="A287" s="599"/>
      <c r="B287" s="587"/>
      <c r="C287" s="599"/>
      <c r="E287" s="599"/>
      <c r="F287" s="599"/>
    </row>
    <row r="288" spans="1:6" s="604" customFormat="1" ht="39.9" customHeight="1">
      <c r="A288" s="599"/>
      <c r="B288" s="587"/>
      <c r="C288" s="599"/>
      <c r="E288" s="599"/>
      <c r="F288" s="599"/>
    </row>
    <row r="289" spans="1:8" s="604" customFormat="1" ht="39.9" customHeight="1">
      <c r="A289" s="599"/>
      <c r="B289" s="587"/>
      <c r="C289" s="599"/>
      <c r="E289" s="599"/>
      <c r="F289" s="599"/>
    </row>
    <row r="290" spans="1:8" s="604" customFormat="1" ht="39.9" customHeight="1">
      <c r="A290" s="599"/>
      <c r="B290" s="587"/>
      <c r="C290" s="599"/>
      <c r="E290" s="599"/>
      <c r="F290" s="599"/>
    </row>
    <row r="291" spans="1:8" s="604" customFormat="1" ht="39.9" customHeight="1">
      <c r="A291" s="599"/>
      <c r="B291" s="587"/>
      <c r="C291" s="599"/>
      <c r="E291" s="599"/>
      <c r="F291" s="599"/>
    </row>
    <row r="292" spans="1:8" s="604" customFormat="1" ht="39.9" customHeight="1">
      <c r="A292" s="599"/>
      <c r="B292" s="587"/>
      <c r="C292" s="599"/>
      <c r="E292" s="737"/>
      <c r="F292" s="737"/>
    </row>
    <row r="293" spans="1:8" s="604" customFormat="1" ht="39.9" customHeight="1">
      <c r="A293" s="599"/>
      <c r="B293" s="587"/>
      <c r="C293" s="599"/>
      <c r="E293" s="737"/>
      <c r="F293" s="737"/>
    </row>
    <row r="294" spans="1:8" s="604" customFormat="1" ht="39.9" customHeight="1">
      <c r="A294" s="599"/>
      <c r="B294" s="587"/>
      <c r="C294" s="599"/>
      <c r="E294" s="737"/>
      <c r="F294" s="737"/>
    </row>
    <row r="295" spans="1:8" s="604" customFormat="1" ht="39.9" customHeight="1">
      <c r="A295" s="599"/>
      <c r="B295" s="587"/>
      <c r="C295" s="599"/>
      <c r="E295" s="737"/>
      <c r="F295" s="737"/>
    </row>
    <row r="296" spans="1:8" s="604" customFormat="1" ht="39.9" customHeight="1">
      <c r="A296" s="599"/>
      <c r="B296" s="587"/>
      <c r="C296" s="599"/>
      <c r="E296" s="737"/>
      <c r="F296" s="737"/>
    </row>
    <row r="297" spans="1:8" s="604" customFormat="1" ht="39.9" customHeight="1">
      <c r="A297" s="599"/>
      <c r="B297" s="587"/>
      <c r="C297" s="599"/>
      <c r="E297" s="737"/>
      <c r="F297" s="737"/>
    </row>
    <row r="298" spans="1:8" s="604" customFormat="1" ht="39.9" customHeight="1">
      <c r="A298" s="599"/>
      <c r="B298" s="587"/>
      <c r="C298" s="599"/>
      <c r="E298" s="599"/>
      <c r="F298" s="599"/>
    </row>
    <row r="299" spans="1:8" s="604" customFormat="1" ht="39.9" customHeight="1">
      <c r="A299" s="599"/>
      <c r="B299" s="587"/>
      <c r="C299" s="599"/>
      <c r="E299" s="599"/>
      <c r="F299" s="599"/>
    </row>
    <row r="300" spans="1:8" s="604" customFormat="1" ht="39.9" customHeight="1">
      <c r="A300" s="599"/>
      <c r="B300" s="587"/>
      <c r="C300" s="599"/>
      <c r="E300" s="734"/>
      <c r="F300" s="734"/>
    </row>
    <row r="301" spans="1:8" s="604" customFormat="1" ht="39.9" customHeight="1">
      <c r="A301" s="599"/>
      <c r="B301" s="587"/>
      <c r="C301" s="599"/>
      <c r="E301" s="734"/>
      <c r="F301" s="734"/>
    </row>
    <row r="302" spans="1:8" s="604" customFormat="1" ht="39.9" customHeight="1">
      <c r="A302" s="599"/>
      <c r="B302" s="587"/>
      <c r="C302" s="599"/>
      <c r="E302" s="736"/>
      <c r="F302" s="736"/>
    </row>
    <row r="303" spans="1:8" s="604" customFormat="1" ht="39.9" customHeight="1">
      <c r="A303" s="599"/>
      <c r="B303" s="587"/>
      <c r="C303" s="599"/>
      <c r="E303" s="736"/>
      <c r="F303" s="736"/>
    </row>
    <row r="304" spans="1:8" ht="39.9" customHeight="1">
      <c r="G304" s="579"/>
      <c r="H304" s="579"/>
    </row>
    <row r="305" spans="7:8" ht="39.9" customHeight="1">
      <c r="G305" s="579"/>
      <c r="H305" s="579"/>
    </row>
    <row r="306" spans="7:8" ht="39.9" customHeight="1">
      <c r="G306" s="579"/>
      <c r="H306" s="579"/>
    </row>
    <row r="307" spans="7:8" ht="39.9" customHeight="1">
      <c r="G307" s="579"/>
      <c r="H307" s="579"/>
    </row>
    <row r="308" spans="7:8" ht="39.9" customHeight="1">
      <c r="G308" s="579"/>
      <c r="H308" s="579"/>
    </row>
    <row r="309" spans="7:8" ht="39.9" customHeight="1">
      <c r="G309" s="579"/>
      <c r="H309" s="579"/>
    </row>
  </sheetData>
  <sheetProtection selectLockedCells="1" selectUnlockedCells="1"/>
  <autoFilter ref="A7:J197" xr:uid="{00000000-0009-0000-0000-000001000000}"/>
  <mergeCells count="1">
    <mergeCell ref="D6:G6"/>
  </mergeCells>
  <conditionalFormatting sqref="A33">
    <cfRule type="duplicateValues" dxfId="721" priority="29"/>
  </conditionalFormatting>
  <conditionalFormatting sqref="A44">
    <cfRule type="duplicateValues" dxfId="720" priority="63"/>
  </conditionalFormatting>
  <conditionalFormatting sqref="A45:A47">
    <cfRule type="duplicateValues" dxfId="719" priority="76"/>
  </conditionalFormatting>
  <conditionalFormatting sqref="A59">
    <cfRule type="duplicateValues" dxfId="718" priority="3"/>
  </conditionalFormatting>
  <conditionalFormatting sqref="A65">
    <cfRule type="duplicateValues" dxfId="717" priority="58"/>
  </conditionalFormatting>
  <conditionalFormatting sqref="A73:A77">
    <cfRule type="duplicateValues" dxfId="716" priority="9"/>
  </conditionalFormatting>
  <conditionalFormatting sqref="A151 A153:A156">
    <cfRule type="duplicateValues" dxfId="715" priority="60"/>
  </conditionalFormatting>
  <conditionalFormatting sqref="A191">
    <cfRule type="duplicateValues" dxfId="714" priority="34"/>
  </conditionalFormatting>
  <conditionalFormatting sqref="A192:A1048576 A152 A66:A72 A157:A190 A48:A58 A34:A43 A60:A64 A1:A32 A78:A150">
    <cfRule type="duplicateValues" dxfId="713" priority="62"/>
  </conditionalFormatting>
  <conditionalFormatting sqref="A33:B33">
    <cfRule type="duplicateValues" dxfId="712" priority="28"/>
  </conditionalFormatting>
  <conditionalFormatting sqref="A59:B59">
    <cfRule type="duplicateValues" dxfId="711" priority="7"/>
  </conditionalFormatting>
  <conditionalFormatting sqref="A65:B65">
    <cfRule type="duplicateValues" dxfId="710" priority="57"/>
  </conditionalFormatting>
  <conditionalFormatting sqref="A73:B75 A76:A77">
    <cfRule type="duplicateValues" dxfId="709" priority="13"/>
  </conditionalFormatting>
  <conditionalFormatting sqref="A151:B151 A153:A156">
    <cfRule type="duplicateValues" dxfId="708" priority="59"/>
  </conditionalFormatting>
  <conditionalFormatting sqref="A191:B191">
    <cfRule type="duplicateValues" dxfId="707" priority="33"/>
  </conditionalFormatting>
  <conditionalFormatting sqref="A192:B1048576 A152:B152 A66:B72 A130:B133 A97:B102 A112:B123 A1:B9 B103:B107 B124:B128 A124:A129 B153:B156 A157:B190 B11:B12 A138:B150 A48:B58 A34:B44 A78:B81 B76:B77 B82:B86 A82:A96 A60:B64 A134:A137 A10:A12 A13:B32 A103:A111">
    <cfRule type="duplicateValues" dxfId="706" priority="71"/>
  </conditionalFormatting>
  <conditionalFormatting sqref="B10">
    <cfRule type="duplicateValues" dxfId="705" priority="20"/>
    <cfRule type="duplicateValues" dxfId="704" priority="21"/>
    <cfRule type="duplicateValues" dxfId="703" priority="22"/>
    <cfRule type="duplicateValues" dxfId="702" priority="23"/>
    <cfRule type="duplicateValues" dxfId="701" priority="24"/>
    <cfRule type="duplicateValues" dxfId="700" priority="25"/>
  </conditionalFormatting>
  <conditionalFormatting sqref="B33">
    <cfRule type="duplicateValues" dxfId="699" priority="30"/>
    <cfRule type="duplicateValues" dxfId="698" priority="31"/>
    <cfRule type="duplicateValues" dxfId="697" priority="32"/>
  </conditionalFormatting>
  <conditionalFormatting sqref="B45">
    <cfRule type="duplicateValues" dxfId="696" priority="75"/>
  </conditionalFormatting>
  <conditionalFormatting sqref="B46">
    <cfRule type="duplicateValues" dxfId="695" priority="74"/>
  </conditionalFormatting>
  <conditionalFormatting sqref="B47">
    <cfRule type="duplicateValues" dxfId="694" priority="47"/>
    <cfRule type="duplicateValues" dxfId="693" priority="46"/>
    <cfRule type="duplicateValues" dxfId="692" priority="45"/>
    <cfRule type="duplicateValues" dxfId="691" priority="44"/>
  </conditionalFormatting>
  <conditionalFormatting sqref="B59">
    <cfRule type="duplicateValues" dxfId="690" priority="4"/>
    <cfRule type="duplicateValues" dxfId="689" priority="5"/>
    <cfRule type="duplicateValues" dxfId="688" priority="6"/>
    <cfRule type="duplicateValues" dxfId="687" priority="2"/>
  </conditionalFormatting>
  <conditionalFormatting sqref="B73:B75">
    <cfRule type="duplicateValues" dxfId="686" priority="8"/>
    <cfRule type="duplicateValues" dxfId="685" priority="10"/>
    <cfRule type="duplicateValues" dxfId="684" priority="12"/>
    <cfRule type="duplicateValues" dxfId="683" priority="11"/>
  </conditionalFormatting>
  <conditionalFormatting sqref="B87">
    <cfRule type="duplicateValues" dxfId="682" priority="49"/>
    <cfRule type="duplicateValues" dxfId="681" priority="50"/>
    <cfRule type="duplicateValues" dxfId="680" priority="48"/>
  </conditionalFormatting>
  <conditionalFormatting sqref="B88:B89">
    <cfRule type="duplicateValues" dxfId="679" priority="40"/>
    <cfRule type="duplicateValues" dxfId="678" priority="41"/>
    <cfRule type="duplicateValues" dxfId="677" priority="38"/>
    <cfRule type="duplicateValues" dxfId="676" priority="39"/>
  </conditionalFormatting>
  <conditionalFormatting sqref="B90:B95">
    <cfRule type="duplicateValues" dxfId="675" priority="72"/>
  </conditionalFormatting>
  <conditionalFormatting sqref="B96">
    <cfRule type="duplicateValues" dxfId="674" priority="14"/>
    <cfRule type="duplicateValues" dxfId="673" priority="15"/>
    <cfRule type="duplicateValues" dxfId="672" priority="16"/>
    <cfRule type="duplicateValues" dxfId="671" priority="17"/>
    <cfRule type="duplicateValues" dxfId="670" priority="18"/>
    <cfRule type="duplicateValues" dxfId="669" priority="19"/>
  </conditionalFormatting>
  <conditionalFormatting sqref="B108">
    <cfRule type="duplicateValues" dxfId="668" priority="68"/>
    <cfRule type="duplicateValues" dxfId="667" priority="67"/>
  </conditionalFormatting>
  <conditionalFormatting sqref="B109:B111">
    <cfRule type="duplicateValues" dxfId="666" priority="42"/>
    <cfRule type="duplicateValues" dxfId="665" priority="43"/>
  </conditionalFormatting>
  <conditionalFormatting sqref="B129">
    <cfRule type="duplicateValues" dxfId="664" priority="55"/>
    <cfRule type="duplicateValues" dxfId="663" priority="54"/>
    <cfRule type="duplicateValues" dxfId="662" priority="56"/>
  </conditionalFormatting>
  <conditionalFormatting sqref="B134:B135">
    <cfRule type="duplicateValues" dxfId="661" priority="53"/>
    <cfRule type="duplicateValues" dxfId="660" priority="52"/>
    <cfRule type="duplicateValues" dxfId="659" priority="51"/>
  </conditionalFormatting>
  <conditionalFormatting sqref="B136">
    <cfRule type="duplicateValues" dxfId="658" priority="69"/>
    <cfRule type="duplicateValues" dxfId="657" priority="70"/>
  </conditionalFormatting>
  <conditionalFormatting sqref="B137">
    <cfRule type="duplicateValues" dxfId="656" priority="73"/>
  </conditionalFormatting>
  <conditionalFormatting sqref="B138:B1048576 B1:B9 B11:B58 B97:B135 B76:B89 B60:B72">
    <cfRule type="duplicateValues" dxfId="655" priority="27"/>
  </conditionalFormatting>
  <conditionalFormatting sqref="B138:B1048576">
    <cfRule type="duplicateValues" dxfId="654" priority="26"/>
  </conditionalFormatting>
  <conditionalFormatting sqref="B191">
    <cfRule type="duplicateValues" dxfId="653" priority="35"/>
    <cfRule type="duplicateValues" dxfId="652" priority="36"/>
    <cfRule type="duplicateValues" dxfId="651" priority="37"/>
  </conditionalFormatting>
  <conditionalFormatting sqref="B192:B1048576 B1:B9 B97:B107 B34:B46 B48:B58 B11:B32 B138:B190 B112:B135 B76:B87 B60:B72">
    <cfRule type="duplicateValues" dxfId="650" priority="66"/>
  </conditionalFormatting>
  <conditionalFormatting sqref="B192:B1048576 B1:B9 B97:B107 B112:B128 B130:B133 B34:B46 B48:B58 B11:B32 B138:B190 B76:B86 B60:B72">
    <cfRule type="duplicateValues" dxfId="649" priority="65"/>
  </conditionalFormatting>
  <conditionalFormatting sqref="B192:B1048576 B48:B58 B1:B9 B97:B107 B112:B128 B130:B133 B34:B46 B11:B32 B138:B190 B76:B86 B60:B72">
    <cfRule type="duplicateValues" dxfId="648" priority="64"/>
  </conditionalFormatting>
  <pageMargins left="0.7" right="0.7" top="0.75" bottom="0.75" header="0.51180555555555551" footer="0.51180555555555551"/>
  <pageSetup scale="14" firstPageNumber="0" fitToWidth="0" fitToHeight="2" orientation="portrait" horizontalDpi="4294967293" verticalDpi="300" r:id="rId1"/>
  <headerFooter alignWithMargins="0"/>
  <rowBreaks count="2" manualBreakCount="2">
    <brk id="98" max="96" man="1"/>
    <brk id="197" max="96" man="1"/>
  </row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tabColor indexed="57"/>
  </sheetPr>
  <dimension ref="A1:CX251"/>
  <sheetViews>
    <sheetView showGridLines="0" view="pageBreakPreview" zoomScale="60" zoomScaleNormal="95" workbookViewId="0">
      <pane xSplit="3" ySplit="7" topLeftCell="D94" activePane="bottomRight" state="frozen"/>
      <selection pane="topRight" activeCell="H25" sqref="H25"/>
      <selection pane="bottomLeft" activeCell="H25" sqref="H25"/>
      <selection pane="bottomRight" activeCell="B100" sqref="B100"/>
    </sheetView>
  </sheetViews>
  <sheetFormatPr baseColWidth="10" defaultColWidth="11.44140625" defaultRowHeight="22.8" outlineLevelRow="1" outlineLevelCol="1"/>
  <cols>
    <col min="1" max="1" width="7.109375" style="355" customWidth="1"/>
    <col min="2" max="2" width="36.33203125" style="369" customWidth="1"/>
    <col min="3" max="3" width="25.33203125" style="355" customWidth="1"/>
    <col min="4" max="4" width="12" style="360" customWidth="1"/>
    <col min="5" max="5" width="11.33203125" style="370" customWidth="1" outlineLevel="1"/>
    <col min="6" max="6" width="13.44140625" style="370" customWidth="1" outlineLevel="1"/>
    <col min="7" max="7" width="10.6640625" style="370" customWidth="1" outlineLevel="1"/>
    <col min="8" max="8" width="12" style="371" customWidth="1" outlineLevel="1"/>
    <col min="9" max="9" width="13" style="371" customWidth="1" outlineLevel="1"/>
    <col min="10" max="10" width="19.44140625" style="371" bestFit="1" customWidth="1" outlineLevel="1"/>
    <col min="11" max="11" width="21.109375" style="371" bestFit="1" customWidth="1" outlineLevel="1"/>
    <col min="12" max="12" width="11.88671875" style="360" bestFit="1" customWidth="1"/>
    <col min="13" max="13" width="51.5546875" style="369" customWidth="1"/>
    <col min="14" max="14" width="28.44140625" style="333" customWidth="1"/>
    <col min="15" max="15" width="27.109375" style="360" customWidth="1"/>
    <col min="16" max="16" width="21.5546875" style="543" customWidth="1" outlineLevel="1"/>
    <col min="17" max="17" width="20.5546875" style="543" customWidth="1" outlineLevel="1"/>
    <col min="18" max="18" width="28.109375" style="543" customWidth="1" outlineLevel="1"/>
    <col min="19" max="21" width="11.109375" style="371" customWidth="1" outlineLevel="1"/>
    <col min="22" max="22" width="11.33203125" style="371" customWidth="1" outlineLevel="1"/>
    <col min="23" max="16384" width="11.44140625" style="360"/>
  </cols>
  <sheetData>
    <row r="1" spans="1:22">
      <c r="B1" s="356">
        <v>1</v>
      </c>
      <c r="C1" s="357">
        <v>2</v>
      </c>
      <c r="D1" s="358">
        <v>3</v>
      </c>
      <c r="E1" s="359">
        <v>4</v>
      </c>
      <c r="F1" s="358">
        <v>5</v>
      </c>
      <c r="G1" s="359">
        <v>6</v>
      </c>
      <c r="H1" s="359">
        <v>8</v>
      </c>
      <c r="I1" s="358">
        <v>9</v>
      </c>
      <c r="J1" s="359">
        <v>10</v>
      </c>
      <c r="K1" s="358">
        <v>13</v>
      </c>
      <c r="M1" s="356">
        <v>1</v>
      </c>
      <c r="N1" s="334">
        <v>2</v>
      </c>
      <c r="O1" s="358">
        <v>3</v>
      </c>
      <c r="P1" s="541">
        <v>4</v>
      </c>
      <c r="Q1" s="542">
        <v>5</v>
      </c>
      <c r="R1" s="541">
        <v>6</v>
      </c>
      <c r="S1" s="359">
        <v>8</v>
      </c>
      <c r="T1" s="358">
        <v>9</v>
      </c>
      <c r="U1" s="359">
        <v>10</v>
      </c>
      <c r="V1" s="358">
        <v>13</v>
      </c>
    </row>
    <row r="2" spans="1:22" s="365" customFormat="1">
      <c r="A2" s="361"/>
      <c r="B2" s="362" t="s">
        <v>0</v>
      </c>
      <c r="C2" s="363"/>
      <c r="D2" s="364"/>
      <c r="H2" s="366"/>
      <c r="I2" s="366"/>
      <c r="J2" s="366"/>
      <c r="K2" s="366"/>
      <c r="L2" s="360"/>
      <c r="M2" s="362" t="s">
        <v>0</v>
      </c>
      <c r="N2" s="335"/>
      <c r="O2" s="364"/>
      <c r="P2" s="541"/>
      <c r="Q2" s="541"/>
      <c r="R2" s="541"/>
      <c r="S2" s="366"/>
      <c r="T2" s="366"/>
      <c r="U2" s="366"/>
      <c r="V2" s="366"/>
    </row>
    <row r="3" spans="1:22">
      <c r="B3" s="367" t="s">
        <v>1</v>
      </c>
      <c r="C3" s="368"/>
      <c r="E3" s="360"/>
      <c r="F3" s="360"/>
      <c r="G3" s="360"/>
      <c r="H3" s="360"/>
      <c r="I3" s="360"/>
      <c r="J3" s="360"/>
      <c r="K3" s="360"/>
      <c r="M3" s="367" t="s">
        <v>1</v>
      </c>
      <c r="N3" s="336"/>
      <c r="S3" s="360"/>
      <c r="T3" s="360"/>
      <c r="U3" s="360"/>
      <c r="V3" s="360"/>
    </row>
    <row r="4" spans="1:22" ht="12.75" customHeight="1">
      <c r="C4" s="363"/>
      <c r="N4" s="335"/>
    </row>
    <row r="5" spans="1:22" s="374" customFormat="1" ht="15" customHeight="1">
      <c r="A5" s="372"/>
      <c r="B5" s="373"/>
      <c r="C5" s="372" t="s">
        <v>2</v>
      </c>
      <c r="E5" s="374">
        <v>5</v>
      </c>
      <c r="F5" s="374">
        <v>6</v>
      </c>
      <c r="H5" s="375"/>
      <c r="I5" s="375"/>
      <c r="J5" s="375"/>
      <c r="K5" s="375"/>
      <c r="M5" s="373"/>
      <c r="N5" s="337" t="s">
        <v>2</v>
      </c>
      <c r="P5" s="543">
        <v>5</v>
      </c>
      <c r="Q5" s="543">
        <v>6</v>
      </c>
      <c r="R5" s="543"/>
      <c r="S5" s="375"/>
      <c r="T5" s="375"/>
      <c r="U5" s="375"/>
      <c r="V5" s="375"/>
    </row>
    <row r="6" spans="1:22" s="378" customFormat="1" ht="30" customHeight="1" thickBot="1">
      <c r="A6" s="376"/>
      <c r="B6" s="362"/>
      <c r="C6" s="377"/>
      <c r="D6" s="1765" t="s">
        <v>3</v>
      </c>
      <c r="E6" s="1765"/>
      <c r="F6" s="1765"/>
      <c r="G6" s="1765"/>
      <c r="H6" s="1765"/>
      <c r="I6" s="1765"/>
      <c r="J6" s="1765"/>
      <c r="K6" s="1765"/>
      <c r="M6" s="362"/>
      <c r="N6" s="338"/>
      <c r="O6" s="1765" t="s">
        <v>3</v>
      </c>
      <c r="P6" s="1765"/>
      <c r="Q6" s="1765"/>
      <c r="R6" s="1765"/>
      <c r="S6" s="1765"/>
      <c r="T6" s="1765"/>
      <c r="U6" s="1765"/>
      <c r="V6" s="1765"/>
    </row>
    <row r="7" spans="1:22" ht="30" customHeight="1" thickBot="1">
      <c r="B7" s="379" t="s">
        <v>4</v>
      </c>
      <c r="C7" s="380" t="s">
        <v>5</v>
      </c>
      <c r="D7" s="381" t="s">
        <v>6</v>
      </c>
      <c r="E7" s="381" t="s">
        <v>7</v>
      </c>
      <c r="F7" s="381" t="s">
        <v>8</v>
      </c>
      <c r="G7" s="381" t="s">
        <v>9</v>
      </c>
      <c r="H7" s="381" t="s">
        <v>249</v>
      </c>
      <c r="I7" s="381" t="s">
        <v>250</v>
      </c>
      <c r="J7" s="381" t="s">
        <v>251</v>
      </c>
      <c r="K7" s="381" t="s">
        <v>252</v>
      </c>
      <c r="M7" s="379" t="s">
        <v>4</v>
      </c>
      <c r="N7" s="339" t="s">
        <v>5</v>
      </c>
      <c r="O7" s="381" t="s">
        <v>6</v>
      </c>
      <c r="P7" s="544" t="s">
        <v>7</v>
      </c>
      <c r="Q7" s="544" t="s">
        <v>8</v>
      </c>
      <c r="R7" s="544" t="s">
        <v>9</v>
      </c>
      <c r="S7" s="381" t="s">
        <v>249</v>
      </c>
      <c r="T7" s="381" t="s">
        <v>250</v>
      </c>
      <c r="U7" s="381" t="s">
        <v>251</v>
      </c>
      <c r="V7" s="381" t="s">
        <v>252</v>
      </c>
    </row>
    <row r="8" spans="1:22" s="388" customFormat="1" ht="30" customHeight="1">
      <c r="A8" s="382"/>
      <c r="B8" s="362" t="s">
        <v>11</v>
      </c>
      <c r="C8" s="383"/>
      <c r="D8" s="384"/>
      <c r="E8" s="385"/>
      <c r="F8" s="385"/>
      <c r="G8" s="386"/>
      <c r="H8" s="387"/>
      <c r="I8" s="387"/>
      <c r="J8" s="387"/>
      <c r="K8" s="387"/>
      <c r="M8" s="362" t="s">
        <v>11</v>
      </c>
      <c r="N8" s="341"/>
      <c r="O8" s="384"/>
      <c r="P8" s="545"/>
      <c r="Q8" s="545"/>
      <c r="R8" s="546"/>
      <c r="S8" s="387"/>
      <c r="T8" s="387"/>
      <c r="U8" s="387"/>
      <c r="V8" s="387"/>
    </row>
    <row r="9" spans="1:22" s="388" customFormat="1" ht="30" customHeight="1">
      <c r="A9" s="382"/>
      <c r="B9" s="389" t="s">
        <v>12</v>
      </c>
      <c r="C9" s="383"/>
      <c r="D9" s="390"/>
      <c r="E9" s="390"/>
      <c r="F9" s="391"/>
      <c r="G9" s="392" t="s">
        <v>13</v>
      </c>
      <c r="H9" s="391"/>
      <c r="I9" s="393"/>
      <c r="J9" s="393"/>
      <c r="K9" s="393"/>
      <c r="M9" s="389" t="s">
        <v>12</v>
      </c>
      <c r="N9" s="341"/>
      <c r="O9" s="390"/>
      <c r="P9" s="545"/>
      <c r="Q9" s="545"/>
      <c r="R9" s="546" t="s">
        <v>13</v>
      </c>
      <c r="S9" s="391"/>
      <c r="T9" s="393"/>
      <c r="U9" s="393"/>
      <c r="V9" s="393"/>
    </row>
    <row r="10" spans="1:22" s="394" customFormat="1" ht="30" customHeight="1" outlineLevel="1">
      <c r="A10" s="394">
        <v>2</v>
      </c>
      <c r="B10" s="395" t="s">
        <v>253</v>
      </c>
      <c r="C10" s="396" t="s">
        <v>211</v>
      </c>
      <c r="D10" s="396" t="s">
        <v>20</v>
      </c>
      <c r="E10" s="397">
        <v>2825.1</v>
      </c>
      <c r="F10" s="397">
        <v>250</v>
      </c>
      <c r="G10" s="398">
        <f>+E10+F10</f>
        <v>3075.1</v>
      </c>
      <c r="H10" s="399">
        <v>1</v>
      </c>
      <c r="I10" s="399">
        <v>0</v>
      </c>
      <c r="J10" s="399">
        <v>0</v>
      </c>
      <c r="K10" s="399">
        <f>SUM(H10:J10)</f>
        <v>1</v>
      </c>
      <c r="M10" s="395" t="s">
        <v>253</v>
      </c>
      <c r="N10" s="343" t="s">
        <v>211</v>
      </c>
      <c r="O10" s="396" t="s">
        <v>20</v>
      </c>
      <c r="P10" s="547">
        <v>2959.24</v>
      </c>
      <c r="Q10" s="547">
        <v>250</v>
      </c>
      <c r="R10" s="548">
        <f>+P10+Q10</f>
        <v>3209.24</v>
      </c>
      <c r="S10" s="399">
        <v>1</v>
      </c>
      <c r="T10" s="399">
        <v>0</v>
      </c>
      <c r="U10" s="399">
        <v>0</v>
      </c>
      <c r="V10" s="399">
        <f>SUM(S10:U10)</f>
        <v>1</v>
      </c>
    </row>
    <row r="11" spans="1:22" s="404" customFormat="1" ht="30" customHeight="1" outlineLevel="1">
      <c r="A11" s="394"/>
      <c r="B11" s="395" t="s">
        <v>254</v>
      </c>
      <c r="C11" s="396" t="s">
        <v>211</v>
      </c>
      <c r="D11" s="400" t="s">
        <v>20</v>
      </c>
      <c r="E11" s="401">
        <v>2825.1</v>
      </c>
      <c r="F11" s="401">
        <v>250</v>
      </c>
      <c r="G11" s="402">
        <f>+E11+F11</f>
        <v>3075.1</v>
      </c>
      <c r="H11" s="403">
        <v>1</v>
      </c>
      <c r="I11" s="403">
        <v>0</v>
      </c>
      <c r="J11" s="403">
        <v>0</v>
      </c>
      <c r="K11" s="403">
        <f>SUM(H11:J11)</f>
        <v>1</v>
      </c>
      <c r="M11" s="395" t="s">
        <v>254</v>
      </c>
      <c r="N11" s="343" t="s">
        <v>211</v>
      </c>
      <c r="O11" s="400" t="s">
        <v>20</v>
      </c>
      <c r="P11" s="547">
        <v>2959.24</v>
      </c>
      <c r="Q11" s="547">
        <v>250</v>
      </c>
      <c r="R11" s="548">
        <f>+P11+Q11</f>
        <v>3209.24</v>
      </c>
      <c r="S11" s="403">
        <v>1</v>
      </c>
      <c r="T11" s="403">
        <v>0</v>
      </c>
      <c r="U11" s="403">
        <v>0</v>
      </c>
      <c r="V11" s="403">
        <f>SUM(S11:U11)</f>
        <v>1</v>
      </c>
    </row>
    <row r="12" spans="1:22" s="388" customFormat="1" ht="30" customHeight="1" outlineLevel="1">
      <c r="A12" s="382">
        <v>5</v>
      </c>
      <c r="B12" s="405" t="s">
        <v>17</v>
      </c>
      <c r="C12" s="406" t="s">
        <v>18</v>
      </c>
      <c r="D12" s="407" t="s">
        <v>16</v>
      </c>
      <c r="E12" s="408">
        <v>2825.1</v>
      </c>
      <c r="F12" s="409">
        <v>250</v>
      </c>
      <c r="G12" s="410">
        <f>+E12+F12</f>
        <v>3075.1</v>
      </c>
      <c r="H12" s="411">
        <v>0</v>
      </c>
      <c r="I12" s="411">
        <v>1</v>
      </c>
      <c r="J12" s="411">
        <v>0</v>
      </c>
      <c r="K12" s="411">
        <f>SUM(H12:J12)</f>
        <v>1</v>
      </c>
      <c r="M12" s="405" t="s">
        <v>17</v>
      </c>
      <c r="N12" s="344" t="s">
        <v>18</v>
      </c>
      <c r="O12" s="407" t="s">
        <v>16</v>
      </c>
      <c r="P12" s="547">
        <v>2959.24</v>
      </c>
      <c r="Q12" s="549">
        <v>250</v>
      </c>
      <c r="R12" s="550">
        <f>+P12+Q12</f>
        <v>3209.24</v>
      </c>
      <c r="S12" s="411">
        <v>0</v>
      </c>
      <c r="T12" s="411">
        <v>1</v>
      </c>
      <c r="U12" s="411">
        <v>0</v>
      </c>
      <c r="V12" s="411">
        <f>SUM(S12:U12)</f>
        <v>1</v>
      </c>
    </row>
    <row r="13" spans="1:22" s="388" customFormat="1" ht="30" customHeight="1" outlineLevel="1" thickBot="1">
      <c r="A13" s="382"/>
      <c r="B13" s="369"/>
      <c r="C13" s="412" t="s">
        <v>21</v>
      </c>
      <c r="E13" s="413">
        <f>SUM(E10:E12)</f>
        <v>8475.2999999999993</v>
      </c>
      <c r="F13" s="413">
        <f>SUM(F10:F12)</f>
        <v>750</v>
      </c>
      <c r="G13" s="413">
        <f>SUM(G10:G12)</f>
        <v>9225.2999999999993</v>
      </c>
      <c r="H13" s="414"/>
      <c r="J13" s="414"/>
      <c r="K13" s="414"/>
      <c r="M13" s="369"/>
      <c r="N13" s="345" t="s">
        <v>21</v>
      </c>
      <c r="P13" s="551">
        <f>SUM(P10:P12)</f>
        <v>8877.7199999999993</v>
      </c>
      <c r="Q13" s="551">
        <f>SUM(Q10:Q12)</f>
        <v>750</v>
      </c>
      <c r="R13" s="551">
        <f>SUM(R10:R12)</f>
        <v>9627.7199999999993</v>
      </c>
      <c r="S13" s="414"/>
      <c r="U13" s="414"/>
      <c r="V13" s="414"/>
    </row>
    <row r="14" spans="1:22" s="388" customFormat="1" ht="30" customHeight="1" outlineLevel="1" thickTop="1">
      <c r="A14" s="382"/>
      <c r="B14" s="369"/>
      <c r="C14" s="412"/>
      <c r="E14" s="415"/>
      <c r="F14" s="415"/>
      <c r="G14" s="415"/>
      <c r="H14" s="414"/>
      <c r="J14" s="414"/>
      <c r="K14" s="414"/>
      <c r="M14" s="369"/>
      <c r="N14" s="345"/>
      <c r="P14" s="552"/>
      <c r="Q14" s="552"/>
      <c r="R14" s="552"/>
      <c r="S14" s="414"/>
      <c r="U14" s="414"/>
      <c r="V14" s="414"/>
    </row>
    <row r="15" spans="1:22" s="388" customFormat="1" ht="30" customHeight="1" outlineLevel="1">
      <c r="A15" s="382"/>
      <c r="B15" s="369"/>
      <c r="C15" s="412"/>
      <c r="E15" s="415"/>
      <c r="F15" s="415"/>
      <c r="G15" s="415"/>
      <c r="H15" s="414"/>
      <c r="J15" s="414"/>
      <c r="K15" s="414"/>
      <c r="M15" s="369"/>
      <c r="N15" s="345"/>
      <c r="P15" s="552"/>
      <c r="Q15" s="552"/>
      <c r="R15" s="552"/>
      <c r="S15" s="414"/>
      <c r="U15" s="414"/>
      <c r="V15" s="414"/>
    </row>
    <row r="16" spans="1:22" s="418" customFormat="1" ht="30" customHeight="1" outlineLevel="1">
      <c r="A16" s="416"/>
      <c r="B16" s="369"/>
      <c r="C16" s="382"/>
      <c r="D16" s="388"/>
      <c r="E16" s="417"/>
      <c r="G16" s="419"/>
      <c r="H16" s="414"/>
      <c r="I16" s="388"/>
      <c r="J16" s="414"/>
      <c r="K16" s="414"/>
      <c r="L16" s="388"/>
      <c r="M16" s="369"/>
      <c r="N16" s="340"/>
      <c r="O16" s="388"/>
      <c r="P16" s="552"/>
      <c r="Q16" s="553"/>
      <c r="R16" s="554"/>
      <c r="S16" s="414"/>
      <c r="T16" s="388"/>
      <c r="U16" s="414"/>
      <c r="V16" s="414"/>
    </row>
    <row r="17" spans="1:22" s="388" customFormat="1" ht="30" customHeight="1" outlineLevel="1">
      <c r="A17" s="382"/>
      <c r="B17" s="389" t="s">
        <v>22</v>
      </c>
      <c r="C17" s="382"/>
      <c r="D17" s="382"/>
      <c r="E17" s="417"/>
      <c r="F17" s="418"/>
      <c r="G17" s="418"/>
      <c r="M17" s="389" t="s">
        <v>22</v>
      </c>
      <c r="N17" s="340"/>
      <c r="O17" s="382"/>
      <c r="P17" s="552"/>
      <c r="Q17" s="553"/>
      <c r="R17" s="553"/>
    </row>
    <row r="18" spans="1:22" s="427" customFormat="1" ht="30" customHeight="1" outlineLevel="1">
      <c r="A18" s="420">
        <v>8</v>
      </c>
      <c r="B18" s="421" t="s">
        <v>25</v>
      </c>
      <c r="C18" s="422" t="s">
        <v>26</v>
      </c>
      <c r="D18" s="423" t="s">
        <v>20</v>
      </c>
      <c r="E18" s="401">
        <v>2825.1</v>
      </c>
      <c r="F18" s="424">
        <v>725</v>
      </c>
      <c r="G18" s="425">
        <f>+E18+F18</f>
        <v>3550.1</v>
      </c>
      <c r="H18" s="426">
        <v>0.5</v>
      </c>
      <c r="I18" s="426">
        <v>0.5</v>
      </c>
      <c r="J18" s="426">
        <v>0</v>
      </c>
      <c r="K18" s="426">
        <f>SUM(H18:J18)</f>
        <v>1</v>
      </c>
      <c r="M18" s="421" t="s">
        <v>25</v>
      </c>
      <c r="N18" s="346" t="s">
        <v>26</v>
      </c>
      <c r="O18" s="423" t="s">
        <v>20</v>
      </c>
      <c r="P18" s="547">
        <v>2959.24</v>
      </c>
      <c r="Q18" s="549">
        <v>725</v>
      </c>
      <c r="R18" s="550">
        <f>+P18+Q18</f>
        <v>3684.24</v>
      </c>
      <c r="S18" s="426">
        <v>0.5</v>
      </c>
      <c r="T18" s="426">
        <v>0.5</v>
      </c>
      <c r="U18" s="426">
        <v>0</v>
      </c>
      <c r="V18" s="426">
        <f>SUM(S18:U18)</f>
        <v>1</v>
      </c>
    </row>
    <row r="19" spans="1:22" s="358" customFormat="1" ht="30" customHeight="1" outlineLevel="1">
      <c r="A19" s="420">
        <v>9</v>
      </c>
      <c r="B19" s="421" t="s">
        <v>27</v>
      </c>
      <c r="C19" s="422" t="s">
        <v>28</v>
      </c>
      <c r="D19" s="422" t="s">
        <v>20</v>
      </c>
      <c r="E19" s="397">
        <v>2825.1</v>
      </c>
      <c r="F19" s="428">
        <v>250</v>
      </c>
      <c r="G19" s="429">
        <f>+E19+F19</f>
        <v>3075.1</v>
      </c>
      <c r="H19" s="430">
        <v>0.5</v>
      </c>
      <c r="I19" s="430">
        <v>0.5</v>
      </c>
      <c r="J19" s="430">
        <v>0</v>
      </c>
      <c r="K19" s="430">
        <f>SUM(H19:J19)</f>
        <v>1</v>
      </c>
      <c r="M19" s="421" t="s">
        <v>27</v>
      </c>
      <c r="N19" s="346" t="s">
        <v>28</v>
      </c>
      <c r="O19" s="422" t="s">
        <v>20</v>
      </c>
      <c r="P19" s="547">
        <v>2959.24</v>
      </c>
      <c r="Q19" s="549">
        <v>250</v>
      </c>
      <c r="R19" s="550">
        <f>+P19+Q19</f>
        <v>3209.24</v>
      </c>
      <c r="S19" s="430">
        <v>0.5</v>
      </c>
      <c r="T19" s="430">
        <v>0.5</v>
      </c>
      <c r="U19" s="430">
        <v>0</v>
      </c>
      <c r="V19" s="430">
        <f>SUM(S19:U19)</f>
        <v>1</v>
      </c>
    </row>
    <row r="20" spans="1:22" s="404" customFormat="1" ht="30" customHeight="1" outlineLevel="1">
      <c r="A20" s="420">
        <v>10</v>
      </c>
      <c r="B20" s="395" t="s">
        <v>29</v>
      </c>
      <c r="C20" s="396" t="s">
        <v>30</v>
      </c>
      <c r="D20" s="400" t="s">
        <v>16</v>
      </c>
      <c r="E20" s="401">
        <v>2825.1</v>
      </c>
      <c r="F20" s="401">
        <v>250</v>
      </c>
      <c r="G20" s="402">
        <f>+E20+F20</f>
        <v>3075.1</v>
      </c>
      <c r="H20" s="403">
        <v>0</v>
      </c>
      <c r="I20" s="403">
        <v>1</v>
      </c>
      <c r="J20" s="403">
        <v>0</v>
      </c>
      <c r="K20" s="403">
        <f>SUM(H20:J20)</f>
        <v>1</v>
      </c>
      <c r="M20" s="395" t="s">
        <v>29</v>
      </c>
      <c r="N20" s="343" t="s">
        <v>30</v>
      </c>
      <c r="O20" s="400" t="s">
        <v>16</v>
      </c>
      <c r="P20" s="547">
        <v>2959.24</v>
      </c>
      <c r="Q20" s="547">
        <v>250</v>
      </c>
      <c r="R20" s="548">
        <f>+P20+Q20</f>
        <v>3209.24</v>
      </c>
      <c r="S20" s="403">
        <v>0</v>
      </c>
      <c r="T20" s="403">
        <v>1</v>
      </c>
      <c r="U20" s="403">
        <v>0</v>
      </c>
      <c r="V20" s="403">
        <f>SUM(S20:U20)</f>
        <v>1</v>
      </c>
    </row>
    <row r="21" spans="1:22" s="404" customFormat="1" ht="30" customHeight="1" outlineLevel="1">
      <c r="A21" s="420">
        <v>11</v>
      </c>
      <c r="B21" s="395" t="s">
        <v>31</v>
      </c>
      <c r="C21" s="396" t="s">
        <v>32</v>
      </c>
      <c r="D21" s="400" t="s">
        <v>20</v>
      </c>
      <c r="E21" s="401">
        <v>2825.1</v>
      </c>
      <c r="F21" s="401">
        <f>250+120</f>
        <v>370</v>
      </c>
      <c r="G21" s="402">
        <f>+E21+F21</f>
        <v>3195.1</v>
      </c>
      <c r="H21" s="403">
        <v>1</v>
      </c>
      <c r="I21" s="403">
        <v>0</v>
      </c>
      <c r="J21" s="403">
        <v>0</v>
      </c>
      <c r="K21" s="403">
        <f>SUM(H21:J21)</f>
        <v>1</v>
      </c>
      <c r="M21" s="395" t="s">
        <v>31</v>
      </c>
      <c r="N21" s="343" t="s">
        <v>32</v>
      </c>
      <c r="O21" s="400" t="s">
        <v>20</v>
      </c>
      <c r="P21" s="547">
        <v>2959.24</v>
      </c>
      <c r="Q21" s="547">
        <f>250+120</f>
        <v>370</v>
      </c>
      <c r="R21" s="548">
        <f>+P21+Q21</f>
        <v>3329.24</v>
      </c>
      <c r="S21" s="403">
        <v>1</v>
      </c>
      <c r="T21" s="403">
        <v>0</v>
      </c>
      <c r="U21" s="403">
        <v>0</v>
      </c>
      <c r="V21" s="403">
        <f>SUM(S21:U21)</f>
        <v>1</v>
      </c>
    </row>
    <row r="22" spans="1:22" s="388" customFormat="1" ht="30" customHeight="1" outlineLevel="1">
      <c r="A22" s="420">
        <v>12</v>
      </c>
      <c r="B22" s="421" t="s">
        <v>33</v>
      </c>
      <c r="C22" s="422" t="s">
        <v>32</v>
      </c>
      <c r="D22" s="407" t="s">
        <v>20</v>
      </c>
      <c r="E22" s="408">
        <v>2825.1</v>
      </c>
      <c r="F22" s="409">
        <v>370</v>
      </c>
      <c r="G22" s="410">
        <f>+E22+F22</f>
        <v>3195.1</v>
      </c>
      <c r="H22" s="411">
        <v>1</v>
      </c>
      <c r="I22" s="411">
        <v>0</v>
      </c>
      <c r="J22" s="411">
        <v>0</v>
      </c>
      <c r="K22" s="411">
        <f>SUM(H22:J22)</f>
        <v>1</v>
      </c>
      <c r="M22" s="421" t="s">
        <v>33</v>
      </c>
      <c r="N22" s="346" t="s">
        <v>32</v>
      </c>
      <c r="O22" s="407" t="s">
        <v>20</v>
      </c>
      <c r="P22" s="547">
        <v>2959.24</v>
      </c>
      <c r="Q22" s="549">
        <v>370</v>
      </c>
      <c r="R22" s="550">
        <f>+P22+Q22</f>
        <v>3329.24</v>
      </c>
      <c r="S22" s="411">
        <v>1</v>
      </c>
      <c r="T22" s="411">
        <v>0</v>
      </c>
      <c r="U22" s="411">
        <v>0</v>
      </c>
      <c r="V22" s="411">
        <f>SUM(S22:U22)</f>
        <v>1</v>
      </c>
    </row>
    <row r="23" spans="1:22" s="388" customFormat="1" ht="30" customHeight="1" outlineLevel="1" thickBot="1">
      <c r="A23" s="382"/>
      <c r="B23" s="431"/>
      <c r="C23" s="432" t="s">
        <v>34</v>
      </c>
      <c r="E23" s="413">
        <f>SUM(E18:E22)</f>
        <v>14125.5</v>
      </c>
      <c r="F23" s="433">
        <f>SUM(F18:F22)</f>
        <v>1965</v>
      </c>
      <c r="G23" s="433">
        <f>SUM(G18:G22)</f>
        <v>16090.5</v>
      </c>
      <c r="H23" s="414"/>
      <c r="M23" s="431"/>
      <c r="N23" s="347" t="s">
        <v>34</v>
      </c>
      <c r="P23" s="551">
        <f>SUM(P18:P22)</f>
        <v>14796.199999999999</v>
      </c>
      <c r="Q23" s="555">
        <f>SUM(Q18:Q22)</f>
        <v>1965</v>
      </c>
      <c r="R23" s="555">
        <f>SUM(R18:R22)</f>
        <v>16761.199999999997</v>
      </c>
      <c r="S23" s="414"/>
    </row>
    <row r="24" spans="1:22" s="418" customFormat="1" ht="30" customHeight="1" outlineLevel="1" thickTop="1">
      <c r="A24" s="416"/>
      <c r="B24" s="431"/>
      <c r="C24" s="420"/>
      <c r="D24" s="388"/>
      <c r="E24" s="417"/>
      <c r="G24" s="419"/>
      <c r="H24" s="414"/>
      <c r="I24" s="388"/>
      <c r="J24" s="388"/>
      <c r="K24" s="388"/>
      <c r="L24" s="388"/>
      <c r="M24" s="431"/>
      <c r="N24" s="348"/>
      <c r="O24" s="388"/>
      <c r="P24" s="552"/>
      <c r="Q24" s="553"/>
      <c r="R24" s="554"/>
      <c r="S24" s="414"/>
      <c r="T24" s="388"/>
      <c r="U24" s="388"/>
      <c r="V24" s="388"/>
    </row>
    <row r="25" spans="1:22" s="388" customFormat="1" ht="30" customHeight="1" outlineLevel="1">
      <c r="A25" s="382"/>
      <c r="B25" s="389" t="s">
        <v>35</v>
      </c>
      <c r="C25" s="420"/>
      <c r="E25" s="417"/>
      <c r="F25" s="418"/>
      <c r="G25" s="418"/>
      <c r="M25" s="389" t="s">
        <v>35</v>
      </c>
      <c r="N25" s="348"/>
      <c r="P25" s="552"/>
      <c r="Q25" s="553"/>
      <c r="R25" s="553"/>
    </row>
    <row r="26" spans="1:22" s="388" customFormat="1" ht="30" customHeight="1" outlineLevel="1">
      <c r="A26" s="382">
        <f>A22+1</f>
        <v>13</v>
      </c>
      <c r="B26" s="421" t="s">
        <v>36</v>
      </c>
      <c r="C26" s="422" t="s">
        <v>37</v>
      </c>
      <c r="D26" s="407" t="s">
        <v>16</v>
      </c>
      <c r="E26" s="408">
        <v>2825.1</v>
      </c>
      <c r="F26" s="409">
        <v>250</v>
      </c>
      <c r="G26" s="410">
        <f>+E26+F26</f>
        <v>3075.1</v>
      </c>
      <c r="H26" s="411">
        <v>0.65</v>
      </c>
      <c r="I26" s="411">
        <v>0.35</v>
      </c>
      <c r="J26" s="411">
        <v>0</v>
      </c>
      <c r="K26" s="411">
        <f>SUM(H26:J26)</f>
        <v>1</v>
      </c>
      <c r="M26" s="421" t="s">
        <v>36</v>
      </c>
      <c r="N26" s="346" t="s">
        <v>37</v>
      </c>
      <c r="O26" s="407" t="s">
        <v>16</v>
      </c>
      <c r="P26" s="547">
        <v>2959.24</v>
      </c>
      <c r="Q26" s="549">
        <v>250</v>
      </c>
      <c r="R26" s="550">
        <f>+P26+Q26</f>
        <v>3209.24</v>
      </c>
      <c r="S26" s="411">
        <v>0.65</v>
      </c>
      <c r="T26" s="411">
        <v>0.35</v>
      </c>
      <c r="U26" s="411">
        <v>0</v>
      </c>
      <c r="V26" s="411">
        <f>SUM(S26:U26)</f>
        <v>1</v>
      </c>
    </row>
    <row r="27" spans="1:22" s="388" customFormat="1" ht="30" customHeight="1" outlineLevel="1">
      <c r="A27" s="382" t="e">
        <f>#REF!+1</f>
        <v>#REF!</v>
      </c>
      <c r="B27" s="421" t="s">
        <v>48</v>
      </c>
      <c r="C27" s="422" t="s">
        <v>47</v>
      </c>
      <c r="D27" s="407" t="s">
        <v>16</v>
      </c>
      <c r="E27" s="408">
        <v>2825.1</v>
      </c>
      <c r="F27" s="409">
        <v>250</v>
      </c>
      <c r="G27" s="410">
        <f>+E27+F27</f>
        <v>3075.1</v>
      </c>
      <c r="H27" s="411">
        <v>0.5</v>
      </c>
      <c r="I27" s="411">
        <v>0.5</v>
      </c>
      <c r="J27" s="411">
        <v>0</v>
      </c>
      <c r="K27" s="411">
        <f>SUM(H27:J27)</f>
        <v>1</v>
      </c>
      <c r="M27" s="421" t="s">
        <v>48</v>
      </c>
      <c r="N27" s="346" t="s">
        <v>47</v>
      </c>
      <c r="O27" s="407" t="s">
        <v>16</v>
      </c>
      <c r="P27" s="547">
        <v>2959.24</v>
      </c>
      <c r="Q27" s="549">
        <v>250</v>
      </c>
      <c r="R27" s="550">
        <f>+P27+Q27</f>
        <v>3209.24</v>
      </c>
      <c r="S27" s="411">
        <v>0.5</v>
      </c>
      <c r="T27" s="411">
        <v>0.5</v>
      </c>
      <c r="U27" s="411">
        <v>0</v>
      </c>
      <c r="V27" s="411">
        <f>SUM(S27:U27)</f>
        <v>1</v>
      </c>
    </row>
    <row r="28" spans="1:22" s="388" customFormat="1" ht="30" customHeight="1" outlineLevel="1" thickBot="1">
      <c r="A28" s="382"/>
      <c r="B28" s="362"/>
      <c r="C28" s="432" t="s">
        <v>52</v>
      </c>
      <c r="E28" s="413">
        <f>SUM(E26:E27)</f>
        <v>5650.2</v>
      </c>
      <c r="F28" s="413">
        <f>SUM(F26:F27)</f>
        <v>500</v>
      </c>
      <c r="G28" s="413">
        <f>SUM(G26:G27)</f>
        <v>6150.2</v>
      </c>
      <c r="H28" s="414"/>
      <c r="I28" s="414"/>
      <c r="J28" s="414"/>
      <c r="K28" s="414"/>
      <c r="M28" s="362"/>
      <c r="N28" s="347" t="s">
        <v>52</v>
      </c>
      <c r="P28" s="551">
        <f>SUM(P26:P27)</f>
        <v>5918.48</v>
      </c>
      <c r="Q28" s="551">
        <f>SUM(Q26:Q27)</f>
        <v>500</v>
      </c>
      <c r="R28" s="551">
        <f>SUM(R26:R27)</f>
        <v>6418.48</v>
      </c>
      <c r="S28" s="414"/>
      <c r="T28" s="414"/>
      <c r="U28" s="414"/>
      <c r="V28" s="414"/>
    </row>
    <row r="29" spans="1:22" s="388" customFormat="1" ht="30" customHeight="1" outlineLevel="1" thickTop="1">
      <c r="A29" s="382"/>
      <c r="B29" s="362"/>
      <c r="C29" s="420"/>
      <c r="E29" s="434"/>
      <c r="F29" s="435"/>
      <c r="G29" s="435"/>
      <c r="H29" s="414"/>
      <c r="I29" s="414"/>
      <c r="J29" s="414"/>
      <c r="K29" s="414"/>
      <c r="M29" s="362"/>
      <c r="N29" s="348"/>
      <c r="P29" s="552"/>
      <c r="Q29" s="553"/>
      <c r="R29" s="553"/>
      <c r="S29" s="414"/>
      <c r="T29" s="414"/>
      <c r="U29" s="414"/>
      <c r="V29" s="414"/>
    </row>
    <row r="30" spans="1:22" s="438" customFormat="1" ht="30" customHeight="1" outlineLevel="1">
      <c r="A30" s="436"/>
      <c r="B30" s="389" t="s">
        <v>53</v>
      </c>
      <c r="C30" s="382"/>
      <c r="D30" s="388"/>
      <c r="E30" s="437"/>
      <c r="H30" s="439"/>
      <c r="I30" s="439"/>
      <c r="J30" s="439"/>
      <c r="K30" s="439"/>
      <c r="L30" s="388"/>
      <c r="M30" s="389" t="s">
        <v>53</v>
      </c>
      <c r="N30" s="340"/>
      <c r="O30" s="388"/>
      <c r="P30" s="556"/>
      <c r="Q30" s="554"/>
      <c r="R30" s="554"/>
      <c r="S30" s="439"/>
      <c r="T30" s="439"/>
      <c r="U30" s="439"/>
      <c r="V30" s="439"/>
    </row>
    <row r="31" spans="1:22" s="447" customFormat="1" ht="30" customHeight="1" outlineLevel="1">
      <c r="A31" s="440" t="e">
        <f>+#REF!+1</f>
        <v>#REF!</v>
      </c>
      <c r="B31" s="441" t="s">
        <v>58</v>
      </c>
      <c r="C31" s="442" t="s">
        <v>59</v>
      </c>
      <c r="D31" s="443" t="s">
        <v>20</v>
      </c>
      <c r="E31" s="444">
        <v>2825.1</v>
      </c>
      <c r="F31" s="402">
        <v>250</v>
      </c>
      <c r="G31" s="402">
        <f>+E31+F31</f>
        <v>3075.1</v>
      </c>
      <c r="H31" s="445">
        <v>1</v>
      </c>
      <c r="I31" s="446">
        <v>0</v>
      </c>
      <c r="J31" s="446">
        <v>0</v>
      </c>
      <c r="K31" s="446">
        <f>SUM(H31:J31)</f>
        <v>1</v>
      </c>
      <c r="M31" s="441" t="s">
        <v>58</v>
      </c>
      <c r="N31" s="349" t="s">
        <v>59</v>
      </c>
      <c r="O31" s="443" t="s">
        <v>20</v>
      </c>
      <c r="P31" s="547">
        <v>2959.24</v>
      </c>
      <c r="Q31" s="548">
        <v>250</v>
      </c>
      <c r="R31" s="548">
        <f>+P31+Q31</f>
        <v>3209.24</v>
      </c>
      <c r="S31" s="445">
        <v>1</v>
      </c>
      <c r="T31" s="446">
        <v>0</v>
      </c>
      <c r="U31" s="446">
        <v>0</v>
      </c>
      <c r="V31" s="446">
        <f>SUM(S31:U31)</f>
        <v>1</v>
      </c>
    </row>
    <row r="32" spans="1:22" s="388" customFormat="1" ht="30" customHeight="1" outlineLevel="1" thickBot="1">
      <c r="A32" s="382"/>
      <c r="B32" s="362"/>
      <c r="C32" s="432" t="s">
        <v>60</v>
      </c>
      <c r="E32" s="448">
        <f>SUM(E31:E31)</f>
        <v>2825.1</v>
      </c>
      <c r="F32" s="449">
        <f>SUM(F31:F31)</f>
        <v>250</v>
      </c>
      <c r="G32" s="449">
        <f>SUM(G31:G31)</f>
        <v>3075.1</v>
      </c>
      <c r="H32" s="438"/>
      <c r="I32" s="438"/>
      <c r="J32" s="438"/>
      <c r="K32" s="438"/>
      <c r="M32" s="362"/>
      <c r="N32" s="347" t="s">
        <v>60</v>
      </c>
      <c r="P32" s="557">
        <f>SUM(P31:P31)</f>
        <v>2959.24</v>
      </c>
      <c r="Q32" s="558">
        <f>SUM(Q31:Q31)</f>
        <v>250</v>
      </c>
      <c r="R32" s="558">
        <f>SUM(R31:R31)</f>
        <v>3209.24</v>
      </c>
      <c r="S32" s="438"/>
      <c r="T32" s="438"/>
      <c r="U32" s="438"/>
      <c r="V32" s="438"/>
    </row>
    <row r="33" spans="1:102" s="388" customFormat="1" ht="30" customHeight="1" outlineLevel="1" thickTop="1">
      <c r="A33" s="382"/>
      <c r="B33" s="362"/>
      <c r="C33" s="432"/>
      <c r="E33" s="437"/>
      <c r="F33" s="438"/>
      <c r="G33" s="450"/>
      <c r="H33" s="451"/>
      <c r="I33" s="451"/>
      <c r="J33" s="451"/>
      <c r="K33" s="451"/>
      <c r="M33" s="362"/>
      <c r="N33" s="347"/>
      <c r="P33" s="556"/>
      <c r="Q33" s="554"/>
      <c r="R33" s="553"/>
      <c r="S33" s="451"/>
      <c r="T33" s="451"/>
      <c r="U33" s="451"/>
      <c r="V33" s="451"/>
    </row>
    <row r="34" spans="1:102" s="438" customFormat="1" ht="30" customHeight="1" outlineLevel="1">
      <c r="A34" s="436"/>
      <c r="B34" s="389" t="s">
        <v>61</v>
      </c>
      <c r="C34" s="382"/>
      <c r="D34" s="388"/>
      <c r="E34" s="437"/>
      <c r="H34" s="439"/>
      <c r="I34" s="439"/>
      <c r="J34" s="439"/>
      <c r="K34" s="439"/>
      <c r="L34" s="388"/>
      <c r="M34" s="389" t="s">
        <v>61</v>
      </c>
      <c r="N34" s="340"/>
      <c r="O34" s="388"/>
      <c r="P34" s="556"/>
      <c r="Q34" s="554"/>
      <c r="R34" s="554"/>
      <c r="S34" s="439"/>
      <c r="T34" s="439"/>
      <c r="U34" s="439"/>
      <c r="V34" s="439"/>
    </row>
    <row r="35" spans="1:102" s="404" customFormat="1" ht="30" customHeight="1" outlineLevel="1">
      <c r="A35" s="394" t="e">
        <f>+#REF!+1</f>
        <v>#REF!</v>
      </c>
      <c r="B35" s="395" t="s">
        <v>67</v>
      </c>
      <c r="C35" s="396" t="s">
        <v>68</v>
      </c>
      <c r="D35" s="400" t="s">
        <v>20</v>
      </c>
      <c r="E35" s="402">
        <v>2825.1</v>
      </c>
      <c r="F35" s="402">
        <v>400</v>
      </c>
      <c r="G35" s="402">
        <f>+E35+F35</f>
        <v>3225.1</v>
      </c>
      <c r="H35" s="452">
        <v>0.6</v>
      </c>
      <c r="I35" s="403">
        <v>0.4</v>
      </c>
      <c r="J35" s="403">
        <v>0</v>
      </c>
      <c r="K35" s="403">
        <f>SUM(H35:J35)</f>
        <v>1</v>
      </c>
      <c r="M35" s="395" t="s">
        <v>67</v>
      </c>
      <c r="N35" s="343" t="s">
        <v>68</v>
      </c>
      <c r="O35" s="400" t="s">
        <v>20</v>
      </c>
      <c r="P35" s="547">
        <v>2959.24</v>
      </c>
      <c r="Q35" s="548">
        <v>400</v>
      </c>
      <c r="R35" s="548">
        <f>+P35+Q35</f>
        <v>3359.24</v>
      </c>
      <c r="S35" s="452">
        <v>0.6</v>
      </c>
      <c r="T35" s="403">
        <v>0.4</v>
      </c>
      <c r="U35" s="403">
        <v>0</v>
      </c>
      <c r="V35" s="403">
        <f>SUM(S35:U35)</f>
        <v>1</v>
      </c>
    </row>
    <row r="36" spans="1:102" s="394" customFormat="1" ht="30" customHeight="1" outlineLevel="1">
      <c r="A36" s="394" t="e">
        <f>+A35+1</f>
        <v>#REF!</v>
      </c>
      <c r="B36" s="395" t="s">
        <v>69</v>
      </c>
      <c r="C36" s="396" t="s">
        <v>68</v>
      </c>
      <c r="D36" s="396" t="s">
        <v>20</v>
      </c>
      <c r="E36" s="398">
        <v>2825.1</v>
      </c>
      <c r="F36" s="398">
        <v>250</v>
      </c>
      <c r="G36" s="398">
        <f>+E36+F36</f>
        <v>3075.1</v>
      </c>
      <c r="H36" s="453">
        <v>0.6</v>
      </c>
      <c r="I36" s="399">
        <v>0.4</v>
      </c>
      <c r="J36" s="399">
        <v>0</v>
      </c>
      <c r="K36" s="399">
        <f>SUM(H36:J36)</f>
        <v>1</v>
      </c>
      <c r="M36" s="395" t="s">
        <v>69</v>
      </c>
      <c r="N36" s="343" t="s">
        <v>68</v>
      </c>
      <c r="O36" s="396" t="s">
        <v>20</v>
      </c>
      <c r="P36" s="547">
        <v>2959.24</v>
      </c>
      <c r="Q36" s="548">
        <v>250</v>
      </c>
      <c r="R36" s="548">
        <f>+P36+Q36</f>
        <v>3209.24</v>
      </c>
      <c r="S36" s="453">
        <v>0.6</v>
      </c>
      <c r="T36" s="399">
        <v>0.4</v>
      </c>
      <c r="U36" s="399">
        <v>0</v>
      </c>
      <c r="V36" s="399">
        <f>SUM(S36:U36)</f>
        <v>1</v>
      </c>
    </row>
    <row r="37" spans="1:102" s="388" customFormat="1" ht="30" customHeight="1" outlineLevel="1" thickBot="1">
      <c r="A37" s="382"/>
      <c r="B37" s="362"/>
      <c r="C37" s="432" t="s">
        <v>70</v>
      </c>
      <c r="E37" s="454">
        <f>SUM(E35:E36)</f>
        <v>5650.2</v>
      </c>
      <c r="F37" s="454">
        <f>SUM(F35:F36)</f>
        <v>650</v>
      </c>
      <c r="G37" s="454">
        <f>SUM(G35:G36)</f>
        <v>6300.2</v>
      </c>
      <c r="H37" s="451"/>
      <c r="I37" s="451"/>
      <c r="J37" s="451"/>
      <c r="K37" s="451"/>
      <c r="M37" s="362"/>
      <c r="N37" s="347" t="s">
        <v>70</v>
      </c>
      <c r="P37" s="557">
        <f>SUM(P35:P36)</f>
        <v>5918.48</v>
      </c>
      <c r="Q37" s="557">
        <f>SUM(Q35:Q36)</f>
        <v>650</v>
      </c>
      <c r="R37" s="557">
        <f>SUM(R35:R36)</f>
        <v>6568.48</v>
      </c>
      <c r="S37" s="451"/>
      <c r="T37" s="451"/>
      <c r="U37" s="451"/>
      <c r="V37" s="451"/>
    </row>
    <row r="38" spans="1:102" s="438" customFormat="1" ht="30" customHeight="1" outlineLevel="1" thickTop="1">
      <c r="A38" s="436"/>
      <c r="B38" s="362"/>
      <c r="C38" s="432"/>
      <c r="D38" s="388"/>
      <c r="E38" s="437"/>
      <c r="H38" s="451"/>
      <c r="I38" s="451"/>
      <c r="J38" s="451"/>
      <c r="K38" s="451"/>
      <c r="L38" s="388"/>
      <c r="M38" s="362"/>
      <c r="N38" s="347"/>
      <c r="O38" s="388"/>
      <c r="P38" s="556"/>
      <c r="Q38" s="554"/>
      <c r="R38" s="554"/>
      <c r="S38" s="451"/>
      <c r="T38" s="451"/>
      <c r="U38" s="451"/>
      <c r="V38" s="451"/>
      <c r="W38" s="388"/>
      <c r="X38" s="388"/>
      <c r="Y38" s="388"/>
      <c r="Z38" s="388"/>
      <c r="AA38" s="388"/>
      <c r="AB38" s="388"/>
      <c r="AC38" s="388"/>
      <c r="AD38" s="388"/>
      <c r="AE38" s="388"/>
      <c r="AF38" s="388"/>
      <c r="AG38" s="388"/>
      <c r="AH38" s="388"/>
      <c r="AI38" s="388"/>
      <c r="AJ38" s="388"/>
      <c r="AK38" s="388"/>
      <c r="AL38" s="388"/>
      <c r="AM38" s="388"/>
      <c r="AN38" s="388"/>
      <c r="AO38" s="388"/>
      <c r="AP38" s="388"/>
      <c r="AQ38" s="388"/>
      <c r="AR38" s="388"/>
      <c r="AS38" s="388"/>
      <c r="AT38" s="388"/>
      <c r="AU38" s="388"/>
      <c r="AV38" s="388"/>
      <c r="AW38" s="388"/>
      <c r="AX38" s="388"/>
      <c r="AY38" s="388"/>
      <c r="AZ38" s="388"/>
      <c r="BA38" s="388"/>
      <c r="BB38" s="388"/>
      <c r="BC38" s="388"/>
      <c r="BD38" s="388"/>
      <c r="BE38" s="388"/>
      <c r="BF38" s="388"/>
      <c r="BG38" s="388"/>
      <c r="BH38" s="388"/>
      <c r="BI38" s="388"/>
      <c r="BJ38" s="388"/>
      <c r="BK38" s="388"/>
      <c r="BL38" s="388"/>
      <c r="BM38" s="388"/>
      <c r="BN38" s="388"/>
      <c r="BO38" s="388"/>
      <c r="BP38" s="388"/>
      <c r="BQ38" s="388"/>
      <c r="BR38" s="388"/>
      <c r="BS38" s="388"/>
      <c r="BT38" s="388"/>
      <c r="BU38" s="388"/>
      <c r="BV38" s="388"/>
      <c r="BW38" s="388"/>
      <c r="BX38" s="388"/>
      <c r="BY38" s="388"/>
      <c r="BZ38" s="388"/>
      <c r="CA38" s="388"/>
      <c r="CB38" s="388"/>
      <c r="CC38" s="388"/>
      <c r="CD38" s="388"/>
      <c r="CE38" s="388"/>
      <c r="CF38" s="388"/>
      <c r="CG38" s="388"/>
      <c r="CH38" s="388"/>
      <c r="CI38" s="388"/>
      <c r="CJ38" s="388"/>
      <c r="CK38" s="388"/>
      <c r="CL38" s="388"/>
      <c r="CM38" s="388"/>
      <c r="CN38" s="388"/>
      <c r="CO38" s="388"/>
      <c r="CP38" s="388"/>
      <c r="CQ38" s="388"/>
      <c r="CR38" s="388"/>
      <c r="CS38" s="388"/>
      <c r="CT38" s="388"/>
      <c r="CU38" s="388"/>
      <c r="CV38" s="388"/>
      <c r="CW38" s="388"/>
      <c r="CX38" s="388"/>
    </row>
    <row r="39" spans="1:102" s="438" customFormat="1" ht="30" customHeight="1" outlineLevel="1">
      <c r="A39" s="436"/>
      <c r="B39" s="389" t="s">
        <v>71</v>
      </c>
      <c r="C39" s="412"/>
      <c r="D39" s="455"/>
      <c r="E39" s="437"/>
      <c r="H39" s="439"/>
      <c r="I39" s="439"/>
      <c r="J39" s="439"/>
      <c r="K39" s="439"/>
      <c r="L39" s="455"/>
      <c r="M39" s="389" t="s">
        <v>71</v>
      </c>
      <c r="N39" s="345"/>
      <c r="O39" s="455"/>
      <c r="P39" s="556"/>
      <c r="Q39" s="554"/>
      <c r="R39" s="554"/>
      <c r="S39" s="439"/>
      <c r="T39" s="439"/>
      <c r="U39" s="439"/>
      <c r="V39" s="439"/>
    </row>
    <row r="40" spans="1:102" s="455" customFormat="1" ht="30" customHeight="1" outlineLevel="1">
      <c r="A40" s="382" t="e">
        <f>+#REF!+1</f>
        <v>#REF!</v>
      </c>
      <c r="B40" s="405" t="s">
        <v>255</v>
      </c>
      <c r="C40" s="406" t="s">
        <v>77</v>
      </c>
      <c r="D40" s="407" t="s">
        <v>16</v>
      </c>
      <c r="E40" s="456">
        <v>2825.1</v>
      </c>
      <c r="F40" s="456">
        <v>250</v>
      </c>
      <c r="G40" s="456">
        <f>+E40+F40</f>
        <v>3075.1</v>
      </c>
      <c r="H40" s="457">
        <v>0.5</v>
      </c>
      <c r="I40" s="457">
        <v>0.5</v>
      </c>
      <c r="J40" s="457">
        <v>0</v>
      </c>
      <c r="K40" s="411">
        <f>SUM(H40:J40)</f>
        <v>1</v>
      </c>
      <c r="M40" s="405" t="s">
        <v>255</v>
      </c>
      <c r="N40" s="344" t="s">
        <v>77</v>
      </c>
      <c r="O40" s="407" t="s">
        <v>16</v>
      </c>
      <c r="P40" s="547">
        <v>2959.24</v>
      </c>
      <c r="Q40" s="548">
        <v>250</v>
      </c>
      <c r="R40" s="548">
        <f>+P40+Q40</f>
        <v>3209.24</v>
      </c>
      <c r="S40" s="457">
        <v>0.5</v>
      </c>
      <c r="T40" s="457">
        <v>0.5</v>
      </c>
      <c r="U40" s="457">
        <v>0</v>
      </c>
      <c r="V40" s="411">
        <f>SUM(S40:U40)</f>
        <v>1</v>
      </c>
    </row>
    <row r="41" spans="1:102" s="455" customFormat="1" ht="30" customHeight="1" outlineLevel="1">
      <c r="A41" s="382" t="e">
        <f>+A40+1</f>
        <v>#REF!</v>
      </c>
      <c r="B41" s="405" t="s">
        <v>256</v>
      </c>
      <c r="C41" s="406" t="s">
        <v>77</v>
      </c>
      <c r="D41" s="407" t="s">
        <v>16</v>
      </c>
      <c r="E41" s="456">
        <v>2825.1</v>
      </c>
      <c r="F41" s="456">
        <v>250</v>
      </c>
      <c r="G41" s="456">
        <f>+E41+F41</f>
        <v>3075.1</v>
      </c>
      <c r="H41" s="457">
        <v>0.5</v>
      </c>
      <c r="I41" s="457">
        <v>0.5</v>
      </c>
      <c r="J41" s="457">
        <v>0</v>
      </c>
      <c r="K41" s="411">
        <f>SUM(H41:J41)</f>
        <v>1</v>
      </c>
      <c r="M41" s="405" t="s">
        <v>256</v>
      </c>
      <c r="N41" s="344" t="s">
        <v>77</v>
      </c>
      <c r="O41" s="407" t="s">
        <v>16</v>
      </c>
      <c r="P41" s="547">
        <v>2959.24</v>
      </c>
      <c r="Q41" s="548">
        <v>250</v>
      </c>
      <c r="R41" s="548">
        <f>+P41+Q41</f>
        <v>3209.24</v>
      </c>
      <c r="S41" s="457">
        <v>0.5</v>
      </c>
      <c r="T41" s="457">
        <v>0.5</v>
      </c>
      <c r="U41" s="457">
        <v>0</v>
      </c>
      <c r="V41" s="411">
        <f>SUM(S41:U41)</f>
        <v>1</v>
      </c>
    </row>
    <row r="42" spans="1:102" s="455" customFormat="1" ht="30" customHeight="1" outlineLevel="1">
      <c r="A42" s="382" t="e">
        <f>+A41+1</f>
        <v>#REF!</v>
      </c>
      <c r="B42" s="405" t="s">
        <v>257</v>
      </c>
      <c r="C42" s="406" t="s">
        <v>77</v>
      </c>
      <c r="D42" s="407" t="s">
        <v>16</v>
      </c>
      <c r="E42" s="456">
        <v>2825.1</v>
      </c>
      <c r="F42" s="456">
        <v>250</v>
      </c>
      <c r="G42" s="456">
        <f>+E42+F42</f>
        <v>3075.1</v>
      </c>
      <c r="H42" s="457">
        <v>0.5</v>
      </c>
      <c r="I42" s="457">
        <v>0.5</v>
      </c>
      <c r="J42" s="457">
        <v>0</v>
      </c>
      <c r="K42" s="411">
        <f>SUM(H42:J42)</f>
        <v>1</v>
      </c>
      <c r="M42" s="405" t="s">
        <v>257</v>
      </c>
      <c r="N42" s="344" t="s">
        <v>77</v>
      </c>
      <c r="O42" s="407" t="s">
        <v>16</v>
      </c>
      <c r="P42" s="547">
        <v>2959.24</v>
      </c>
      <c r="Q42" s="548">
        <v>250</v>
      </c>
      <c r="R42" s="548">
        <f>+P42+Q42</f>
        <v>3209.24</v>
      </c>
      <c r="S42" s="457">
        <v>0.5</v>
      </c>
      <c r="T42" s="457">
        <v>0.5</v>
      </c>
      <c r="U42" s="457">
        <v>0</v>
      </c>
      <c r="V42" s="411">
        <f>SUM(S42:U42)</f>
        <v>1</v>
      </c>
    </row>
    <row r="43" spans="1:102" s="358" customFormat="1" ht="30" customHeight="1" outlineLevel="1">
      <c r="A43" s="382" t="e">
        <f>+A42+1</f>
        <v>#REF!</v>
      </c>
      <c r="B43" s="421" t="s">
        <v>76</v>
      </c>
      <c r="C43" s="422" t="s">
        <v>77</v>
      </c>
      <c r="D43" s="422" t="s">
        <v>20</v>
      </c>
      <c r="E43" s="398">
        <v>2825.1</v>
      </c>
      <c r="F43" s="398">
        <v>250</v>
      </c>
      <c r="G43" s="398">
        <f>+E43+F43</f>
        <v>3075.1</v>
      </c>
      <c r="H43" s="458">
        <v>0.5</v>
      </c>
      <c r="I43" s="458">
        <v>0.5</v>
      </c>
      <c r="J43" s="458">
        <v>0</v>
      </c>
      <c r="K43" s="459">
        <f>SUM(H43:J43)</f>
        <v>1</v>
      </c>
      <c r="M43" s="421" t="s">
        <v>76</v>
      </c>
      <c r="N43" s="346" t="s">
        <v>77</v>
      </c>
      <c r="O43" s="422" t="s">
        <v>20</v>
      </c>
      <c r="P43" s="547">
        <v>2959.24</v>
      </c>
      <c r="Q43" s="548">
        <v>250</v>
      </c>
      <c r="R43" s="548">
        <f>+P43+Q43</f>
        <v>3209.24</v>
      </c>
      <c r="S43" s="458">
        <v>0.5</v>
      </c>
      <c r="T43" s="458">
        <v>0.5</v>
      </c>
      <c r="U43" s="458">
        <v>0</v>
      </c>
      <c r="V43" s="459">
        <f>SUM(S43:U43)</f>
        <v>1</v>
      </c>
    </row>
    <row r="44" spans="1:102" s="455" customFormat="1" ht="30" customHeight="1" outlineLevel="1" thickBot="1">
      <c r="A44" s="382"/>
      <c r="B44" s="369"/>
      <c r="C44" s="412" t="s">
        <v>78</v>
      </c>
      <c r="D44" s="388"/>
      <c r="E44" s="460">
        <f>+SUM(E40:E43)</f>
        <v>11300.4</v>
      </c>
      <c r="F44" s="461">
        <f>+SUM(F40:F43)</f>
        <v>1000</v>
      </c>
      <c r="G44" s="461">
        <f>+SUM(G40:G43)</f>
        <v>12300.4</v>
      </c>
      <c r="H44" s="462"/>
      <c r="I44" s="462"/>
      <c r="J44" s="462"/>
      <c r="K44" s="414"/>
      <c r="M44" s="369"/>
      <c r="N44" s="345" t="s">
        <v>78</v>
      </c>
      <c r="O44" s="388"/>
      <c r="P44" s="559">
        <f>+SUM(P40:P43)</f>
        <v>11836.96</v>
      </c>
      <c r="Q44" s="560">
        <f>+SUM(Q40:Q43)</f>
        <v>1000</v>
      </c>
      <c r="R44" s="560">
        <f>+SUM(R40:R43)</f>
        <v>12836.96</v>
      </c>
      <c r="S44" s="462"/>
      <c r="T44" s="462"/>
      <c r="U44" s="462"/>
      <c r="V44" s="414"/>
    </row>
    <row r="45" spans="1:102" s="412" customFormat="1" ht="30" customHeight="1" outlineLevel="1" thickTop="1">
      <c r="A45" s="382"/>
      <c r="B45" s="362" t="s">
        <v>97</v>
      </c>
      <c r="C45" s="432"/>
      <c r="E45" s="463"/>
      <c r="F45" s="464"/>
      <c r="G45" s="464"/>
      <c r="H45" s="465"/>
      <c r="I45" s="465"/>
      <c r="J45" s="465"/>
      <c r="K45" s="465"/>
      <c r="M45" s="362" t="s">
        <v>97</v>
      </c>
      <c r="N45" s="347"/>
      <c r="P45" s="556"/>
      <c r="Q45" s="554"/>
      <c r="R45" s="554"/>
      <c r="S45" s="465"/>
      <c r="T45" s="465"/>
      <c r="U45" s="465"/>
      <c r="V45" s="465"/>
    </row>
    <row r="46" spans="1:102" s="419" customFormat="1" ht="30" customHeight="1" outlineLevel="1">
      <c r="A46" s="436"/>
      <c r="B46" s="389" t="s">
        <v>98</v>
      </c>
      <c r="C46" s="382"/>
      <c r="D46" s="388"/>
      <c r="E46" s="466"/>
      <c r="H46" s="462"/>
      <c r="I46" s="462"/>
      <c r="J46" s="462"/>
      <c r="K46" s="462"/>
      <c r="L46" s="388"/>
      <c r="M46" s="389" t="s">
        <v>98</v>
      </c>
      <c r="N46" s="340"/>
      <c r="O46" s="388"/>
      <c r="P46" s="556"/>
      <c r="Q46" s="554"/>
      <c r="R46" s="554"/>
      <c r="S46" s="462"/>
      <c r="T46" s="462"/>
      <c r="U46" s="462"/>
      <c r="V46" s="462"/>
    </row>
    <row r="47" spans="1:102" s="419" customFormat="1" ht="30" customHeight="1" outlineLevel="1">
      <c r="A47" s="436"/>
      <c r="B47" s="362" t="s">
        <v>99</v>
      </c>
      <c r="C47" s="382"/>
      <c r="D47" s="388"/>
      <c r="E47" s="466"/>
      <c r="H47" s="462"/>
      <c r="I47" s="462"/>
      <c r="J47" s="462"/>
      <c r="K47" s="462"/>
      <c r="L47" s="388"/>
      <c r="M47" s="362" t="s">
        <v>99</v>
      </c>
      <c r="N47" s="340"/>
      <c r="O47" s="388"/>
      <c r="P47" s="556"/>
      <c r="Q47" s="554"/>
      <c r="R47" s="554"/>
      <c r="S47" s="462"/>
      <c r="T47" s="462"/>
      <c r="U47" s="462"/>
      <c r="V47" s="462"/>
    </row>
    <row r="48" spans="1:102" s="404" customFormat="1" ht="30" customHeight="1" outlineLevel="1">
      <c r="A48" s="440" t="e">
        <f>+#REF!+1</f>
        <v>#REF!</v>
      </c>
      <c r="B48" s="467" t="s">
        <v>102</v>
      </c>
      <c r="C48" s="442" t="s">
        <v>103</v>
      </c>
      <c r="D48" s="400" t="s">
        <v>20</v>
      </c>
      <c r="E48" s="402">
        <v>2825.1</v>
      </c>
      <c r="F48" s="402">
        <v>250</v>
      </c>
      <c r="G48" s="402">
        <f>+E48+F48</f>
        <v>3075.1</v>
      </c>
      <c r="H48" s="452">
        <v>1</v>
      </c>
      <c r="I48" s="403">
        <v>0</v>
      </c>
      <c r="J48" s="403">
        <v>0</v>
      </c>
      <c r="K48" s="403">
        <f>SUM(H48:J48)</f>
        <v>1</v>
      </c>
      <c r="M48" s="467" t="s">
        <v>102</v>
      </c>
      <c r="N48" s="349" t="s">
        <v>103</v>
      </c>
      <c r="O48" s="400" t="s">
        <v>20</v>
      </c>
      <c r="P48" s="547">
        <v>2959.24</v>
      </c>
      <c r="Q48" s="548">
        <v>250</v>
      </c>
      <c r="R48" s="548">
        <f>+P48+Q48</f>
        <v>3209.24</v>
      </c>
      <c r="S48" s="452">
        <v>1</v>
      </c>
      <c r="T48" s="403">
        <v>0</v>
      </c>
      <c r="U48" s="403">
        <v>0</v>
      </c>
      <c r="V48" s="403">
        <f>SUM(S48:U48)</f>
        <v>1</v>
      </c>
    </row>
    <row r="49" spans="1:22" s="469" customFormat="1" ht="30" customHeight="1" outlineLevel="1" thickBot="1">
      <c r="A49" s="468"/>
      <c r="B49" s="362"/>
      <c r="E49" s="470">
        <f>SUM(E48:E48)</f>
        <v>2825.1</v>
      </c>
      <c r="F49" s="470">
        <f>SUM(F48:F48)</f>
        <v>250</v>
      </c>
      <c r="G49" s="470">
        <f>SUM(G48:G48)</f>
        <v>3075.1</v>
      </c>
      <c r="H49" s="471"/>
      <c r="I49" s="471"/>
      <c r="J49" s="471"/>
      <c r="K49" s="471"/>
      <c r="M49" s="362"/>
      <c r="N49" s="351"/>
      <c r="P49" s="561">
        <f>SUM(P48:P48)</f>
        <v>2959.24</v>
      </c>
      <c r="Q49" s="561">
        <f>SUM(Q48:Q48)</f>
        <v>250</v>
      </c>
      <c r="R49" s="561">
        <f>SUM(R48:R48)</f>
        <v>3209.24</v>
      </c>
      <c r="S49" s="471"/>
      <c r="T49" s="471"/>
      <c r="U49" s="471"/>
      <c r="V49" s="471"/>
    </row>
    <row r="50" spans="1:22" s="472" customFormat="1" ht="30" customHeight="1" outlineLevel="1" thickTop="1">
      <c r="A50" s="468"/>
      <c r="B50" s="389" t="s">
        <v>16</v>
      </c>
      <c r="C50" s="468"/>
      <c r="E50" s="473"/>
      <c r="F50" s="473"/>
      <c r="G50" s="473"/>
      <c r="H50" s="474"/>
      <c r="I50" s="474"/>
      <c r="J50" s="474"/>
      <c r="K50" s="474"/>
      <c r="M50" s="389" t="s">
        <v>16</v>
      </c>
      <c r="N50" s="350"/>
      <c r="P50" s="562"/>
      <c r="Q50" s="562"/>
      <c r="R50" s="562"/>
      <c r="S50" s="474"/>
      <c r="T50" s="474"/>
      <c r="U50" s="474"/>
      <c r="V50" s="474"/>
    </row>
    <row r="51" spans="1:22" s="472" customFormat="1" ht="30" customHeight="1" outlineLevel="1">
      <c r="A51" s="468" t="e">
        <f>+#REF!+1</f>
        <v>#REF!</v>
      </c>
      <c r="B51" s="395" t="s">
        <v>110</v>
      </c>
      <c r="C51" s="475" t="s">
        <v>111</v>
      </c>
      <c r="D51" s="475" t="s">
        <v>16</v>
      </c>
      <c r="E51" s="408">
        <v>2825.1</v>
      </c>
      <c r="F51" s="456">
        <v>250</v>
      </c>
      <c r="G51" s="476">
        <f t="shared" ref="G51:G57" si="0">+E51+F51</f>
        <v>3075.1</v>
      </c>
      <c r="H51" s="477">
        <v>0</v>
      </c>
      <c r="I51" s="478">
        <v>1</v>
      </c>
      <c r="J51" s="477">
        <v>0</v>
      </c>
      <c r="K51" s="477">
        <f t="shared" ref="K51:K67" si="1">SUM(H51:J51)</f>
        <v>1</v>
      </c>
      <c r="M51" s="395" t="s">
        <v>110</v>
      </c>
      <c r="N51" s="352" t="s">
        <v>111</v>
      </c>
      <c r="O51" s="475" t="s">
        <v>16</v>
      </c>
      <c r="P51" s="547">
        <v>2959.24</v>
      </c>
      <c r="Q51" s="548">
        <v>250</v>
      </c>
      <c r="R51" s="548">
        <f t="shared" ref="R51:R57" si="2">+P51+Q51</f>
        <v>3209.24</v>
      </c>
      <c r="S51" s="477">
        <v>0</v>
      </c>
      <c r="T51" s="478">
        <v>1</v>
      </c>
      <c r="U51" s="477">
        <v>0</v>
      </c>
      <c r="V51" s="477">
        <f t="shared" ref="V51:V67" si="3">SUM(S51:U51)</f>
        <v>1</v>
      </c>
    </row>
    <row r="52" spans="1:22" s="404" customFormat="1" ht="30" customHeight="1" outlineLevel="1">
      <c r="A52" s="394" t="e">
        <f>+A51+1</f>
        <v>#REF!</v>
      </c>
      <c r="B52" s="395" t="s">
        <v>112</v>
      </c>
      <c r="C52" s="396" t="s">
        <v>111</v>
      </c>
      <c r="D52" s="396" t="s">
        <v>16</v>
      </c>
      <c r="E52" s="401">
        <v>2825.1</v>
      </c>
      <c r="F52" s="402">
        <v>250</v>
      </c>
      <c r="G52" s="479">
        <f t="shared" si="0"/>
        <v>3075.1</v>
      </c>
      <c r="H52" s="403">
        <v>0</v>
      </c>
      <c r="I52" s="480">
        <v>1</v>
      </c>
      <c r="J52" s="403">
        <v>0</v>
      </c>
      <c r="K52" s="403">
        <f t="shared" si="1"/>
        <v>1</v>
      </c>
      <c r="M52" s="395" t="s">
        <v>112</v>
      </c>
      <c r="N52" s="343" t="s">
        <v>111</v>
      </c>
      <c r="O52" s="396" t="s">
        <v>16</v>
      </c>
      <c r="P52" s="547">
        <v>2959.24</v>
      </c>
      <c r="Q52" s="548">
        <v>250</v>
      </c>
      <c r="R52" s="548">
        <f t="shared" si="2"/>
        <v>3209.24</v>
      </c>
      <c r="S52" s="403">
        <v>0</v>
      </c>
      <c r="T52" s="480">
        <v>1</v>
      </c>
      <c r="U52" s="403">
        <v>0</v>
      </c>
      <c r="V52" s="403">
        <f t="shared" si="3"/>
        <v>1</v>
      </c>
    </row>
    <row r="53" spans="1:22" s="472" customFormat="1" ht="30" customHeight="1" outlineLevel="1">
      <c r="A53" s="394" t="e">
        <f t="shared" ref="A53:A67" si="4">+A52+1</f>
        <v>#REF!</v>
      </c>
      <c r="B53" s="395" t="s">
        <v>113</v>
      </c>
      <c r="C53" s="475" t="s">
        <v>114</v>
      </c>
      <c r="D53" s="475" t="s">
        <v>16</v>
      </c>
      <c r="E53" s="408">
        <v>2825.1</v>
      </c>
      <c r="F53" s="456">
        <v>250</v>
      </c>
      <c r="G53" s="476">
        <f t="shared" si="0"/>
        <v>3075.1</v>
      </c>
      <c r="H53" s="477">
        <v>0</v>
      </c>
      <c r="I53" s="478">
        <v>1</v>
      </c>
      <c r="J53" s="477">
        <v>0</v>
      </c>
      <c r="K53" s="477">
        <f t="shared" si="1"/>
        <v>1</v>
      </c>
      <c r="M53" s="395" t="s">
        <v>113</v>
      </c>
      <c r="N53" s="352" t="s">
        <v>114</v>
      </c>
      <c r="O53" s="475" t="s">
        <v>16</v>
      </c>
      <c r="P53" s="547">
        <v>2959.24</v>
      </c>
      <c r="Q53" s="548">
        <v>250</v>
      </c>
      <c r="R53" s="548">
        <f t="shared" si="2"/>
        <v>3209.24</v>
      </c>
      <c r="S53" s="477">
        <v>0</v>
      </c>
      <c r="T53" s="478">
        <v>1</v>
      </c>
      <c r="U53" s="477">
        <v>0</v>
      </c>
      <c r="V53" s="477">
        <f t="shared" si="3"/>
        <v>1</v>
      </c>
    </row>
    <row r="54" spans="1:22" s="404" customFormat="1" ht="30" customHeight="1" outlineLevel="1">
      <c r="A54" s="394" t="e">
        <f t="shared" si="4"/>
        <v>#REF!</v>
      </c>
      <c r="B54" s="395" t="s">
        <v>115</v>
      </c>
      <c r="C54" s="475" t="s">
        <v>114</v>
      </c>
      <c r="D54" s="396" t="s">
        <v>16</v>
      </c>
      <c r="E54" s="401">
        <v>2825.1</v>
      </c>
      <c r="F54" s="402">
        <f>250</f>
        <v>250</v>
      </c>
      <c r="G54" s="479">
        <f t="shared" si="0"/>
        <v>3075.1</v>
      </c>
      <c r="H54" s="403">
        <v>0</v>
      </c>
      <c r="I54" s="480">
        <v>1</v>
      </c>
      <c r="J54" s="403">
        <v>0</v>
      </c>
      <c r="K54" s="403">
        <f t="shared" si="1"/>
        <v>1</v>
      </c>
      <c r="L54" s="404">
        <v>450</v>
      </c>
      <c r="M54" s="395" t="s">
        <v>115</v>
      </c>
      <c r="N54" s="352" t="s">
        <v>114</v>
      </c>
      <c r="O54" s="396" t="s">
        <v>16</v>
      </c>
      <c r="P54" s="547">
        <v>2959.24</v>
      </c>
      <c r="Q54" s="548">
        <f>250</f>
        <v>250</v>
      </c>
      <c r="R54" s="548">
        <f t="shared" si="2"/>
        <v>3209.24</v>
      </c>
      <c r="S54" s="403">
        <v>0</v>
      </c>
      <c r="T54" s="480">
        <v>1</v>
      </c>
      <c r="U54" s="403">
        <v>0</v>
      </c>
      <c r="V54" s="403">
        <f t="shared" si="3"/>
        <v>1</v>
      </c>
    </row>
    <row r="55" spans="1:22" s="404" customFormat="1" ht="30" customHeight="1" outlineLevel="1">
      <c r="A55" s="394" t="e">
        <f t="shared" si="4"/>
        <v>#REF!</v>
      </c>
      <c r="B55" s="395" t="s">
        <v>116</v>
      </c>
      <c r="C55" s="396" t="s">
        <v>117</v>
      </c>
      <c r="D55" s="396" t="s">
        <v>16</v>
      </c>
      <c r="E55" s="401">
        <v>2825.1</v>
      </c>
      <c r="F55" s="402">
        <f>250</f>
        <v>250</v>
      </c>
      <c r="G55" s="479">
        <f t="shared" si="0"/>
        <v>3075.1</v>
      </c>
      <c r="H55" s="481">
        <v>0</v>
      </c>
      <c r="I55" s="399">
        <v>1</v>
      </c>
      <c r="J55" s="403">
        <v>0</v>
      </c>
      <c r="K55" s="403">
        <f t="shared" si="1"/>
        <v>1</v>
      </c>
      <c r="M55" s="395" t="s">
        <v>116</v>
      </c>
      <c r="N55" s="343" t="s">
        <v>117</v>
      </c>
      <c r="O55" s="396" t="s">
        <v>16</v>
      </c>
      <c r="P55" s="547">
        <v>2959.24</v>
      </c>
      <c r="Q55" s="548">
        <f>250</f>
        <v>250</v>
      </c>
      <c r="R55" s="548">
        <f t="shared" si="2"/>
        <v>3209.24</v>
      </c>
      <c r="S55" s="481">
        <v>0</v>
      </c>
      <c r="T55" s="399">
        <v>1</v>
      </c>
      <c r="U55" s="403">
        <v>0</v>
      </c>
      <c r="V55" s="403">
        <f t="shared" si="3"/>
        <v>1</v>
      </c>
    </row>
    <row r="56" spans="1:22" s="404" customFormat="1" ht="30" customHeight="1" outlineLevel="1">
      <c r="A56" s="394" t="e">
        <f t="shared" si="4"/>
        <v>#REF!</v>
      </c>
      <c r="B56" s="395" t="s">
        <v>118</v>
      </c>
      <c r="C56" s="396" t="s">
        <v>117</v>
      </c>
      <c r="D56" s="396" t="s">
        <v>16</v>
      </c>
      <c r="E56" s="401">
        <v>2825.1</v>
      </c>
      <c r="F56" s="402">
        <v>250</v>
      </c>
      <c r="G56" s="479">
        <f t="shared" si="0"/>
        <v>3075.1</v>
      </c>
      <c r="H56" s="481">
        <v>0</v>
      </c>
      <c r="I56" s="399">
        <v>1</v>
      </c>
      <c r="J56" s="403">
        <v>0</v>
      </c>
      <c r="K56" s="403">
        <f t="shared" si="1"/>
        <v>1</v>
      </c>
      <c r="M56" s="395" t="s">
        <v>118</v>
      </c>
      <c r="N56" s="343" t="s">
        <v>117</v>
      </c>
      <c r="O56" s="396" t="s">
        <v>16</v>
      </c>
      <c r="P56" s="547">
        <v>2959.24</v>
      </c>
      <c r="Q56" s="548">
        <v>250</v>
      </c>
      <c r="R56" s="548">
        <f t="shared" si="2"/>
        <v>3209.24</v>
      </c>
      <c r="S56" s="481">
        <v>0</v>
      </c>
      <c r="T56" s="399">
        <v>1</v>
      </c>
      <c r="U56" s="403">
        <v>0</v>
      </c>
      <c r="V56" s="403">
        <f t="shared" si="3"/>
        <v>1</v>
      </c>
    </row>
    <row r="57" spans="1:22" s="404" customFormat="1" ht="30" customHeight="1" outlineLevel="1">
      <c r="A57" s="394" t="e">
        <f t="shared" si="4"/>
        <v>#REF!</v>
      </c>
      <c r="B57" s="395" t="s">
        <v>119</v>
      </c>
      <c r="C57" s="396" t="s">
        <v>117</v>
      </c>
      <c r="D57" s="396" t="s">
        <v>16</v>
      </c>
      <c r="E57" s="397">
        <v>2825.1</v>
      </c>
      <c r="F57" s="398">
        <v>250</v>
      </c>
      <c r="G57" s="482">
        <f t="shared" si="0"/>
        <v>3075.1</v>
      </c>
      <c r="H57" s="480">
        <v>0</v>
      </c>
      <c r="I57" s="399">
        <v>1</v>
      </c>
      <c r="J57" s="399">
        <v>0</v>
      </c>
      <c r="K57" s="403">
        <f t="shared" si="1"/>
        <v>1</v>
      </c>
      <c r="M57" s="395" t="s">
        <v>119</v>
      </c>
      <c r="N57" s="343" t="s">
        <v>117</v>
      </c>
      <c r="O57" s="396" t="s">
        <v>16</v>
      </c>
      <c r="P57" s="547">
        <v>2959.24</v>
      </c>
      <c r="Q57" s="548">
        <v>250</v>
      </c>
      <c r="R57" s="548">
        <f t="shared" si="2"/>
        <v>3209.24</v>
      </c>
      <c r="S57" s="480">
        <v>0</v>
      </c>
      <c r="T57" s="399">
        <v>1</v>
      </c>
      <c r="U57" s="399">
        <v>0</v>
      </c>
      <c r="V57" s="403">
        <f t="shared" si="3"/>
        <v>1</v>
      </c>
    </row>
    <row r="58" spans="1:22" s="404" customFormat="1" ht="30" customHeight="1" outlineLevel="1">
      <c r="A58" s="394" t="e">
        <f t="shared" si="4"/>
        <v>#REF!</v>
      </c>
      <c r="B58" s="395" t="s">
        <v>120</v>
      </c>
      <c r="C58" s="396" t="s">
        <v>121</v>
      </c>
      <c r="D58" s="396" t="s">
        <v>16</v>
      </c>
      <c r="E58" s="401">
        <v>2825.1</v>
      </c>
      <c r="F58" s="402">
        <v>250</v>
      </c>
      <c r="G58" s="479">
        <v>3075.1</v>
      </c>
      <c r="H58" s="481">
        <v>0</v>
      </c>
      <c r="I58" s="399">
        <v>1</v>
      </c>
      <c r="J58" s="403">
        <v>0</v>
      </c>
      <c r="K58" s="403">
        <f t="shared" si="1"/>
        <v>1</v>
      </c>
      <c r="M58" s="395" t="s">
        <v>120</v>
      </c>
      <c r="N58" s="343" t="s">
        <v>121</v>
      </c>
      <c r="O58" s="396" t="s">
        <v>16</v>
      </c>
      <c r="P58" s="547">
        <v>2959.24</v>
      </c>
      <c r="Q58" s="548">
        <v>250</v>
      </c>
      <c r="R58" s="548">
        <v>3075.1</v>
      </c>
      <c r="S58" s="481">
        <v>0</v>
      </c>
      <c r="T58" s="399">
        <v>1</v>
      </c>
      <c r="U58" s="403">
        <v>0</v>
      </c>
      <c r="V58" s="403">
        <f t="shared" si="3"/>
        <v>1</v>
      </c>
    </row>
    <row r="59" spans="1:22" s="404" customFormat="1" ht="30" customHeight="1" outlineLevel="1">
      <c r="A59" s="394" t="e">
        <f t="shared" si="4"/>
        <v>#REF!</v>
      </c>
      <c r="B59" s="395" t="s">
        <v>122</v>
      </c>
      <c r="C59" s="396" t="s">
        <v>123</v>
      </c>
      <c r="D59" s="396" t="s">
        <v>16</v>
      </c>
      <c r="E59" s="401">
        <v>2825.1</v>
      </c>
      <c r="F59" s="402">
        <v>250</v>
      </c>
      <c r="G59" s="479">
        <f t="shared" ref="G59:G66" si="5">+E59+F59</f>
        <v>3075.1</v>
      </c>
      <c r="H59" s="403">
        <v>0</v>
      </c>
      <c r="I59" s="480">
        <v>1</v>
      </c>
      <c r="J59" s="403">
        <v>0</v>
      </c>
      <c r="K59" s="403">
        <f t="shared" si="1"/>
        <v>1</v>
      </c>
      <c r="M59" s="395" t="s">
        <v>122</v>
      </c>
      <c r="N59" s="343" t="s">
        <v>123</v>
      </c>
      <c r="O59" s="396" t="s">
        <v>16</v>
      </c>
      <c r="P59" s="547">
        <v>2959.24</v>
      </c>
      <c r="Q59" s="548">
        <v>250</v>
      </c>
      <c r="R59" s="548">
        <f t="shared" ref="R59:R66" si="6">+P59+Q59</f>
        <v>3209.24</v>
      </c>
      <c r="S59" s="403">
        <v>0</v>
      </c>
      <c r="T59" s="480">
        <v>1</v>
      </c>
      <c r="U59" s="403">
        <v>0</v>
      </c>
      <c r="V59" s="403">
        <f t="shared" si="3"/>
        <v>1</v>
      </c>
    </row>
    <row r="60" spans="1:22" s="404" customFormat="1" ht="30" customHeight="1" outlineLevel="1">
      <c r="A60" s="394" t="e">
        <f t="shared" si="4"/>
        <v>#REF!</v>
      </c>
      <c r="B60" s="395" t="s">
        <v>124</v>
      </c>
      <c r="C60" s="396" t="s">
        <v>125</v>
      </c>
      <c r="D60" s="396" t="s">
        <v>16</v>
      </c>
      <c r="E60" s="401">
        <v>2825.1</v>
      </c>
      <c r="F60" s="402">
        <v>250</v>
      </c>
      <c r="G60" s="479">
        <f t="shared" si="5"/>
        <v>3075.1</v>
      </c>
      <c r="H60" s="403">
        <v>0</v>
      </c>
      <c r="I60" s="480">
        <v>1</v>
      </c>
      <c r="J60" s="403">
        <v>0</v>
      </c>
      <c r="K60" s="403">
        <f t="shared" si="1"/>
        <v>1</v>
      </c>
      <c r="M60" s="395" t="s">
        <v>124</v>
      </c>
      <c r="N60" s="343" t="s">
        <v>125</v>
      </c>
      <c r="O60" s="396" t="s">
        <v>16</v>
      </c>
      <c r="P60" s="547">
        <v>2959.24</v>
      </c>
      <c r="Q60" s="548">
        <v>250</v>
      </c>
      <c r="R60" s="548">
        <f t="shared" si="6"/>
        <v>3209.24</v>
      </c>
      <c r="S60" s="403">
        <v>0</v>
      </c>
      <c r="T60" s="480">
        <v>1</v>
      </c>
      <c r="U60" s="403">
        <v>0</v>
      </c>
      <c r="V60" s="403">
        <f t="shared" si="3"/>
        <v>1</v>
      </c>
    </row>
    <row r="61" spans="1:22" s="394" customFormat="1" ht="30" customHeight="1" outlineLevel="1">
      <c r="A61" s="394" t="e">
        <f t="shared" si="4"/>
        <v>#REF!</v>
      </c>
      <c r="B61" s="395" t="s">
        <v>126</v>
      </c>
      <c r="C61" s="396" t="s">
        <v>127</v>
      </c>
      <c r="D61" s="396" t="s">
        <v>16</v>
      </c>
      <c r="E61" s="397">
        <v>2825.1</v>
      </c>
      <c r="F61" s="398">
        <v>250</v>
      </c>
      <c r="G61" s="482">
        <f t="shared" si="5"/>
        <v>3075.1</v>
      </c>
      <c r="H61" s="399">
        <v>0</v>
      </c>
      <c r="I61" s="480">
        <v>1</v>
      </c>
      <c r="J61" s="399">
        <v>0</v>
      </c>
      <c r="K61" s="399">
        <f t="shared" si="1"/>
        <v>1</v>
      </c>
      <c r="M61" s="395" t="s">
        <v>126</v>
      </c>
      <c r="N61" s="343" t="s">
        <v>127</v>
      </c>
      <c r="O61" s="396" t="s">
        <v>16</v>
      </c>
      <c r="P61" s="547">
        <v>2959.24</v>
      </c>
      <c r="Q61" s="548">
        <v>250</v>
      </c>
      <c r="R61" s="548">
        <f t="shared" si="6"/>
        <v>3209.24</v>
      </c>
      <c r="S61" s="399">
        <v>0</v>
      </c>
      <c r="T61" s="480">
        <v>1</v>
      </c>
      <c r="U61" s="399">
        <v>0</v>
      </c>
      <c r="V61" s="399">
        <f t="shared" si="3"/>
        <v>1</v>
      </c>
    </row>
    <row r="62" spans="1:22" s="394" customFormat="1" ht="30" customHeight="1" outlineLevel="1">
      <c r="A62" s="394" t="e">
        <f t="shared" si="4"/>
        <v>#REF!</v>
      </c>
      <c r="B62" s="395" t="s">
        <v>128</v>
      </c>
      <c r="C62" s="396" t="s">
        <v>127</v>
      </c>
      <c r="D62" s="396" t="s">
        <v>16</v>
      </c>
      <c r="E62" s="397">
        <v>2825.1</v>
      </c>
      <c r="F62" s="398">
        <v>250</v>
      </c>
      <c r="G62" s="482">
        <f t="shared" si="5"/>
        <v>3075.1</v>
      </c>
      <c r="H62" s="399">
        <v>0</v>
      </c>
      <c r="I62" s="480">
        <v>1</v>
      </c>
      <c r="J62" s="399">
        <v>0</v>
      </c>
      <c r="K62" s="399">
        <f t="shared" si="1"/>
        <v>1</v>
      </c>
      <c r="M62" s="395" t="s">
        <v>128</v>
      </c>
      <c r="N62" s="343" t="s">
        <v>127</v>
      </c>
      <c r="O62" s="396" t="s">
        <v>16</v>
      </c>
      <c r="P62" s="547">
        <v>2959.24</v>
      </c>
      <c r="Q62" s="548">
        <v>250</v>
      </c>
      <c r="R62" s="548">
        <f t="shared" si="6"/>
        <v>3209.24</v>
      </c>
      <c r="S62" s="399">
        <v>0</v>
      </c>
      <c r="T62" s="480">
        <v>1</v>
      </c>
      <c r="U62" s="399">
        <v>0</v>
      </c>
      <c r="V62" s="399">
        <f t="shared" si="3"/>
        <v>1</v>
      </c>
    </row>
    <row r="63" spans="1:22" s="394" customFormat="1" ht="30" customHeight="1" outlineLevel="1">
      <c r="A63" s="394" t="e">
        <f t="shared" si="4"/>
        <v>#REF!</v>
      </c>
      <c r="B63" s="395" t="s">
        <v>129</v>
      </c>
      <c r="C63" s="396" t="s">
        <v>127</v>
      </c>
      <c r="D63" s="396" t="s">
        <v>16</v>
      </c>
      <c r="E63" s="397">
        <v>2825.1</v>
      </c>
      <c r="F63" s="398">
        <v>250</v>
      </c>
      <c r="G63" s="482">
        <f t="shared" si="5"/>
        <v>3075.1</v>
      </c>
      <c r="H63" s="399">
        <v>0</v>
      </c>
      <c r="I63" s="480">
        <v>1</v>
      </c>
      <c r="J63" s="399">
        <v>0</v>
      </c>
      <c r="K63" s="399">
        <f t="shared" si="1"/>
        <v>1</v>
      </c>
      <c r="M63" s="395" t="s">
        <v>129</v>
      </c>
      <c r="N63" s="343" t="s">
        <v>127</v>
      </c>
      <c r="O63" s="396" t="s">
        <v>16</v>
      </c>
      <c r="P63" s="547">
        <v>2959.24</v>
      </c>
      <c r="Q63" s="548">
        <v>250</v>
      </c>
      <c r="R63" s="548">
        <f t="shared" si="6"/>
        <v>3209.24</v>
      </c>
      <c r="S63" s="399">
        <v>0</v>
      </c>
      <c r="T63" s="480">
        <v>1</v>
      </c>
      <c r="U63" s="399">
        <v>0</v>
      </c>
      <c r="V63" s="399">
        <f t="shared" si="3"/>
        <v>1</v>
      </c>
    </row>
    <row r="64" spans="1:22" s="394" customFormat="1" ht="30" customHeight="1" outlineLevel="1">
      <c r="A64" s="394" t="e">
        <f t="shared" si="4"/>
        <v>#REF!</v>
      </c>
      <c r="B64" s="395" t="s">
        <v>130</v>
      </c>
      <c r="C64" s="396" t="s">
        <v>127</v>
      </c>
      <c r="D64" s="396" t="s">
        <v>16</v>
      </c>
      <c r="E64" s="397">
        <v>2825.1</v>
      </c>
      <c r="F64" s="398">
        <v>250</v>
      </c>
      <c r="G64" s="482">
        <f t="shared" si="5"/>
        <v>3075.1</v>
      </c>
      <c r="H64" s="399">
        <v>0</v>
      </c>
      <c r="I64" s="480">
        <v>1</v>
      </c>
      <c r="J64" s="399">
        <v>0</v>
      </c>
      <c r="K64" s="399">
        <f t="shared" si="1"/>
        <v>1</v>
      </c>
      <c r="M64" s="395" t="s">
        <v>130</v>
      </c>
      <c r="N64" s="343" t="s">
        <v>127</v>
      </c>
      <c r="O64" s="396" t="s">
        <v>16</v>
      </c>
      <c r="P64" s="547">
        <v>2959.24</v>
      </c>
      <c r="Q64" s="548">
        <v>250</v>
      </c>
      <c r="R64" s="548">
        <f t="shared" si="6"/>
        <v>3209.24</v>
      </c>
      <c r="S64" s="399">
        <v>0</v>
      </c>
      <c r="T64" s="480">
        <v>1</v>
      </c>
      <c r="U64" s="399">
        <v>0</v>
      </c>
      <c r="V64" s="399">
        <f t="shared" si="3"/>
        <v>1</v>
      </c>
    </row>
    <row r="65" spans="1:22" s="394" customFormat="1" ht="30" customHeight="1" outlineLevel="1">
      <c r="A65" s="394" t="e">
        <f t="shared" si="4"/>
        <v>#REF!</v>
      </c>
      <c r="B65" s="395" t="s">
        <v>131</v>
      </c>
      <c r="C65" s="396" t="s">
        <v>127</v>
      </c>
      <c r="D65" s="396" t="s">
        <v>16</v>
      </c>
      <c r="E65" s="397">
        <v>2825.1</v>
      </c>
      <c r="F65" s="398">
        <v>250</v>
      </c>
      <c r="G65" s="482">
        <f t="shared" si="5"/>
        <v>3075.1</v>
      </c>
      <c r="H65" s="399">
        <v>0</v>
      </c>
      <c r="I65" s="480">
        <v>1</v>
      </c>
      <c r="J65" s="399">
        <v>0</v>
      </c>
      <c r="K65" s="399">
        <f t="shared" si="1"/>
        <v>1</v>
      </c>
      <c r="M65" s="395" t="s">
        <v>131</v>
      </c>
      <c r="N65" s="343" t="s">
        <v>127</v>
      </c>
      <c r="O65" s="396" t="s">
        <v>16</v>
      </c>
      <c r="P65" s="547">
        <v>2959.24</v>
      </c>
      <c r="Q65" s="548">
        <v>250</v>
      </c>
      <c r="R65" s="548">
        <f t="shared" si="6"/>
        <v>3209.24</v>
      </c>
      <c r="S65" s="399">
        <v>0</v>
      </c>
      <c r="T65" s="480">
        <v>1</v>
      </c>
      <c r="U65" s="399">
        <v>0</v>
      </c>
      <c r="V65" s="399">
        <f t="shared" si="3"/>
        <v>1</v>
      </c>
    </row>
    <row r="66" spans="1:22" s="394" customFormat="1" ht="30" customHeight="1" outlineLevel="1">
      <c r="A66" s="394" t="e">
        <f t="shared" si="4"/>
        <v>#REF!</v>
      </c>
      <c r="B66" s="395" t="s">
        <v>132</v>
      </c>
      <c r="C66" s="396" t="s">
        <v>127</v>
      </c>
      <c r="D66" s="396" t="s">
        <v>16</v>
      </c>
      <c r="E66" s="397">
        <v>2825.1</v>
      </c>
      <c r="F66" s="398">
        <v>250</v>
      </c>
      <c r="G66" s="482">
        <f t="shared" si="5"/>
        <v>3075.1</v>
      </c>
      <c r="H66" s="399">
        <v>0</v>
      </c>
      <c r="I66" s="480">
        <v>1</v>
      </c>
      <c r="J66" s="399">
        <v>0</v>
      </c>
      <c r="K66" s="399">
        <f t="shared" si="1"/>
        <v>1</v>
      </c>
      <c r="M66" s="395" t="s">
        <v>132</v>
      </c>
      <c r="N66" s="343" t="s">
        <v>127</v>
      </c>
      <c r="O66" s="396" t="s">
        <v>16</v>
      </c>
      <c r="P66" s="547">
        <v>2959.24</v>
      </c>
      <c r="Q66" s="548">
        <v>250</v>
      </c>
      <c r="R66" s="548">
        <f t="shared" si="6"/>
        <v>3209.24</v>
      </c>
      <c r="S66" s="399">
        <v>0</v>
      </c>
      <c r="T66" s="480">
        <v>1</v>
      </c>
      <c r="U66" s="399">
        <v>0</v>
      </c>
      <c r="V66" s="399">
        <f t="shared" si="3"/>
        <v>1</v>
      </c>
    </row>
    <row r="67" spans="1:22" s="394" customFormat="1" ht="30" customHeight="1" outlineLevel="1">
      <c r="A67" s="394" t="e">
        <f t="shared" si="4"/>
        <v>#REF!</v>
      </c>
      <c r="B67" s="395" t="s">
        <v>133</v>
      </c>
      <c r="C67" s="396" t="s">
        <v>134</v>
      </c>
      <c r="D67" s="396" t="s">
        <v>16</v>
      </c>
      <c r="E67" s="397">
        <v>2825.1</v>
      </c>
      <c r="F67" s="398">
        <v>250</v>
      </c>
      <c r="G67" s="482">
        <v>3075.1</v>
      </c>
      <c r="H67" s="399">
        <v>0</v>
      </c>
      <c r="I67" s="480">
        <v>1</v>
      </c>
      <c r="J67" s="399">
        <v>0</v>
      </c>
      <c r="K67" s="399">
        <f t="shared" si="1"/>
        <v>1</v>
      </c>
      <c r="M67" s="395" t="s">
        <v>133</v>
      </c>
      <c r="N67" s="343" t="s">
        <v>134</v>
      </c>
      <c r="O67" s="396" t="s">
        <v>16</v>
      </c>
      <c r="P67" s="547">
        <v>2959.24</v>
      </c>
      <c r="Q67" s="548">
        <v>250</v>
      </c>
      <c r="R67" s="548">
        <v>3075.1</v>
      </c>
      <c r="S67" s="399">
        <v>0</v>
      </c>
      <c r="T67" s="480">
        <v>1</v>
      </c>
      <c r="U67" s="399">
        <v>0</v>
      </c>
      <c r="V67" s="399">
        <f t="shared" si="3"/>
        <v>1</v>
      </c>
    </row>
    <row r="68" spans="1:22" s="486" customFormat="1" ht="30" customHeight="1" outlineLevel="1" thickBot="1">
      <c r="A68" s="468"/>
      <c r="B68" s="483"/>
      <c r="C68" s="469" t="s">
        <v>135</v>
      </c>
      <c r="D68" s="484"/>
      <c r="E68" s="470">
        <f>SUM(E51:E67)</f>
        <v>48026.699999999983</v>
      </c>
      <c r="F68" s="470">
        <f>SUM(F51:F67)</f>
        <v>4250</v>
      </c>
      <c r="G68" s="470">
        <f>SUM(G51:G67)</f>
        <v>52276.699999999983</v>
      </c>
      <c r="H68" s="471"/>
      <c r="I68" s="471"/>
      <c r="J68" s="471"/>
      <c r="K68" s="485"/>
      <c r="M68" s="483"/>
      <c r="N68" s="351" t="s">
        <v>135</v>
      </c>
      <c r="O68" s="484"/>
      <c r="P68" s="561">
        <f>SUM(P51:P67)</f>
        <v>50307.07999999998</v>
      </c>
      <c r="Q68" s="561">
        <f>SUM(Q51:Q67)</f>
        <v>4250</v>
      </c>
      <c r="R68" s="561">
        <f>SUM(R51:R67)</f>
        <v>54288.799999999981</v>
      </c>
      <c r="S68" s="471"/>
      <c r="T68" s="471"/>
      <c r="U68" s="471"/>
      <c r="V68" s="485"/>
    </row>
    <row r="69" spans="1:22" s="388" customFormat="1" ht="30" customHeight="1" outlineLevel="1" thickTop="1">
      <c r="A69" s="382"/>
      <c r="B69" s="369"/>
      <c r="C69" s="412"/>
      <c r="D69" s="420"/>
      <c r="E69" s="417"/>
      <c r="F69" s="418"/>
      <c r="G69" s="418"/>
      <c r="H69" s="465"/>
      <c r="I69" s="465"/>
      <c r="J69" s="465"/>
      <c r="K69" s="462"/>
      <c r="M69" s="369"/>
      <c r="N69" s="345"/>
      <c r="O69" s="420"/>
      <c r="P69" s="552"/>
      <c r="Q69" s="553"/>
      <c r="R69" s="553"/>
      <c r="S69" s="465"/>
      <c r="T69" s="465"/>
      <c r="U69" s="465"/>
      <c r="V69" s="462"/>
    </row>
    <row r="70" spans="1:22" s="388" customFormat="1" ht="30" customHeight="1" outlineLevel="1">
      <c r="A70" s="382"/>
      <c r="B70" s="389" t="s">
        <v>136</v>
      </c>
      <c r="C70" s="382"/>
      <c r="D70" s="420"/>
      <c r="E70" s="466"/>
      <c r="F70" s="419"/>
      <c r="G70" s="419"/>
      <c r="H70" s="465"/>
      <c r="I70" s="465"/>
      <c r="J70" s="465"/>
      <c r="K70" s="462"/>
      <c r="M70" s="389" t="s">
        <v>136</v>
      </c>
      <c r="N70" s="340"/>
      <c r="O70" s="420"/>
      <c r="P70" s="556"/>
      <c r="Q70" s="554"/>
      <c r="R70" s="554"/>
      <c r="S70" s="465"/>
      <c r="T70" s="465"/>
      <c r="U70" s="465"/>
      <c r="V70" s="462"/>
    </row>
    <row r="71" spans="1:22" s="472" customFormat="1" ht="30" customHeight="1" outlineLevel="1">
      <c r="A71" s="468" t="e">
        <f>A67+1</f>
        <v>#REF!</v>
      </c>
      <c r="B71" s="395" t="s">
        <v>137</v>
      </c>
      <c r="C71" s="475" t="s">
        <v>125</v>
      </c>
      <c r="D71" s="487" t="s">
        <v>20</v>
      </c>
      <c r="E71" s="408">
        <v>2825.1</v>
      </c>
      <c r="F71" s="456">
        <v>250</v>
      </c>
      <c r="G71" s="476">
        <f t="shared" ref="G71:G78" si="7">+E71+F71</f>
        <v>3075.1</v>
      </c>
      <c r="H71" s="488">
        <v>1</v>
      </c>
      <c r="I71" s="477">
        <v>0</v>
      </c>
      <c r="J71" s="477">
        <v>0</v>
      </c>
      <c r="K71" s="477">
        <f t="shared" ref="K71:K82" si="8">SUM(H71:J71)</f>
        <v>1</v>
      </c>
      <c r="M71" s="395" t="s">
        <v>137</v>
      </c>
      <c r="N71" s="352" t="s">
        <v>125</v>
      </c>
      <c r="O71" s="487" t="s">
        <v>20</v>
      </c>
      <c r="P71" s="547">
        <v>2959.24</v>
      </c>
      <c r="Q71" s="548">
        <v>250</v>
      </c>
      <c r="R71" s="548">
        <f t="shared" ref="R71:R78" si="9">+P71+Q71</f>
        <v>3209.24</v>
      </c>
      <c r="S71" s="488">
        <v>1</v>
      </c>
      <c r="T71" s="477">
        <v>0</v>
      </c>
      <c r="U71" s="477">
        <v>0</v>
      </c>
      <c r="V71" s="477">
        <f t="shared" ref="V71:V82" si="10">SUM(S71:U71)</f>
        <v>1</v>
      </c>
    </row>
    <row r="72" spans="1:22" s="472" customFormat="1" ht="30" customHeight="1" outlineLevel="1">
      <c r="A72" s="468" t="e">
        <f t="shared" ref="A72:A82" si="11">A71+1</f>
        <v>#REF!</v>
      </c>
      <c r="B72" s="395" t="s">
        <v>138</v>
      </c>
      <c r="C72" s="475" t="s">
        <v>125</v>
      </c>
      <c r="D72" s="487" t="s">
        <v>20</v>
      </c>
      <c r="E72" s="408">
        <v>2825.1</v>
      </c>
      <c r="F72" s="456">
        <v>250</v>
      </c>
      <c r="G72" s="476">
        <f t="shared" si="7"/>
        <v>3075.1</v>
      </c>
      <c r="H72" s="488">
        <v>1</v>
      </c>
      <c r="I72" s="477">
        <v>0</v>
      </c>
      <c r="J72" s="477">
        <v>0</v>
      </c>
      <c r="K72" s="477">
        <f t="shared" si="8"/>
        <v>1</v>
      </c>
      <c r="M72" s="395" t="s">
        <v>138</v>
      </c>
      <c r="N72" s="352" t="s">
        <v>125</v>
      </c>
      <c r="O72" s="487" t="s">
        <v>20</v>
      </c>
      <c r="P72" s="547">
        <v>2959.24</v>
      </c>
      <c r="Q72" s="548">
        <v>250</v>
      </c>
      <c r="R72" s="548">
        <f t="shared" si="9"/>
        <v>3209.24</v>
      </c>
      <c r="S72" s="488">
        <v>1</v>
      </c>
      <c r="T72" s="477">
        <v>0</v>
      </c>
      <c r="U72" s="477">
        <v>0</v>
      </c>
      <c r="V72" s="477">
        <f t="shared" si="10"/>
        <v>1</v>
      </c>
    </row>
    <row r="73" spans="1:22" s="472" customFormat="1" ht="30" customHeight="1" outlineLevel="1">
      <c r="A73" s="468" t="e">
        <f t="shared" si="11"/>
        <v>#REF!</v>
      </c>
      <c r="B73" s="395" t="s">
        <v>139</v>
      </c>
      <c r="C73" s="475" t="s">
        <v>125</v>
      </c>
      <c r="D73" s="487" t="s">
        <v>20</v>
      </c>
      <c r="E73" s="408">
        <v>2825.1</v>
      </c>
      <c r="F73" s="456">
        <v>250</v>
      </c>
      <c r="G73" s="476">
        <f t="shared" si="7"/>
        <v>3075.1</v>
      </c>
      <c r="H73" s="488">
        <v>1</v>
      </c>
      <c r="I73" s="477">
        <v>0</v>
      </c>
      <c r="J73" s="477">
        <v>0</v>
      </c>
      <c r="K73" s="477">
        <f t="shared" si="8"/>
        <v>1</v>
      </c>
      <c r="M73" s="395" t="s">
        <v>139</v>
      </c>
      <c r="N73" s="352" t="s">
        <v>125</v>
      </c>
      <c r="O73" s="487" t="s">
        <v>20</v>
      </c>
      <c r="P73" s="547">
        <v>2959.24</v>
      </c>
      <c r="Q73" s="548">
        <v>250</v>
      </c>
      <c r="R73" s="548">
        <f t="shared" si="9"/>
        <v>3209.24</v>
      </c>
      <c r="S73" s="488">
        <v>1</v>
      </c>
      <c r="T73" s="477">
        <v>0</v>
      </c>
      <c r="U73" s="477">
        <v>0</v>
      </c>
      <c r="V73" s="477">
        <f t="shared" si="10"/>
        <v>1</v>
      </c>
    </row>
    <row r="74" spans="1:22" s="472" customFormat="1" ht="30" customHeight="1" outlineLevel="1">
      <c r="A74" s="468" t="e">
        <f t="shared" si="11"/>
        <v>#REF!</v>
      </c>
      <c r="B74" s="395" t="s">
        <v>140</v>
      </c>
      <c r="C74" s="475" t="s">
        <v>125</v>
      </c>
      <c r="D74" s="487" t="s">
        <v>20</v>
      </c>
      <c r="E74" s="408">
        <v>2825.1</v>
      </c>
      <c r="F74" s="456">
        <v>250</v>
      </c>
      <c r="G74" s="476">
        <f t="shared" si="7"/>
        <v>3075.1</v>
      </c>
      <c r="H74" s="488">
        <v>1</v>
      </c>
      <c r="I74" s="477">
        <v>0</v>
      </c>
      <c r="J74" s="477">
        <v>0</v>
      </c>
      <c r="K74" s="477">
        <f t="shared" si="8"/>
        <v>1</v>
      </c>
      <c r="M74" s="395" t="s">
        <v>140</v>
      </c>
      <c r="N74" s="352" t="s">
        <v>125</v>
      </c>
      <c r="O74" s="487" t="s">
        <v>20</v>
      </c>
      <c r="P74" s="547">
        <v>2959.24</v>
      </c>
      <c r="Q74" s="548">
        <v>250</v>
      </c>
      <c r="R74" s="548">
        <f t="shared" si="9"/>
        <v>3209.24</v>
      </c>
      <c r="S74" s="488">
        <v>1</v>
      </c>
      <c r="T74" s="477">
        <v>0</v>
      </c>
      <c r="U74" s="477">
        <v>0</v>
      </c>
      <c r="V74" s="477">
        <f t="shared" si="10"/>
        <v>1</v>
      </c>
    </row>
    <row r="75" spans="1:22" s="472" customFormat="1" ht="30" customHeight="1" outlineLevel="1">
      <c r="A75" s="468" t="e">
        <f t="shared" si="11"/>
        <v>#REF!</v>
      </c>
      <c r="B75" s="395" t="s">
        <v>141</v>
      </c>
      <c r="C75" s="475" t="s">
        <v>127</v>
      </c>
      <c r="D75" s="475" t="s">
        <v>20</v>
      </c>
      <c r="E75" s="408">
        <v>2825.1</v>
      </c>
      <c r="F75" s="456">
        <v>250</v>
      </c>
      <c r="G75" s="476">
        <f t="shared" si="7"/>
        <v>3075.1</v>
      </c>
      <c r="H75" s="489">
        <v>1</v>
      </c>
      <c r="I75" s="488">
        <v>0</v>
      </c>
      <c r="J75" s="477">
        <v>0</v>
      </c>
      <c r="K75" s="477">
        <f t="shared" si="8"/>
        <v>1</v>
      </c>
      <c r="M75" s="395" t="s">
        <v>141</v>
      </c>
      <c r="N75" s="352" t="s">
        <v>127</v>
      </c>
      <c r="O75" s="475" t="s">
        <v>20</v>
      </c>
      <c r="P75" s="547">
        <v>2959.24</v>
      </c>
      <c r="Q75" s="548">
        <v>250</v>
      </c>
      <c r="R75" s="548">
        <f t="shared" si="9"/>
        <v>3209.24</v>
      </c>
      <c r="S75" s="489">
        <v>1</v>
      </c>
      <c r="T75" s="488">
        <v>0</v>
      </c>
      <c r="U75" s="477">
        <v>0</v>
      </c>
      <c r="V75" s="477">
        <f t="shared" si="10"/>
        <v>1</v>
      </c>
    </row>
    <row r="76" spans="1:22" s="472" customFormat="1" ht="30" customHeight="1" outlineLevel="1">
      <c r="A76" s="468" t="e">
        <f t="shared" si="11"/>
        <v>#REF!</v>
      </c>
      <c r="B76" s="395" t="s">
        <v>142</v>
      </c>
      <c r="C76" s="475" t="s">
        <v>127</v>
      </c>
      <c r="D76" s="475" t="s">
        <v>20</v>
      </c>
      <c r="E76" s="408">
        <v>2825.1</v>
      </c>
      <c r="F76" s="456">
        <v>250</v>
      </c>
      <c r="G76" s="476">
        <f t="shared" si="7"/>
        <v>3075.1</v>
      </c>
      <c r="H76" s="489">
        <v>1</v>
      </c>
      <c r="I76" s="477">
        <v>0</v>
      </c>
      <c r="J76" s="477">
        <v>0</v>
      </c>
      <c r="K76" s="477">
        <f t="shared" si="8"/>
        <v>1</v>
      </c>
      <c r="M76" s="395" t="s">
        <v>142</v>
      </c>
      <c r="N76" s="352" t="s">
        <v>127</v>
      </c>
      <c r="O76" s="475" t="s">
        <v>20</v>
      </c>
      <c r="P76" s="547">
        <v>2959.24</v>
      </c>
      <c r="Q76" s="548">
        <v>250</v>
      </c>
      <c r="R76" s="548">
        <f t="shared" si="9"/>
        <v>3209.24</v>
      </c>
      <c r="S76" s="489">
        <v>1</v>
      </c>
      <c r="T76" s="477">
        <v>0</v>
      </c>
      <c r="U76" s="477">
        <v>0</v>
      </c>
      <c r="V76" s="477">
        <f t="shared" si="10"/>
        <v>1</v>
      </c>
    </row>
    <row r="77" spans="1:22" s="472" customFormat="1" ht="30" customHeight="1" outlineLevel="1">
      <c r="A77" s="468" t="e">
        <f t="shared" si="11"/>
        <v>#REF!</v>
      </c>
      <c r="B77" s="467" t="s">
        <v>143</v>
      </c>
      <c r="C77" s="475" t="s">
        <v>125</v>
      </c>
      <c r="D77" s="487" t="s">
        <v>20</v>
      </c>
      <c r="E77" s="408">
        <v>2825.1</v>
      </c>
      <c r="F77" s="456">
        <f>250</f>
        <v>250</v>
      </c>
      <c r="G77" s="476">
        <f t="shared" si="7"/>
        <v>3075.1</v>
      </c>
      <c r="H77" s="488">
        <v>1</v>
      </c>
      <c r="I77" s="477">
        <v>0</v>
      </c>
      <c r="J77" s="477">
        <v>0</v>
      </c>
      <c r="K77" s="477">
        <f t="shared" si="8"/>
        <v>1</v>
      </c>
      <c r="M77" s="467" t="s">
        <v>143</v>
      </c>
      <c r="N77" s="352" t="s">
        <v>125</v>
      </c>
      <c r="O77" s="487" t="s">
        <v>20</v>
      </c>
      <c r="P77" s="547">
        <v>2959.24</v>
      </c>
      <c r="Q77" s="548">
        <f>250</f>
        <v>250</v>
      </c>
      <c r="R77" s="548">
        <f t="shared" si="9"/>
        <v>3209.24</v>
      </c>
      <c r="S77" s="488">
        <v>1</v>
      </c>
      <c r="T77" s="477">
        <v>0</v>
      </c>
      <c r="U77" s="477">
        <v>0</v>
      </c>
      <c r="V77" s="477">
        <f t="shared" si="10"/>
        <v>1</v>
      </c>
    </row>
    <row r="78" spans="1:22" s="472" customFormat="1" ht="30" customHeight="1" outlineLevel="1">
      <c r="A78" s="468">
        <v>73</v>
      </c>
      <c r="B78" s="467" t="s">
        <v>144</v>
      </c>
      <c r="C78" s="475" t="s">
        <v>125</v>
      </c>
      <c r="D78" s="487" t="s">
        <v>20</v>
      </c>
      <c r="E78" s="408">
        <v>2825.1</v>
      </c>
      <c r="F78" s="456">
        <f>250</f>
        <v>250</v>
      </c>
      <c r="G78" s="476">
        <f t="shared" si="7"/>
        <v>3075.1</v>
      </c>
      <c r="H78" s="488">
        <v>1</v>
      </c>
      <c r="I78" s="477">
        <v>0</v>
      </c>
      <c r="J78" s="477">
        <v>0</v>
      </c>
      <c r="K78" s="477">
        <f t="shared" si="8"/>
        <v>1</v>
      </c>
      <c r="M78" s="467" t="s">
        <v>144</v>
      </c>
      <c r="N78" s="352" t="s">
        <v>125</v>
      </c>
      <c r="O78" s="487" t="s">
        <v>20</v>
      </c>
      <c r="P78" s="547">
        <v>2959.24</v>
      </c>
      <c r="Q78" s="548">
        <f>250</f>
        <v>250</v>
      </c>
      <c r="R78" s="548">
        <f t="shared" si="9"/>
        <v>3209.24</v>
      </c>
      <c r="S78" s="488">
        <v>1</v>
      </c>
      <c r="T78" s="477">
        <v>0</v>
      </c>
      <c r="U78" s="477">
        <v>0</v>
      </c>
      <c r="V78" s="477">
        <f t="shared" si="10"/>
        <v>1</v>
      </c>
    </row>
    <row r="79" spans="1:22" s="495" customFormat="1" ht="30" customHeight="1" outlineLevel="1">
      <c r="A79" s="468">
        <f t="shared" si="11"/>
        <v>74</v>
      </c>
      <c r="B79" s="395" t="s">
        <v>145</v>
      </c>
      <c r="C79" s="396" t="s">
        <v>125</v>
      </c>
      <c r="D79" s="396" t="s">
        <v>20</v>
      </c>
      <c r="E79" s="490">
        <v>2825.1</v>
      </c>
      <c r="F79" s="491">
        <f>250</f>
        <v>250</v>
      </c>
      <c r="G79" s="492">
        <f>+E79+F79</f>
        <v>3075.1</v>
      </c>
      <c r="H79" s="493">
        <v>1</v>
      </c>
      <c r="I79" s="494">
        <v>0</v>
      </c>
      <c r="J79" s="494">
        <v>0</v>
      </c>
      <c r="K79" s="494">
        <f t="shared" si="8"/>
        <v>1</v>
      </c>
      <c r="M79" s="395" t="s">
        <v>145</v>
      </c>
      <c r="N79" s="343" t="s">
        <v>125</v>
      </c>
      <c r="O79" s="396" t="s">
        <v>20</v>
      </c>
      <c r="P79" s="547">
        <v>2959.24</v>
      </c>
      <c r="Q79" s="548">
        <f>250</f>
        <v>250</v>
      </c>
      <c r="R79" s="548">
        <f>+P79+Q79</f>
        <v>3209.24</v>
      </c>
      <c r="S79" s="493">
        <v>1</v>
      </c>
      <c r="T79" s="494">
        <v>0</v>
      </c>
      <c r="U79" s="494">
        <v>0</v>
      </c>
      <c r="V79" s="494">
        <f t="shared" si="10"/>
        <v>1</v>
      </c>
    </row>
    <row r="80" spans="1:22" s="495" customFormat="1" ht="30" customHeight="1" outlineLevel="1">
      <c r="A80" s="468">
        <f t="shared" si="11"/>
        <v>75</v>
      </c>
      <c r="B80" s="395" t="s">
        <v>146</v>
      </c>
      <c r="C80" s="396" t="s">
        <v>125</v>
      </c>
      <c r="D80" s="396" t="s">
        <v>20</v>
      </c>
      <c r="E80" s="490">
        <v>2825.1</v>
      </c>
      <c r="F80" s="491">
        <f>250</f>
        <v>250</v>
      </c>
      <c r="G80" s="492">
        <f>+E80+F80</f>
        <v>3075.1</v>
      </c>
      <c r="H80" s="493">
        <v>1</v>
      </c>
      <c r="I80" s="494">
        <v>0</v>
      </c>
      <c r="J80" s="494">
        <v>0</v>
      </c>
      <c r="K80" s="494">
        <f t="shared" si="8"/>
        <v>1</v>
      </c>
      <c r="M80" s="395" t="s">
        <v>146</v>
      </c>
      <c r="N80" s="343" t="s">
        <v>125</v>
      </c>
      <c r="O80" s="396" t="s">
        <v>20</v>
      </c>
      <c r="P80" s="547">
        <v>2959.24</v>
      </c>
      <c r="Q80" s="548">
        <f>250</f>
        <v>250</v>
      </c>
      <c r="R80" s="548">
        <f>+P80+Q80</f>
        <v>3209.24</v>
      </c>
      <c r="S80" s="493">
        <v>1</v>
      </c>
      <c r="T80" s="494">
        <v>0</v>
      </c>
      <c r="U80" s="494">
        <v>0</v>
      </c>
      <c r="V80" s="494">
        <f t="shared" si="10"/>
        <v>1</v>
      </c>
    </row>
    <row r="81" spans="1:22" s="495" customFormat="1" ht="30" customHeight="1" outlineLevel="1">
      <c r="A81" s="468">
        <f t="shared" si="11"/>
        <v>76</v>
      </c>
      <c r="B81" s="395" t="s">
        <v>147</v>
      </c>
      <c r="C81" s="396" t="s">
        <v>125</v>
      </c>
      <c r="D81" s="396" t="s">
        <v>20</v>
      </c>
      <c r="E81" s="490">
        <v>2825.1</v>
      </c>
      <c r="F81" s="491">
        <f>250</f>
        <v>250</v>
      </c>
      <c r="G81" s="492">
        <f>+E81+F81</f>
        <v>3075.1</v>
      </c>
      <c r="H81" s="493">
        <v>1</v>
      </c>
      <c r="I81" s="494">
        <v>0</v>
      </c>
      <c r="J81" s="494">
        <v>0</v>
      </c>
      <c r="K81" s="494">
        <f t="shared" si="8"/>
        <v>1</v>
      </c>
      <c r="M81" s="395" t="s">
        <v>147</v>
      </c>
      <c r="N81" s="343" t="s">
        <v>125</v>
      </c>
      <c r="O81" s="396" t="s">
        <v>20</v>
      </c>
      <c r="P81" s="547">
        <v>2959.24</v>
      </c>
      <c r="Q81" s="548">
        <f>250</f>
        <v>250</v>
      </c>
      <c r="R81" s="548">
        <f>+P81+Q81</f>
        <v>3209.24</v>
      </c>
      <c r="S81" s="493">
        <v>1</v>
      </c>
      <c r="T81" s="494">
        <v>0</v>
      </c>
      <c r="U81" s="494">
        <v>0</v>
      </c>
      <c r="V81" s="494">
        <f t="shared" si="10"/>
        <v>1</v>
      </c>
    </row>
    <row r="82" spans="1:22" s="495" customFormat="1" ht="30" customHeight="1" outlineLevel="1">
      <c r="A82" s="468">
        <f t="shared" si="11"/>
        <v>77</v>
      </c>
      <c r="B82" s="395" t="s">
        <v>148</v>
      </c>
      <c r="C82" s="396" t="s">
        <v>125</v>
      </c>
      <c r="D82" s="396" t="s">
        <v>20</v>
      </c>
      <c r="E82" s="490">
        <v>2825.1</v>
      </c>
      <c r="F82" s="491">
        <f>250</f>
        <v>250</v>
      </c>
      <c r="G82" s="492">
        <f>+E82+F82</f>
        <v>3075.1</v>
      </c>
      <c r="H82" s="493">
        <v>1</v>
      </c>
      <c r="I82" s="494">
        <v>0</v>
      </c>
      <c r="J82" s="494">
        <v>0</v>
      </c>
      <c r="K82" s="494">
        <f t="shared" si="8"/>
        <v>1</v>
      </c>
      <c r="M82" s="395" t="s">
        <v>148</v>
      </c>
      <c r="N82" s="343" t="s">
        <v>125</v>
      </c>
      <c r="O82" s="396" t="s">
        <v>20</v>
      </c>
      <c r="P82" s="547">
        <v>2959.24</v>
      </c>
      <c r="Q82" s="548">
        <f>250</f>
        <v>250</v>
      </c>
      <c r="R82" s="548">
        <f>+P82+Q82</f>
        <v>3209.24</v>
      </c>
      <c r="S82" s="493">
        <v>1</v>
      </c>
      <c r="T82" s="494">
        <v>0</v>
      </c>
      <c r="U82" s="494">
        <v>0</v>
      </c>
      <c r="V82" s="494">
        <f t="shared" si="10"/>
        <v>1</v>
      </c>
    </row>
    <row r="83" spans="1:22" s="469" customFormat="1" ht="30" customHeight="1" outlineLevel="1" thickBot="1">
      <c r="A83" s="468"/>
      <c r="B83" s="483"/>
      <c r="C83" s="469" t="s">
        <v>149</v>
      </c>
      <c r="E83" s="470">
        <f>SUM(E71:E82)</f>
        <v>33901.19999999999</v>
      </c>
      <c r="F83" s="470">
        <f>SUM(F71:F82)</f>
        <v>3000</v>
      </c>
      <c r="G83" s="470">
        <f>SUM(G71:G82)</f>
        <v>36901.19999999999</v>
      </c>
      <c r="H83" s="471"/>
      <c r="I83" s="471"/>
      <c r="J83" s="471"/>
      <c r="K83" s="471"/>
      <c r="M83" s="483"/>
      <c r="N83" s="351" t="s">
        <v>149</v>
      </c>
      <c r="P83" s="561">
        <f>SUM(P71:P82)</f>
        <v>35510.87999999999</v>
      </c>
      <c r="Q83" s="561">
        <f>SUM(Q71:Q82)</f>
        <v>3000</v>
      </c>
      <c r="R83" s="561">
        <f>SUM(R71:R82)</f>
        <v>38510.87999999999</v>
      </c>
      <c r="S83" s="471"/>
      <c r="T83" s="471"/>
      <c r="U83" s="471"/>
      <c r="V83" s="471"/>
    </row>
    <row r="84" spans="1:22" s="472" customFormat="1" ht="30" customHeight="1" outlineLevel="1" thickTop="1">
      <c r="A84" s="468"/>
      <c r="B84" s="369"/>
      <c r="C84" s="484"/>
      <c r="E84" s="463"/>
      <c r="F84" s="463"/>
      <c r="G84" s="463"/>
      <c r="H84" s="474"/>
      <c r="I84" s="474"/>
      <c r="J84" s="474"/>
      <c r="K84" s="474"/>
      <c r="M84" s="369"/>
      <c r="N84" s="353"/>
      <c r="P84" s="556"/>
      <c r="Q84" s="556"/>
      <c r="R84" s="556"/>
      <c r="S84" s="474"/>
      <c r="T84" s="474"/>
      <c r="U84" s="474"/>
      <c r="V84" s="474"/>
    </row>
    <row r="85" spans="1:22" s="472" customFormat="1" ht="30" customHeight="1" outlineLevel="1">
      <c r="A85" s="468"/>
      <c r="B85" s="389" t="s">
        <v>150</v>
      </c>
      <c r="C85" s="484"/>
      <c r="E85" s="463"/>
      <c r="F85" s="463"/>
      <c r="G85" s="463"/>
      <c r="H85" s="474"/>
      <c r="I85" s="474"/>
      <c r="J85" s="474"/>
      <c r="K85" s="474"/>
      <c r="M85" s="389" t="s">
        <v>150</v>
      </c>
      <c r="N85" s="353"/>
      <c r="P85" s="556"/>
      <c r="Q85" s="556"/>
      <c r="R85" s="556"/>
      <c r="S85" s="474"/>
      <c r="T85" s="474"/>
      <c r="U85" s="474"/>
      <c r="V85" s="474"/>
    </row>
    <row r="86" spans="1:22" s="472" customFormat="1" ht="30" customHeight="1" outlineLevel="1">
      <c r="A86" s="468">
        <f>A82+1</f>
        <v>78</v>
      </c>
      <c r="B86" s="421" t="s">
        <v>151</v>
      </c>
      <c r="C86" s="475" t="s">
        <v>152</v>
      </c>
      <c r="D86" s="487" t="s">
        <v>16</v>
      </c>
      <c r="E86" s="408">
        <v>2825.1</v>
      </c>
      <c r="F86" s="456">
        <v>250</v>
      </c>
      <c r="G86" s="476">
        <f>+E86+F86</f>
        <v>3075.1</v>
      </c>
      <c r="H86" s="477">
        <v>0</v>
      </c>
      <c r="I86" s="488">
        <v>1</v>
      </c>
      <c r="J86" s="477">
        <v>0</v>
      </c>
      <c r="K86" s="477">
        <f>SUM(H86:J86)</f>
        <v>1</v>
      </c>
      <c r="M86" s="421" t="s">
        <v>151</v>
      </c>
      <c r="N86" s="352" t="s">
        <v>152</v>
      </c>
      <c r="O86" s="487" t="s">
        <v>16</v>
      </c>
      <c r="P86" s="547">
        <v>2959.24</v>
      </c>
      <c r="Q86" s="548">
        <v>250</v>
      </c>
      <c r="R86" s="548">
        <f>+P86+Q86</f>
        <v>3209.24</v>
      </c>
      <c r="S86" s="477">
        <v>0</v>
      </c>
      <c r="T86" s="488">
        <v>1</v>
      </c>
      <c r="U86" s="477">
        <v>0</v>
      </c>
      <c r="V86" s="477">
        <f>SUM(S86:U86)</f>
        <v>1</v>
      </c>
    </row>
    <row r="87" spans="1:22" s="404" customFormat="1" ht="30" customHeight="1" outlineLevel="1">
      <c r="A87" s="394">
        <f>A86+1</f>
        <v>79</v>
      </c>
      <c r="B87" s="395" t="s">
        <v>153</v>
      </c>
      <c r="C87" s="395" t="s">
        <v>152</v>
      </c>
      <c r="D87" s="396" t="s">
        <v>20</v>
      </c>
      <c r="E87" s="401">
        <v>2825.1</v>
      </c>
      <c r="F87" s="402">
        <f>250</f>
        <v>250</v>
      </c>
      <c r="G87" s="479">
        <f>+E87+F87</f>
        <v>3075.1</v>
      </c>
      <c r="H87" s="399">
        <v>1</v>
      </c>
      <c r="I87" s="481">
        <v>0</v>
      </c>
      <c r="J87" s="403">
        <v>0</v>
      </c>
      <c r="K87" s="403">
        <f>SUM(H87:J87)</f>
        <v>1</v>
      </c>
      <c r="M87" s="395" t="s">
        <v>153</v>
      </c>
      <c r="N87" s="342" t="s">
        <v>152</v>
      </c>
      <c r="O87" s="396" t="s">
        <v>20</v>
      </c>
      <c r="P87" s="547">
        <v>2959.24</v>
      </c>
      <c r="Q87" s="548">
        <f>250</f>
        <v>250</v>
      </c>
      <c r="R87" s="548">
        <f>+P87+Q87</f>
        <v>3209.24</v>
      </c>
      <c r="S87" s="399">
        <v>1</v>
      </c>
      <c r="T87" s="481">
        <v>0</v>
      </c>
      <c r="U87" s="403">
        <v>0</v>
      </c>
      <c r="V87" s="403">
        <f>SUM(S87:U87)</f>
        <v>1</v>
      </c>
    </row>
    <row r="88" spans="1:22" s="469" customFormat="1" ht="30" customHeight="1" outlineLevel="1">
      <c r="A88" s="468"/>
      <c r="B88" s="362"/>
      <c r="C88" s="469" t="s">
        <v>154</v>
      </c>
      <c r="E88" s="415">
        <f>SUM(E86:E87)</f>
        <v>5650.2</v>
      </c>
      <c r="F88" s="415">
        <f>SUM(F86:F87)</f>
        <v>500</v>
      </c>
      <c r="G88" s="415">
        <f>SUM(G86:G87)</f>
        <v>6150.2</v>
      </c>
      <c r="H88" s="471"/>
      <c r="I88" s="471"/>
      <c r="J88" s="471"/>
      <c r="K88" s="471"/>
      <c r="M88" s="362"/>
      <c r="N88" s="351" t="s">
        <v>154</v>
      </c>
      <c r="P88" s="552">
        <f>SUM(P86:P87)</f>
        <v>5918.48</v>
      </c>
      <c r="Q88" s="552">
        <f>SUM(Q86:Q87)</f>
        <v>500</v>
      </c>
      <c r="R88" s="552">
        <f>SUM(R86:R87)</f>
        <v>6418.48</v>
      </c>
      <c r="S88" s="471"/>
      <c r="T88" s="471"/>
      <c r="U88" s="471"/>
      <c r="V88" s="471"/>
    </row>
    <row r="89" spans="1:22" s="466" customFormat="1" ht="30" customHeight="1" outlineLevel="1">
      <c r="A89" s="496"/>
      <c r="B89" s="389" t="s">
        <v>156</v>
      </c>
      <c r="C89" s="468"/>
      <c r="D89" s="472"/>
      <c r="H89" s="474"/>
      <c r="I89" s="474"/>
      <c r="J89" s="474"/>
      <c r="K89" s="474"/>
      <c r="L89" s="472"/>
      <c r="M89" s="389" t="s">
        <v>156</v>
      </c>
      <c r="N89" s="350"/>
      <c r="O89" s="472"/>
      <c r="P89" s="556"/>
      <c r="Q89" s="556"/>
      <c r="R89" s="556"/>
      <c r="S89" s="474"/>
      <c r="T89" s="474"/>
      <c r="U89" s="474"/>
      <c r="V89" s="474"/>
    </row>
    <row r="90" spans="1:22" s="466" customFormat="1" ht="30" customHeight="1" outlineLevel="1">
      <c r="A90" s="496"/>
      <c r="B90" s="497" t="s">
        <v>157</v>
      </c>
      <c r="C90" s="468"/>
      <c r="D90" s="472"/>
      <c r="H90" s="474"/>
      <c r="I90" s="474"/>
      <c r="J90" s="474"/>
      <c r="K90" s="474"/>
      <c r="L90" s="472"/>
      <c r="M90" s="497" t="s">
        <v>157</v>
      </c>
      <c r="N90" s="350"/>
      <c r="O90" s="472"/>
      <c r="P90" s="556"/>
      <c r="Q90" s="556"/>
      <c r="R90" s="556"/>
      <c r="S90" s="474"/>
      <c r="T90" s="474"/>
      <c r="U90" s="474"/>
      <c r="V90" s="474"/>
    </row>
    <row r="91" spans="1:22" s="472" customFormat="1" ht="30" customHeight="1" outlineLevel="1">
      <c r="A91" s="394" t="e">
        <f>#REF!+1</f>
        <v>#REF!</v>
      </c>
      <c r="B91" s="395" t="s">
        <v>162</v>
      </c>
      <c r="C91" s="475" t="s">
        <v>163</v>
      </c>
      <c r="D91" s="487" t="s">
        <v>20</v>
      </c>
      <c r="E91" s="456">
        <v>2831.25</v>
      </c>
      <c r="F91" s="456">
        <v>450</v>
      </c>
      <c r="G91" s="456">
        <f t="shared" ref="G91:G96" si="12">+E91+F91</f>
        <v>3281.25</v>
      </c>
      <c r="H91" s="477">
        <v>0.6</v>
      </c>
      <c r="I91" s="477">
        <v>0.2</v>
      </c>
      <c r="J91" s="477">
        <v>0.2</v>
      </c>
      <c r="K91" s="477">
        <f t="shared" ref="K91:K96" si="13">SUM(H91:J91)</f>
        <v>1</v>
      </c>
      <c r="M91" s="395" t="s">
        <v>162</v>
      </c>
      <c r="N91" s="352" t="s">
        <v>163</v>
      </c>
      <c r="O91" s="487" t="s">
        <v>20</v>
      </c>
      <c r="P91" s="547">
        <v>2959.24</v>
      </c>
      <c r="Q91" s="548">
        <v>450</v>
      </c>
      <c r="R91" s="548">
        <f t="shared" ref="R91:R96" si="14">+P91+Q91</f>
        <v>3409.24</v>
      </c>
      <c r="S91" s="477">
        <v>0.6</v>
      </c>
      <c r="T91" s="477">
        <v>0.2</v>
      </c>
      <c r="U91" s="477">
        <v>0.2</v>
      </c>
      <c r="V91" s="477">
        <f t="shared" ref="V91:V96" si="15">SUM(S91:U91)</f>
        <v>1</v>
      </c>
    </row>
    <row r="92" spans="1:22" s="472" customFormat="1" ht="30" customHeight="1" outlineLevel="1">
      <c r="A92" s="394" t="e">
        <f>A91+1</f>
        <v>#REF!</v>
      </c>
      <c r="B92" s="467" t="s">
        <v>164</v>
      </c>
      <c r="C92" s="475" t="s">
        <v>18</v>
      </c>
      <c r="D92" s="487" t="s">
        <v>20</v>
      </c>
      <c r="E92" s="408">
        <v>2825.1</v>
      </c>
      <c r="F92" s="456">
        <v>1400</v>
      </c>
      <c r="G92" s="476">
        <f t="shared" si="12"/>
        <v>4225.1000000000004</v>
      </c>
      <c r="H92" s="477">
        <v>1</v>
      </c>
      <c r="I92" s="488">
        <v>0</v>
      </c>
      <c r="J92" s="477">
        <v>0</v>
      </c>
      <c r="K92" s="477">
        <f t="shared" si="13"/>
        <v>1</v>
      </c>
      <c r="M92" s="467" t="s">
        <v>164</v>
      </c>
      <c r="N92" s="352" t="s">
        <v>18</v>
      </c>
      <c r="O92" s="487" t="s">
        <v>20</v>
      </c>
      <c r="P92" s="547">
        <v>2959.24</v>
      </c>
      <c r="Q92" s="548">
        <v>1400</v>
      </c>
      <c r="R92" s="548">
        <f t="shared" si="14"/>
        <v>4359.24</v>
      </c>
      <c r="S92" s="477">
        <v>1</v>
      </c>
      <c r="T92" s="488">
        <v>0</v>
      </c>
      <c r="U92" s="477">
        <v>0</v>
      </c>
      <c r="V92" s="477">
        <f t="shared" si="15"/>
        <v>1</v>
      </c>
    </row>
    <row r="93" spans="1:22" s="472" customFormat="1" ht="30" customHeight="1" outlineLevel="1">
      <c r="A93" s="394" t="e">
        <f>A92+1</f>
        <v>#REF!</v>
      </c>
      <c r="B93" s="395" t="s">
        <v>165</v>
      </c>
      <c r="C93" s="475" t="s">
        <v>166</v>
      </c>
      <c r="D93" s="487" t="s">
        <v>20</v>
      </c>
      <c r="E93" s="408">
        <v>2825.1</v>
      </c>
      <c r="F93" s="456">
        <v>750</v>
      </c>
      <c r="G93" s="476">
        <f t="shared" si="12"/>
        <v>3575.1</v>
      </c>
      <c r="H93" s="477">
        <v>1</v>
      </c>
      <c r="I93" s="488">
        <v>0</v>
      </c>
      <c r="J93" s="477">
        <v>0</v>
      </c>
      <c r="K93" s="477">
        <f t="shared" si="13"/>
        <v>1</v>
      </c>
      <c r="M93" s="395" t="s">
        <v>165</v>
      </c>
      <c r="N93" s="352" t="s">
        <v>166</v>
      </c>
      <c r="O93" s="487" t="s">
        <v>20</v>
      </c>
      <c r="P93" s="547">
        <v>2959.24</v>
      </c>
      <c r="Q93" s="548">
        <v>750</v>
      </c>
      <c r="R93" s="548">
        <f t="shared" si="14"/>
        <v>3709.24</v>
      </c>
      <c r="S93" s="477">
        <v>1</v>
      </c>
      <c r="T93" s="488">
        <v>0</v>
      </c>
      <c r="U93" s="477">
        <v>0</v>
      </c>
      <c r="V93" s="477">
        <f t="shared" si="15"/>
        <v>1</v>
      </c>
    </row>
    <row r="94" spans="1:22" s="472" customFormat="1" ht="30" customHeight="1" outlineLevel="1">
      <c r="A94" s="394" t="e">
        <f>A93+1</f>
        <v>#REF!</v>
      </c>
      <c r="B94" s="395" t="s">
        <v>167</v>
      </c>
      <c r="C94" s="475" t="s">
        <v>166</v>
      </c>
      <c r="D94" s="487" t="s">
        <v>20</v>
      </c>
      <c r="E94" s="408">
        <v>2825.1</v>
      </c>
      <c r="F94" s="456">
        <v>750</v>
      </c>
      <c r="G94" s="476">
        <f t="shared" si="12"/>
        <v>3575.1</v>
      </c>
      <c r="H94" s="477">
        <v>1</v>
      </c>
      <c r="I94" s="488">
        <v>0</v>
      </c>
      <c r="J94" s="477">
        <v>0</v>
      </c>
      <c r="K94" s="477">
        <f t="shared" si="13"/>
        <v>1</v>
      </c>
      <c r="M94" s="395" t="s">
        <v>167</v>
      </c>
      <c r="N94" s="352" t="s">
        <v>166</v>
      </c>
      <c r="O94" s="487" t="s">
        <v>20</v>
      </c>
      <c r="P94" s="547">
        <v>2959.24</v>
      </c>
      <c r="Q94" s="548">
        <v>750</v>
      </c>
      <c r="R94" s="548">
        <f t="shared" si="14"/>
        <v>3709.24</v>
      </c>
      <c r="S94" s="477">
        <v>1</v>
      </c>
      <c r="T94" s="488">
        <v>0</v>
      </c>
      <c r="U94" s="477">
        <v>0</v>
      </c>
      <c r="V94" s="477">
        <f t="shared" si="15"/>
        <v>1</v>
      </c>
    </row>
    <row r="95" spans="1:22" s="394" customFormat="1" ht="30" customHeight="1" outlineLevel="1">
      <c r="A95" s="394" t="e">
        <f>#REF!+1</f>
        <v>#REF!</v>
      </c>
      <c r="B95" s="395" t="s">
        <v>170</v>
      </c>
      <c r="C95" s="396" t="s">
        <v>18</v>
      </c>
      <c r="D95" s="396" t="s">
        <v>20</v>
      </c>
      <c r="E95" s="397">
        <v>2825.1</v>
      </c>
      <c r="F95" s="398">
        <f>1150+250</f>
        <v>1400</v>
      </c>
      <c r="G95" s="482">
        <f t="shared" si="12"/>
        <v>4225.1000000000004</v>
      </c>
      <c r="H95" s="399">
        <v>1</v>
      </c>
      <c r="I95" s="399">
        <v>0</v>
      </c>
      <c r="J95" s="399">
        <v>0</v>
      </c>
      <c r="K95" s="399">
        <f t="shared" si="13"/>
        <v>1</v>
      </c>
      <c r="M95" s="395" t="s">
        <v>170</v>
      </c>
      <c r="N95" s="343" t="s">
        <v>18</v>
      </c>
      <c r="O95" s="396" t="s">
        <v>20</v>
      </c>
      <c r="P95" s="547">
        <v>2959.24</v>
      </c>
      <c r="Q95" s="548">
        <f>1150+250</f>
        <v>1400</v>
      </c>
      <c r="R95" s="548">
        <f t="shared" si="14"/>
        <v>4359.24</v>
      </c>
      <c r="S95" s="399">
        <v>1</v>
      </c>
      <c r="T95" s="399">
        <v>0</v>
      </c>
      <c r="U95" s="399">
        <v>0</v>
      </c>
      <c r="V95" s="399">
        <f t="shared" si="15"/>
        <v>1</v>
      </c>
    </row>
    <row r="96" spans="1:22" s="404" customFormat="1" ht="30" customHeight="1" outlineLevel="1">
      <c r="A96" s="394" t="e">
        <f>A95+1</f>
        <v>#REF!</v>
      </c>
      <c r="B96" s="395" t="s">
        <v>171</v>
      </c>
      <c r="C96" s="396" t="s">
        <v>163</v>
      </c>
      <c r="D96" s="396" t="s">
        <v>20</v>
      </c>
      <c r="E96" s="401">
        <v>2825.1</v>
      </c>
      <c r="F96" s="402">
        <f>250+150</f>
        <v>400</v>
      </c>
      <c r="G96" s="479">
        <f t="shared" si="12"/>
        <v>3225.1</v>
      </c>
      <c r="H96" s="403">
        <v>1</v>
      </c>
      <c r="I96" s="403">
        <v>0</v>
      </c>
      <c r="J96" s="403">
        <v>0</v>
      </c>
      <c r="K96" s="403">
        <f t="shared" si="13"/>
        <v>1</v>
      </c>
      <c r="M96" s="395" t="s">
        <v>171</v>
      </c>
      <c r="N96" s="343" t="s">
        <v>163</v>
      </c>
      <c r="O96" s="396" t="s">
        <v>20</v>
      </c>
      <c r="P96" s="547">
        <v>2959.24</v>
      </c>
      <c r="Q96" s="548">
        <f>250+150</f>
        <v>400</v>
      </c>
      <c r="R96" s="548">
        <f t="shared" si="14"/>
        <v>3359.24</v>
      </c>
      <c r="S96" s="403">
        <v>1</v>
      </c>
      <c r="T96" s="403">
        <v>0</v>
      </c>
      <c r="U96" s="403">
        <v>0</v>
      </c>
      <c r="V96" s="403">
        <f t="shared" si="15"/>
        <v>1</v>
      </c>
    </row>
    <row r="97" spans="1:22" s="486" customFormat="1" ht="30" customHeight="1" outlineLevel="1" thickBot="1">
      <c r="A97" s="468"/>
      <c r="B97" s="483"/>
      <c r="C97" s="469" t="s">
        <v>172</v>
      </c>
      <c r="E97" s="470">
        <f>SUM(E91:E96)</f>
        <v>16956.75</v>
      </c>
      <c r="F97" s="470">
        <f>SUM(F91:F96)</f>
        <v>5150</v>
      </c>
      <c r="G97" s="470">
        <f>SUM(G91:G96)</f>
        <v>22106.75</v>
      </c>
      <c r="H97" s="434"/>
      <c r="I97" s="434"/>
      <c r="J97" s="434"/>
      <c r="K97" s="434"/>
      <c r="M97" s="483"/>
      <c r="N97" s="351" t="s">
        <v>172</v>
      </c>
      <c r="P97" s="561">
        <f>SUM(P91:P96)</f>
        <v>17755.439999999999</v>
      </c>
      <c r="Q97" s="561">
        <f>SUM(Q91:Q96)</f>
        <v>5150</v>
      </c>
      <c r="R97" s="561">
        <f>SUM(R91:R96)</f>
        <v>22905.439999999995</v>
      </c>
      <c r="S97" s="434"/>
      <c r="T97" s="434"/>
      <c r="U97" s="434"/>
      <c r="V97" s="434"/>
    </row>
    <row r="98" spans="1:22" s="472" customFormat="1" ht="30" customHeight="1" outlineLevel="1" thickTop="1">
      <c r="A98" s="468"/>
      <c r="B98" s="497" t="s">
        <v>173</v>
      </c>
      <c r="C98" s="468"/>
      <c r="E98" s="466"/>
      <c r="F98" s="466"/>
      <c r="G98" s="466"/>
      <c r="H98" s="474"/>
      <c r="I98" s="474"/>
      <c r="J98" s="474"/>
      <c r="K98" s="474"/>
      <c r="M98" s="497" t="s">
        <v>173</v>
      </c>
      <c r="N98" s="350"/>
      <c r="P98" s="556"/>
      <c r="Q98" s="556"/>
      <c r="R98" s="556"/>
      <c r="S98" s="474"/>
      <c r="T98" s="474"/>
      <c r="U98" s="474"/>
      <c r="V98" s="474"/>
    </row>
    <row r="99" spans="1:22" s="469" customFormat="1" ht="30" customHeight="1" outlineLevel="1">
      <c r="A99" s="394" t="e">
        <f>A96+1</f>
        <v>#REF!</v>
      </c>
      <c r="B99" s="467" t="s">
        <v>174</v>
      </c>
      <c r="C99" s="475" t="s">
        <v>175</v>
      </c>
      <c r="D99" s="475" t="s">
        <v>20</v>
      </c>
      <c r="E99" s="498">
        <v>2856.35</v>
      </c>
      <c r="F99" s="498">
        <f>500</f>
        <v>500</v>
      </c>
      <c r="G99" s="498">
        <f>+E99+F99</f>
        <v>3356.35</v>
      </c>
      <c r="H99" s="477">
        <v>0.4</v>
      </c>
      <c r="I99" s="477">
        <v>0.4</v>
      </c>
      <c r="J99" s="477">
        <v>0.2</v>
      </c>
      <c r="K99" s="477">
        <f>SUM(H99:J99)</f>
        <v>1</v>
      </c>
      <c r="M99" s="467" t="s">
        <v>174</v>
      </c>
      <c r="N99" s="352" t="s">
        <v>175</v>
      </c>
      <c r="O99" s="475" t="s">
        <v>20</v>
      </c>
      <c r="P99" s="547">
        <v>2959.24</v>
      </c>
      <c r="Q99" s="548">
        <f>500</f>
        <v>500</v>
      </c>
      <c r="R99" s="548">
        <f>+P99+Q99</f>
        <v>3459.24</v>
      </c>
      <c r="S99" s="477">
        <v>0.4</v>
      </c>
      <c r="T99" s="477">
        <v>0.4</v>
      </c>
      <c r="U99" s="477">
        <v>0.2</v>
      </c>
      <c r="V99" s="477">
        <f>SUM(S99:U99)</f>
        <v>1</v>
      </c>
    </row>
    <row r="100" spans="1:22" s="394" customFormat="1" ht="30" customHeight="1" outlineLevel="1">
      <c r="A100" s="394" t="e">
        <f>+#REF!+1</f>
        <v>#REF!</v>
      </c>
      <c r="B100" s="395" t="s">
        <v>178</v>
      </c>
      <c r="C100" s="396" t="s">
        <v>163</v>
      </c>
      <c r="D100" s="396" t="s">
        <v>16</v>
      </c>
      <c r="E100" s="398">
        <v>2825.1</v>
      </c>
      <c r="F100" s="398">
        <f>250+150</f>
        <v>400</v>
      </c>
      <c r="G100" s="398">
        <f>+E100+F100</f>
        <v>3225.1</v>
      </c>
      <c r="H100" s="403">
        <v>0</v>
      </c>
      <c r="I100" s="403">
        <v>1</v>
      </c>
      <c r="J100" s="403">
        <v>0</v>
      </c>
      <c r="K100" s="403">
        <f>SUM(H100:J100)</f>
        <v>1</v>
      </c>
      <c r="M100" s="395" t="s">
        <v>178</v>
      </c>
      <c r="N100" s="343" t="s">
        <v>163</v>
      </c>
      <c r="O100" s="396" t="s">
        <v>16</v>
      </c>
      <c r="P100" s="547">
        <v>2959.24</v>
      </c>
      <c r="Q100" s="548">
        <f>250+150</f>
        <v>400</v>
      </c>
      <c r="R100" s="548">
        <f>+P100+Q100</f>
        <v>3359.24</v>
      </c>
      <c r="S100" s="403">
        <v>0</v>
      </c>
      <c r="T100" s="403">
        <v>1</v>
      </c>
      <c r="U100" s="403">
        <v>0</v>
      </c>
      <c r="V100" s="403">
        <f>SUM(S100:U100)</f>
        <v>1</v>
      </c>
    </row>
    <row r="101" spans="1:22" s="394" customFormat="1" ht="30" customHeight="1" outlineLevel="1">
      <c r="A101" s="394" t="e">
        <f>+A100+1</f>
        <v>#REF!</v>
      </c>
      <c r="B101" s="395" t="s">
        <v>179</v>
      </c>
      <c r="C101" s="396" t="s">
        <v>163</v>
      </c>
      <c r="D101" s="396" t="s">
        <v>20</v>
      </c>
      <c r="E101" s="398">
        <v>2825.1</v>
      </c>
      <c r="F101" s="398">
        <v>250</v>
      </c>
      <c r="G101" s="398">
        <f>+E101+F101</f>
        <v>3075.1</v>
      </c>
      <c r="H101" s="403">
        <v>0.6</v>
      </c>
      <c r="I101" s="403">
        <v>0.4</v>
      </c>
      <c r="J101" s="403">
        <v>0</v>
      </c>
      <c r="K101" s="403">
        <f>SUM(H101:J101)</f>
        <v>1</v>
      </c>
      <c r="M101" s="395" t="s">
        <v>179</v>
      </c>
      <c r="N101" s="343" t="s">
        <v>163</v>
      </c>
      <c r="O101" s="396" t="s">
        <v>20</v>
      </c>
      <c r="P101" s="547">
        <v>2959.24</v>
      </c>
      <c r="Q101" s="548">
        <v>250</v>
      </c>
      <c r="R101" s="548">
        <f>+P101+Q101</f>
        <v>3209.24</v>
      </c>
      <c r="S101" s="403">
        <v>0.6</v>
      </c>
      <c r="T101" s="403">
        <v>0.4</v>
      </c>
      <c r="U101" s="403">
        <v>0</v>
      </c>
      <c r="V101" s="403">
        <f>SUM(S101:U101)</f>
        <v>1</v>
      </c>
    </row>
    <row r="102" spans="1:22" s="484" customFormat="1" ht="30" customHeight="1" outlineLevel="1">
      <c r="A102" s="394" t="e">
        <f>+A101+1</f>
        <v>#REF!</v>
      </c>
      <c r="B102" s="395" t="s">
        <v>180</v>
      </c>
      <c r="C102" s="396" t="s">
        <v>175</v>
      </c>
      <c r="D102" s="396" t="s">
        <v>20</v>
      </c>
      <c r="E102" s="398">
        <v>2856.35</v>
      </c>
      <c r="F102" s="398">
        <f>500</f>
        <v>500</v>
      </c>
      <c r="G102" s="398">
        <f>+E102+F102</f>
        <v>3356.35</v>
      </c>
      <c r="H102" s="399">
        <v>1</v>
      </c>
      <c r="I102" s="399">
        <v>0</v>
      </c>
      <c r="J102" s="399">
        <v>0</v>
      </c>
      <c r="K102" s="399">
        <f>SUM(H102:J102)</f>
        <v>1</v>
      </c>
      <c r="M102" s="395" t="s">
        <v>180</v>
      </c>
      <c r="N102" s="343" t="s">
        <v>175</v>
      </c>
      <c r="O102" s="396" t="s">
        <v>20</v>
      </c>
      <c r="P102" s="547">
        <v>2959.24</v>
      </c>
      <c r="Q102" s="548">
        <f>500</f>
        <v>500</v>
      </c>
      <c r="R102" s="548">
        <f>+P102+Q102</f>
        <v>3459.24</v>
      </c>
      <c r="S102" s="399">
        <v>1</v>
      </c>
      <c r="T102" s="399">
        <v>0</v>
      </c>
      <c r="U102" s="399">
        <v>0</v>
      </c>
      <c r="V102" s="399">
        <f>SUM(S102:U102)</f>
        <v>1</v>
      </c>
    </row>
    <row r="103" spans="1:22" s="440" customFormat="1" ht="30" customHeight="1" outlineLevel="1">
      <c r="A103" s="394" t="e">
        <f>+A102+1</f>
        <v>#REF!</v>
      </c>
      <c r="B103" s="499" t="s">
        <v>181</v>
      </c>
      <c r="C103" s="442" t="s">
        <v>182</v>
      </c>
      <c r="D103" s="442" t="s">
        <v>20</v>
      </c>
      <c r="E103" s="500">
        <v>2825.1</v>
      </c>
      <c r="F103" s="500">
        <v>250</v>
      </c>
      <c r="G103" s="500">
        <f>+E103+F103</f>
        <v>3075.1</v>
      </c>
      <c r="H103" s="446">
        <v>1</v>
      </c>
      <c r="I103" s="446">
        <v>0</v>
      </c>
      <c r="J103" s="446">
        <v>0</v>
      </c>
      <c r="K103" s="446">
        <f>SUM(H103:J103)</f>
        <v>1</v>
      </c>
      <c r="M103" s="499" t="s">
        <v>181</v>
      </c>
      <c r="N103" s="349" t="s">
        <v>182</v>
      </c>
      <c r="O103" s="442" t="s">
        <v>20</v>
      </c>
      <c r="P103" s="547">
        <v>2959.24</v>
      </c>
      <c r="Q103" s="548">
        <v>250</v>
      </c>
      <c r="R103" s="548">
        <f>+P103+Q103</f>
        <v>3209.24</v>
      </c>
      <c r="S103" s="446">
        <v>1</v>
      </c>
      <c r="T103" s="446">
        <v>0</v>
      </c>
      <c r="U103" s="446">
        <v>0</v>
      </c>
      <c r="V103" s="446">
        <f>SUM(S103:U103)</f>
        <v>1</v>
      </c>
    </row>
    <row r="104" spans="1:22" s="469" customFormat="1" ht="30" customHeight="1" outlineLevel="1">
      <c r="A104" s="468"/>
      <c r="B104" s="483"/>
      <c r="C104" s="484" t="s">
        <v>183</v>
      </c>
      <c r="E104" s="501">
        <f>SUM(E99:E103)</f>
        <v>14188</v>
      </c>
      <c r="F104" s="501">
        <f>SUM(F99:F103)</f>
        <v>1900</v>
      </c>
      <c r="G104" s="501">
        <f>SUM(G99:G103)</f>
        <v>16088</v>
      </c>
      <c r="H104" s="471"/>
      <c r="I104" s="471"/>
      <c r="J104" s="471"/>
      <c r="K104" s="471" t="s">
        <v>2</v>
      </c>
      <c r="M104" s="483"/>
      <c r="N104" s="353" t="s">
        <v>183</v>
      </c>
      <c r="P104" s="552">
        <f>SUM(P99:P103)</f>
        <v>14796.199999999999</v>
      </c>
      <c r="Q104" s="552">
        <f>SUM(Q99:Q103)</f>
        <v>1900</v>
      </c>
      <c r="R104" s="552">
        <f>SUM(R99:R103)</f>
        <v>16696.199999999997</v>
      </c>
      <c r="S104" s="471"/>
      <c r="T104" s="471"/>
      <c r="U104" s="471"/>
      <c r="V104" s="471" t="s">
        <v>2</v>
      </c>
    </row>
    <row r="105" spans="1:22" s="469" customFormat="1" ht="30" customHeight="1" outlineLevel="1" thickBot="1">
      <c r="A105" s="468"/>
      <c r="B105" s="362"/>
      <c r="C105" s="484" t="s">
        <v>184</v>
      </c>
      <c r="E105" s="502">
        <f>SUM(E97+E104)</f>
        <v>31144.75</v>
      </c>
      <c r="F105" s="502">
        <f>SUM(F97+F104)</f>
        <v>7050</v>
      </c>
      <c r="G105" s="502">
        <f>SUM(G97+G104)</f>
        <v>38194.75</v>
      </c>
      <c r="H105" s="471"/>
      <c r="I105" s="471"/>
      <c r="J105" s="471"/>
      <c r="K105" s="471" t="s">
        <v>2</v>
      </c>
      <c r="M105" s="362"/>
      <c r="N105" s="353" t="s">
        <v>184</v>
      </c>
      <c r="P105" s="551">
        <f>SUM(P97+P104)</f>
        <v>32551.64</v>
      </c>
      <c r="Q105" s="551">
        <f>SUM(Q97+Q104)</f>
        <v>7050</v>
      </c>
      <c r="R105" s="551">
        <f>SUM(R97+R104)</f>
        <v>39601.639999999992</v>
      </c>
      <c r="S105" s="471"/>
      <c r="T105" s="471"/>
      <c r="U105" s="471"/>
      <c r="V105" s="471" t="s">
        <v>2</v>
      </c>
    </row>
    <row r="106" spans="1:22" s="472" customFormat="1" ht="30" customHeight="1" outlineLevel="1" thickTop="1">
      <c r="A106" s="468"/>
      <c r="B106" s="389" t="s">
        <v>185</v>
      </c>
      <c r="C106" s="468"/>
      <c r="E106" s="466"/>
      <c r="F106" s="466"/>
      <c r="G106" s="466"/>
      <c r="H106" s="474"/>
      <c r="I106" s="474"/>
      <c r="J106" s="474"/>
      <c r="K106" s="474">
        <f>SUM(H106:J106)</f>
        <v>0</v>
      </c>
      <c r="M106" s="389" t="s">
        <v>185</v>
      </c>
      <c r="N106" s="350"/>
      <c r="P106" s="556"/>
      <c r="Q106" s="556"/>
      <c r="R106" s="556"/>
      <c r="S106" s="474"/>
      <c r="T106" s="474"/>
      <c r="U106" s="474"/>
      <c r="V106" s="474">
        <f>SUM(S106:U106)</f>
        <v>0</v>
      </c>
    </row>
    <row r="107" spans="1:22" s="472" customFormat="1" ht="30" customHeight="1" outlineLevel="1">
      <c r="A107" s="468" t="e">
        <f>+#REF!+1</f>
        <v>#REF!</v>
      </c>
      <c r="B107" s="467" t="s">
        <v>190</v>
      </c>
      <c r="C107" s="475" t="s">
        <v>191</v>
      </c>
      <c r="D107" s="487" t="s">
        <v>16</v>
      </c>
      <c r="E107" s="408">
        <v>2825.1</v>
      </c>
      <c r="F107" s="456">
        <v>250</v>
      </c>
      <c r="G107" s="476">
        <f>+E107+F107</f>
        <v>3075.1</v>
      </c>
      <c r="H107" s="488">
        <v>0.5</v>
      </c>
      <c r="I107" s="488">
        <v>0.25</v>
      </c>
      <c r="J107" s="488">
        <v>0.25</v>
      </c>
      <c r="K107" s="477">
        <f>SUM(H107:J107)</f>
        <v>1</v>
      </c>
      <c r="M107" s="467" t="s">
        <v>190</v>
      </c>
      <c r="N107" s="352" t="s">
        <v>191</v>
      </c>
      <c r="O107" s="487" t="s">
        <v>16</v>
      </c>
      <c r="P107" s="547">
        <v>2959.24</v>
      </c>
      <c r="Q107" s="548">
        <v>250</v>
      </c>
      <c r="R107" s="548">
        <f>+P107+Q107</f>
        <v>3209.24</v>
      </c>
      <c r="S107" s="488">
        <v>0.5</v>
      </c>
      <c r="T107" s="488">
        <v>0.25</v>
      </c>
      <c r="U107" s="488">
        <v>0.25</v>
      </c>
      <c r="V107" s="477">
        <f>SUM(S107:U107)</f>
        <v>1</v>
      </c>
    </row>
    <row r="108" spans="1:22" s="455" customFormat="1" ht="30" customHeight="1" outlineLevel="1" thickBot="1">
      <c r="A108" s="382"/>
      <c r="B108" s="362"/>
      <c r="C108" s="432" t="s">
        <v>192</v>
      </c>
      <c r="E108" s="448">
        <f>SUM(E107:E107)</f>
        <v>2825.1</v>
      </c>
      <c r="F108" s="449">
        <f>SUM(F107:F107)</f>
        <v>250</v>
      </c>
      <c r="G108" s="449">
        <f>SUM(G107:G107)</f>
        <v>3075.1</v>
      </c>
      <c r="H108" s="439"/>
      <c r="I108" s="439"/>
      <c r="J108" s="439"/>
      <c r="K108" s="439"/>
      <c r="M108" s="362"/>
      <c r="N108" s="347" t="s">
        <v>192</v>
      </c>
      <c r="P108" s="557">
        <f>SUM(P107:P107)</f>
        <v>2959.24</v>
      </c>
      <c r="Q108" s="558">
        <f>SUM(Q107:Q107)</f>
        <v>250</v>
      </c>
      <c r="R108" s="558">
        <f>SUM(R107:R107)</f>
        <v>3209.24</v>
      </c>
      <c r="S108" s="439"/>
      <c r="T108" s="439"/>
      <c r="U108" s="439"/>
      <c r="V108" s="439"/>
    </row>
    <row r="109" spans="1:22" s="438" customFormat="1" ht="30" customHeight="1" outlineLevel="1" thickTop="1">
      <c r="A109" s="436"/>
      <c r="B109" s="362"/>
      <c r="C109" s="432" t="s">
        <v>193</v>
      </c>
      <c r="D109" s="455"/>
      <c r="E109" s="463"/>
      <c r="F109" s="463"/>
      <c r="G109" s="463"/>
      <c r="H109" s="439"/>
      <c r="I109" s="439"/>
      <c r="J109" s="439"/>
      <c r="K109" s="439"/>
      <c r="L109" s="455"/>
      <c r="M109" s="362"/>
      <c r="N109" s="347" t="s">
        <v>193</v>
      </c>
      <c r="O109" s="455"/>
      <c r="P109" s="556">
        <f>SUM(+P49+P68+P83+P88+P97+P104+P108)</f>
        <v>130206.55999999997</v>
      </c>
      <c r="Q109" s="556">
        <f>SUM(+Q49+Q68+Q83+Q88+Q97+Q104+Q108)</f>
        <v>15300</v>
      </c>
      <c r="R109" s="556">
        <f>SUM(+R49+R68+R83+R88+R97+R104+R108)</f>
        <v>145238.27999999997</v>
      </c>
      <c r="S109" s="439"/>
      <c r="T109" s="439"/>
      <c r="U109" s="439"/>
      <c r="V109" s="439"/>
    </row>
    <row r="110" spans="1:22" s="438" customFormat="1" ht="30" customHeight="1" outlineLevel="1">
      <c r="A110" s="436"/>
      <c r="B110" s="362"/>
      <c r="C110" s="432"/>
      <c r="D110" s="455"/>
      <c r="E110" s="437"/>
      <c r="H110" s="439"/>
      <c r="I110" s="439"/>
      <c r="J110" s="439"/>
      <c r="K110" s="439"/>
      <c r="L110" s="455"/>
      <c r="M110" s="362"/>
      <c r="N110" s="347"/>
      <c r="O110" s="455"/>
      <c r="P110" s="556"/>
      <c r="Q110" s="554"/>
      <c r="R110" s="554"/>
      <c r="S110" s="439"/>
      <c r="T110" s="439"/>
      <c r="U110" s="439"/>
      <c r="V110" s="439"/>
    </row>
    <row r="111" spans="1:22" s="438" customFormat="1" ht="30" customHeight="1" outlineLevel="1">
      <c r="A111" s="436"/>
      <c r="B111" s="362" t="s">
        <v>194</v>
      </c>
      <c r="C111" s="432"/>
      <c r="D111" s="455"/>
      <c r="E111" s="437"/>
      <c r="H111" s="439"/>
      <c r="I111" s="439"/>
      <c r="J111" s="439"/>
      <c r="K111" s="439"/>
      <c r="L111" s="455"/>
      <c r="M111" s="362" t="s">
        <v>194</v>
      </c>
      <c r="N111" s="347"/>
      <c r="O111" s="455"/>
      <c r="P111" s="556"/>
      <c r="Q111" s="554"/>
      <c r="R111" s="554"/>
      <c r="S111" s="439"/>
      <c r="T111" s="439"/>
      <c r="U111" s="439"/>
      <c r="V111" s="439"/>
    </row>
    <row r="112" spans="1:22" s="438" customFormat="1" ht="30" customHeight="1" outlineLevel="1">
      <c r="A112" s="436"/>
      <c r="B112" s="389" t="s">
        <v>195</v>
      </c>
      <c r="C112" s="412"/>
      <c r="D112" s="455"/>
      <c r="E112" s="437"/>
      <c r="H112" s="439"/>
      <c r="I112" s="439"/>
      <c r="J112" s="439"/>
      <c r="K112" s="439"/>
      <c r="L112" s="455"/>
      <c r="M112" s="389" t="s">
        <v>195</v>
      </c>
      <c r="N112" s="345"/>
      <c r="O112" s="455"/>
      <c r="P112" s="556"/>
      <c r="Q112" s="554"/>
      <c r="R112" s="554"/>
      <c r="S112" s="439"/>
      <c r="T112" s="439"/>
      <c r="U112" s="439"/>
      <c r="V112" s="439"/>
    </row>
    <row r="113" spans="1:102" s="438" customFormat="1" ht="30" customHeight="1" outlineLevel="1">
      <c r="A113" s="436"/>
      <c r="B113" s="389" t="s">
        <v>196</v>
      </c>
      <c r="C113" s="412"/>
      <c r="D113" s="455"/>
      <c r="E113" s="437"/>
      <c r="H113" s="439"/>
      <c r="I113" s="439"/>
      <c r="J113" s="439"/>
      <c r="K113" s="439"/>
      <c r="L113" s="455"/>
      <c r="M113" s="389" t="s">
        <v>196</v>
      </c>
      <c r="N113" s="345"/>
      <c r="O113" s="455"/>
      <c r="P113" s="556"/>
      <c r="Q113" s="554"/>
      <c r="R113" s="554"/>
      <c r="S113" s="439"/>
      <c r="T113" s="439"/>
      <c r="U113" s="439"/>
      <c r="V113" s="439"/>
    </row>
    <row r="114" spans="1:102" s="495" customFormat="1" ht="30" customHeight="1" outlineLevel="1">
      <c r="A114" s="420" t="e">
        <f>#REF!+1</f>
        <v>#REF!</v>
      </c>
      <c r="B114" s="395" t="s">
        <v>204</v>
      </c>
      <c r="C114" s="396" t="s">
        <v>205</v>
      </c>
      <c r="D114" s="396" t="s">
        <v>16</v>
      </c>
      <c r="E114" s="398">
        <v>2825.1</v>
      </c>
      <c r="F114" s="402">
        <v>250</v>
      </c>
      <c r="G114" s="402">
        <f>+E114+F114</f>
        <v>3075.1</v>
      </c>
      <c r="H114" s="481"/>
      <c r="I114" s="481">
        <v>1</v>
      </c>
      <c r="J114" s="481"/>
      <c r="K114" s="403">
        <f>SUM(H114:J114)</f>
        <v>1</v>
      </c>
      <c r="M114" s="395" t="s">
        <v>204</v>
      </c>
      <c r="N114" s="343" t="s">
        <v>205</v>
      </c>
      <c r="O114" s="396" t="s">
        <v>16</v>
      </c>
      <c r="P114" s="547">
        <v>2959.24</v>
      </c>
      <c r="Q114" s="548">
        <v>250</v>
      </c>
      <c r="R114" s="548">
        <f>+P114+Q114</f>
        <v>3209.24</v>
      </c>
      <c r="S114" s="481"/>
      <c r="T114" s="481">
        <v>1</v>
      </c>
      <c r="U114" s="481"/>
      <c r="V114" s="403">
        <f>SUM(S114:U114)</f>
        <v>1</v>
      </c>
    </row>
    <row r="115" spans="1:102" s="412" customFormat="1" ht="30" customHeight="1" outlineLevel="1">
      <c r="A115" s="382"/>
      <c r="B115" s="362"/>
      <c r="C115" s="412" t="s">
        <v>209</v>
      </c>
      <c r="E115" s="415">
        <f>+SUM(E114:E114)</f>
        <v>2825.1</v>
      </c>
      <c r="F115" s="503">
        <f>+SUM(F114:F114)</f>
        <v>250</v>
      </c>
      <c r="G115" s="503">
        <f>+SUM(G114:G114)</f>
        <v>3075.1</v>
      </c>
      <c r="H115" s="504"/>
      <c r="J115" s="504"/>
      <c r="K115" s="465"/>
      <c r="M115" s="362"/>
      <c r="N115" s="345" t="s">
        <v>209</v>
      </c>
      <c r="P115" s="552">
        <f>+SUM(P114:P114)</f>
        <v>2959.24</v>
      </c>
      <c r="Q115" s="553">
        <f>+SUM(Q114:Q114)</f>
        <v>250</v>
      </c>
      <c r="R115" s="553">
        <f>+SUM(R114:R114)</f>
        <v>3209.24</v>
      </c>
      <c r="S115" s="504"/>
      <c r="U115" s="504"/>
      <c r="V115" s="465"/>
    </row>
    <row r="116" spans="1:102" s="418" customFormat="1" ht="30" customHeight="1" outlineLevel="1">
      <c r="A116" s="382"/>
      <c r="B116" s="369"/>
      <c r="C116" s="382"/>
      <c r="D116" s="388"/>
      <c r="E116" s="417"/>
      <c r="H116" s="414"/>
      <c r="I116" s="388"/>
      <c r="J116" s="414"/>
      <c r="K116" s="462"/>
      <c r="L116" s="388"/>
      <c r="M116" s="369"/>
      <c r="N116" s="340"/>
      <c r="O116" s="388"/>
      <c r="P116" s="552"/>
      <c r="Q116" s="553"/>
      <c r="R116" s="553"/>
      <c r="S116" s="414"/>
      <c r="T116" s="388"/>
      <c r="U116" s="414"/>
      <c r="V116" s="462"/>
      <c r="W116" s="388"/>
      <c r="X116" s="388"/>
      <c r="Y116" s="388"/>
      <c r="Z116" s="388"/>
      <c r="AA116" s="388"/>
      <c r="AB116" s="388"/>
      <c r="AC116" s="388"/>
      <c r="AD116" s="388"/>
      <c r="AE116" s="388"/>
      <c r="AF116" s="388"/>
      <c r="AG116" s="388"/>
      <c r="AH116" s="388"/>
      <c r="AI116" s="388"/>
      <c r="AJ116" s="388"/>
      <c r="AK116" s="388"/>
      <c r="AL116" s="388"/>
      <c r="AM116" s="388"/>
      <c r="AN116" s="388"/>
      <c r="AO116" s="388"/>
      <c r="AP116" s="388"/>
      <c r="AQ116" s="388"/>
      <c r="AR116" s="388"/>
      <c r="AS116" s="388"/>
      <c r="AT116" s="388"/>
      <c r="AU116" s="388"/>
      <c r="AV116" s="388"/>
      <c r="AW116" s="388"/>
      <c r="AX116" s="388"/>
      <c r="AY116" s="388"/>
      <c r="AZ116" s="388"/>
      <c r="BA116" s="388"/>
      <c r="BB116" s="388"/>
      <c r="BC116" s="388"/>
      <c r="BD116" s="388"/>
      <c r="BE116" s="388"/>
      <c r="BF116" s="388"/>
      <c r="BG116" s="388"/>
      <c r="BH116" s="388"/>
      <c r="BI116" s="388"/>
      <c r="BJ116" s="388"/>
      <c r="BK116" s="388"/>
      <c r="BL116" s="388"/>
      <c r="BM116" s="388"/>
      <c r="BN116" s="388"/>
      <c r="BO116" s="388"/>
      <c r="BP116" s="388"/>
      <c r="BQ116" s="388"/>
      <c r="BR116" s="388"/>
      <c r="BS116" s="388"/>
      <c r="BT116" s="388"/>
      <c r="BU116" s="388"/>
      <c r="BV116" s="388"/>
      <c r="BW116" s="388"/>
      <c r="BX116" s="388"/>
      <c r="BY116" s="388"/>
      <c r="BZ116" s="388"/>
      <c r="CA116" s="388"/>
      <c r="CB116" s="388"/>
      <c r="CC116" s="388"/>
      <c r="CD116" s="388"/>
      <c r="CE116" s="388"/>
      <c r="CF116" s="388"/>
      <c r="CG116" s="388"/>
      <c r="CH116" s="388"/>
      <c r="CI116" s="388"/>
      <c r="CJ116" s="388"/>
      <c r="CK116" s="388"/>
      <c r="CL116" s="388"/>
      <c r="CM116" s="388"/>
      <c r="CN116" s="388"/>
      <c r="CO116" s="388"/>
      <c r="CP116" s="388"/>
      <c r="CQ116" s="388"/>
      <c r="CR116" s="388"/>
      <c r="CS116" s="388"/>
      <c r="CT116" s="388"/>
      <c r="CU116" s="388"/>
      <c r="CV116" s="388"/>
      <c r="CW116" s="388"/>
      <c r="CX116" s="388"/>
    </row>
    <row r="117" spans="1:102" s="438" customFormat="1" ht="30" customHeight="1" outlineLevel="1">
      <c r="A117" s="436"/>
      <c r="B117" s="362"/>
      <c r="C117" s="432"/>
      <c r="D117" s="455"/>
      <c r="E117" s="437"/>
      <c r="H117" s="439"/>
      <c r="I117" s="439"/>
      <c r="J117" s="439"/>
      <c r="K117" s="439"/>
      <c r="L117" s="455"/>
      <c r="M117" s="362"/>
      <c r="N117" s="347"/>
      <c r="O117" s="455"/>
      <c r="P117" s="556"/>
      <c r="Q117" s="554"/>
      <c r="R117" s="554"/>
      <c r="S117" s="439"/>
      <c r="T117" s="439"/>
      <c r="U117" s="439"/>
      <c r="V117" s="439"/>
      <c r="W117" s="455"/>
      <c r="X117" s="455"/>
      <c r="Y117" s="455"/>
      <c r="Z117" s="455"/>
      <c r="AA117" s="455"/>
      <c r="AB117" s="455"/>
      <c r="AC117" s="455"/>
      <c r="AD117" s="455"/>
      <c r="AE117" s="455"/>
      <c r="AF117" s="455"/>
      <c r="AG117" s="455"/>
      <c r="AH117" s="455"/>
      <c r="AI117" s="455"/>
      <c r="AJ117" s="455"/>
      <c r="AK117" s="455"/>
      <c r="AL117" s="455"/>
      <c r="AM117" s="455"/>
      <c r="AN117" s="455"/>
      <c r="AO117" s="455"/>
      <c r="AP117" s="455"/>
      <c r="AQ117" s="455"/>
      <c r="AR117" s="455"/>
      <c r="AS117" s="455"/>
      <c r="AT117" s="455"/>
      <c r="AU117" s="455"/>
      <c r="AV117" s="455"/>
      <c r="AW117" s="455"/>
      <c r="AX117" s="455"/>
      <c r="AY117" s="455"/>
      <c r="AZ117" s="455"/>
      <c r="BA117" s="455"/>
      <c r="BB117" s="455"/>
      <c r="BC117" s="455"/>
      <c r="BD117" s="455"/>
      <c r="BE117" s="455"/>
      <c r="BF117" s="455"/>
      <c r="BG117" s="455"/>
      <c r="BH117" s="455"/>
      <c r="BI117" s="455"/>
      <c r="BJ117" s="455"/>
      <c r="BK117" s="455"/>
      <c r="BL117" s="455"/>
      <c r="BM117" s="455"/>
      <c r="BN117" s="455"/>
      <c r="BO117" s="455"/>
      <c r="BP117" s="455"/>
      <c r="BQ117" s="455"/>
      <c r="BR117" s="455"/>
      <c r="BS117" s="455"/>
      <c r="BT117" s="455"/>
      <c r="BU117" s="455"/>
      <c r="BV117" s="455"/>
      <c r="BW117" s="455"/>
      <c r="BX117" s="455"/>
      <c r="BY117" s="455"/>
      <c r="BZ117" s="455"/>
      <c r="CA117" s="455"/>
      <c r="CB117" s="455"/>
      <c r="CC117" s="455"/>
      <c r="CD117" s="455"/>
      <c r="CE117" s="455"/>
      <c r="CF117" s="455"/>
      <c r="CG117" s="455"/>
      <c r="CH117" s="455"/>
      <c r="CI117" s="455"/>
      <c r="CJ117" s="455"/>
      <c r="CK117" s="455"/>
      <c r="CL117" s="455"/>
      <c r="CM117" s="455"/>
      <c r="CN117" s="455"/>
      <c r="CO117" s="455"/>
      <c r="CP117" s="455"/>
      <c r="CQ117" s="455"/>
      <c r="CR117" s="455"/>
      <c r="CS117" s="455"/>
      <c r="CT117" s="455"/>
      <c r="CU117" s="455"/>
      <c r="CV117" s="455"/>
      <c r="CW117" s="455"/>
      <c r="CX117" s="455"/>
    </row>
    <row r="118" spans="1:102" s="438" customFormat="1" ht="30" customHeight="1" outlineLevel="1">
      <c r="A118" s="436"/>
      <c r="B118" s="389" t="s">
        <v>227</v>
      </c>
      <c r="C118" s="432"/>
      <c r="D118" s="455"/>
      <c r="E118" s="437"/>
      <c r="H118" s="439"/>
      <c r="I118" s="439"/>
      <c r="J118" s="439"/>
      <c r="K118" s="439"/>
      <c r="L118" s="455"/>
      <c r="M118" s="389" t="s">
        <v>227</v>
      </c>
      <c r="N118" s="347"/>
      <c r="O118" s="455"/>
      <c r="P118" s="556"/>
      <c r="Q118" s="554"/>
      <c r="R118" s="554"/>
      <c r="S118" s="439"/>
      <c r="T118" s="439"/>
      <c r="U118" s="439"/>
      <c r="V118" s="439"/>
      <c r="W118" s="455"/>
      <c r="X118" s="455"/>
      <c r="Y118" s="455"/>
      <c r="Z118" s="455"/>
      <c r="AA118" s="455"/>
      <c r="AB118" s="455"/>
      <c r="AC118" s="455"/>
      <c r="AD118" s="455"/>
      <c r="AE118" s="455"/>
      <c r="AF118" s="455"/>
      <c r="AG118" s="455"/>
      <c r="AH118" s="455"/>
      <c r="AI118" s="455"/>
      <c r="AJ118" s="455"/>
      <c r="AK118" s="455"/>
      <c r="AL118" s="455"/>
      <c r="AM118" s="455"/>
      <c r="AN118" s="455"/>
      <c r="AO118" s="455"/>
      <c r="AP118" s="455"/>
      <c r="AQ118" s="455"/>
      <c r="AR118" s="455"/>
      <c r="AS118" s="455"/>
      <c r="AT118" s="455"/>
      <c r="AU118" s="455"/>
      <c r="AV118" s="455"/>
      <c r="AW118" s="455"/>
      <c r="AX118" s="455"/>
      <c r="AY118" s="455"/>
      <c r="AZ118" s="455"/>
      <c r="BA118" s="455"/>
      <c r="BB118" s="455"/>
      <c r="BC118" s="455"/>
      <c r="BD118" s="455"/>
      <c r="BE118" s="455"/>
      <c r="BF118" s="455"/>
      <c r="BG118" s="455"/>
      <c r="BH118" s="455"/>
      <c r="BI118" s="455"/>
      <c r="BJ118" s="455"/>
      <c r="BK118" s="455"/>
      <c r="BL118" s="455"/>
      <c r="BM118" s="455"/>
      <c r="BN118" s="455"/>
      <c r="BO118" s="455"/>
      <c r="BP118" s="455"/>
      <c r="BQ118" s="455"/>
      <c r="BR118" s="455"/>
      <c r="BS118" s="455"/>
      <c r="BT118" s="455"/>
      <c r="BU118" s="455"/>
      <c r="BV118" s="455"/>
      <c r="BW118" s="455"/>
      <c r="BX118" s="455"/>
      <c r="BY118" s="455"/>
      <c r="BZ118" s="455"/>
      <c r="CA118" s="455"/>
      <c r="CB118" s="455"/>
      <c r="CC118" s="455"/>
      <c r="CD118" s="455"/>
      <c r="CE118" s="455"/>
      <c r="CF118" s="455"/>
      <c r="CG118" s="455"/>
      <c r="CH118" s="455"/>
      <c r="CI118" s="455"/>
      <c r="CJ118" s="455"/>
      <c r="CK118" s="455"/>
      <c r="CL118" s="455"/>
      <c r="CM118" s="455"/>
      <c r="CN118" s="455"/>
      <c r="CO118" s="455"/>
      <c r="CP118" s="455"/>
      <c r="CQ118" s="455"/>
      <c r="CR118" s="455"/>
      <c r="CS118" s="455"/>
      <c r="CT118" s="455"/>
      <c r="CU118" s="455"/>
      <c r="CV118" s="455"/>
      <c r="CW118" s="455"/>
      <c r="CX118" s="455"/>
    </row>
    <row r="119" spans="1:102" s="388" customFormat="1" ht="30" customHeight="1" outlineLevel="1">
      <c r="A119" s="382"/>
      <c r="B119" s="505" t="s">
        <v>228</v>
      </c>
      <c r="C119" s="382"/>
      <c r="D119" s="420"/>
      <c r="E119" s="466"/>
      <c r="F119" s="419"/>
      <c r="G119" s="419"/>
      <c r="H119" s="465"/>
      <c r="I119" s="465"/>
      <c r="J119" s="465"/>
      <c r="K119" s="462"/>
      <c r="M119" s="505" t="s">
        <v>228</v>
      </c>
      <c r="N119" s="340"/>
      <c r="O119" s="420"/>
      <c r="P119" s="556"/>
      <c r="Q119" s="554"/>
      <c r="R119" s="554"/>
      <c r="S119" s="465"/>
      <c r="T119" s="465"/>
      <c r="U119" s="465"/>
      <c r="V119" s="462"/>
    </row>
    <row r="120" spans="1:102" s="472" customFormat="1" ht="30" customHeight="1" outlineLevel="1">
      <c r="A120" s="468" t="e">
        <f>#REF!+1</f>
        <v>#REF!</v>
      </c>
      <c r="B120" s="395" t="s">
        <v>229</v>
      </c>
      <c r="C120" s="475" t="s">
        <v>230</v>
      </c>
      <c r="D120" s="475" t="s">
        <v>16</v>
      </c>
      <c r="E120" s="408">
        <v>2825.1</v>
      </c>
      <c r="F120" s="456">
        <v>250</v>
      </c>
      <c r="G120" s="476">
        <f t="shared" ref="G120:G128" si="16">+E120+F120</f>
        <v>3075.1</v>
      </c>
      <c r="H120" s="477">
        <v>0</v>
      </c>
      <c r="I120" s="477">
        <v>0</v>
      </c>
      <c r="J120" s="477">
        <v>1</v>
      </c>
      <c r="K120" s="477">
        <f t="shared" ref="K120:K128" si="17">SUM(H120:J120)</f>
        <v>1</v>
      </c>
      <c r="M120" s="395" t="s">
        <v>229</v>
      </c>
      <c r="N120" s="352" t="s">
        <v>230</v>
      </c>
      <c r="O120" s="475" t="s">
        <v>16</v>
      </c>
      <c r="P120" s="547">
        <v>2959.24</v>
      </c>
      <c r="Q120" s="548">
        <v>250</v>
      </c>
      <c r="R120" s="548">
        <f t="shared" ref="R120:R128" si="18">+P120+Q120</f>
        <v>3209.24</v>
      </c>
      <c r="S120" s="477">
        <v>0</v>
      </c>
      <c r="T120" s="477">
        <v>0</v>
      </c>
      <c r="U120" s="477">
        <v>1</v>
      </c>
      <c r="V120" s="477">
        <f t="shared" ref="V120:V128" si="19">SUM(S120:U120)</f>
        <v>1</v>
      </c>
    </row>
    <row r="121" spans="1:102" s="472" customFormat="1" ht="30" customHeight="1" outlineLevel="1">
      <c r="A121" s="468" t="e">
        <f t="shared" ref="A121:A128" si="20">A120+1</f>
        <v>#REF!</v>
      </c>
      <c r="B121" s="467" t="s">
        <v>231</v>
      </c>
      <c r="C121" s="475" t="s">
        <v>230</v>
      </c>
      <c r="D121" s="475" t="s">
        <v>16</v>
      </c>
      <c r="E121" s="408">
        <v>2865.97</v>
      </c>
      <c r="F121" s="456">
        <v>450</v>
      </c>
      <c r="G121" s="456">
        <f t="shared" si="16"/>
        <v>3315.97</v>
      </c>
      <c r="H121" s="477">
        <v>0</v>
      </c>
      <c r="I121" s="488">
        <v>0</v>
      </c>
      <c r="J121" s="489">
        <v>1</v>
      </c>
      <c r="K121" s="477">
        <f t="shared" si="17"/>
        <v>1</v>
      </c>
      <c r="M121" s="467" t="s">
        <v>231</v>
      </c>
      <c r="N121" s="352" t="s">
        <v>230</v>
      </c>
      <c r="O121" s="475" t="s">
        <v>16</v>
      </c>
      <c r="P121" s="547">
        <v>2959.24</v>
      </c>
      <c r="Q121" s="548">
        <v>450</v>
      </c>
      <c r="R121" s="548">
        <f t="shared" si="18"/>
        <v>3409.24</v>
      </c>
      <c r="S121" s="477">
        <v>0</v>
      </c>
      <c r="T121" s="488">
        <v>0</v>
      </c>
      <c r="U121" s="489">
        <v>1</v>
      </c>
      <c r="V121" s="477">
        <f t="shared" si="19"/>
        <v>1</v>
      </c>
    </row>
    <row r="122" spans="1:102" s="472" customFormat="1" ht="30" customHeight="1" outlineLevel="1">
      <c r="A122" s="468" t="e">
        <f t="shared" si="20"/>
        <v>#REF!</v>
      </c>
      <c r="B122" s="395" t="s">
        <v>232</v>
      </c>
      <c r="C122" s="475" t="s">
        <v>230</v>
      </c>
      <c r="D122" s="475" t="s">
        <v>16</v>
      </c>
      <c r="E122" s="408">
        <v>2825.1</v>
      </c>
      <c r="F122" s="456">
        <v>250</v>
      </c>
      <c r="G122" s="476">
        <f t="shared" si="16"/>
        <v>3075.1</v>
      </c>
      <c r="H122" s="477">
        <v>0</v>
      </c>
      <c r="I122" s="477">
        <v>0</v>
      </c>
      <c r="J122" s="489">
        <v>1</v>
      </c>
      <c r="K122" s="477">
        <f t="shared" si="17"/>
        <v>1</v>
      </c>
      <c r="M122" s="395" t="s">
        <v>232</v>
      </c>
      <c r="N122" s="352" t="s">
        <v>230</v>
      </c>
      <c r="O122" s="475" t="s">
        <v>16</v>
      </c>
      <c r="P122" s="547">
        <v>2959.24</v>
      </c>
      <c r="Q122" s="548">
        <v>250</v>
      </c>
      <c r="R122" s="548">
        <f t="shared" si="18"/>
        <v>3209.24</v>
      </c>
      <c r="S122" s="477">
        <v>0</v>
      </c>
      <c r="T122" s="477">
        <v>0</v>
      </c>
      <c r="U122" s="489">
        <v>1</v>
      </c>
      <c r="V122" s="477">
        <f t="shared" si="19"/>
        <v>1</v>
      </c>
    </row>
    <row r="123" spans="1:102" s="404" customFormat="1" ht="30" customHeight="1" outlineLevel="1">
      <c r="A123" s="468" t="e">
        <f t="shared" si="20"/>
        <v>#REF!</v>
      </c>
      <c r="B123" s="395" t="s">
        <v>233</v>
      </c>
      <c r="C123" s="475" t="s">
        <v>234</v>
      </c>
      <c r="D123" s="396" t="s">
        <v>16</v>
      </c>
      <c r="E123" s="401">
        <v>2825.1</v>
      </c>
      <c r="F123" s="402">
        <f>250</f>
        <v>250</v>
      </c>
      <c r="G123" s="479">
        <f t="shared" si="16"/>
        <v>3075.1</v>
      </c>
      <c r="H123" s="403">
        <v>0</v>
      </c>
      <c r="I123" s="481">
        <v>0</v>
      </c>
      <c r="J123" s="399">
        <v>1</v>
      </c>
      <c r="K123" s="403">
        <f t="shared" si="17"/>
        <v>1</v>
      </c>
      <c r="M123" s="395" t="s">
        <v>233</v>
      </c>
      <c r="N123" s="352" t="s">
        <v>234</v>
      </c>
      <c r="O123" s="396" t="s">
        <v>16</v>
      </c>
      <c r="P123" s="547">
        <v>2959.24</v>
      </c>
      <c r="Q123" s="548">
        <f>250</f>
        <v>250</v>
      </c>
      <c r="R123" s="548">
        <f t="shared" si="18"/>
        <v>3209.24</v>
      </c>
      <c r="S123" s="403">
        <v>0</v>
      </c>
      <c r="T123" s="481">
        <v>0</v>
      </c>
      <c r="U123" s="399">
        <v>1</v>
      </c>
      <c r="V123" s="403">
        <f t="shared" si="19"/>
        <v>1</v>
      </c>
    </row>
    <row r="124" spans="1:102" s="404" customFormat="1" ht="30" customHeight="1" outlineLevel="1">
      <c r="A124" s="468" t="e">
        <f t="shared" si="20"/>
        <v>#REF!</v>
      </c>
      <c r="B124" s="395" t="s">
        <v>235</v>
      </c>
      <c r="C124" s="475" t="s">
        <v>230</v>
      </c>
      <c r="D124" s="396" t="s">
        <v>16</v>
      </c>
      <c r="E124" s="401">
        <v>2825.1</v>
      </c>
      <c r="F124" s="402">
        <f>250</f>
        <v>250</v>
      </c>
      <c r="G124" s="479">
        <f t="shared" si="16"/>
        <v>3075.1</v>
      </c>
      <c r="H124" s="403">
        <v>0</v>
      </c>
      <c r="I124" s="481">
        <v>0</v>
      </c>
      <c r="J124" s="399">
        <v>1</v>
      </c>
      <c r="K124" s="403">
        <f t="shared" si="17"/>
        <v>1</v>
      </c>
      <c r="L124" s="506"/>
      <c r="M124" s="395" t="s">
        <v>235</v>
      </c>
      <c r="N124" s="352" t="s">
        <v>230</v>
      </c>
      <c r="O124" s="396" t="s">
        <v>16</v>
      </c>
      <c r="P124" s="547">
        <v>2959.24</v>
      </c>
      <c r="Q124" s="548">
        <f>250</f>
        <v>250</v>
      </c>
      <c r="R124" s="548">
        <f t="shared" si="18"/>
        <v>3209.24</v>
      </c>
      <c r="S124" s="403">
        <v>0</v>
      </c>
      <c r="T124" s="481">
        <v>0</v>
      </c>
      <c r="U124" s="399">
        <v>1</v>
      </c>
      <c r="V124" s="403">
        <f t="shared" si="19"/>
        <v>1</v>
      </c>
    </row>
    <row r="125" spans="1:102" s="404" customFormat="1" ht="30" customHeight="1" outlineLevel="1">
      <c r="A125" s="468" t="e">
        <f t="shared" si="20"/>
        <v>#REF!</v>
      </c>
      <c r="B125" s="395" t="s">
        <v>236</v>
      </c>
      <c r="C125" s="475" t="s">
        <v>234</v>
      </c>
      <c r="D125" s="396" t="s">
        <v>16</v>
      </c>
      <c r="E125" s="401">
        <v>2825.1</v>
      </c>
      <c r="F125" s="402">
        <f>250</f>
        <v>250</v>
      </c>
      <c r="G125" s="479">
        <f t="shared" si="16"/>
        <v>3075.1</v>
      </c>
      <c r="H125" s="403">
        <v>0</v>
      </c>
      <c r="I125" s="481">
        <v>0</v>
      </c>
      <c r="J125" s="399">
        <v>1</v>
      </c>
      <c r="K125" s="403">
        <f t="shared" si="17"/>
        <v>1</v>
      </c>
      <c r="M125" s="395" t="s">
        <v>236</v>
      </c>
      <c r="N125" s="352" t="s">
        <v>234</v>
      </c>
      <c r="O125" s="396" t="s">
        <v>16</v>
      </c>
      <c r="P125" s="547">
        <v>2959.24</v>
      </c>
      <c r="Q125" s="548">
        <f>250</f>
        <v>250</v>
      </c>
      <c r="R125" s="548">
        <f t="shared" si="18"/>
        <v>3209.24</v>
      </c>
      <c r="S125" s="403">
        <v>0</v>
      </c>
      <c r="T125" s="481">
        <v>0</v>
      </c>
      <c r="U125" s="399">
        <v>1</v>
      </c>
      <c r="V125" s="403">
        <f t="shared" si="19"/>
        <v>1</v>
      </c>
    </row>
    <row r="126" spans="1:102" s="404" customFormat="1" ht="30" customHeight="1" outlineLevel="1">
      <c r="A126" s="468" t="e">
        <f t="shared" si="20"/>
        <v>#REF!</v>
      </c>
      <c r="B126" s="395" t="s">
        <v>237</v>
      </c>
      <c r="C126" s="475" t="s">
        <v>234</v>
      </c>
      <c r="D126" s="396" t="s">
        <v>16</v>
      </c>
      <c r="E126" s="401">
        <v>2825.1</v>
      </c>
      <c r="F126" s="402">
        <f>250</f>
        <v>250</v>
      </c>
      <c r="G126" s="479">
        <f t="shared" si="16"/>
        <v>3075.1</v>
      </c>
      <c r="H126" s="403">
        <v>0</v>
      </c>
      <c r="I126" s="481">
        <v>0</v>
      </c>
      <c r="J126" s="399">
        <v>1</v>
      </c>
      <c r="K126" s="403">
        <f t="shared" si="17"/>
        <v>1</v>
      </c>
      <c r="M126" s="395" t="s">
        <v>237</v>
      </c>
      <c r="N126" s="352" t="s">
        <v>234</v>
      </c>
      <c r="O126" s="396" t="s">
        <v>16</v>
      </c>
      <c r="P126" s="547">
        <v>2959.24</v>
      </c>
      <c r="Q126" s="548">
        <f>250</f>
        <v>250</v>
      </c>
      <c r="R126" s="548">
        <f t="shared" si="18"/>
        <v>3209.24</v>
      </c>
      <c r="S126" s="403">
        <v>0</v>
      </c>
      <c r="T126" s="481">
        <v>0</v>
      </c>
      <c r="U126" s="399">
        <v>1</v>
      </c>
      <c r="V126" s="403">
        <f t="shared" si="19"/>
        <v>1</v>
      </c>
    </row>
    <row r="127" spans="1:102" s="472" customFormat="1" ht="30" customHeight="1" outlineLevel="1">
      <c r="A127" s="468" t="e">
        <f>+A126+1</f>
        <v>#REF!</v>
      </c>
      <c r="B127" s="467" t="s">
        <v>238</v>
      </c>
      <c r="C127" s="475" t="s">
        <v>234</v>
      </c>
      <c r="D127" s="475" t="s">
        <v>16</v>
      </c>
      <c r="E127" s="408">
        <v>2825.1</v>
      </c>
      <c r="F127" s="456">
        <v>250</v>
      </c>
      <c r="G127" s="476">
        <f t="shared" si="16"/>
        <v>3075.1</v>
      </c>
      <c r="H127" s="488">
        <v>0</v>
      </c>
      <c r="I127" s="477">
        <v>0</v>
      </c>
      <c r="J127" s="489">
        <v>1</v>
      </c>
      <c r="K127" s="477">
        <f t="shared" si="17"/>
        <v>1</v>
      </c>
      <c r="M127" s="467" t="s">
        <v>238</v>
      </c>
      <c r="N127" s="352" t="s">
        <v>234</v>
      </c>
      <c r="O127" s="475" t="s">
        <v>16</v>
      </c>
      <c r="P127" s="547">
        <v>2959.24</v>
      </c>
      <c r="Q127" s="548">
        <v>250</v>
      </c>
      <c r="R127" s="548">
        <f t="shared" si="18"/>
        <v>3209.24</v>
      </c>
      <c r="S127" s="488">
        <v>0</v>
      </c>
      <c r="T127" s="477">
        <v>0</v>
      </c>
      <c r="U127" s="489">
        <v>1</v>
      </c>
      <c r="V127" s="477">
        <f t="shared" si="19"/>
        <v>1</v>
      </c>
    </row>
    <row r="128" spans="1:102" s="472" customFormat="1" ht="30" customHeight="1" outlineLevel="1">
      <c r="A128" s="468" t="e">
        <f t="shared" si="20"/>
        <v>#REF!</v>
      </c>
      <c r="B128" s="395" t="s">
        <v>239</v>
      </c>
      <c r="C128" s="475" t="s">
        <v>240</v>
      </c>
      <c r="D128" s="475" t="s">
        <v>16</v>
      </c>
      <c r="E128" s="408">
        <v>2825.1</v>
      </c>
      <c r="F128" s="456">
        <f>250</f>
        <v>250</v>
      </c>
      <c r="G128" s="476">
        <f t="shared" si="16"/>
        <v>3075.1</v>
      </c>
      <c r="H128" s="477">
        <v>0</v>
      </c>
      <c r="I128" s="477">
        <v>0</v>
      </c>
      <c r="J128" s="489">
        <v>1</v>
      </c>
      <c r="K128" s="477">
        <f t="shared" si="17"/>
        <v>1</v>
      </c>
      <c r="M128" s="395" t="s">
        <v>239</v>
      </c>
      <c r="N128" s="352" t="s">
        <v>240</v>
      </c>
      <c r="O128" s="475" t="s">
        <v>16</v>
      </c>
      <c r="P128" s="547">
        <v>2959.24</v>
      </c>
      <c r="Q128" s="548">
        <f>250</f>
        <v>250</v>
      </c>
      <c r="R128" s="548">
        <f t="shared" si="18"/>
        <v>3209.24</v>
      </c>
      <c r="S128" s="477">
        <v>0</v>
      </c>
      <c r="T128" s="477">
        <v>0</v>
      </c>
      <c r="U128" s="489">
        <v>1</v>
      </c>
      <c r="V128" s="477">
        <f t="shared" si="19"/>
        <v>1</v>
      </c>
    </row>
    <row r="129" spans="1:102" s="469" customFormat="1" ht="30" customHeight="1" outlineLevel="1" thickBot="1">
      <c r="A129" s="468"/>
      <c r="B129" s="483"/>
      <c r="C129" s="469" t="s">
        <v>241</v>
      </c>
      <c r="D129" s="484"/>
      <c r="E129" s="470">
        <f>SUM(E120:E128)</f>
        <v>25466.769999999997</v>
      </c>
      <c r="F129" s="470">
        <f>SUM(F120:F128)</f>
        <v>2450</v>
      </c>
      <c r="G129" s="470">
        <f>SUM(G120:G128)</f>
        <v>27916.769999999997</v>
      </c>
      <c r="H129" s="471"/>
      <c r="I129" s="471"/>
      <c r="J129" s="471"/>
      <c r="K129" s="471"/>
      <c r="M129" s="483"/>
      <c r="N129" s="351" t="s">
        <v>241</v>
      </c>
      <c r="O129" s="484"/>
      <c r="P129" s="561">
        <f>SUM(P120:P128)</f>
        <v>26633.159999999996</v>
      </c>
      <c r="Q129" s="561">
        <f>SUM(Q120:Q128)</f>
        <v>2450</v>
      </c>
      <c r="R129" s="561">
        <f>SUM(R120:R128)</f>
        <v>29083.159999999996</v>
      </c>
      <c r="S129" s="471"/>
      <c r="T129" s="471"/>
      <c r="U129" s="471"/>
      <c r="V129" s="471"/>
    </row>
    <row r="130" spans="1:102" s="438" customFormat="1" ht="30" customHeight="1" thickTop="1">
      <c r="A130" s="436"/>
      <c r="B130" s="362"/>
      <c r="C130" s="432"/>
      <c r="D130" s="455"/>
      <c r="H130" s="439"/>
      <c r="I130" s="439"/>
      <c r="J130" s="439"/>
      <c r="K130" s="439"/>
      <c r="L130" s="455"/>
      <c r="M130" s="362"/>
      <c r="N130" s="347"/>
      <c r="O130" s="455"/>
      <c r="P130" s="554"/>
      <c r="Q130" s="554"/>
      <c r="R130" s="554"/>
      <c r="S130" s="439"/>
      <c r="T130" s="439"/>
      <c r="U130" s="439"/>
      <c r="V130" s="439"/>
      <c r="W130" s="455"/>
      <c r="X130" s="455"/>
      <c r="Y130" s="455"/>
      <c r="Z130" s="455"/>
      <c r="AA130" s="455"/>
      <c r="AB130" s="455"/>
      <c r="AC130" s="455"/>
      <c r="AD130" s="455"/>
      <c r="AE130" s="455"/>
      <c r="AF130" s="455"/>
      <c r="AG130" s="455"/>
      <c r="AH130" s="455"/>
      <c r="AI130" s="455"/>
      <c r="AJ130" s="455"/>
      <c r="AK130" s="455"/>
      <c r="AL130" s="455"/>
      <c r="AM130" s="455"/>
      <c r="AN130" s="455"/>
      <c r="AO130" s="455"/>
      <c r="AP130" s="455"/>
      <c r="AQ130" s="455"/>
      <c r="AR130" s="455"/>
      <c r="AS130" s="455"/>
      <c r="AT130" s="455"/>
      <c r="AU130" s="455"/>
      <c r="AV130" s="455"/>
      <c r="AW130" s="455"/>
      <c r="AX130" s="455"/>
      <c r="AY130" s="455"/>
      <c r="AZ130" s="455"/>
      <c r="BA130" s="455"/>
      <c r="BB130" s="455"/>
      <c r="BC130" s="455"/>
      <c r="BD130" s="455"/>
      <c r="BE130" s="455"/>
      <c r="BF130" s="455"/>
      <c r="BG130" s="455"/>
      <c r="BH130" s="455"/>
      <c r="BI130" s="455"/>
      <c r="BJ130" s="455"/>
      <c r="BK130" s="455"/>
      <c r="BL130" s="455"/>
      <c r="BM130" s="455"/>
      <c r="BN130" s="455"/>
      <c r="BO130" s="455"/>
      <c r="BP130" s="455"/>
      <c r="BQ130" s="455"/>
      <c r="BR130" s="455"/>
      <c r="BS130" s="455"/>
      <c r="BT130" s="455"/>
      <c r="BU130" s="455"/>
      <c r="BV130" s="455"/>
      <c r="BW130" s="455"/>
      <c r="BX130" s="455"/>
      <c r="BY130" s="455"/>
      <c r="BZ130" s="455"/>
      <c r="CA130" s="455"/>
      <c r="CB130" s="455"/>
      <c r="CC130" s="455"/>
      <c r="CD130" s="455"/>
      <c r="CE130" s="455"/>
      <c r="CF130" s="455"/>
      <c r="CG130" s="455"/>
      <c r="CH130" s="455"/>
      <c r="CI130" s="455"/>
      <c r="CJ130" s="455"/>
      <c r="CK130" s="455"/>
      <c r="CL130" s="455"/>
      <c r="CM130" s="455"/>
      <c r="CN130" s="455"/>
      <c r="CO130" s="455"/>
      <c r="CP130" s="455"/>
      <c r="CQ130" s="455"/>
      <c r="CR130" s="455"/>
      <c r="CS130" s="455"/>
      <c r="CT130" s="455"/>
      <c r="CU130" s="455"/>
      <c r="CV130" s="455"/>
      <c r="CW130" s="455"/>
      <c r="CX130" s="455"/>
    </row>
    <row r="131" spans="1:102" s="455" customFormat="1" ht="30" customHeight="1" thickBot="1">
      <c r="A131" s="382"/>
      <c r="B131" s="362"/>
      <c r="C131" s="420" t="s">
        <v>248</v>
      </c>
      <c r="E131" s="507">
        <f>+E13+E23+E28+E32+E37+E44+E49+E68+E83+E88+E105+E108+E115+E129</f>
        <v>200691.61999999997</v>
      </c>
      <c r="F131" s="507">
        <f>+F13+F23+F28+F32+F37+F44+F49+F68+F83+F88+F105+F108+F115+F129</f>
        <v>23115</v>
      </c>
      <c r="G131" s="507">
        <f>+G13+G23+G28+G32+G37+G44+G49+G68+G83+G88+G105+G108+G115+G129</f>
        <v>223806.61999999997</v>
      </c>
      <c r="H131" s="439"/>
      <c r="I131" s="439"/>
      <c r="J131" s="439"/>
      <c r="K131" s="439"/>
      <c r="M131" s="362"/>
      <c r="N131" s="348" t="s">
        <v>248</v>
      </c>
      <c r="P131" s="558">
        <f>+P13+P23+P28+P32+P37+P44+P49+P68+P83+P88+P105+P108+P115+P129</f>
        <v>210106.03999999995</v>
      </c>
      <c r="Q131" s="558">
        <f>+Q13+Q23+Q28+Q32+Q37+Q44+Q49+Q68+Q83+Q88+Q105+Q108+Q115+Q129</f>
        <v>23115</v>
      </c>
      <c r="R131" s="558">
        <f>+R13+R23+R28+R32+R37+R44+R49+R68+R83+R88+R105+R108+R115+R129</f>
        <v>232952.75999999992</v>
      </c>
      <c r="S131" s="439"/>
      <c r="T131" s="439"/>
      <c r="U131" s="439"/>
      <c r="V131" s="439"/>
    </row>
    <row r="132" spans="1:102" s="455" customFormat="1" ht="12" customHeight="1" thickTop="1">
      <c r="A132" s="382"/>
      <c r="B132" s="362"/>
      <c r="C132" s="420"/>
      <c r="E132" s="508"/>
      <c r="F132" s="508"/>
      <c r="G132" s="508"/>
      <c r="H132" s="439"/>
      <c r="I132" s="439"/>
      <c r="J132" s="439"/>
      <c r="K132" s="439"/>
      <c r="M132" s="362"/>
      <c r="N132" s="348"/>
      <c r="P132" s="554"/>
      <c r="Q132" s="554"/>
      <c r="R132" s="554"/>
      <c r="S132" s="439"/>
      <c r="T132" s="439"/>
      <c r="U132" s="439"/>
      <c r="V132" s="439"/>
    </row>
    <row r="133" spans="1:102" s="438" customFormat="1" ht="12" customHeight="1">
      <c r="A133" s="436"/>
      <c r="B133" s="362"/>
      <c r="C133" s="432"/>
      <c r="D133" s="455"/>
      <c r="H133" s="439"/>
      <c r="I133" s="439"/>
      <c r="J133" s="439"/>
      <c r="K133" s="439"/>
      <c r="L133" s="455"/>
      <c r="M133" s="362"/>
      <c r="N133" s="347"/>
      <c r="O133" s="455"/>
      <c r="P133" s="554"/>
      <c r="Q133" s="554"/>
      <c r="R133" s="554"/>
      <c r="S133" s="439"/>
      <c r="T133" s="439"/>
      <c r="U133" s="439"/>
      <c r="V133" s="439"/>
      <c r="W133" s="455"/>
      <c r="X133" s="455"/>
      <c r="Y133" s="455"/>
      <c r="Z133" s="455"/>
      <c r="AA133" s="455"/>
      <c r="AB133" s="455"/>
      <c r="AC133" s="455"/>
      <c r="AD133" s="455"/>
      <c r="AE133" s="455"/>
      <c r="AF133" s="455"/>
      <c r="AG133" s="455"/>
      <c r="AH133" s="455"/>
      <c r="AI133" s="455"/>
      <c r="AJ133" s="455"/>
      <c r="AK133" s="455"/>
      <c r="AL133" s="455"/>
      <c r="AM133" s="455"/>
      <c r="AN133" s="455"/>
      <c r="AO133" s="455"/>
      <c r="AP133" s="455"/>
      <c r="AQ133" s="455"/>
      <c r="AR133" s="455"/>
      <c r="AS133" s="455"/>
      <c r="AT133" s="455"/>
      <c r="AU133" s="455"/>
      <c r="AV133" s="455"/>
      <c r="AW133" s="455"/>
      <c r="AX133" s="455"/>
      <c r="AY133" s="455"/>
      <c r="AZ133" s="455"/>
      <c r="BA133" s="455"/>
      <c r="BB133" s="455"/>
      <c r="BC133" s="455"/>
      <c r="BD133" s="455"/>
      <c r="BE133" s="455"/>
      <c r="BF133" s="455"/>
      <c r="BG133" s="455"/>
      <c r="BH133" s="455"/>
      <c r="BI133" s="455"/>
      <c r="BJ133" s="455"/>
      <c r="BK133" s="455"/>
      <c r="BL133" s="455"/>
      <c r="BM133" s="455"/>
      <c r="BN133" s="455"/>
      <c r="BO133" s="455"/>
      <c r="BP133" s="455"/>
      <c r="BQ133" s="455"/>
      <c r="BR133" s="455"/>
      <c r="BS133" s="455"/>
      <c r="BT133" s="455"/>
      <c r="BU133" s="455"/>
      <c r="BV133" s="455"/>
      <c r="BW133" s="455"/>
      <c r="BX133" s="455"/>
      <c r="BY133" s="455"/>
      <c r="BZ133" s="455"/>
      <c r="CA133" s="455"/>
      <c r="CB133" s="455"/>
      <c r="CC133" s="455"/>
      <c r="CD133" s="455"/>
      <c r="CE133" s="455"/>
      <c r="CF133" s="455"/>
      <c r="CG133" s="455"/>
      <c r="CH133" s="455"/>
      <c r="CI133" s="455"/>
      <c r="CJ133" s="455"/>
      <c r="CK133" s="455"/>
      <c r="CL133" s="455"/>
      <c r="CM133" s="455"/>
      <c r="CN133" s="455"/>
      <c r="CO133" s="455"/>
      <c r="CP133" s="455"/>
      <c r="CQ133" s="455"/>
      <c r="CR133" s="455"/>
      <c r="CS133" s="455"/>
      <c r="CT133" s="455"/>
      <c r="CU133" s="455"/>
      <c r="CV133" s="455"/>
      <c r="CW133" s="455"/>
      <c r="CX133" s="455"/>
    </row>
    <row r="134" spans="1:102" s="438" customFormat="1" ht="11.25" customHeight="1">
      <c r="A134" s="436"/>
      <c r="B134" s="362"/>
      <c r="C134" s="432"/>
      <c r="D134" s="455"/>
      <c r="H134" s="439"/>
      <c r="I134" s="439"/>
      <c r="J134" s="439"/>
      <c r="K134" s="439"/>
      <c r="L134" s="455"/>
      <c r="M134" s="362"/>
      <c r="N134" s="347"/>
      <c r="O134" s="455"/>
      <c r="P134" s="554"/>
      <c r="Q134" s="554"/>
      <c r="R134" s="554"/>
      <c r="S134" s="439"/>
      <c r="T134" s="439"/>
      <c r="U134" s="439"/>
      <c r="V134" s="439"/>
      <c r="W134" s="455"/>
      <c r="X134" s="455"/>
      <c r="Y134" s="455"/>
      <c r="Z134" s="455"/>
      <c r="AA134" s="455"/>
      <c r="AB134" s="455"/>
      <c r="AC134" s="455"/>
      <c r="AD134" s="455"/>
      <c r="AE134" s="455"/>
      <c r="AF134" s="455"/>
      <c r="AG134" s="455"/>
      <c r="AH134" s="455"/>
      <c r="AI134" s="455"/>
      <c r="AJ134" s="455"/>
      <c r="AK134" s="455"/>
      <c r="AL134" s="455"/>
      <c r="AM134" s="455"/>
      <c r="AN134" s="455"/>
      <c r="AO134" s="455"/>
      <c r="AP134" s="455"/>
      <c r="AQ134" s="455"/>
      <c r="AR134" s="455"/>
      <c r="AS134" s="455"/>
      <c r="AT134" s="455"/>
      <c r="AU134" s="455"/>
      <c r="AV134" s="455"/>
      <c r="AW134" s="455"/>
      <c r="AX134" s="455"/>
      <c r="AY134" s="455"/>
      <c r="AZ134" s="455"/>
      <c r="BA134" s="455"/>
      <c r="BB134" s="455"/>
      <c r="BC134" s="455"/>
      <c r="BD134" s="455"/>
      <c r="BE134" s="455"/>
      <c r="BF134" s="455"/>
      <c r="BG134" s="455"/>
      <c r="BH134" s="455"/>
      <c r="BI134" s="455"/>
      <c r="BJ134" s="455"/>
      <c r="BK134" s="455"/>
      <c r="BL134" s="455"/>
      <c r="BM134" s="455"/>
      <c r="BN134" s="455"/>
      <c r="BO134" s="455"/>
      <c r="BP134" s="455"/>
      <c r="BQ134" s="455"/>
      <c r="BR134" s="455"/>
      <c r="BS134" s="455"/>
      <c r="BT134" s="455"/>
      <c r="BU134" s="455"/>
      <c r="BV134" s="455"/>
      <c r="BW134" s="455"/>
      <c r="BX134" s="455"/>
      <c r="BY134" s="455"/>
      <c r="BZ134" s="455"/>
      <c r="CA134" s="455"/>
      <c r="CB134" s="455"/>
      <c r="CC134" s="455"/>
      <c r="CD134" s="455"/>
      <c r="CE134" s="455"/>
      <c r="CF134" s="455"/>
      <c r="CG134" s="455"/>
      <c r="CH134" s="455"/>
      <c r="CI134" s="455"/>
      <c r="CJ134" s="455"/>
      <c r="CK134" s="455"/>
      <c r="CL134" s="455"/>
      <c r="CM134" s="455"/>
      <c r="CN134" s="455"/>
      <c r="CO134" s="455"/>
      <c r="CP134" s="455"/>
      <c r="CQ134" s="455"/>
      <c r="CR134" s="455"/>
      <c r="CS134" s="455"/>
      <c r="CT134" s="455"/>
      <c r="CU134" s="455"/>
      <c r="CV134" s="455"/>
      <c r="CW134" s="455"/>
      <c r="CX134" s="455"/>
    </row>
    <row r="135" spans="1:102" s="511" customFormat="1" hidden="1">
      <c r="A135" s="509"/>
      <c r="B135" s="510"/>
      <c r="C135" s="382"/>
      <c r="D135" s="388"/>
      <c r="E135" s="419"/>
      <c r="F135" s="436" t="s">
        <v>258</v>
      </c>
      <c r="G135" s="509"/>
      <c r="H135" s="416" t="e">
        <f>#REF!</f>
        <v>#REF!</v>
      </c>
      <c r="I135" s="416" t="e">
        <f>#REF!</f>
        <v>#REF!</v>
      </c>
      <c r="J135" s="416" t="e">
        <f>#REF!</f>
        <v>#REF!</v>
      </c>
      <c r="K135" s="416" t="e">
        <f t="shared" ref="K135:K141" si="21">SUM(H135:J135)</f>
        <v>#REF!</v>
      </c>
      <c r="M135" s="510"/>
      <c r="N135" s="340"/>
      <c r="O135" s="388"/>
      <c r="P135" s="554"/>
      <c r="Q135" s="554" t="s">
        <v>258</v>
      </c>
      <c r="R135" s="563"/>
      <c r="S135" s="416" t="e">
        <f>#REF!</f>
        <v>#REF!</v>
      </c>
      <c r="T135" s="416" t="e">
        <f>#REF!</f>
        <v>#REF!</v>
      </c>
      <c r="U135" s="416" t="e">
        <f>#REF!</f>
        <v>#REF!</v>
      </c>
      <c r="V135" s="416" t="e">
        <f t="shared" ref="V135:V141" si="22">SUM(S135:U135)</f>
        <v>#REF!</v>
      </c>
    </row>
    <row r="136" spans="1:102" s="511" customFormat="1" hidden="1">
      <c r="A136" s="509"/>
      <c r="B136" s="510"/>
      <c r="C136" s="382"/>
      <c r="D136" s="388"/>
      <c r="E136" s="419"/>
      <c r="F136" s="436" t="s">
        <v>259</v>
      </c>
      <c r="G136" s="509"/>
      <c r="H136" s="416" t="e">
        <f>#REF!</f>
        <v>#REF!</v>
      </c>
      <c r="I136" s="416" t="e">
        <f>#REF!</f>
        <v>#REF!</v>
      </c>
      <c r="J136" s="416" t="e">
        <f>#REF!</f>
        <v>#REF!</v>
      </c>
      <c r="K136" s="416" t="e">
        <f t="shared" si="21"/>
        <v>#REF!</v>
      </c>
      <c r="M136" s="510"/>
      <c r="N136" s="340"/>
      <c r="O136" s="388"/>
      <c r="P136" s="554"/>
      <c r="Q136" s="554" t="s">
        <v>259</v>
      </c>
      <c r="R136" s="563"/>
      <c r="S136" s="416" t="e">
        <f>#REF!</f>
        <v>#REF!</v>
      </c>
      <c r="T136" s="416" t="e">
        <f>#REF!</f>
        <v>#REF!</v>
      </c>
      <c r="U136" s="416" t="e">
        <f>#REF!</f>
        <v>#REF!</v>
      </c>
      <c r="V136" s="416" t="e">
        <f t="shared" si="22"/>
        <v>#REF!</v>
      </c>
    </row>
    <row r="137" spans="1:102" s="511" customFormat="1" hidden="1">
      <c r="A137" s="509"/>
      <c r="B137" s="510"/>
      <c r="C137" s="382"/>
      <c r="D137" s="388"/>
      <c r="E137" s="419"/>
      <c r="F137" s="436" t="s">
        <v>260</v>
      </c>
      <c r="G137" s="509"/>
      <c r="H137" s="416" t="e">
        <f>#REF!</f>
        <v>#REF!</v>
      </c>
      <c r="I137" s="416" t="e">
        <f>#REF!</f>
        <v>#REF!</v>
      </c>
      <c r="J137" s="416" t="e">
        <f>#REF!</f>
        <v>#REF!</v>
      </c>
      <c r="K137" s="416" t="e">
        <f t="shared" si="21"/>
        <v>#REF!</v>
      </c>
      <c r="M137" s="510"/>
      <c r="N137" s="340"/>
      <c r="O137" s="388"/>
      <c r="P137" s="554"/>
      <c r="Q137" s="554" t="s">
        <v>260</v>
      </c>
      <c r="R137" s="563"/>
      <c r="S137" s="416" t="e">
        <f>#REF!</f>
        <v>#REF!</v>
      </c>
      <c r="T137" s="416" t="e">
        <f>#REF!</f>
        <v>#REF!</v>
      </c>
      <c r="U137" s="416" t="e">
        <f>#REF!</f>
        <v>#REF!</v>
      </c>
      <c r="V137" s="416" t="e">
        <f t="shared" si="22"/>
        <v>#REF!</v>
      </c>
    </row>
    <row r="138" spans="1:102" s="511" customFormat="1" hidden="1">
      <c r="A138" s="509"/>
      <c r="B138" s="510"/>
      <c r="C138" s="382"/>
      <c r="D138" s="388"/>
      <c r="E138" s="419"/>
      <c r="F138" s="436" t="s">
        <v>261</v>
      </c>
      <c r="G138" s="509"/>
      <c r="H138" s="416" t="e">
        <f>#REF!</f>
        <v>#REF!</v>
      </c>
      <c r="I138" s="416" t="e">
        <f>#REF!</f>
        <v>#REF!</v>
      </c>
      <c r="J138" s="416" t="e">
        <f>#REF!</f>
        <v>#REF!</v>
      </c>
      <c r="K138" s="416" t="e">
        <f t="shared" si="21"/>
        <v>#REF!</v>
      </c>
      <c r="M138" s="510"/>
      <c r="N138" s="340"/>
      <c r="O138" s="388"/>
      <c r="P138" s="554"/>
      <c r="Q138" s="554" t="s">
        <v>261</v>
      </c>
      <c r="R138" s="563"/>
      <c r="S138" s="416" t="e">
        <f>#REF!</f>
        <v>#REF!</v>
      </c>
      <c r="T138" s="416" t="e">
        <f>#REF!</f>
        <v>#REF!</v>
      </c>
      <c r="U138" s="416" t="e">
        <f>#REF!</f>
        <v>#REF!</v>
      </c>
      <c r="V138" s="416" t="e">
        <f t="shared" si="22"/>
        <v>#REF!</v>
      </c>
    </row>
    <row r="139" spans="1:102" s="511" customFormat="1" hidden="1">
      <c r="A139" s="509"/>
      <c r="B139" s="510"/>
      <c r="C139" s="382"/>
      <c r="D139" s="388"/>
      <c r="E139" s="419"/>
      <c r="F139" s="436" t="s">
        <v>262</v>
      </c>
      <c r="G139" s="509"/>
      <c r="H139" s="416" t="e">
        <f>#REF!</f>
        <v>#REF!</v>
      </c>
      <c r="I139" s="416" t="e">
        <f>#REF!</f>
        <v>#REF!</v>
      </c>
      <c r="J139" s="416" t="e">
        <f>#REF!</f>
        <v>#REF!</v>
      </c>
      <c r="K139" s="416" t="e">
        <f t="shared" si="21"/>
        <v>#REF!</v>
      </c>
      <c r="M139" s="510"/>
      <c r="N139" s="340"/>
      <c r="O139" s="388"/>
      <c r="P139" s="554"/>
      <c r="Q139" s="554" t="s">
        <v>262</v>
      </c>
      <c r="R139" s="563"/>
      <c r="S139" s="416" t="e">
        <f>#REF!</f>
        <v>#REF!</v>
      </c>
      <c r="T139" s="416" t="e">
        <f>#REF!</f>
        <v>#REF!</v>
      </c>
      <c r="U139" s="416" t="e">
        <f>#REF!</f>
        <v>#REF!</v>
      </c>
      <c r="V139" s="416" t="e">
        <f t="shared" si="22"/>
        <v>#REF!</v>
      </c>
    </row>
    <row r="140" spans="1:102" s="511" customFormat="1" hidden="1">
      <c r="A140" s="509"/>
      <c r="B140" s="510"/>
      <c r="C140" s="382"/>
      <c r="D140" s="388"/>
      <c r="E140" s="419"/>
      <c r="F140" s="436" t="s">
        <v>263</v>
      </c>
      <c r="G140" s="509"/>
      <c r="H140" s="416" t="e">
        <f>#REF!</f>
        <v>#REF!</v>
      </c>
      <c r="I140" s="416" t="e">
        <f>#REF!</f>
        <v>#REF!</v>
      </c>
      <c r="J140" s="416" t="e">
        <f>#REF!</f>
        <v>#REF!</v>
      </c>
      <c r="K140" s="416" t="e">
        <f t="shared" si="21"/>
        <v>#REF!</v>
      </c>
      <c r="M140" s="510"/>
      <c r="N140" s="340"/>
      <c r="O140" s="388"/>
      <c r="P140" s="554"/>
      <c r="Q140" s="554" t="s">
        <v>263</v>
      </c>
      <c r="R140" s="563"/>
      <c r="S140" s="416" t="e">
        <f>#REF!</f>
        <v>#REF!</v>
      </c>
      <c r="T140" s="416" t="e">
        <f>#REF!</f>
        <v>#REF!</v>
      </c>
      <c r="U140" s="416" t="e">
        <f>#REF!</f>
        <v>#REF!</v>
      </c>
      <c r="V140" s="416" t="e">
        <f t="shared" si="22"/>
        <v>#REF!</v>
      </c>
    </row>
    <row r="141" spans="1:102" s="511" customFormat="1" hidden="1">
      <c r="A141" s="509"/>
      <c r="B141" s="510"/>
      <c r="C141" s="382"/>
      <c r="D141" s="388"/>
      <c r="E141" s="419"/>
      <c r="F141" s="436" t="s">
        <v>264</v>
      </c>
      <c r="G141" s="509"/>
      <c r="H141" s="416" t="e">
        <f>#REF!</f>
        <v>#REF!</v>
      </c>
      <c r="I141" s="416" t="e">
        <f>#REF!</f>
        <v>#REF!</v>
      </c>
      <c r="J141" s="416" t="e">
        <f>#REF!</f>
        <v>#REF!</v>
      </c>
      <c r="K141" s="416" t="e">
        <f t="shared" si="21"/>
        <v>#REF!</v>
      </c>
      <c r="M141" s="510"/>
      <c r="N141" s="340"/>
      <c r="O141" s="388"/>
      <c r="P141" s="554"/>
      <c r="Q141" s="554" t="s">
        <v>264</v>
      </c>
      <c r="R141" s="563"/>
      <c r="S141" s="416" t="e">
        <f>#REF!</f>
        <v>#REF!</v>
      </c>
      <c r="T141" s="416" t="e">
        <f>#REF!</f>
        <v>#REF!</v>
      </c>
      <c r="U141" s="416" t="e">
        <f>#REF!</f>
        <v>#REF!</v>
      </c>
      <c r="V141" s="416" t="e">
        <f t="shared" si="22"/>
        <v>#REF!</v>
      </c>
    </row>
    <row r="142" spans="1:102" s="511" customFormat="1" ht="23.4" hidden="1" thickBot="1">
      <c r="A142" s="509"/>
      <c r="B142" s="510"/>
      <c r="C142" s="382"/>
      <c r="D142" s="388"/>
      <c r="E142" s="419"/>
      <c r="F142" s="436" t="s">
        <v>265</v>
      </c>
      <c r="G142" s="509"/>
      <c r="H142" s="512" t="e">
        <f>SUM(H135:H141)</f>
        <v>#REF!</v>
      </c>
      <c r="I142" s="512" t="e">
        <f>SUM(I135:I141)</f>
        <v>#REF!</v>
      </c>
      <c r="J142" s="512" t="e">
        <f>SUM(J135:J141)</f>
        <v>#REF!</v>
      </c>
      <c r="K142" s="512" t="e">
        <f>SUM(K135:K141)</f>
        <v>#REF!</v>
      </c>
      <c r="M142" s="510"/>
      <c r="N142" s="340"/>
      <c r="O142" s="388"/>
      <c r="P142" s="554"/>
      <c r="Q142" s="554" t="s">
        <v>265</v>
      </c>
      <c r="R142" s="563"/>
      <c r="S142" s="512" t="e">
        <f>SUM(S135:S141)</f>
        <v>#REF!</v>
      </c>
      <c r="T142" s="512" t="e">
        <f>SUM(T135:T141)</f>
        <v>#REF!</v>
      </c>
      <c r="U142" s="512" t="e">
        <f>SUM(U135:U141)</f>
        <v>#REF!</v>
      </c>
      <c r="V142" s="512" t="e">
        <f>SUM(V135:V141)</f>
        <v>#REF!</v>
      </c>
    </row>
    <row r="143" spans="1:102" s="511" customFormat="1" hidden="1">
      <c r="A143" s="509"/>
      <c r="B143" s="510"/>
      <c r="C143" s="382"/>
      <c r="D143" s="388"/>
      <c r="E143" s="419"/>
      <c r="F143" s="509" t="s">
        <v>266</v>
      </c>
      <c r="G143" s="509"/>
      <c r="H143" s="416" t="e">
        <f>+H142-#REF!</f>
        <v>#REF!</v>
      </c>
      <c r="I143" s="416" t="e">
        <f>+I142-#REF!</f>
        <v>#REF!</v>
      </c>
      <c r="J143" s="416" t="e">
        <f>+J142-#REF!</f>
        <v>#REF!</v>
      </c>
      <c r="K143" s="509" t="e">
        <f>+K142-(+#REF!+#REF!+#REF!+#REF!+#REF!)</f>
        <v>#REF!</v>
      </c>
      <c r="M143" s="510"/>
      <c r="N143" s="340"/>
      <c r="O143" s="388"/>
      <c r="P143" s="554"/>
      <c r="Q143" s="563" t="s">
        <v>266</v>
      </c>
      <c r="R143" s="563"/>
      <c r="S143" s="416" t="e">
        <f>+S142-#REF!</f>
        <v>#REF!</v>
      </c>
      <c r="T143" s="416" t="e">
        <f>+T142-#REF!</f>
        <v>#REF!</v>
      </c>
      <c r="U143" s="416" t="e">
        <f>+U142-#REF!</f>
        <v>#REF!</v>
      </c>
      <c r="V143" s="509" t="e">
        <f>+V142-(+#REF!+#REF!+#REF!+#REF!+#REF!)</f>
        <v>#REF!</v>
      </c>
    </row>
    <row r="144" spans="1:102" s="511" customFormat="1" hidden="1">
      <c r="A144" s="509"/>
      <c r="B144" s="510"/>
      <c r="C144" s="382"/>
      <c r="D144" s="388"/>
      <c r="E144" s="419"/>
      <c r="F144" s="436"/>
      <c r="G144" s="509"/>
      <c r="H144" s="416"/>
      <c r="I144" s="509"/>
      <c r="J144" s="416"/>
      <c r="K144" s="509"/>
      <c r="M144" s="510"/>
      <c r="N144" s="340"/>
      <c r="O144" s="388"/>
      <c r="P144" s="554"/>
      <c r="Q144" s="554"/>
      <c r="R144" s="563"/>
      <c r="S144" s="416"/>
      <c r="T144" s="509"/>
      <c r="U144" s="416"/>
      <c r="V144" s="509"/>
    </row>
    <row r="145" spans="1:22" s="388" customFormat="1" hidden="1">
      <c r="A145" s="382"/>
      <c r="B145" s="369"/>
      <c r="C145" s="382"/>
      <c r="E145" s="511"/>
      <c r="F145" s="509"/>
      <c r="G145" s="513"/>
      <c r="H145" s="513"/>
      <c r="I145" s="513"/>
      <c r="J145" s="513"/>
      <c r="K145" s="509"/>
      <c r="M145" s="369"/>
      <c r="N145" s="340"/>
      <c r="P145" s="563"/>
      <c r="Q145" s="563"/>
      <c r="R145" s="554"/>
      <c r="S145" s="513"/>
      <c r="T145" s="513"/>
      <c r="U145" s="513"/>
      <c r="V145" s="509"/>
    </row>
    <row r="146" spans="1:22" s="388" customFormat="1" hidden="1">
      <c r="A146" s="382"/>
      <c r="B146" s="369"/>
      <c r="C146" s="382"/>
      <c r="F146" s="514"/>
      <c r="G146" s="509"/>
      <c r="H146" s="416"/>
      <c r="I146" s="513"/>
      <c r="J146" s="416"/>
      <c r="K146" s="416"/>
      <c r="M146" s="369"/>
      <c r="N146" s="340"/>
      <c r="P146" s="563"/>
      <c r="Q146" s="554"/>
      <c r="R146" s="563"/>
      <c r="S146" s="416"/>
      <c r="T146" s="513"/>
      <c r="U146" s="416"/>
      <c r="V146" s="416"/>
    </row>
    <row r="147" spans="1:22" s="388" customFormat="1" ht="12" hidden="1" customHeight="1">
      <c r="A147" s="382"/>
      <c r="B147" s="369"/>
      <c r="C147" s="382"/>
      <c r="F147" s="514" t="s">
        <v>267</v>
      </c>
      <c r="G147" s="509"/>
      <c r="H147" s="1764" t="s">
        <v>20</v>
      </c>
      <c r="I147" s="1764"/>
      <c r="J147" s="515" t="s">
        <v>16</v>
      </c>
      <c r="K147" s="516" t="s">
        <v>268</v>
      </c>
      <c r="M147" s="369"/>
      <c r="N147" s="340"/>
      <c r="P147" s="563"/>
      <c r="Q147" s="554" t="s">
        <v>267</v>
      </c>
      <c r="R147" s="563"/>
      <c r="S147" s="1764" t="s">
        <v>20</v>
      </c>
      <c r="T147" s="1764"/>
      <c r="U147" s="515" t="s">
        <v>16</v>
      </c>
      <c r="V147" s="516" t="s">
        <v>268</v>
      </c>
    </row>
    <row r="148" spans="1:22" s="388" customFormat="1" hidden="1">
      <c r="A148" s="382"/>
      <c r="B148" s="369"/>
      <c r="C148" s="382"/>
      <c r="F148" s="436"/>
      <c r="G148" s="509"/>
      <c r="H148" s="517" t="s">
        <v>269</v>
      </c>
      <c r="I148" s="518" t="s">
        <v>270</v>
      </c>
      <c r="J148" s="519" t="s">
        <v>271</v>
      </c>
      <c r="K148" s="517"/>
      <c r="M148" s="369"/>
      <c r="N148" s="340"/>
      <c r="P148" s="563"/>
      <c r="Q148" s="554"/>
      <c r="R148" s="563"/>
      <c r="S148" s="517" t="s">
        <v>269</v>
      </c>
      <c r="T148" s="518" t="s">
        <v>270</v>
      </c>
      <c r="U148" s="519" t="s">
        <v>271</v>
      </c>
      <c r="V148" s="517"/>
    </row>
    <row r="149" spans="1:22" s="511" customFormat="1" hidden="1">
      <c r="A149" s="509"/>
      <c r="B149" s="510"/>
      <c r="C149" s="382"/>
      <c r="D149" s="388"/>
      <c r="E149" s="419"/>
      <c r="F149" s="436" t="s">
        <v>272</v>
      </c>
      <c r="G149" s="509"/>
      <c r="H149" s="416" t="e">
        <f>#REF!</f>
        <v>#REF!</v>
      </c>
      <c r="I149" s="416" t="e">
        <f>#REF!</f>
        <v>#REF!</v>
      </c>
      <c r="J149" s="416" t="e">
        <f>#REF!</f>
        <v>#REF!</v>
      </c>
      <c r="K149" s="416" t="e">
        <f t="shared" ref="K149:K172" si="23">SUM(H149:J149)</f>
        <v>#REF!</v>
      </c>
      <c r="M149" s="510"/>
      <c r="N149" s="340"/>
      <c r="O149" s="388"/>
      <c r="P149" s="554"/>
      <c r="Q149" s="554" t="s">
        <v>272</v>
      </c>
      <c r="R149" s="563"/>
      <c r="S149" s="416" t="e">
        <f>#REF!</f>
        <v>#REF!</v>
      </c>
      <c r="T149" s="416" t="e">
        <f>#REF!</f>
        <v>#REF!</v>
      </c>
      <c r="U149" s="416" t="e">
        <f>#REF!</f>
        <v>#REF!</v>
      </c>
      <c r="V149" s="416" t="e">
        <f t="shared" ref="V149:V172" si="24">SUM(S149:U149)</f>
        <v>#REF!</v>
      </c>
    </row>
    <row r="150" spans="1:22" s="511" customFormat="1" hidden="1">
      <c r="A150" s="509"/>
      <c r="B150" s="510"/>
      <c r="C150" s="382"/>
      <c r="D150" s="388"/>
      <c r="E150" s="419"/>
      <c r="F150" s="436" t="s">
        <v>273</v>
      </c>
      <c r="G150" s="509"/>
      <c r="H150" s="416" t="e">
        <f>#REF!</f>
        <v>#REF!</v>
      </c>
      <c r="I150" s="416" t="e">
        <f>#REF!</f>
        <v>#REF!</v>
      </c>
      <c r="J150" s="416" t="e">
        <f>#REF!</f>
        <v>#REF!</v>
      </c>
      <c r="K150" s="416" t="e">
        <f t="shared" si="23"/>
        <v>#REF!</v>
      </c>
      <c r="M150" s="510"/>
      <c r="N150" s="340"/>
      <c r="O150" s="388"/>
      <c r="P150" s="554"/>
      <c r="Q150" s="554" t="s">
        <v>273</v>
      </c>
      <c r="R150" s="563"/>
      <c r="S150" s="416" t="e">
        <f>#REF!</f>
        <v>#REF!</v>
      </c>
      <c r="T150" s="416" t="e">
        <f>#REF!</f>
        <v>#REF!</v>
      </c>
      <c r="U150" s="416" t="e">
        <f>#REF!</f>
        <v>#REF!</v>
      </c>
      <c r="V150" s="416" t="e">
        <f t="shared" si="24"/>
        <v>#REF!</v>
      </c>
    </row>
    <row r="151" spans="1:22" s="511" customFormat="1" hidden="1">
      <c r="A151" s="509"/>
      <c r="B151" s="520"/>
      <c r="C151" s="509"/>
      <c r="E151" s="419"/>
      <c r="F151" s="436" t="s">
        <v>274</v>
      </c>
      <c r="G151" s="509"/>
      <c r="H151" s="416" t="e">
        <f>#REF!</f>
        <v>#REF!</v>
      </c>
      <c r="I151" s="416" t="e">
        <f>#REF!</f>
        <v>#REF!</v>
      </c>
      <c r="J151" s="416" t="e">
        <f>#REF!</f>
        <v>#REF!</v>
      </c>
      <c r="K151" s="416" t="e">
        <f t="shared" si="23"/>
        <v>#REF!</v>
      </c>
      <c r="M151" s="520"/>
      <c r="N151" s="354"/>
      <c r="P151" s="554"/>
      <c r="Q151" s="554" t="s">
        <v>274</v>
      </c>
      <c r="R151" s="563"/>
      <c r="S151" s="416" t="e">
        <f>#REF!</f>
        <v>#REF!</v>
      </c>
      <c r="T151" s="416" t="e">
        <f>#REF!</f>
        <v>#REF!</v>
      </c>
      <c r="U151" s="416" t="e">
        <f>#REF!</f>
        <v>#REF!</v>
      </c>
      <c r="V151" s="416" t="e">
        <f t="shared" si="24"/>
        <v>#REF!</v>
      </c>
    </row>
    <row r="152" spans="1:22" s="511" customFormat="1" hidden="1">
      <c r="A152" s="509"/>
      <c r="B152" s="520"/>
      <c r="C152" s="509"/>
      <c r="E152" s="419"/>
      <c r="F152" s="436" t="s">
        <v>275</v>
      </c>
      <c r="G152" s="509"/>
      <c r="H152" s="416" t="e">
        <f>#REF!</f>
        <v>#REF!</v>
      </c>
      <c r="I152" s="416" t="e">
        <f>#REF!</f>
        <v>#REF!</v>
      </c>
      <c r="J152" s="416" t="e">
        <f>#REF!</f>
        <v>#REF!</v>
      </c>
      <c r="K152" s="416" t="e">
        <f t="shared" si="23"/>
        <v>#REF!</v>
      </c>
      <c r="M152" s="520"/>
      <c r="N152" s="354"/>
      <c r="P152" s="554"/>
      <c r="Q152" s="554" t="s">
        <v>275</v>
      </c>
      <c r="R152" s="563"/>
      <c r="S152" s="416" t="e">
        <f>#REF!</f>
        <v>#REF!</v>
      </c>
      <c r="T152" s="416" t="e">
        <f>#REF!</f>
        <v>#REF!</v>
      </c>
      <c r="U152" s="416" t="e">
        <f>#REF!</f>
        <v>#REF!</v>
      </c>
      <c r="V152" s="416" t="e">
        <f t="shared" si="24"/>
        <v>#REF!</v>
      </c>
    </row>
    <row r="153" spans="1:22" s="511" customFormat="1" hidden="1">
      <c r="A153" s="509"/>
      <c r="B153" s="520"/>
      <c r="C153" s="509"/>
      <c r="E153" s="419"/>
      <c r="F153" s="436" t="s">
        <v>276</v>
      </c>
      <c r="G153" s="509"/>
      <c r="H153" s="416" t="e">
        <f>#REF!</f>
        <v>#REF!</v>
      </c>
      <c r="I153" s="416" t="e">
        <f>#REF!</f>
        <v>#REF!</v>
      </c>
      <c r="J153" s="416" t="e">
        <f>#REF!</f>
        <v>#REF!</v>
      </c>
      <c r="K153" s="416" t="e">
        <f t="shared" si="23"/>
        <v>#REF!</v>
      </c>
      <c r="M153" s="520"/>
      <c r="N153" s="354"/>
      <c r="P153" s="554"/>
      <c r="Q153" s="554" t="s">
        <v>276</v>
      </c>
      <c r="R153" s="563"/>
      <c r="S153" s="416" t="e">
        <f>#REF!</f>
        <v>#REF!</v>
      </c>
      <c r="T153" s="416" t="e">
        <f>#REF!</f>
        <v>#REF!</v>
      </c>
      <c r="U153" s="416" t="e">
        <f>#REF!</f>
        <v>#REF!</v>
      </c>
      <c r="V153" s="416" t="e">
        <f t="shared" si="24"/>
        <v>#REF!</v>
      </c>
    </row>
    <row r="154" spans="1:22" s="511" customFormat="1" hidden="1">
      <c r="A154" s="509"/>
      <c r="B154" s="510"/>
      <c r="C154" s="382"/>
      <c r="D154" s="388"/>
      <c r="E154" s="419"/>
      <c r="F154" s="436" t="s">
        <v>277</v>
      </c>
      <c r="G154" s="509"/>
      <c r="H154" s="416" t="e">
        <f>#REF!</f>
        <v>#REF!</v>
      </c>
      <c r="I154" s="416" t="e">
        <f>#REF!</f>
        <v>#REF!</v>
      </c>
      <c r="J154" s="416" t="e">
        <f>#REF!</f>
        <v>#REF!</v>
      </c>
      <c r="K154" s="416" t="e">
        <f t="shared" si="23"/>
        <v>#REF!</v>
      </c>
      <c r="M154" s="510"/>
      <c r="N154" s="340"/>
      <c r="O154" s="388"/>
      <c r="P154" s="554"/>
      <c r="Q154" s="554" t="s">
        <v>277</v>
      </c>
      <c r="R154" s="563"/>
      <c r="S154" s="416" t="e">
        <f>#REF!</f>
        <v>#REF!</v>
      </c>
      <c r="T154" s="416" t="e">
        <f>#REF!</f>
        <v>#REF!</v>
      </c>
      <c r="U154" s="416" t="e">
        <f>#REF!</f>
        <v>#REF!</v>
      </c>
      <c r="V154" s="416" t="e">
        <f t="shared" si="24"/>
        <v>#REF!</v>
      </c>
    </row>
    <row r="155" spans="1:22" s="511" customFormat="1" hidden="1">
      <c r="A155" s="509"/>
      <c r="B155" s="510"/>
      <c r="C155" s="382"/>
      <c r="D155" s="388"/>
      <c r="F155" s="436" t="s">
        <v>278</v>
      </c>
      <c r="G155" s="509"/>
      <c r="H155" s="416" t="e">
        <f>#REF!</f>
        <v>#REF!</v>
      </c>
      <c r="I155" s="416" t="e">
        <f>#REF!</f>
        <v>#REF!</v>
      </c>
      <c r="J155" s="416" t="e">
        <f>#REF!</f>
        <v>#REF!</v>
      </c>
      <c r="K155" s="416" t="e">
        <f t="shared" si="23"/>
        <v>#REF!</v>
      </c>
      <c r="M155" s="510"/>
      <c r="N155" s="340"/>
      <c r="O155" s="388"/>
      <c r="P155" s="563"/>
      <c r="Q155" s="554" t="s">
        <v>278</v>
      </c>
      <c r="R155" s="563"/>
      <c r="S155" s="416" t="e">
        <f>#REF!</f>
        <v>#REF!</v>
      </c>
      <c r="T155" s="416" t="e">
        <f>#REF!</f>
        <v>#REF!</v>
      </c>
      <c r="U155" s="416" t="e">
        <f>#REF!</f>
        <v>#REF!</v>
      </c>
      <c r="V155" s="416" t="e">
        <f t="shared" si="24"/>
        <v>#REF!</v>
      </c>
    </row>
    <row r="156" spans="1:22" s="511" customFormat="1" hidden="1">
      <c r="A156" s="509"/>
      <c r="B156" s="520"/>
      <c r="C156" s="509"/>
      <c r="E156" s="419"/>
      <c r="F156" s="436" t="s">
        <v>279</v>
      </c>
      <c r="G156" s="509"/>
      <c r="H156" s="416" t="e">
        <f>#REF!</f>
        <v>#REF!</v>
      </c>
      <c r="I156" s="416" t="e">
        <f>#REF!</f>
        <v>#REF!</v>
      </c>
      <c r="J156" s="416" t="e">
        <f>#REF!</f>
        <v>#REF!</v>
      </c>
      <c r="K156" s="416" t="e">
        <f t="shared" si="23"/>
        <v>#REF!</v>
      </c>
      <c r="M156" s="520"/>
      <c r="N156" s="354"/>
      <c r="P156" s="554"/>
      <c r="Q156" s="554" t="s">
        <v>279</v>
      </c>
      <c r="R156" s="563"/>
      <c r="S156" s="416" t="e">
        <f>#REF!</f>
        <v>#REF!</v>
      </c>
      <c r="T156" s="416" t="e">
        <f>#REF!</f>
        <v>#REF!</v>
      </c>
      <c r="U156" s="416" t="e">
        <f>#REF!</f>
        <v>#REF!</v>
      </c>
      <c r="V156" s="416" t="e">
        <f t="shared" si="24"/>
        <v>#REF!</v>
      </c>
    </row>
    <row r="157" spans="1:22" s="511" customFormat="1" hidden="1">
      <c r="A157" s="509"/>
      <c r="B157" s="520"/>
      <c r="C157" s="509"/>
      <c r="F157" s="436" t="s">
        <v>280</v>
      </c>
      <c r="G157" s="509"/>
      <c r="H157" s="416" t="e">
        <f>#REF!</f>
        <v>#REF!</v>
      </c>
      <c r="I157" s="416" t="e">
        <f>#REF!</f>
        <v>#REF!</v>
      </c>
      <c r="J157" s="416" t="e">
        <f>#REF!</f>
        <v>#REF!</v>
      </c>
      <c r="K157" s="416" t="e">
        <f t="shared" si="23"/>
        <v>#REF!</v>
      </c>
      <c r="M157" s="520"/>
      <c r="N157" s="354"/>
      <c r="P157" s="563"/>
      <c r="Q157" s="554" t="s">
        <v>280</v>
      </c>
      <c r="R157" s="563"/>
      <c r="S157" s="416" t="e">
        <f>#REF!</f>
        <v>#REF!</v>
      </c>
      <c r="T157" s="416" t="e">
        <f>#REF!</f>
        <v>#REF!</v>
      </c>
      <c r="U157" s="416" t="e">
        <f>#REF!</f>
        <v>#REF!</v>
      </c>
      <c r="V157" s="416" t="e">
        <f t="shared" si="24"/>
        <v>#REF!</v>
      </c>
    </row>
    <row r="158" spans="1:22" s="511" customFormat="1" hidden="1">
      <c r="A158" s="509"/>
      <c r="B158" s="520"/>
      <c r="C158" s="509"/>
      <c r="F158" s="436" t="s">
        <v>281</v>
      </c>
      <c r="G158" s="509"/>
      <c r="H158" s="416" t="e">
        <f>#REF!</f>
        <v>#REF!</v>
      </c>
      <c r="I158" s="416" t="e">
        <f>#REF!</f>
        <v>#REF!</v>
      </c>
      <c r="J158" s="416" t="e">
        <f>#REF!</f>
        <v>#REF!</v>
      </c>
      <c r="K158" s="416" t="e">
        <f t="shared" si="23"/>
        <v>#REF!</v>
      </c>
      <c r="M158" s="520"/>
      <c r="N158" s="354"/>
      <c r="P158" s="563"/>
      <c r="Q158" s="554" t="s">
        <v>281</v>
      </c>
      <c r="R158" s="563"/>
      <c r="S158" s="416" t="e">
        <f>#REF!</f>
        <v>#REF!</v>
      </c>
      <c r="T158" s="416" t="e">
        <f>#REF!</f>
        <v>#REF!</v>
      </c>
      <c r="U158" s="416" t="e">
        <f>#REF!</f>
        <v>#REF!</v>
      </c>
      <c r="V158" s="416" t="e">
        <f t="shared" si="24"/>
        <v>#REF!</v>
      </c>
    </row>
    <row r="159" spans="1:22" s="511" customFormat="1" hidden="1">
      <c r="A159" s="509"/>
      <c r="B159" s="510"/>
      <c r="C159" s="382"/>
      <c r="D159" s="388"/>
      <c r="E159" s="419"/>
      <c r="F159" s="436" t="s">
        <v>282</v>
      </c>
      <c r="G159" s="509"/>
      <c r="H159" s="416" t="e">
        <f>#REF!</f>
        <v>#REF!</v>
      </c>
      <c r="I159" s="416" t="e">
        <f>#REF!</f>
        <v>#REF!</v>
      </c>
      <c r="J159" s="416" t="e">
        <f>#REF!</f>
        <v>#REF!</v>
      </c>
      <c r="K159" s="416" t="e">
        <f t="shared" si="23"/>
        <v>#REF!</v>
      </c>
      <c r="M159" s="510"/>
      <c r="N159" s="340"/>
      <c r="O159" s="388"/>
      <c r="P159" s="554"/>
      <c r="Q159" s="554" t="s">
        <v>282</v>
      </c>
      <c r="R159" s="563"/>
      <c r="S159" s="416" t="e">
        <f>#REF!</f>
        <v>#REF!</v>
      </c>
      <c r="T159" s="416" t="e">
        <f>#REF!</f>
        <v>#REF!</v>
      </c>
      <c r="U159" s="416" t="e">
        <f>#REF!</f>
        <v>#REF!</v>
      </c>
      <c r="V159" s="416" t="e">
        <f t="shared" si="24"/>
        <v>#REF!</v>
      </c>
    </row>
    <row r="160" spans="1:22" s="511" customFormat="1" hidden="1">
      <c r="A160" s="509"/>
      <c r="B160" s="510"/>
      <c r="C160" s="382"/>
      <c r="D160" s="388"/>
      <c r="E160" s="419"/>
      <c r="F160" s="436" t="s">
        <v>189</v>
      </c>
      <c r="G160" s="509"/>
      <c r="H160" s="416" t="e">
        <f>#REF!</f>
        <v>#REF!</v>
      </c>
      <c r="I160" s="416" t="e">
        <f>#REF!</f>
        <v>#REF!</v>
      </c>
      <c r="J160" s="416" t="e">
        <f>#REF!</f>
        <v>#REF!</v>
      </c>
      <c r="K160" s="416" t="e">
        <f t="shared" si="23"/>
        <v>#REF!</v>
      </c>
      <c r="M160" s="510"/>
      <c r="N160" s="340"/>
      <c r="O160" s="388"/>
      <c r="P160" s="554"/>
      <c r="Q160" s="554" t="s">
        <v>189</v>
      </c>
      <c r="R160" s="563"/>
      <c r="S160" s="416" t="e">
        <f>#REF!</f>
        <v>#REF!</v>
      </c>
      <c r="T160" s="416" t="e">
        <f>#REF!</f>
        <v>#REF!</v>
      </c>
      <c r="U160" s="416" t="e">
        <f>#REF!</f>
        <v>#REF!</v>
      </c>
      <c r="V160" s="416" t="e">
        <f t="shared" si="24"/>
        <v>#REF!</v>
      </c>
    </row>
    <row r="161" spans="1:22" s="511" customFormat="1" hidden="1">
      <c r="A161" s="509"/>
      <c r="B161" s="510"/>
      <c r="C161" s="382"/>
      <c r="D161" s="388"/>
      <c r="E161" s="419"/>
      <c r="F161" s="436" t="s">
        <v>283</v>
      </c>
      <c r="G161" s="509"/>
      <c r="H161" s="416" t="e">
        <f>#REF!</f>
        <v>#REF!</v>
      </c>
      <c r="I161" s="416" t="e">
        <f>#REF!</f>
        <v>#REF!</v>
      </c>
      <c r="J161" s="416" t="e">
        <f>#REF!</f>
        <v>#REF!</v>
      </c>
      <c r="K161" s="416" t="e">
        <f t="shared" si="23"/>
        <v>#REF!</v>
      </c>
      <c r="M161" s="510"/>
      <c r="N161" s="340"/>
      <c r="O161" s="388"/>
      <c r="P161" s="554"/>
      <c r="Q161" s="554" t="s">
        <v>283</v>
      </c>
      <c r="R161" s="563"/>
      <c r="S161" s="416" t="e">
        <f>#REF!</f>
        <v>#REF!</v>
      </c>
      <c r="T161" s="416" t="e">
        <f>#REF!</f>
        <v>#REF!</v>
      </c>
      <c r="U161" s="416" t="e">
        <f>#REF!</f>
        <v>#REF!</v>
      </c>
      <c r="V161" s="416" t="e">
        <f t="shared" si="24"/>
        <v>#REF!</v>
      </c>
    </row>
    <row r="162" spans="1:22" s="511" customFormat="1" hidden="1">
      <c r="A162" s="509"/>
      <c r="B162" s="510"/>
      <c r="C162" s="382"/>
      <c r="D162" s="388"/>
      <c r="E162" s="464"/>
      <c r="F162" s="436" t="s">
        <v>284</v>
      </c>
      <c r="G162" s="509"/>
      <c r="H162" s="416" t="e">
        <f>#REF!</f>
        <v>#REF!</v>
      </c>
      <c r="I162" s="416" t="e">
        <f>#REF!</f>
        <v>#REF!</v>
      </c>
      <c r="J162" s="416" t="e">
        <f>#REF!</f>
        <v>#REF!</v>
      </c>
      <c r="K162" s="416" t="e">
        <f t="shared" si="23"/>
        <v>#REF!</v>
      </c>
      <c r="M162" s="510"/>
      <c r="N162" s="340"/>
      <c r="O162" s="388"/>
      <c r="P162" s="554"/>
      <c r="Q162" s="554" t="s">
        <v>284</v>
      </c>
      <c r="R162" s="563"/>
      <c r="S162" s="416" t="e">
        <f>#REF!</f>
        <v>#REF!</v>
      </c>
      <c r="T162" s="416" t="e">
        <f>#REF!</f>
        <v>#REF!</v>
      </c>
      <c r="U162" s="416" t="e">
        <f>#REF!</f>
        <v>#REF!</v>
      </c>
      <c r="V162" s="416" t="e">
        <f t="shared" si="24"/>
        <v>#REF!</v>
      </c>
    </row>
    <row r="163" spans="1:22" s="511" customFormat="1" hidden="1">
      <c r="A163" s="509"/>
      <c r="B163" s="510"/>
      <c r="C163" s="382"/>
      <c r="D163" s="388"/>
      <c r="E163" s="419"/>
      <c r="F163" s="436" t="s">
        <v>285</v>
      </c>
      <c r="G163" s="509"/>
      <c r="H163" s="416" t="e">
        <f>#REF!</f>
        <v>#REF!</v>
      </c>
      <c r="I163" s="416" t="e">
        <f>#REF!</f>
        <v>#REF!</v>
      </c>
      <c r="J163" s="416" t="e">
        <f>#REF!</f>
        <v>#REF!</v>
      </c>
      <c r="K163" s="416" t="e">
        <f t="shared" si="23"/>
        <v>#REF!</v>
      </c>
      <c r="M163" s="510"/>
      <c r="N163" s="340"/>
      <c r="O163" s="388"/>
      <c r="P163" s="554"/>
      <c r="Q163" s="554" t="s">
        <v>285</v>
      </c>
      <c r="R163" s="563"/>
      <c r="S163" s="416" t="e">
        <f>#REF!</f>
        <v>#REF!</v>
      </c>
      <c r="T163" s="416" t="e">
        <f>#REF!</f>
        <v>#REF!</v>
      </c>
      <c r="U163" s="416" t="e">
        <f>#REF!</f>
        <v>#REF!</v>
      </c>
      <c r="V163" s="416" t="e">
        <f t="shared" si="24"/>
        <v>#REF!</v>
      </c>
    </row>
    <row r="164" spans="1:22" s="511" customFormat="1" hidden="1">
      <c r="A164" s="509"/>
      <c r="B164" s="510"/>
      <c r="C164" s="382"/>
      <c r="D164" s="388"/>
      <c r="E164" s="419"/>
      <c r="F164" s="436" t="s">
        <v>286</v>
      </c>
      <c r="G164" s="509"/>
      <c r="H164" s="416" t="e">
        <f>#REF!</f>
        <v>#REF!</v>
      </c>
      <c r="I164" s="416" t="e">
        <f>#REF!</f>
        <v>#REF!</v>
      </c>
      <c r="J164" s="416" t="e">
        <f>#REF!</f>
        <v>#REF!</v>
      </c>
      <c r="K164" s="416" t="e">
        <f t="shared" si="23"/>
        <v>#REF!</v>
      </c>
      <c r="M164" s="510"/>
      <c r="N164" s="340"/>
      <c r="O164" s="388"/>
      <c r="P164" s="554"/>
      <c r="Q164" s="554" t="s">
        <v>286</v>
      </c>
      <c r="R164" s="563"/>
      <c r="S164" s="416" t="e">
        <f>#REF!</f>
        <v>#REF!</v>
      </c>
      <c r="T164" s="416" t="e">
        <f>#REF!</f>
        <v>#REF!</v>
      </c>
      <c r="U164" s="416" t="e">
        <f>#REF!</f>
        <v>#REF!</v>
      </c>
      <c r="V164" s="416" t="e">
        <f t="shared" si="24"/>
        <v>#REF!</v>
      </c>
    </row>
    <row r="165" spans="1:22" s="511" customFormat="1" hidden="1">
      <c r="A165" s="509"/>
      <c r="B165" s="510"/>
      <c r="C165" s="382"/>
      <c r="D165" s="388"/>
      <c r="E165" s="419"/>
      <c r="F165" s="436" t="s">
        <v>287</v>
      </c>
      <c r="G165" s="509"/>
      <c r="H165" s="416" t="e">
        <f>#REF!</f>
        <v>#REF!</v>
      </c>
      <c r="I165" s="416" t="e">
        <f>#REF!</f>
        <v>#REF!</v>
      </c>
      <c r="J165" s="416" t="e">
        <f>#REF!</f>
        <v>#REF!</v>
      </c>
      <c r="K165" s="416" t="e">
        <f t="shared" si="23"/>
        <v>#REF!</v>
      </c>
      <c r="M165" s="510"/>
      <c r="N165" s="340"/>
      <c r="O165" s="388"/>
      <c r="P165" s="554"/>
      <c r="Q165" s="554" t="s">
        <v>287</v>
      </c>
      <c r="R165" s="563"/>
      <c r="S165" s="416" t="e">
        <f>#REF!</f>
        <v>#REF!</v>
      </c>
      <c r="T165" s="416" t="e">
        <f>#REF!</f>
        <v>#REF!</v>
      </c>
      <c r="U165" s="416" t="e">
        <f>#REF!</f>
        <v>#REF!</v>
      </c>
      <c r="V165" s="416" t="e">
        <f t="shared" si="24"/>
        <v>#REF!</v>
      </c>
    </row>
    <row r="166" spans="1:22" s="511" customFormat="1" hidden="1">
      <c r="A166" s="509"/>
      <c r="B166" s="510"/>
      <c r="C166" s="382"/>
      <c r="D166" s="388"/>
      <c r="E166" s="419"/>
      <c r="F166" s="436" t="s">
        <v>258</v>
      </c>
      <c r="G166" s="509"/>
      <c r="H166" s="416" t="e">
        <f>#REF!</f>
        <v>#REF!</v>
      </c>
      <c r="I166" s="416" t="e">
        <f>#REF!</f>
        <v>#REF!</v>
      </c>
      <c r="J166" s="416" t="e">
        <f>#REF!</f>
        <v>#REF!</v>
      </c>
      <c r="K166" s="416" t="e">
        <f t="shared" si="23"/>
        <v>#REF!</v>
      </c>
      <c r="M166" s="510"/>
      <c r="N166" s="340"/>
      <c r="O166" s="388"/>
      <c r="P166" s="554"/>
      <c r="Q166" s="554" t="s">
        <v>258</v>
      </c>
      <c r="R166" s="563"/>
      <c r="S166" s="416" t="e">
        <f>#REF!</f>
        <v>#REF!</v>
      </c>
      <c r="T166" s="416" t="e">
        <f>#REF!</f>
        <v>#REF!</v>
      </c>
      <c r="U166" s="416" t="e">
        <f>#REF!</f>
        <v>#REF!</v>
      </c>
      <c r="V166" s="416" t="e">
        <f t="shared" si="24"/>
        <v>#REF!</v>
      </c>
    </row>
    <row r="167" spans="1:22" s="511" customFormat="1" hidden="1">
      <c r="A167" s="509"/>
      <c r="B167" s="510"/>
      <c r="C167" s="382"/>
      <c r="D167" s="388"/>
      <c r="E167" s="419"/>
      <c r="F167" s="436" t="s">
        <v>259</v>
      </c>
      <c r="G167" s="509"/>
      <c r="H167" s="416" t="e">
        <f>#REF!</f>
        <v>#REF!</v>
      </c>
      <c r="I167" s="416" t="e">
        <f>#REF!</f>
        <v>#REF!</v>
      </c>
      <c r="J167" s="416" t="e">
        <f>#REF!</f>
        <v>#REF!</v>
      </c>
      <c r="K167" s="416" t="e">
        <f t="shared" si="23"/>
        <v>#REF!</v>
      </c>
      <c r="M167" s="510"/>
      <c r="N167" s="340"/>
      <c r="O167" s="388"/>
      <c r="P167" s="554"/>
      <c r="Q167" s="554" t="s">
        <v>259</v>
      </c>
      <c r="R167" s="563"/>
      <c r="S167" s="416" t="e">
        <f>#REF!</f>
        <v>#REF!</v>
      </c>
      <c r="T167" s="416" t="e">
        <f>#REF!</f>
        <v>#REF!</v>
      </c>
      <c r="U167" s="416" t="e">
        <f>#REF!</f>
        <v>#REF!</v>
      </c>
      <c r="V167" s="416" t="e">
        <f t="shared" si="24"/>
        <v>#REF!</v>
      </c>
    </row>
    <row r="168" spans="1:22" s="511" customFormat="1" hidden="1">
      <c r="A168" s="509"/>
      <c r="B168" s="510"/>
      <c r="C168" s="382"/>
      <c r="D168" s="388"/>
      <c r="E168" s="419"/>
      <c r="F168" s="436" t="s">
        <v>260</v>
      </c>
      <c r="G168" s="509"/>
      <c r="H168" s="416" t="e">
        <f>#REF!</f>
        <v>#REF!</v>
      </c>
      <c r="I168" s="416" t="e">
        <f>#REF!</f>
        <v>#REF!</v>
      </c>
      <c r="J168" s="416" t="e">
        <f>#REF!</f>
        <v>#REF!</v>
      </c>
      <c r="K168" s="416" t="e">
        <f t="shared" si="23"/>
        <v>#REF!</v>
      </c>
      <c r="M168" s="510"/>
      <c r="N168" s="340"/>
      <c r="O168" s="388"/>
      <c r="P168" s="554"/>
      <c r="Q168" s="554" t="s">
        <v>260</v>
      </c>
      <c r="R168" s="563"/>
      <c r="S168" s="416" t="e">
        <f>#REF!</f>
        <v>#REF!</v>
      </c>
      <c r="T168" s="416" t="e">
        <f>#REF!</f>
        <v>#REF!</v>
      </c>
      <c r="U168" s="416" t="e">
        <f>#REF!</f>
        <v>#REF!</v>
      </c>
      <c r="V168" s="416" t="e">
        <f t="shared" si="24"/>
        <v>#REF!</v>
      </c>
    </row>
    <row r="169" spans="1:22" s="511" customFormat="1" hidden="1">
      <c r="A169" s="509"/>
      <c r="B169" s="510"/>
      <c r="C169" s="382"/>
      <c r="D169" s="388"/>
      <c r="E169" s="419"/>
      <c r="F169" s="436" t="s">
        <v>261</v>
      </c>
      <c r="G169" s="509"/>
      <c r="H169" s="416" t="e">
        <f>#REF!</f>
        <v>#REF!</v>
      </c>
      <c r="I169" s="416" t="e">
        <f>#REF!</f>
        <v>#REF!</v>
      </c>
      <c r="J169" s="416" t="e">
        <f>#REF!</f>
        <v>#REF!</v>
      </c>
      <c r="K169" s="416" t="e">
        <f t="shared" si="23"/>
        <v>#REF!</v>
      </c>
      <c r="M169" s="510"/>
      <c r="N169" s="340"/>
      <c r="O169" s="388"/>
      <c r="P169" s="554"/>
      <c r="Q169" s="554" t="s">
        <v>261</v>
      </c>
      <c r="R169" s="563"/>
      <c r="S169" s="416" t="e">
        <f>#REF!</f>
        <v>#REF!</v>
      </c>
      <c r="T169" s="416" t="e">
        <f>#REF!</f>
        <v>#REF!</v>
      </c>
      <c r="U169" s="416" t="e">
        <f>#REF!</f>
        <v>#REF!</v>
      </c>
      <c r="V169" s="416" t="e">
        <f t="shared" si="24"/>
        <v>#REF!</v>
      </c>
    </row>
    <row r="170" spans="1:22" s="511" customFormat="1" hidden="1">
      <c r="A170" s="509"/>
      <c r="B170" s="510"/>
      <c r="C170" s="382"/>
      <c r="D170" s="388"/>
      <c r="E170" s="419"/>
      <c r="F170" s="436" t="s">
        <v>262</v>
      </c>
      <c r="G170" s="509"/>
      <c r="H170" s="416" t="e">
        <f>#REF!</f>
        <v>#REF!</v>
      </c>
      <c r="I170" s="416" t="e">
        <f>#REF!</f>
        <v>#REF!</v>
      </c>
      <c r="J170" s="416" t="e">
        <f>#REF!</f>
        <v>#REF!</v>
      </c>
      <c r="K170" s="416" t="e">
        <f t="shared" si="23"/>
        <v>#REF!</v>
      </c>
      <c r="M170" s="510"/>
      <c r="N170" s="340"/>
      <c r="O170" s="388"/>
      <c r="P170" s="554"/>
      <c r="Q170" s="554" t="s">
        <v>262</v>
      </c>
      <c r="R170" s="563"/>
      <c r="S170" s="416" t="e">
        <f>#REF!</f>
        <v>#REF!</v>
      </c>
      <c r="T170" s="416" t="e">
        <f>#REF!</f>
        <v>#REF!</v>
      </c>
      <c r="U170" s="416" t="e">
        <f>#REF!</f>
        <v>#REF!</v>
      </c>
      <c r="V170" s="416" t="e">
        <f t="shared" si="24"/>
        <v>#REF!</v>
      </c>
    </row>
    <row r="171" spans="1:22" s="511" customFormat="1" hidden="1">
      <c r="A171" s="509"/>
      <c r="B171" s="510"/>
      <c r="C171" s="382"/>
      <c r="D171" s="388"/>
      <c r="E171" s="419"/>
      <c r="F171" s="436" t="s">
        <v>263</v>
      </c>
      <c r="G171" s="509"/>
      <c r="H171" s="416" t="e">
        <f>#REF!</f>
        <v>#REF!</v>
      </c>
      <c r="I171" s="416" t="e">
        <f>#REF!</f>
        <v>#REF!</v>
      </c>
      <c r="J171" s="416" t="e">
        <f>#REF!</f>
        <v>#REF!</v>
      </c>
      <c r="K171" s="416" t="e">
        <f t="shared" si="23"/>
        <v>#REF!</v>
      </c>
      <c r="M171" s="510"/>
      <c r="N171" s="340"/>
      <c r="O171" s="388"/>
      <c r="P171" s="554"/>
      <c r="Q171" s="554" t="s">
        <v>263</v>
      </c>
      <c r="R171" s="563"/>
      <c r="S171" s="416" t="e">
        <f>#REF!</f>
        <v>#REF!</v>
      </c>
      <c r="T171" s="416" t="e">
        <f>#REF!</f>
        <v>#REF!</v>
      </c>
      <c r="U171" s="416" t="e">
        <f>#REF!</f>
        <v>#REF!</v>
      </c>
      <c r="V171" s="416" t="e">
        <f t="shared" si="24"/>
        <v>#REF!</v>
      </c>
    </row>
    <row r="172" spans="1:22" s="388" customFormat="1" hidden="1">
      <c r="A172" s="382"/>
      <c r="B172" s="369"/>
      <c r="C172" s="382"/>
      <c r="E172" s="511"/>
      <c r="F172" s="436" t="s">
        <v>264</v>
      </c>
      <c r="G172" s="509"/>
      <c r="H172" s="416" t="e">
        <f>#REF!</f>
        <v>#REF!</v>
      </c>
      <c r="I172" s="416" t="e">
        <f>#REF!</f>
        <v>#REF!</v>
      </c>
      <c r="J172" s="416" t="e">
        <f>#REF!</f>
        <v>#REF!</v>
      </c>
      <c r="K172" s="416" t="e">
        <f t="shared" si="23"/>
        <v>#REF!</v>
      </c>
      <c r="M172" s="369"/>
      <c r="N172" s="340"/>
      <c r="P172" s="563"/>
      <c r="Q172" s="554" t="s">
        <v>264</v>
      </c>
      <c r="R172" s="563"/>
      <c r="S172" s="416" t="e">
        <f>#REF!</f>
        <v>#REF!</v>
      </c>
      <c r="T172" s="416" t="e">
        <f>#REF!</f>
        <v>#REF!</v>
      </c>
      <c r="U172" s="416" t="e">
        <f>#REF!</f>
        <v>#REF!</v>
      </c>
      <c r="V172" s="416" t="e">
        <f t="shared" si="24"/>
        <v>#REF!</v>
      </c>
    </row>
    <row r="173" spans="1:22" s="511" customFormat="1" hidden="1">
      <c r="A173" s="509"/>
      <c r="B173" s="510"/>
      <c r="C173" s="382"/>
      <c r="D173" s="388"/>
      <c r="E173" s="419"/>
      <c r="F173" s="436" t="s">
        <v>265</v>
      </c>
      <c r="G173" s="509"/>
      <c r="H173" s="521" t="e">
        <f>SUM(H149:H172)</f>
        <v>#REF!</v>
      </c>
      <c r="I173" s="521" t="e">
        <f>SUM(I149:I172)</f>
        <v>#REF!</v>
      </c>
      <c r="J173" s="522" t="e">
        <f>SUM(J149:J172)</f>
        <v>#REF!</v>
      </c>
      <c r="K173" s="521" t="e">
        <f>SUM(K149:K172)</f>
        <v>#REF!</v>
      </c>
      <c r="M173" s="510"/>
      <c r="N173" s="340"/>
      <c r="O173" s="388"/>
      <c r="P173" s="554"/>
      <c r="Q173" s="554" t="s">
        <v>265</v>
      </c>
      <c r="R173" s="563"/>
      <c r="S173" s="521" t="e">
        <f>SUM(S149:S172)</f>
        <v>#REF!</v>
      </c>
      <c r="T173" s="521" t="e">
        <f>SUM(T149:T172)</f>
        <v>#REF!</v>
      </c>
      <c r="U173" s="522" t="e">
        <f>SUM(U149:U172)</f>
        <v>#REF!</v>
      </c>
      <c r="V173" s="521" t="e">
        <f>SUM(V149:V172)</f>
        <v>#REF!</v>
      </c>
    </row>
    <row r="174" spans="1:22" s="511" customFormat="1" hidden="1">
      <c r="A174" s="509"/>
      <c r="B174" s="510"/>
      <c r="C174" s="382"/>
      <c r="D174" s="388"/>
      <c r="E174" s="419"/>
      <c r="F174" s="509" t="s">
        <v>266</v>
      </c>
      <c r="G174" s="509"/>
      <c r="H174" s="523" t="e">
        <f>+H173-#REF!</f>
        <v>#REF!</v>
      </c>
      <c r="I174" s="522" t="e">
        <f>+I173-#REF!</f>
        <v>#REF!</v>
      </c>
      <c r="J174" s="522" t="e">
        <f>+J173-#REF!</f>
        <v>#REF!</v>
      </c>
      <c r="K174" s="522" t="e">
        <f>+K173-(+#REF!+#REF!+#REF!+#REF!+#REF!)</f>
        <v>#REF!</v>
      </c>
      <c r="M174" s="510"/>
      <c r="N174" s="340"/>
      <c r="O174" s="388"/>
      <c r="P174" s="554"/>
      <c r="Q174" s="563" t="s">
        <v>266</v>
      </c>
      <c r="R174" s="563"/>
      <c r="S174" s="523" t="e">
        <f>+S173-#REF!</f>
        <v>#REF!</v>
      </c>
      <c r="T174" s="522" t="e">
        <f>+T173-#REF!</f>
        <v>#REF!</v>
      </c>
      <c r="U174" s="522" t="e">
        <f>+U173-#REF!</f>
        <v>#REF!</v>
      </c>
      <c r="V174" s="522" t="e">
        <f>+V173-(+#REF!+#REF!+#REF!+#REF!+#REF!)</f>
        <v>#REF!</v>
      </c>
    </row>
    <row r="175" spans="1:22" s="511" customFormat="1" hidden="1">
      <c r="A175" s="509"/>
      <c r="B175" s="510"/>
      <c r="C175" s="382"/>
      <c r="D175" s="388"/>
      <c r="E175" s="419"/>
      <c r="F175" s="436"/>
      <c r="G175" s="509"/>
      <c r="H175" s="416"/>
      <c r="I175" s="509"/>
      <c r="J175" s="524"/>
      <c r="K175" s="416"/>
      <c r="M175" s="510"/>
      <c r="N175" s="340"/>
      <c r="O175" s="388"/>
      <c r="P175" s="554"/>
      <c r="Q175" s="554"/>
      <c r="R175" s="563"/>
      <c r="S175" s="416"/>
      <c r="T175" s="509"/>
      <c r="U175" s="524"/>
      <c r="V175" s="416"/>
    </row>
    <row r="176" spans="1:22" s="388" customFormat="1" hidden="1">
      <c r="A176" s="382"/>
      <c r="B176" s="369"/>
      <c r="C176" s="509"/>
      <c r="D176" s="511"/>
      <c r="E176" s="511"/>
      <c r="F176" s="436"/>
      <c r="G176" s="509"/>
      <c r="H176" s="416"/>
      <c r="I176" s="513"/>
      <c r="J176" s="416"/>
      <c r="K176" s="416"/>
      <c r="M176" s="369"/>
      <c r="N176" s="354"/>
      <c r="O176" s="511"/>
      <c r="P176" s="563"/>
      <c r="Q176" s="554"/>
      <c r="R176" s="563"/>
      <c r="S176" s="416"/>
      <c r="T176" s="513"/>
      <c r="U176" s="416"/>
      <c r="V176" s="416"/>
    </row>
    <row r="177" spans="1:22" s="388" customFormat="1" hidden="1">
      <c r="A177" s="382"/>
      <c r="B177" s="369"/>
      <c r="C177" s="509"/>
      <c r="D177" s="511"/>
      <c r="E177" s="511"/>
      <c r="F177" s="436"/>
      <c r="G177" s="509"/>
      <c r="H177" s="416"/>
      <c r="I177" s="513"/>
      <c r="J177" s="416"/>
      <c r="K177" s="416"/>
      <c r="M177" s="369"/>
      <c r="N177" s="354"/>
      <c r="O177" s="511"/>
      <c r="P177" s="563"/>
      <c r="Q177" s="554"/>
      <c r="R177" s="563"/>
      <c r="S177" s="416"/>
      <c r="T177" s="513"/>
      <c r="U177" s="416"/>
      <c r="V177" s="416"/>
    </row>
    <row r="178" spans="1:22" s="388" customFormat="1" hidden="1">
      <c r="A178" s="382"/>
      <c r="B178" s="369"/>
      <c r="C178" s="382"/>
      <c r="E178" s="511"/>
      <c r="F178" s="525" t="s">
        <v>288</v>
      </c>
      <c r="G178" s="513"/>
      <c r="H178" s="513"/>
      <c r="I178" s="513"/>
      <c r="J178" s="513"/>
      <c r="K178" s="513"/>
      <c r="M178" s="369"/>
      <c r="N178" s="340"/>
      <c r="P178" s="563"/>
      <c r="Q178" s="554" t="s">
        <v>288</v>
      </c>
      <c r="R178" s="554"/>
      <c r="S178" s="513"/>
      <c r="T178" s="513"/>
      <c r="U178" s="513"/>
      <c r="V178" s="513"/>
    </row>
    <row r="179" spans="1:22" s="388" customFormat="1" hidden="1">
      <c r="A179" s="382"/>
      <c r="B179" s="369"/>
      <c r="C179" s="382"/>
      <c r="E179" s="511"/>
      <c r="F179" s="525"/>
      <c r="G179" s="513"/>
      <c r="H179" s="513"/>
      <c r="I179" s="513"/>
      <c r="J179" s="513"/>
      <c r="K179" s="513"/>
      <c r="M179" s="369"/>
      <c r="N179" s="340"/>
      <c r="P179" s="563"/>
      <c r="Q179" s="554"/>
      <c r="R179" s="554"/>
      <c r="S179" s="513"/>
      <c r="T179" s="513"/>
      <c r="U179" s="513"/>
      <c r="V179" s="513"/>
    </row>
    <row r="180" spans="1:22" s="388" customFormat="1" ht="12" hidden="1" customHeight="1">
      <c r="A180" s="382"/>
      <c r="B180" s="369"/>
      <c r="C180" s="382"/>
      <c r="E180" s="511"/>
      <c r="F180" s="525"/>
      <c r="G180" s="513"/>
      <c r="H180" s="1764" t="s">
        <v>20</v>
      </c>
      <c r="I180" s="1764"/>
      <c r="J180" s="515" t="s">
        <v>16</v>
      </c>
      <c r="K180" s="516" t="s">
        <v>268</v>
      </c>
      <c r="M180" s="369"/>
      <c r="N180" s="340"/>
      <c r="P180" s="563"/>
      <c r="Q180" s="554"/>
      <c r="R180" s="554"/>
      <c r="S180" s="1764" t="s">
        <v>20</v>
      </c>
      <c r="T180" s="1764"/>
      <c r="U180" s="515" t="s">
        <v>16</v>
      </c>
      <c r="V180" s="516" t="s">
        <v>268</v>
      </c>
    </row>
    <row r="181" spans="1:22" s="388" customFormat="1" hidden="1">
      <c r="A181" s="382"/>
      <c r="B181" s="369"/>
      <c r="C181" s="382"/>
      <c r="E181" s="511"/>
      <c r="F181" s="525"/>
      <c r="G181" s="513"/>
      <c r="H181" s="517" t="s">
        <v>269</v>
      </c>
      <c r="I181" s="518" t="s">
        <v>270</v>
      </c>
      <c r="J181" s="519" t="s">
        <v>271</v>
      </c>
      <c r="K181" s="517"/>
      <c r="M181" s="369"/>
      <c r="N181" s="340"/>
      <c r="P181" s="563"/>
      <c r="Q181" s="554"/>
      <c r="R181" s="554"/>
      <c r="S181" s="517" t="s">
        <v>269</v>
      </c>
      <c r="T181" s="518" t="s">
        <v>270</v>
      </c>
      <c r="U181" s="519" t="s">
        <v>271</v>
      </c>
      <c r="V181" s="517"/>
    </row>
    <row r="182" spans="1:22" s="388" customFormat="1" hidden="1">
      <c r="A182" s="382"/>
      <c r="B182" s="369"/>
      <c r="C182" s="509"/>
      <c r="E182" s="511"/>
      <c r="F182" s="436" t="s">
        <v>272</v>
      </c>
      <c r="G182" s="509"/>
      <c r="H182" s="416" t="e">
        <f>+H149-#REF!</f>
        <v>#REF!</v>
      </c>
      <c r="I182" s="416" t="e">
        <f>+I149-#REF!</f>
        <v>#REF!</v>
      </c>
      <c r="J182" s="416" t="e">
        <f>+J149-#REF!</f>
        <v>#REF!</v>
      </c>
      <c r="K182" s="416" t="e">
        <f t="shared" ref="K182:K205" si="25">SUM(H182:J182)</f>
        <v>#REF!</v>
      </c>
      <c r="M182" s="369"/>
      <c r="N182" s="354"/>
      <c r="P182" s="563"/>
      <c r="Q182" s="554" t="s">
        <v>272</v>
      </c>
      <c r="R182" s="563"/>
      <c r="S182" s="416" t="e">
        <f>+S149-#REF!</f>
        <v>#REF!</v>
      </c>
      <c r="T182" s="416" t="e">
        <f>+T149-#REF!</f>
        <v>#REF!</v>
      </c>
      <c r="U182" s="416" t="e">
        <f>+U149-#REF!</f>
        <v>#REF!</v>
      </c>
      <c r="V182" s="416" t="e">
        <f t="shared" ref="V182:V205" si="26">SUM(S182:U182)</f>
        <v>#REF!</v>
      </c>
    </row>
    <row r="183" spans="1:22" s="388" customFormat="1" hidden="1">
      <c r="A183" s="382"/>
      <c r="B183" s="369"/>
      <c r="C183" s="382"/>
      <c r="E183" s="511"/>
      <c r="F183" s="436" t="s">
        <v>273</v>
      </c>
      <c r="G183" s="509"/>
      <c r="H183" s="416" t="e">
        <f>+H150-#REF!</f>
        <v>#REF!</v>
      </c>
      <c r="I183" s="416" t="e">
        <f>+I150-#REF!</f>
        <v>#REF!</v>
      </c>
      <c r="J183" s="416" t="e">
        <f>+J150-#REF!</f>
        <v>#REF!</v>
      </c>
      <c r="K183" s="416" t="e">
        <f t="shared" si="25"/>
        <v>#REF!</v>
      </c>
      <c r="M183" s="369"/>
      <c r="N183" s="340"/>
      <c r="P183" s="563"/>
      <c r="Q183" s="554" t="s">
        <v>273</v>
      </c>
      <c r="R183" s="563"/>
      <c r="S183" s="416" t="e">
        <f>+S150-#REF!</f>
        <v>#REF!</v>
      </c>
      <c r="T183" s="416" t="e">
        <f>+T150-#REF!</f>
        <v>#REF!</v>
      </c>
      <c r="U183" s="416" t="e">
        <f>+U150-#REF!</f>
        <v>#REF!</v>
      </c>
      <c r="V183" s="416" t="e">
        <f t="shared" si="26"/>
        <v>#REF!</v>
      </c>
    </row>
    <row r="184" spans="1:22" s="388" customFormat="1" hidden="1">
      <c r="A184" s="382"/>
      <c r="B184" s="369"/>
      <c r="C184" s="382"/>
      <c r="E184" s="511"/>
      <c r="F184" s="436" t="s">
        <v>274</v>
      </c>
      <c r="G184" s="509"/>
      <c r="H184" s="416" t="e">
        <f>+H151-#REF!</f>
        <v>#REF!</v>
      </c>
      <c r="I184" s="416" t="e">
        <f>+I151-#REF!</f>
        <v>#REF!</v>
      </c>
      <c r="J184" s="416" t="e">
        <f>+J151-#REF!</f>
        <v>#REF!</v>
      </c>
      <c r="K184" s="416" t="e">
        <f t="shared" si="25"/>
        <v>#REF!</v>
      </c>
      <c r="M184" s="369"/>
      <c r="N184" s="340"/>
      <c r="P184" s="563"/>
      <c r="Q184" s="554" t="s">
        <v>274</v>
      </c>
      <c r="R184" s="563"/>
      <c r="S184" s="416" t="e">
        <f>+S151-#REF!</f>
        <v>#REF!</v>
      </c>
      <c r="T184" s="416" t="e">
        <f>+T151-#REF!</f>
        <v>#REF!</v>
      </c>
      <c r="U184" s="416" t="e">
        <f>+U151-#REF!</f>
        <v>#REF!</v>
      </c>
      <c r="V184" s="416" t="e">
        <f t="shared" si="26"/>
        <v>#REF!</v>
      </c>
    </row>
    <row r="185" spans="1:22" s="388" customFormat="1" hidden="1">
      <c r="A185" s="382"/>
      <c r="B185" s="369"/>
      <c r="C185" s="382"/>
      <c r="E185" s="511"/>
      <c r="F185" s="436" t="s">
        <v>275</v>
      </c>
      <c r="G185" s="509"/>
      <c r="H185" s="416" t="e">
        <f>+H152-#REF!</f>
        <v>#REF!</v>
      </c>
      <c r="I185" s="416" t="e">
        <f>+I152-#REF!</f>
        <v>#REF!</v>
      </c>
      <c r="J185" s="416" t="e">
        <f>+J152-#REF!</f>
        <v>#REF!</v>
      </c>
      <c r="K185" s="416" t="e">
        <f t="shared" si="25"/>
        <v>#REF!</v>
      </c>
      <c r="M185" s="369"/>
      <c r="N185" s="340"/>
      <c r="P185" s="563"/>
      <c r="Q185" s="554" t="s">
        <v>275</v>
      </c>
      <c r="R185" s="563"/>
      <c r="S185" s="416" t="e">
        <f>+S152-#REF!</f>
        <v>#REF!</v>
      </c>
      <c r="T185" s="416" t="e">
        <f>+T152-#REF!</f>
        <v>#REF!</v>
      </c>
      <c r="U185" s="416" t="e">
        <f>+U152-#REF!</f>
        <v>#REF!</v>
      </c>
      <c r="V185" s="416" t="e">
        <f t="shared" si="26"/>
        <v>#REF!</v>
      </c>
    </row>
    <row r="186" spans="1:22" s="388" customFormat="1" hidden="1">
      <c r="A186" s="382"/>
      <c r="B186" s="369"/>
      <c r="C186" s="382"/>
      <c r="E186" s="511"/>
      <c r="F186" s="436" t="s">
        <v>276</v>
      </c>
      <c r="G186" s="509"/>
      <c r="H186" s="416" t="e">
        <f>+H153-#REF!</f>
        <v>#REF!</v>
      </c>
      <c r="I186" s="416" t="e">
        <f>+I153-#REF!</f>
        <v>#REF!</v>
      </c>
      <c r="J186" s="416" t="e">
        <f>+J153-#REF!</f>
        <v>#REF!</v>
      </c>
      <c r="K186" s="416" t="e">
        <f t="shared" si="25"/>
        <v>#REF!</v>
      </c>
      <c r="M186" s="369"/>
      <c r="N186" s="340"/>
      <c r="P186" s="563"/>
      <c r="Q186" s="554" t="s">
        <v>276</v>
      </c>
      <c r="R186" s="563"/>
      <c r="S186" s="416" t="e">
        <f>+S153-#REF!</f>
        <v>#REF!</v>
      </c>
      <c r="T186" s="416" t="e">
        <f>+T153-#REF!</f>
        <v>#REF!</v>
      </c>
      <c r="U186" s="416" t="e">
        <f>+U153-#REF!</f>
        <v>#REF!</v>
      </c>
      <c r="V186" s="416" t="e">
        <f t="shared" si="26"/>
        <v>#REF!</v>
      </c>
    </row>
    <row r="187" spans="1:22" s="388" customFormat="1" hidden="1">
      <c r="A187" s="382"/>
      <c r="B187" s="369"/>
      <c r="C187" s="509"/>
      <c r="E187" s="511"/>
      <c r="F187" s="436" t="s">
        <v>277</v>
      </c>
      <c r="G187" s="509"/>
      <c r="H187" s="416" t="e">
        <f>+H154-#REF!</f>
        <v>#REF!</v>
      </c>
      <c r="I187" s="416" t="e">
        <f>+I154-#REF!</f>
        <v>#REF!</v>
      </c>
      <c r="J187" s="416" t="e">
        <f>+J154-#REF!</f>
        <v>#REF!</v>
      </c>
      <c r="K187" s="416" t="e">
        <f t="shared" si="25"/>
        <v>#REF!</v>
      </c>
      <c r="M187" s="369"/>
      <c r="N187" s="354"/>
      <c r="P187" s="563"/>
      <c r="Q187" s="554" t="s">
        <v>277</v>
      </c>
      <c r="R187" s="563"/>
      <c r="S187" s="416" t="e">
        <f>+S154-#REF!</f>
        <v>#REF!</v>
      </c>
      <c r="T187" s="416" t="e">
        <f>+T154-#REF!</f>
        <v>#REF!</v>
      </c>
      <c r="U187" s="416" t="e">
        <f>+U154-#REF!</f>
        <v>#REF!</v>
      </c>
      <c r="V187" s="416" t="e">
        <f t="shared" si="26"/>
        <v>#REF!</v>
      </c>
    </row>
    <row r="188" spans="1:22" s="388" customFormat="1" hidden="1">
      <c r="A188" s="382"/>
      <c r="B188" s="369"/>
      <c r="C188" s="382"/>
      <c r="E188" s="511"/>
      <c r="F188" s="436" t="s">
        <v>278</v>
      </c>
      <c r="G188" s="509"/>
      <c r="H188" s="416" t="e">
        <f>+H155-#REF!</f>
        <v>#REF!</v>
      </c>
      <c r="I188" s="416" t="e">
        <f>+I155-#REF!</f>
        <v>#REF!</v>
      </c>
      <c r="J188" s="416" t="e">
        <f>+J155-#REF!</f>
        <v>#REF!</v>
      </c>
      <c r="K188" s="416" t="e">
        <f t="shared" si="25"/>
        <v>#REF!</v>
      </c>
      <c r="M188" s="369"/>
      <c r="N188" s="340"/>
      <c r="P188" s="563"/>
      <c r="Q188" s="554" t="s">
        <v>278</v>
      </c>
      <c r="R188" s="563"/>
      <c r="S188" s="416" t="e">
        <f>+S155-#REF!</f>
        <v>#REF!</v>
      </c>
      <c r="T188" s="416" t="e">
        <f>+T155-#REF!</f>
        <v>#REF!</v>
      </c>
      <c r="U188" s="416" t="e">
        <f>+U155-#REF!</f>
        <v>#REF!</v>
      </c>
      <c r="V188" s="416" t="e">
        <f t="shared" si="26"/>
        <v>#REF!</v>
      </c>
    </row>
    <row r="189" spans="1:22" s="388" customFormat="1" hidden="1">
      <c r="A189" s="382"/>
      <c r="B189" s="369"/>
      <c r="C189" s="382"/>
      <c r="E189" s="511"/>
      <c r="F189" s="436" t="s">
        <v>279</v>
      </c>
      <c r="G189" s="509"/>
      <c r="H189" s="416" t="e">
        <f>+H156-#REF!</f>
        <v>#REF!</v>
      </c>
      <c r="I189" s="416" t="e">
        <f>+I156-#REF!</f>
        <v>#REF!</v>
      </c>
      <c r="J189" s="416" t="e">
        <f>+J156-#REF!</f>
        <v>#REF!</v>
      </c>
      <c r="K189" s="416" t="e">
        <f t="shared" si="25"/>
        <v>#REF!</v>
      </c>
      <c r="M189" s="369"/>
      <c r="N189" s="340"/>
      <c r="P189" s="563"/>
      <c r="Q189" s="554" t="s">
        <v>279</v>
      </c>
      <c r="R189" s="563"/>
      <c r="S189" s="416" t="e">
        <f>+S156-#REF!</f>
        <v>#REF!</v>
      </c>
      <c r="T189" s="416" t="e">
        <f>+T156-#REF!</f>
        <v>#REF!</v>
      </c>
      <c r="U189" s="416" t="e">
        <f>+U156-#REF!</f>
        <v>#REF!</v>
      </c>
      <c r="V189" s="416" t="e">
        <f t="shared" si="26"/>
        <v>#REF!</v>
      </c>
    </row>
    <row r="190" spans="1:22" s="388" customFormat="1" hidden="1">
      <c r="A190" s="382"/>
      <c r="B190" s="369"/>
      <c r="C190" s="382"/>
      <c r="E190" s="511"/>
      <c r="F190" s="436" t="s">
        <v>280</v>
      </c>
      <c r="G190" s="509"/>
      <c r="H190" s="416" t="e">
        <f>+H157-#REF!</f>
        <v>#REF!</v>
      </c>
      <c r="I190" s="416" t="e">
        <f>+I157-#REF!</f>
        <v>#REF!</v>
      </c>
      <c r="J190" s="416" t="e">
        <f>+J157-#REF!</f>
        <v>#REF!</v>
      </c>
      <c r="K190" s="416" t="e">
        <f t="shared" si="25"/>
        <v>#REF!</v>
      </c>
      <c r="M190" s="369"/>
      <c r="N190" s="340"/>
      <c r="P190" s="563"/>
      <c r="Q190" s="554" t="s">
        <v>280</v>
      </c>
      <c r="R190" s="563"/>
      <c r="S190" s="416" t="e">
        <f>+S157-#REF!</f>
        <v>#REF!</v>
      </c>
      <c r="T190" s="416" t="e">
        <f>+T157-#REF!</f>
        <v>#REF!</v>
      </c>
      <c r="U190" s="416" t="e">
        <f>+U157-#REF!</f>
        <v>#REF!</v>
      </c>
      <c r="V190" s="416" t="e">
        <f t="shared" si="26"/>
        <v>#REF!</v>
      </c>
    </row>
    <row r="191" spans="1:22" s="388" customFormat="1" hidden="1">
      <c r="A191" s="382"/>
      <c r="B191" s="369"/>
      <c r="C191" s="382"/>
      <c r="E191" s="511"/>
      <c r="F191" s="436" t="s">
        <v>281</v>
      </c>
      <c r="G191" s="509"/>
      <c r="H191" s="416" t="e">
        <f>+H158-#REF!</f>
        <v>#REF!</v>
      </c>
      <c r="I191" s="416" t="e">
        <f>+I158-#REF!</f>
        <v>#REF!</v>
      </c>
      <c r="J191" s="416" t="e">
        <f>+J158-#REF!</f>
        <v>#REF!</v>
      </c>
      <c r="K191" s="416" t="e">
        <f t="shared" si="25"/>
        <v>#REF!</v>
      </c>
      <c r="M191" s="369"/>
      <c r="N191" s="340"/>
      <c r="P191" s="563"/>
      <c r="Q191" s="554" t="s">
        <v>281</v>
      </c>
      <c r="R191" s="563"/>
      <c r="S191" s="416" t="e">
        <f>+S158-#REF!</f>
        <v>#REF!</v>
      </c>
      <c r="T191" s="416" t="e">
        <f>+T158-#REF!</f>
        <v>#REF!</v>
      </c>
      <c r="U191" s="416" t="e">
        <f>+U158-#REF!</f>
        <v>#REF!</v>
      </c>
      <c r="V191" s="416" t="e">
        <f t="shared" si="26"/>
        <v>#REF!</v>
      </c>
    </row>
    <row r="192" spans="1:22" s="388" customFormat="1" hidden="1">
      <c r="A192" s="382"/>
      <c r="B192" s="369"/>
      <c r="C192" s="382"/>
      <c r="E192" s="511"/>
      <c r="F192" s="436" t="s">
        <v>282</v>
      </c>
      <c r="G192" s="509"/>
      <c r="H192" s="416" t="e">
        <f>+H159-#REF!</f>
        <v>#REF!</v>
      </c>
      <c r="I192" s="416" t="e">
        <f>+I159-#REF!</f>
        <v>#REF!</v>
      </c>
      <c r="J192" s="416" t="e">
        <f>+J159-#REF!</f>
        <v>#REF!</v>
      </c>
      <c r="K192" s="416" t="e">
        <f t="shared" si="25"/>
        <v>#REF!</v>
      </c>
      <c r="M192" s="369"/>
      <c r="N192" s="340"/>
      <c r="P192" s="563"/>
      <c r="Q192" s="554" t="s">
        <v>282</v>
      </c>
      <c r="R192" s="563"/>
      <c r="S192" s="416" t="e">
        <f>+S159-#REF!</f>
        <v>#REF!</v>
      </c>
      <c r="T192" s="416" t="e">
        <f>+T159-#REF!</f>
        <v>#REF!</v>
      </c>
      <c r="U192" s="416" t="e">
        <f>+U159-#REF!</f>
        <v>#REF!</v>
      </c>
      <c r="V192" s="416" t="e">
        <f t="shared" si="26"/>
        <v>#REF!</v>
      </c>
    </row>
    <row r="193" spans="1:22" s="388" customFormat="1" hidden="1">
      <c r="A193" s="382"/>
      <c r="B193" s="369"/>
      <c r="C193" s="382"/>
      <c r="E193" s="511"/>
      <c r="F193" s="436" t="s">
        <v>189</v>
      </c>
      <c r="G193" s="509"/>
      <c r="H193" s="416" t="e">
        <f>+H160-#REF!</f>
        <v>#REF!</v>
      </c>
      <c r="I193" s="416" t="e">
        <f>+I160-#REF!</f>
        <v>#REF!</v>
      </c>
      <c r="J193" s="416" t="e">
        <f>+J160-#REF!</f>
        <v>#REF!</v>
      </c>
      <c r="K193" s="416" t="e">
        <f t="shared" si="25"/>
        <v>#REF!</v>
      </c>
      <c r="M193" s="369"/>
      <c r="N193" s="340"/>
      <c r="P193" s="563"/>
      <c r="Q193" s="554" t="s">
        <v>189</v>
      </c>
      <c r="R193" s="563"/>
      <c r="S193" s="416" t="e">
        <f>+S160-#REF!</f>
        <v>#REF!</v>
      </c>
      <c r="T193" s="416" t="e">
        <f>+T160-#REF!</f>
        <v>#REF!</v>
      </c>
      <c r="U193" s="416" t="e">
        <f>+U160-#REF!</f>
        <v>#REF!</v>
      </c>
      <c r="V193" s="416" t="e">
        <f t="shared" si="26"/>
        <v>#REF!</v>
      </c>
    </row>
    <row r="194" spans="1:22" s="388" customFormat="1" hidden="1">
      <c r="A194" s="382"/>
      <c r="B194" s="369"/>
      <c r="C194" s="382"/>
      <c r="E194" s="511"/>
      <c r="F194" s="436" t="s">
        <v>283</v>
      </c>
      <c r="G194" s="509"/>
      <c r="H194" s="416" t="e">
        <f>+H161-#REF!</f>
        <v>#REF!</v>
      </c>
      <c r="I194" s="416" t="e">
        <f>+I161-#REF!</f>
        <v>#REF!</v>
      </c>
      <c r="J194" s="416" t="e">
        <f>+J161-#REF!</f>
        <v>#REF!</v>
      </c>
      <c r="K194" s="416" t="e">
        <f t="shared" si="25"/>
        <v>#REF!</v>
      </c>
      <c r="M194" s="369"/>
      <c r="N194" s="340"/>
      <c r="P194" s="563"/>
      <c r="Q194" s="554" t="s">
        <v>283</v>
      </c>
      <c r="R194" s="563"/>
      <c r="S194" s="416" t="e">
        <f>+S161-#REF!</f>
        <v>#REF!</v>
      </c>
      <c r="T194" s="416" t="e">
        <f>+T161-#REF!</f>
        <v>#REF!</v>
      </c>
      <c r="U194" s="416" t="e">
        <f>+U161-#REF!</f>
        <v>#REF!</v>
      </c>
      <c r="V194" s="416" t="e">
        <f t="shared" si="26"/>
        <v>#REF!</v>
      </c>
    </row>
    <row r="195" spans="1:22" s="388" customFormat="1" hidden="1">
      <c r="A195" s="382"/>
      <c r="B195" s="369"/>
      <c r="C195" s="382"/>
      <c r="E195" s="511"/>
      <c r="F195" s="436" t="s">
        <v>284</v>
      </c>
      <c r="G195" s="509"/>
      <c r="H195" s="416" t="e">
        <f>+H162-#REF!</f>
        <v>#REF!</v>
      </c>
      <c r="I195" s="416" t="e">
        <f>+I162-#REF!</f>
        <v>#REF!</v>
      </c>
      <c r="J195" s="416" t="e">
        <f>+J162-#REF!</f>
        <v>#REF!</v>
      </c>
      <c r="K195" s="416" t="e">
        <f t="shared" si="25"/>
        <v>#REF!</v>
      </c>
      <c r="M195" s="369"/>
      <c r="N195" s="340"/>
      <c r="P195" s="563"/>
      <c r="Q195" s="554" t="s">
        <v>284</v>
      </c>
      <c r="R195" s="563"/>
      <c r="S195" s="416" t="e">
        <f>+S162-#REF!</f>
        <v>#REF!</v>
      </c>
      <c r="T195" s="416" t="e">
        <f>+T162-#REF!</f>
        <v>#REF!</v>
      </c>
      <c r="U195" s="416" t="e">
        <f>+U162-#REF!</f>
        <v>#REF!</v>
      </c>
      <c r="V195" s="416" t="e">
        <f t="shared" si="26"/>
        <v>#REF!</v>
      </c>
    </row>
    <row r="196" spans="1:22" s="388" customFormat="1" hidden="1">
      <c r="A196" s="382"/>
      <c r="B196" s="369"/>
      <c r="C196" s="382"/>
      <c r="E196" s="511"/>
      <c r="F196" s="436" t="s">
        <v>285</v>
      </c>
      <c r="G196" s="509"/>
      <c r="H196" s="416" t="e">
        <f>+H163-#REF!</f>
        <v>#REF!</v>
      </c>
      <c r="I196" s="416" t="e">
        <f>+I163-#REF!</f>
        <v>#REF!</v>
      </c>
      <c r="J196" s="416" t="e">
        <f>+J163-#REF!</f>
        <v>#REF!</v>
      </c>
      <c r="K196" s="416" t="e">
        <f t="shared" si="25"/>
        <v>#REF!</v>
      </c>
      <c r="M196" s="369"/>
      <c r="N196" s="340"/>
      <c r="P196" s="563"/>
      <c r="Q196" s="554" t="s">
        <v>285</v>
      </c>
      <c r="R196" s="563"/>
      <c r="S196" s="416" t="e">
        <f>+S163-#REF!</f>
        <v>#REF!</v>
      </c>
      <c r="T196" s="416" t="e">
        <f>+T163-#REF!</f>
        <v>#REF!</v>
      </c>
      <c r="U196" s="416" t="e">
        <f>+U163-#REF!</f>
        <v>#REF!</v>
      </c>
      <c r="V196" s="416" t="e">
        <f t="shared" si="26"/>
        <v>#REF!</v>
      </c>
    </row>
    <row r="197" spans="1:22" s="388" customFormat="1" hidden="1">
      <c r="A197" s="382"/>
      <c r="B197" s="369"/>
      <c r="C197" s="382"/>
      <c r="E197" s="511"/>
      <c r="F197" s="436" t="s">
        <v>286</v>
      </c>
      <c r="G197" s="509"/>
      <c r="H197" s="416" t="e">
        <f>+H164-#REF!</f>
        <v>#REF!</v>
      </c>
      <c r="I197" s="416" t="e">
        <f>+I164-#REF!</f>
        <v>#REF!</v>
      </c>
      <c r="J197" s="416" t="e">
        <f>+J164-#REF!</f>
        <v>#REF!</v>
      </c>
      <c r="K197" s="416" t="e">
        <f t="shared" si="25"/>
        <v>#REF!</v>
      </c>
      <c r="M197" s="369"/>
      <c r="N197" s="340"/>
      <c r="P197" s="563"/>
      <c r="Q197" s="554" t="s">
        <v>286</v>
      </c>
      <c r="R197" s="563"/>
      <c r="S197" s="416" t="e">
        <f>+S164-#REF!</f>
        <v>#REF!</v>
      </c>
      <c r="T197" s="416" t="e">
        <f>+T164-#REF!</f>
        <v>#REF!</v>
      </c>
      <c r="U197" s="416" t="e">
        <f>+U164-#REF!</f>
        <v>#REF!</v>
      </c>
      <c r="V197" s="416" t="e">
        <f t="shared" si="26"/>
        <v>#REF!</v>
      </c>
    </row>
    <row r="198" spans="1:22" s="388" customFormat="1" hidden="1">
      <c r="A198" s="382"/>
      <c r="B198" s="369"/>
      <c r="C198" s="382"/>
      <c r="E198" s="511"/>
      <c r="F198" s="436" t="s">
        <v>287</v>
      </c>
      <c r="G198" s="509"/>
      <c r="H198" s="416" t="e">
        <f>+H165-#REF!</f>
        <v>#REF!</v>
      </c>
      <c r="I198" s="416" t="e">
        <f>+I165-#REF!</f>
        <v>#REF!</v>
      </c>
      <c r="J198" s="416" t="e">
        <f>+J165-#REF!</f>
        <v>#REF!</v>
      </c>
      <c r="K198" s="416" t="e">
        <f t="shared" si="25"/>
        <v>#REF!</v>
      </c>
      <c r="M198" s="369"/>
      <c r="N198" s="340"/>
      <c r="P198" s="563"/>
      <c r="Q198" s="554" t="s">
        <v>287</v>
      </c>
      <c r="R198" s="563"/>
      <c r="S198" s="416" t="e">
        <f>+S165-#REF!</f>
        <v>#REF!</v>
      </c>
      <c r="T198" s="416" t="e">
        <f>+T165-#REF!</f>
        <v>#REF!</v>
      </c>
      <c r="U198" s="416" t="e">
        <f>+U165-#REF!</f>
        <v>#REF!</v>
      </c>
      <c r="V198" s="416" t="e">
        <f t="shared" si="26"/>
        <v>#REF!</v>
      </c>
    </row>
    <row r="199" spans="1:22" s="388" customFormat="1" hidden="1">
      <c r="A199" s="382"/>
      <c r="B199" s="369"/>
      <c r="C199" s="382"/>
      <c r="E199" s="511"/>
      <c r="F199" s="436" t="s">
        <v>258</v>
      </c>
      <c r="G199" s="509"/>
      <c r="H199" s="416" t="e">
        <f t="shared" ref="H199:J205" si="27">+H166-H135</f>
        <v>#REF!</v>
      </c>
      <c r="I199" s="416" t="e">
        <f t="shared" si="27"/>
        <v>#REF!</v>
      </c>
      <c r="J199" s="416" t="e">
        <f t="shared" si="27"/>
        <v>#REF!</v>
      </c>
      <c r="K199" s="416" t="e">
        <f t="shared" si="25"/>
        <v>#REF!</v>
      </c>
      <c r="M199" s="369"/>
      <c r="N199" s="340"/>
      <c r="P199" s="563"/>
      <c r="Q199" s="554" t="s">
        <v>258</v>
      </c>
      <c r="R199" s="563"/>
      <c r="S199" s="416" t="e">
        <f t="shared" ref="S199:U205" si="28">+S166-S135</f>
        <v>#REF!</v>
      </c>
      <c r="T199" s="416" t="e">
        <f t="shared" si="28"/>
        <v>#REF!</v>
      </c>
      <c r="U199" s="416" t="e">
        <f t="shared" si="28"/>
        <v>#REF!</v>
      </c>
      <c r="V199" s="416" t="e">
        <f t="shared" si="26"/>
        <v>#REF!</v>
      </c>
    </row>
    <row r="200" spans="1:22" s="388" customFormat="1" hidden="1">
      <c r="A200" s="382"/>
      <c r="B200" s="369"/>
      <c r="C200" s="382"/>
      <c r="E200" s="511"/>
      <c r="F200" s="436" t="s">
        <v>259</v>
      </c>
      <c r="G200" s="509"/>
      <c r="H200" s="416" t="e">
        <f t="shared" si="27"/>
        <v>#REF!</v>
      </c>
      <c r="I200" s="416" t="e">
        <f t="shared" si="27"/>
        <v>#REF!</v>
      </c>
      <c r="J200" s="416" t="e">
        <f t="shared" si="27"/>
        <v>#REF!</v>
      </c>
      <c r="K200" s="416" t="e">
        <f t="shared" si="25"/>
        <v>#REF!</v>
      </c>
      <c r="M200" s="369"/>
      <c r="N200" s="340"/>
      <c r="P200" s="563"/>
      <c r="Q200" s="554" t="s">
        <v>259</v>
      </c>
      <c r="R200" s="563"/>
      <c r="S200" s="416" t="e">
        <f t="shared" si="28"/>
        <v>#REF!</v>
      </c>
      <c r="T200" s="416" t="e">
        <f t="shared" si="28"/>
        <v>#REF!</v>
      </c>
      <c r="U200" s="416" t="e">
        <f t="shared" si="28"/>
        <v>#REF!</v>
      </c>
      <c r="V200" s="416" t="e">
        <f t="shared" si="26"/>
        <v>#REF!</v>
      </c>
    </row>
    <row r="201" spans="1:22" s="388" customFormat="1" hidden="1">
      <c r="A201" s="382"/>
      <c r="B201" s="369"/>
      <c r="C201" s="382"/>
      <c r="E201" s="511"/>
      <c r="F201" s="436" t="s">
        <v>260</v>
      </c>
      <c r="G201" s="509"/>
      <c r="H201" s="416" t="e">
        <f t="shared" si="27"/>
        <v>#REF!</v>
      </c>
      <c r="I201" s="416" t="e">
        <f t="shared" si="27"/>
        <v>#REF!</v>
      </c>
      <c r="J201" s="416" t="e">
        <f t="shared" si="27"/>
        <v>#REF!</v>
      </c>
      <c r="K201" s="416" t="e">
        <f t="shared" si="25"/>
        <v>#REF!</v>
      </c>
      <c r="M201" s="369"/>
      <c r="N201" s="340"/>
      <c r="P201" s="563"/>
      <c r="Q201" s="554" t="s">
        <v>260</v>
      </c>
      <c r="R201" s="563"/>
      <c r="S201" s="416" t="e">
        <f t="shared" si="28"/>
        <v>#REF!</v>
      </c>
      <c r="T201" s="416" t="e">
        <f t="shared" si="28"/>
        <v>#REF!</v>
      </c>
      <c r="U201" s="416" t="e">
        <f t="shared" si="28"/>
        <v>#REF!</v>
      </c>
      <c r="V201" s="416" t="e">
        <f t="shared" si="26"/>
        <v>#REF!</v>
      </c>
    </row>
    <row r="202" spans="1:22" s="388" customFormat="1" hidden="1">
      <c r="A202" s="382"/>
      <c r="B202" s="369"/>
      <c r="C202" s="382"/>
      <c r="E202" s="511"/>
      <c r="F202" s="436" t="s">
        <v>261</v>
      </c>
      <c r="G202" s="509"/>
      <c r="H202" s="416" t="e">
        <f t="shared" si="27"/>
        <v>#REF!</v>
      </c>
      <c r="I202" s="416" t="e">
        <f t="shared" si="27"/>
        <v>#REF!</v>
      </c>
      <c r="J202" s="416" t="e">
        <f t="shared" si="27"/>
        <v>#REF!</v>
      </c>
      <c r="K202" s="416" t="e">
        <f t="shared" si="25"/>
        <v>#REF!</v>
      </c>
      <c r="M202" s="369"/>
      <c r="N202" s="340"/>
      <c r="P202" s="563"/>
      <c r="Q202" s="554" t="s">
        <v>261</v>
      </c>
      <c r="R202" s="563"/>
      <c r="S202" s="416" t="e">
        <f t="shared" si="28"/>
        <v>#REF!</v>
      </c>
      <c r="T202" s="416" t="e">
        <f t="shared" si="28"/>
        <v>#REF!</v>
      </c>
      <c r="U202" s="416" t="e">
        <f t="shared" si="28"/>
        <v>#REF!</v>
      </c>
      <c r="V202" s="416" t="e">
        <f t="shared" si="26"/>
        <v>#REF!</v>
      </c>
    </row>
    <row r="203" spans="1:22" s="388" customFormat="1" hidden="1">
      <c r="A203" s="382"/>
      <c r="B203" s="369"/>
      <c r="C203" s="382"/>
      <c r="E203" s="511"/>
      <c r="F203" s="436" t="s">
        <v>262</v>
      </c>
      <c r="G203" s="509"/>
      <c r="H203" s="416" t="e">
        <f t="shared" si="27"/>
        <v>#REF!</v>
      </c>
      <c r="I203" s="416" t="e">
        <f t="shared" si="27"/>
        <v>#REF!</v>
      </c>
      <c r="J203" s="416" t="e">
        <f t="shared" si="27"/>
        <v>#REF!</v>
      </c>
      <c r="K203" s="416" t="e">
        <f t="shared" si="25"/>
        <v>#REF!</v>
      </c>
      <c r="M203" s="369"/>
      <c r="N203" s="340"/>
      <c r="P203" s="563"/>
      <c r="Q203" s="554" t="s">
        <v>262</v>
      </c>
      <c r="R203" s="563"/>
      <c r="S203" s="416" t="e">
        <f t="shared" si="28"/>
        <v>#REF!</v>
      </c>
      <c r="T203" s="416" t="e">
        <f t="shared" si="28"/>
        <v>#REF!</v>
      </c>
      <c r="U203" s="416" t="e">
        <f t="shared" si="28"/>
        <v>#REF!</v>
      </c>
      <c r="V203" s="416" t="e">
        <f t="shared" si="26"/>
        <v>#REF!</v>
      </c>
    </row>
    <row r="204" spans="1:22" s="388" customFormat="1" hidden="1">
      <c r="A204" s="382"/>
      <c r="B204" s="369"/>
      <c r="C204" s="382"/>
      <c r="E204" s="511"/>
      <c r="F204" s="436" t="s">
        <v>263</v>
      </c>
      <c r="G204" s="509"/>
      <c r="H204" s="416" t="e">
        <f t="shared" si="27"/>
        <v>#REF!</v>
      </c>
      <c r="I204" s="416" t="e">
        <f t="shared" si="27"/>
        <v>#REF!</v>
      </c>
      <c r="J204" s="416" t="e">
        <f t="shared" si="27"/>
        <v>#REF!</v>
      </c>
      <c r="K204" s="416" t="e">
        <f t="shared" si="25"/>
        <v>#REF!</v>
      </c>
      <c r="M204" s="369"/>
      <c r="N204" s="340"/>
      <c r="P204" s="563"/>
      <c r="Q204" s="554" t="s">
        <v>263</v>
      </c>
      <c r="R204" s="563"/>
      <c r="S204" s="416" t="e">
        <f t="shared" si="28"/>
        <v>#REF!</v>
      </c>
      <c r="T204" s="416" t="e">
        <f t="shared" si="28"/>
        <v>#REF!</v>
      </c>
      <c r="U204" s="416" t="e">
        <f t="shared" si="28"/>
        <v>#REF!</v>
      </c>
      <c r="V204" s="416" t="e">
        <f t="shared" si="26"/>
        <v>#REF!</v>
      </c>
    </row>
    <row r="205" spans="1:22" s="388" customFormat="1" hidden="1">
      <c r="A205" s="382"/>
      <c r="B205" s="369"/>
      <c r="C205" s="382"/>
      <c r="E205" s="511"/>
      <c r="F205" s="436" t="s">
        <v>264</v>
      </c>
      <c r="G205" s="509"/>
      <c r="H205" s="416" t="e">
        <f t="shared" si="27"/>
        <v>#REF!</v>
      </c>
      <c r="I205" s="416" t="e">
        <f t="shared" si="27"/>
        <v>#REF!</v>
      </c>
      <c r="J205" s="416" t="e">
        <f t="shared" si="27"/>
        <v>#REF!</v>
      </c>
      <c r="K205" s="416" t="e">
        <f t="shared" si="25"/>
        <v>#REF!</v>
      </c>
      <c r="M205" s="369"/>
      <c r="N205" s="340"/>
      <c r="P205" s="563"/>
      <c r="Q205" s="554" t="s">
        <v>264</v>
      </c>
      <c r="R205" s="563"/>
      <c r="S205" s="416" t="e">
        <f t="shared" si="28"/>
        <v>#REF!</v>
      </c>
      <c r="T205" s="416" t="e">
        <f t="shared" si="28"/>
        <v>#REF!</v>
      </c>
      <c r="U205" s="416" t="e">
        <f t="shared" si="28"/>
        <v>#REF!</v>
      </c>
      <c r="V205" s="416" t="e">
        <f t="shared" si="26"/>
        <v>#REF!</v>
      </c>
    </row>
    <row r="206" spans="1:22" s="388" customFormat="1" hidden="1">
      <c r="A206" s="382"/>
      <c r="B206" s="369"/>
      <c r="C206" s="382"/>
      <c r="E206" s="511"/>
      <c r="F206" s="509" t="s">
        <v>289</v>
      </c>
      <c r="G206" s="509"/>
      <c r="H206" s="526" t="e">
        <f>SUM(H182:H205)</f>
        <v>#REF!</v>
      </c>
      <c r="I206" s="526" t="e">
        <f>SUM(I182:I205)</f>
        <v>#REF!</v>
      </c>
      <c r="J206" s="526" t="e">
        <f>SUM(J182:J205)</f>
        <v>#REF!</v>
      </c>
      <c r="K206" s="526" t="e">
        <f>SUM(K182:K205)</f>
        <v>#REF!</v>
      </c>
      <c r="M206" s="369"/>
      <c r="N206" s="340"/>
      <c r="P206" s="563"/>
      <c r="Q206" s="563" t="s">
        <v>289</v>
      </c>
      <c r="R206" s="563"/>
      <c r="S206" s="526" t="e">
        <f>SUM(S182:S205)</f>
        <v>#REF!</v>
      </c>
      <c r="T206" s="526" t="e">
        <f>SUM(T182:T205)</f>
        <v>#REF!</v>
      </c>
      <c r="U206" s="526" t="e">
        <f>SUM(U182:U205)</f>
        <v>#REF!</v>
      </c>
      <c r="V206" s="526" t="e">
        <f>SUM(V182:V205)</f>
        <v>#REF!</v>
      </c>
    </row>
    <row r="207" spans="1:22" s="388" customFormat="1" hidden="1">
      <c r="A207" s="382"/>
      <c r="B207" s="369"/>
      <c r="C207" s="382"/>
      <c r="E207" s="511"/>
      <c r="F207" s="509"/>
      <c r="G207" s="509"/>
      <c r="H207" s="526"/>
      <c r="I207" s="526"/>
      <c r="J207" s="526"/>
      <c r="K207" s="526"/>
      <c r="M207" s="369"/>
      <c r="N207" s="340"/>
      <c r="P207" s="563"/>
      <c r="Q207" s="563"/>
      <c r="R207" s="563"/>
      <c r="S207" s="526"/>
      <c r="T207" s="526"/>
      <c r="U207" s="526"/>
      <c r="V207" s="526"/>
    </row>
    <row r="208" spans="1:22" s="388" customFormat="1" ht="23.4" hidden="1" thickBot="1">
      <c r="A208" s="382"/>
      <c r="B208" s="369"/>
      <c r="C208" s="382"/>
      <c r="E208" s="511"/>
      <c r="F208" s="509" t="s">
        <v>290</v>
      </c>
      <c r="G208" s="509"/>
      <c r="H208" s="512" t="e">
        <f>+H206+I206</f>
        <v>#REF!</v>
      </c>
      <c r="I208" s="512"/>
      <c r="J208" s="512" t="e">
        <f>+J206+#REF!</f>
        <v>#REF!</v>
      </c>
      <c r="K208" s="512"/>
      <c r="M208" s="369"/>
      <c r="N208" s="340"/>
      <c r="P208" s="563"/>
      <c r="Q208" s="563" t="s">
        <v>290</v>
      </c>
      <c r="R208" s="563"/>
      <c r="S208" s="512" t="e">
        <f>+S206+T206</f>
        <v>#REF!</v>
      </c>
      <c r="T208" s="512"/>
      <c r="U208" s="512" t="e">
        <f>+U206+#REF!</f>
        <v>#REF!</v>
      </c>
      <c r="V208" s="512"/>
    </row>
    <row r="209" spans="1:22" s="388" customFormat="1" hidden="1">
      <c r="A209" s="382"/>
      <c r="B209" s="369"/>
      <c r="C209" s="382"/>
      <c r="E209" s="511"/>
      <c r="F209" s="509"/>
      <c r="G209" s="509"/>
      <c r="H209" s="416"/>
      <c r="I209" s="416"/>
      <c r="J209" s="416"/>
      <c r="K209" s="416"/>
      <c r="M209" s="369"/>
      <c r="N209" s="340"/>
      <c r="P209" s="563"/>
      <c r="Q209" s="563"/>
      <c r="R209" s="563"/>
      <c r="S209" s="416"/>
      <c r="T209" s="416"/>
      <c r="U209" s="416"/>
      <c r="V209" s="416"/>
    </row>
    <row r="210" spans="1:22" s="388" customFormat="1" hidden="1">
      <c r="A210" s="382"/>
      <c r="B210" s="369"/>
      <c r="C210" s="382"/>
      <c r="E210" s="511"/>
      <c r="F210" s="509"/>
      <c r="G210" s="509"/>
      <c r="H210" s="416"/>
      <c r="I210" s="416"/>
      <c r="J210" s="416"/>
      <c r="K210" s="416"/>
      <c r="M210" s="369"/>
      <c r="N210" s="340"/>
      <c r="P210" s="563"/>
      <c r="Q210" s="563"/>
      <c r="R210" s="563"/>
      <c r="S210" s="416"/>
      <c r="T210" s="416"/>
      <c r="U210" s="416"/>
      <c r="V210" s="416"/>
    </row>
    <row r="211" spans="1:22" s="388" customFormat="1" hidden="1">
      <c r="A211" s="382"/>
      <c r="B211" s="369"/>
      <c r="C211" s="382"/>
      <c r="E211" s="511"/>
      <c r="F211" s="527" t="s">
        <v>291</v>
      </c>
      <c r="G211" s="513"/>
      <c r="H211" s="513"/>
      <c r="I211" s="509"/>
      <c r="J211" s="513"/>
      <c r="K211" s="509"/>
      <c r="M211" s="369"/>
      <c r="N211" s="340"/>
      <c r="P211" s="563"/>
      <c r="Q211" s="563" t="s">
        <v>291</v>
      </c>
      <c r="R211" s="554"/>
      <c r="S211" s="513"/>
      <c r="T211" s="509"/>
      <c r="U211" s="513"/>
      <c r="V211" s="509"/>
    </row>
    <row r="212" spans="1:22" s="388" customFormat="1" hidden="1">
      <c r="A212" s="382"/>
      <c r="B212" s="369"/>
      <c r="C212" s="382"/>
      <c r="E212" s="511"/>
      <c r="F212" s="509"/>
      <c r="G212" s="513"/>
      <c r="H212" s="528"/>
      <c r="I212" s="509"/>
      <c r="J212" s="528"/>
      <c r="K212" s="509"/>
      <c r="M212" s="369"/>
      <c r="N212" s="340"/>
      <c r="P212" s="563"/>
      <c r="Q212" s="563"/>
      <c r="R212" s="554"/>
      <c r="S212" s="528"/>
      <c r="T212" s="509"/>
      <c r="U212" s="528"/>
      <c r="V212" s="509"/>
    </row>
    <row r="213" spans="1:22" s="388" customFormat="1" hidden="1">
      <c r="A213" s="382"/>
      <c r="B213" s="369"/>
      <c r="C213" s="382"/>
      <c r="F213" s="382"/>
      <c r="G213" s="382"/>
      <c r="H213" s="382"/>
      <c r="I213" s="382"/>
      <c r="J213" s="382"/>
      <c r="K213" s="382"/>
      <c r="M213" s="369"/>
      <c r="N213" s="340"/>
      <c r="P213" s="563"/>
      <c r="Q213" s="563"/>
      <c r="R213" s="563"/>
      <c r="S213" s="382"/>
      <c r="T213" s="382"/>
      <c r="U213" s="382"/>
      <c r="V213" s="382"/>
    </row>
    <row r="214" spans="1:22" s="388" customFormat="1" hidden="1">
      <c r="A214" s="382"/>
      <c r="B214" s="369"/>
      <c r="C214" s="382"/>
      <c r="F214" s="525" t="s">
        <v>292</v>
      </c>
      <c r="G214" s="382"/>
      <c r="H214" s="382"/>
      <c r="I214" s="382"/>
      <c r="J214" s="382"/>
      <c r="K214" s="382"/>
      <c r="M214" s="369"/>
      <c r="N214" s="340"/>
      <c r="P214" s="563"/>
      <c r="Q214" s="554" t="s">
        <v>292</v>
      </c>
      <c r="R214" s="563"/>
      <c r="S214" s="382"/>
      <c r="T214" s="382"/>
      <c r="U214" s="382"/>
      <c r="V214" s="382"/>
    </row>
    <row r="215" spans="1:22" s="388" customFormat="1" ht="12" hidden="1" customHeight="1">
      <c r="A215" s="382"/>
      <c r="B215" s="369"/>
      <c r="C215" s="382"/>
      <c r="F215" s="525"/>
      <c r="G215" s="382"/>
      <c r="H215" s="1764" t="s">
        <v>20</v>
      </c>
      <c r="I215" s="1764"/>
      <c r="J215" s="515" t="s">
        <v>16</v>
      </c>
      <c r="K215" s="516" t="s">
        <v>268</v>
      </c>
      <c r="M215" s="369"/>
      <c r="N215" s="340"/>
      <c r="P215" s="563"/>
      <c r="Q215" s="554"/>
      <c r="R215" s="563"/>
      <c r="S215" s="1764" t="s">
        <v>20</v>
      </c>
      <c r="T215" s="1764"/>
      <c r="U215" s="515" t="s">
        <v>16</v>
      </c>
      <c r="V215" s="516" t="s">
        <v>268</v>
      </c>
    </row>
    <row r="216" spans="1:22" s="388" customFormat="1" hidden="1">
      <c r="A216" s="382"/>
      <c r="B216" s="369"/>
      <c r="C216" s="382"/>
      <c r="F216" s="525"/>
      <c r="G216" s="382"/>
      <c r="H216" s="517" t="s">
        <v>269</v>
      </c>
      <c r="I216" s="518" t="s">
        <v>270</v>
      </c>
      <c r="J216" s="519" t="s">
        <v>271</v>
      </c>
      <c r="K216" s="517"/>
      <c r="M216" s="369"/>
      <c r="N216" s="340"/>
      <c r="P216" s="563"/>
      <c r="Q216" s="554"/>
      <c r="R216" s="563"/>
      <c r="S216" s="517" t="s">
        <v>269</v>
      </c>
      <c r="T216" s="518" t="s">
        <v>270</v>
      </c>
      <c r="U216" s="519" t="s">
        <v>271</v>
      </c>
      <c r="V216" s="517"/>
    </row>
    <row r="217" spans="1:22" s="388" customFormat="1" hidden="1">
      <c r="A217" s="382"/>
      <c r="B217" s="369"/>
      <c r="C217" s="382"/>
      <c r="F217" s="436" t="s">
        <v>293</v>
      </c>
      <c r="G217" s="382"/>
      <c r="H217" s="529" t="e">
        <f>#REF!</f>
        <v>#REF!</v>
      </c>
      <c r="I217" s="529" t="e">
        <f>#REF!</f>
        <v>#REF!</v>
      </c>
      <c r="J217" s="529" t="e">
        <f>#REF!</f>
        <v>#REF!</v>
      </c>
      <c r="K217" s="529" t="e">
        <f>SUM(H217:J217)</f>
        <v>#REF!</v>
      </c>
      <c r="M217" s="369"/>
      <c r="N217" s="340"/>
      <c r="P217" s="563"/>
      <c r="Q217" s="554" t="s">
        <v>293</v>
      </c>
      <c r="R217" s="563"/>
      <c r="S217" s="529" t="e">
        <f>#REF!</f>
        <v>#REF!</v>
      </c>
      <c r="T217" s="529" t="e">
        <f>#REF!</f>
        <v>#REF!</v>
      </c>
      <c r="U217" s="529" t="e">
        <f>#REF!</f>
        <v>#REF!</v>
      </c>
      <c r="V217" s="529" t="e">
        <f>SUM(S217:U217)</f>
        <v>#REF!</v>
      </c>
    </row>
    <row r="218" spans="1:22" s="388" customFormat="1" hidden="1">
      <c r="A218" s="382"/>
      <c r="B218" s="369"/>
      <c r="C218" s="382"/>
      <c r="F218" s="436" t="s">
        <v>294</v>
      </c>
      <c r="G218" s="382"/>
      <c r="H218" s="529" t="e">
        <f>#REF!</f>
        <v>#REF!</v>
      </c>
      <c r="I218" s="529" t="e">
        <f>#REF!</f>
        <v>#REF!</v>
      </c>
      <c r="J218" s="529" t="e">
        <f>#REF!</f>
        <v>#REF!</v>
      </c>
      <c r="K218" s="529" t="e">
        <f>SUM(H218:J218)</f>
        <v>#REF!</v>
      </c>
      <c r="M218" s="369"/>
      <c r="N218" s="340"/>
      <c r="P218" s="563"/>
      <c r="Q218" s="554" t="s">
        <v>294</v>
      </c>
      <c r="R218" s="563"/>
      <c r="S218" s="529" t="e">
        <f>#REF!</f>
        <v>#REF!</v>
      </c>
      <c r="T218" s="529" t="e">
        <f>#REF!</f>
        <v>#REF!</v>
      </c>
      <c r="U218" s="529" t="e">
        <f>#REF!</f>
        <v>#REF!</v>
      </c>
      <c r="V218" s="529" t="e">
        <f>SUM(S218:U218)</f>
        <v>#REF!</v>
      </c>
    </row>
    <row r="219" spans="1:22" s="388" customFormat="1" ht="23.4" hidden="1" thickBot="1">
      <c r="A219" s="382"/>
      <c r="B219" s="369"/>
      <c r="C219" s="382"/>
      <c r="F219" s="436" t="s">
        <v>289</v>
      </c>
      <c r="G219" s="382"/>
      <c r="H219" s="530" t="e">
        <f>+H218-H217</f>
        <v>#REF!</v>
      </c>
      <c r="I219" s="530" t="e">
        <f>+I218-I217</f>
        <v>#REF!</v>
      </c>
      <c r="J219" s="530" t="e">
        <f>+J218-J217</f>
        <v>#REF!</v>
      </c>
      <c r="K219" s="530" t="e">
        <f>+K218-K217</f>
        <v>#REF!</v>
      </c>
      <c r="M219" s="369"/>
      <c r="N219" s="340"/>
      <c r="P219" s="563"/>
      <c r="Q219" s="554" t="s">
        <v>289</v>
      </c>
      <c r="R219" s="563"/>
      <c r="S219" s="530" t="e">
        <f>+S218-S217</f>
        <v>#REF!</v>
      </c>
      <c r="T219" s="530" t="e">
        <f>+T218-T217</f>
        <v>#REF!</v>
      </c>
      <c r="U219" s="530" t="e">
        <f>+U218-U217</f>
        <v>#REF!</v>
      </c>
      <c r="V219" s="530" t="e">
        <f>+V218-V217</f>
        <v>#REF!</v>
      </c>
    </row>
    <row r="220" spans="1:22" s="388" customFormat="1" hidden="1">
      <c r="A220" s="382"/>
      <c r="B220" s="369"/>
      <c r="C220" s="382"/>
      <c r="F220" s="436"/>
      <c r="G220" s="382"/>
      <c r="H220" s="529"/>
      <c r="I220" s="529"/>
      <c r="J220" s="529"/>
      <c r="K220" s="529"/>
      <c r="M220" s="369"/>
      <c r="N220" s="340"/>
      <c r="P220" s="563"/>
      <c r="Q220" s="554"/>
      <c r="R220" s="563"/>
      <c r="S220" s="529"/>
      <c r="T220" s="529"/>
      <c r="U220" s="529"/>
      <c r="V220" s="529"/>
    </row>
    <row r="221" spans="1:22" s="388" customFormat="1" hidden="1">
      <c r="A221" s="382"/>
      <c r="B221" s="369"/>
      <c r="C221" s="382"/>
      <c r="E221" s="511"/>
      <c r="F221" s="436" t="s">
        <v>289</v>
      </c>
      <c r="G221" s="513"/>
      <c r="H221" s="524" t="e">
        <f>+H206-H219</f>
        <v>#REF!</v>
      </c>
      <c r="I221" s="524" t="e">
        <f>+I206-I219</f>
        <v>#REF!</v>
      </c>
      <c r="J221" s="524" t="e">
        <f>+J206-J219</f>
        <v>#REF!</v>
      </c>
      <c r="K221" s="524" t="e">
        <f>+K206-K219</f>
        <v>#REF!</v>
      </c>
      <c r="M221" s="369"/>
      <c r="N221" s="340"/>
      <c r="P221" s="563"/>
      <c r="Q221" s="554" t="s">
        <v>289</v>
      </c>
      <c r="R221" s="554"/>
      <c r="S221" s="524" t="e">
        <f>+S206-S219</f>
        <v>#REF!</v>
      </c>
      <c r="T221" s="524" t="e">
        <f>+T206-T219</f>
        <v>#REF!</v>
      </c>
      <c r="U221" s="524" t="e">
        <f>+U206-U219</f>
        <v>#REF!</v>
      </c>
      <c r="V221" s="524" t="e">
        <f>+V206-V219</f>
        <v>#REF!</v>
      </c>
    </row>
    <row r="222" spans="1:22" s="388" customFormat="1" hidden="1">
      <c r="A222" s="382"/>
      <c r="B222" s="369"/>
      <c r="C222" s="382"/>
      <c r="E222" s="511"/>
      <c r="F222" s="464"/>
      <c r="G222" s="513"/>
      <c r="H222" s="524"/>
      <c r="I222" s="524"/>
      <c r="J222" s="524"/>
      <c r="K222" s="524"/>
      <c r="M222" s="369"/>
      <c r="N222" s="340"/>
      <c r="P222" s="563"/>
      <c r="Q222" s="554"/>
      <c r="R222" s="554"/>
      <c r="S222" s="524"/>
      <c r="T222" s="524"/>
      <c r="U222" s="524"/>
      <c r="V222" s="524"/>
    </row>
    <row r="223" spans="1:22" s="388" customFormat="1" hidden="1">
      <c r="A223" s="382"/>
      <c r="B223" s="369"/>
      <c r="C223" s="382"/>
      <c r="E223" s="511"/>
      <c r="F223" s="464"/>
      <c r="G223" s="513"/>
      <c r="H223" s="524"/>
      <c r="I223" s="524"/>
      <c r="J223" s="524"/>
      <c r="K223" s="524"/>
      <c r="M223" s="369"/>
      <c r="N223" s="340"/>
      <c r="P223" s="563"/>
      <c r="Q223" s="554"/>
      <c r="R223" s="554"/>
      <c r="S223" s="524"/>
      <c r="T223" s="524"/>
      <c r="U223" s="524"/>
      <c r="V223" s="524"/>
    </row>
    <row r="224" spans="1:22" s="388" customFormat="1" hidden="1">
      <c r="A224" s="382"/>
      <c r="B224" s="369"/>
      <c r="C224" s="382"/>
      <c r="E224" s="511"/>
      <c r="F224" s="525"/>
      <c r="G224" s="513"/>
      <c r="H224" s="416"/>
      <c r="I224" s="416"/>
      <c r="J224" s="416"/>
      <c r="K224" s="509"/>
      <c r="M224" s="369"/>
      <c r="N224" s="340"/>
      <c r="P224" s="563"/>
      <c r="Q224" s="554"/>
      <c r="R224" s="554"/>
      <c r="S224" s="416"/>
      <c r="T224" s="416"/>
      <c r="U224" s="416"/>
      <c r="V224" s="509"/>
    </row>
    <row r="225" spans="1:22" s="388" customFormat="1" hidden="1">
      <c r="A225" s="382"/>
      <c r="B225" s="369"/>
      <c r="C225" s="382"/>
      <c r="E225" s="511"/>
      <c r="F225" s="464"/>
      <c r="G225" s="513"/>
      <c r="H225" s="531"/>
      <c r="I225" s="527"/>
      <c r="J225" s="527"/>
      <c r="K225" s="509"/>
      <c r="M225" s="369"/>
      <c r="N225" s="340"/>
      <c r="P225" s="563"/>
      <c r="Q225" s="554"/>
      <c r="R225" s="554"/>
      <c r="S225" s="531"/>
      <c r="T225" s="527"/>
      <c r="U225" s="527"/>
      <c r="V225" s="509"/>
    </row>
    <row r="226" spans="1:22" s="388" customFormat="1" hidden="1">
      <c r="A226" s="382"/>
      <c r="B226" s="369"/>
      <c r="C226" s="382"/>
      <c r="E226" s="511"/>
      <c r="F226" s="436" t="s">
        <v>295</v>
      </c>
      <c r="G226" s="513"/>
      <c r="H226" s="513"/>
      <c r="I226" s="509"/>
      <c r="J226" s="513"/>
      <c r="K226" s="509"/>
      <c r="M226" s="369"/>
      <c r="N226" s="340"/>
      <c r="P226" s="563"/>
      <c r="Q226" s="554" t="s">
        <v>295</v>
      </c>
      <c r="R226" s="554"/>
      <c r="S226" s="513"/>
      <c r="T226" s="509"/>
      <c r="U226" s="513"/>
      <c r="V226" s="509"/>
    </row>
    <row r="227" spans="1:22" s="388" customFormat="1" hidden="1">
      <c r="A227" s="382"/>
      <c r="B227" s="369"/>
      <c r="C227" s="382"/>
      <c r="F227" s="436"/>
      <c r="G227" s="382"/>
      <c r="H227" s="382"/>
      <c r="I227" s="382"/>
      <c r="J227" s="382"/>
      <c r="K227" s="382"/>
      <c r="M227" s="369"/>
      <c r="N227" s="340"/>
      <c r="P227" s="563"/>
      <c r="Q227" s="554"/>
      <c r="R227" s="563"/>
      <c r="S227" s="382"/>
      <c r="T227" s="382"/>
      <c r="U227" s="382"/>
      <c r="V227" s="382"/>
    </row>
    <row r="228" spans="1:22" s="388" customFormat="1" hidden="1">
      <c r="A228" s="382"/>
      <c r="B228" s="369"/>
      <c r="C228" s="382"/>
      <c r="F228" s="436"/>
      <c r="G228" s="382"/>
      <c r="H228" s="532" t="s">
        <v>296</v>
      </c>
      <c r="I228" s="532" t="s">
        <v>297</v>
      </c>
      <c r="J228" s="532" t="s">
        <v>298</v>
      </c>
      <c r="K228" s="382"/>
      <c r="M228" s="369"/>
      <c r="N228" s="340"/>
      <c r="P228" s="563"/>
      <c r="Q228" s="554"/>
      <c r="R228" s="563"/>
      <c r="S228" s="532" t="s">
        <v>296</v>
      </c>
      <c r="T228" s="532" t="s">
        <v>297</v>
      </c>
      <c r="U228" s="532" t="s">
        <v>298</v>
      </c>
      <c r="V228" s="382"/>
    </row>
    <row r="229" spans="1:22" s="388" customFormat="1" hidden="1">
      <c r="A229" s="382"/>
      <c r="B229" s="369"/>
      <c r="C229" s="382"/>
      <c r="E229" s="511"/>
      <c r="F229" s="509" t="s">
        <v>16</v>
      </c>
      <c r="G229" s="509"/>
      <c r="H229" s="529" t="e">
        <f>-J208</f>
        <v>#REF!</v>
      </c>
      <c r="I229" s="529" t="e">
        <f>+H229*0.12</f>
        <v>#REF!</v>
      </c>
      <c r="J229" s="529" t="e">
        <f>+H229+I229</f>
        <v>#REF!</v>
      </c>
      <c r="K229" s="513"/>
      <c r="M229" s="369"/>
      <c r="N229" s="340"/>
      <c r="P229" s="563"/>
      <c r="Q229" s="563" t="s">
        <v>16</v>
      </c>
      <c r="R229" s="563"/>
      <c r="S229" s="529" t="e">
        <f>-U208</f>
        <v>#REF!</v>
      </c>
      <c r="T229" s="529" t="e">
        <f>+S229*0.12</f>
        <v>#REF!</v>
      </c>
      <c r="U229" s="529" t="e">
        <f>+S229+T229</f>
        <v>#REF!</v>
      </c>
      <c r="V229" s="513"/>
    </row>
    <row r="230" spans="1:22" s="388" customFormat="1" hidden="1">
      <c r="A230" s="382"/>
      <c r="B230" s="369"/>
      <c r="C230" s="382"/>
      <c r="E230" s="511"/>
      <c r="F230" s="509" t="s">
        <v>299</v>
      </c>
      <c r="G230" s="509"/>
      <c r="H230" s="529" t="e">
        <f>-#REF!</f>
        <v>#REF!</v>
      </c>
      <c r="I230" s="529" t="e">
        <f>+H230*0.12</f>
        <v>#REF!</v>
      </c>
      <c r="J230" s="529" t="e">
        <f>+H230+I230</f>
        <v>#REF!</v>
      </c>
      <c r="K230" s="513"/>
      <c r="M230" s="369"/>
      <c r="N230" s="340"/>
      <c r="P230" s="563"/>
      <c r="Q230" s="563" t="s">
        <v>299</v>
      </c>
      <c r="R230" s="563"/>
      <c r="S230" s="529" t="e">
        <f>-#REF!</f>
        <v>#REF!</v>
      </c>
      <c r="T230" s="529" t="e">
        <f>+S230*0.12</f>
        <v>#REF!</v>
      </c>
      <c r="U230" s="529" t="e">
        <f>+S230+T230</f>
        <v>#REF!</v>
      </c>
      <c r="V230" s="513"/>
    </row>
    <row r="231" spans="1:22" s="388" customFormat="1" hidden="1">
      <c r="A231" s="382"/>
      <c r="B231" s="369"/>
      <c r="C231" s="382"/>
      <c r="E231" s="511"/>
      <c r="F231" s="511"/>
      <c r="G231" s="511"/>
      <c r="H231" s="529"/>
      <c r="I231" s="529"/>
      <c r="J231" s="529"/>
      <c r="K231" s="462"/>
      <c r="M231" s="369"/>
      <c r="N231" s="340"/>
      <c r="P231" s="563"/>
      <c r="Q231" s="563"/>
      <c r="R231" s="563"/>
      <c r="S231" s="529"/>
      <c r="T231" s="529"/>
      <c r="U231" s="529"/>
      <c r="V231" s="462"/>
    </row>
    <row r="232" spans="1:22" s="388" customFormat="1" hidden="1">
      <c r="A232" s="382"/>
      <c r="B232" s="369"/>
      <c r="C232" s="382"/>
      <c r="E232" s="511"/>
      <c r="F232" s="511"/>
      <c r="G232" s="511"/>
      <c r="H232" s="529"/>
      <c r="I232" s="529"/>
      <c r="J232" s="529"/>
      <c r="K232" s="462"/>
      <c r="M232" s="369"/>
      <c r="N232" s="340"/>
      <c r="P232" s="563"/>
      <c r="Q232" s="563"/>
      <c r="R232" s="563"/>
      <c r="S232" s="529"/>
      <c r="T232" s="529"/>
      <c r="U232" s="529"/>
      <c r="V232" s="462"/>
    </row>
    <row r="233" spans="1:22" ht="25.8">
      <c r="I233" s="1767" t="s">
        <v>300</v>
      </c>
      <c r="J233" s="1767"/>
      <c r="K233" s="1767"/>
      <c r="O233" s="371"/>
      <c r="P233" s="1770" t="s">
        <v>300</v>
      </c>
      <c r="Q233" s="1770"/>
      <c r="R233" s="1770"/>
      <c r="S233" s="360"/>
    </row>
    <row r="234" spans="1:22" ht="25.8">
      <c r="I234" s="533" t="s">
        <v>301</v>
      </c>
      <c r="J234" s="533" t="s">
        <v>302</v>
      </c>
      <c r="K234" s="533" t="s">
        <v>303</v>
      </c>
      <c r="O234" s="371"/>
      <c r="P234" s="570" t="s">
        <v>301</v>
      </c>
      <c r="Q234" s="570" t="s">
        <v>302</v>
      </c>
      <c r="R234" s="570" t="s">
        <v>303</v>
      </c>
      <c r="S234" s="360"/>
    </row>
    <row r="235" spans="1:22">
      <c r="E235" s="360"/>
      <c r="F235" s="360"/>
      <c r="G235" s="360"/>
      <c r="H235" s="360"/>
      <c r="I235" s="360"/>
      <c r="J235" s="360"/>
      <c r="R235" s="564"/>
      <c r="S235" s="360"/>
      <c r="T235" s="360"/>
      <c r="U235" s="360"/>
    </row>
    <row r="236" spans="1:22" ht="39.75" customHeight="1">
      <c r="E236" s="360"/>
      <c r="F236" s="360"/>
      <c r="G236" s="360"/>
      <c r="H236" s="534" t="s">
        <v>304</v>
      </c>
      <c r="I236" s="535">
        <f>+E131</f>
        <v>200691.61999999997</v>
      </c>
      <c r="J236" s="535">
        <f>+F131</f>
        <v>23115</v>
      </c>
      <c r="K236" s="536">
        <f>+G131</f>
        <v>223806.61999999997</v>
      </c>
      <c r="O236" s="534" t="s">
        <v>304</v>
      </c>
      <c r="P236" s="571">
        <f>+E131</f>
        <v>200691.61999999997</v>
      </c>
      <c r="Q236" s="571">
        <f>+F131</f>
        <v>23115</v>
      </c>
      <c r="R236" s="572">
        <f>+G131</f>
        <v>223806.61999999997</v>
      </c>
      <c r="S236" s="360"/>
      <c r="T236" s="360"/>
      <c r="U236" s="360"/>
    </row>
    <row r="237" spans="1:22" ht="48.75" customHeight="1">
      <c r="H237" s="537" t="s">
        <v>305</v>
      </c>
      <c r="I237" s="536">
        <f>+P131</f>
        <v>210106.03999999995</v>
      </c>
      <c r="J237" s="536">
        <v>23115</v>
      </c>
      <c r="K237" s="536">
        <f>+R131</f>
        <v>232952.75999999992</v>
      </c>
      <c r="O237" s="537" t="s">
        <v>305</v>
      </c>
      <c r="P237" s="572">
        <f>+P131</f>
        <v>210106.03999999995</v>
      </c>
      <c r="Q237" s="572">
        <v>23115</v>
      </c>
      <c r="R237" s="572">
        <f>+R131</f>
        <v>232952.75999999992</v>
      </c>
      <c r="S237" s="360"/>
    </row>
    <row r="238" spans="1:22" ht="63.75" customHeight="1" thickBot="1">
      <c r="H238" s="537" t="s">
        <v>306</v>
      </c>
      <c r="I238" s="538">
        <f>+I237-I236</f>
        <v>9414.4199999999837</v>
      </c>
      <c r="J238" s="538">
        <f>+J237-J236</f>
        <v>0</v>
      </c>
      <c r="K238" s="538">
        <f>+K237-K236</f>
        <v>9146.1399999999558</v>
      </c>
      <c r="O238" s="537" t="s">
        <v>306</v>
      </c>
      <c r="P238" s="573">
        <f>+P237-P236</f>
        <v>9414.4199999999837</v>
      </c>
      <c r="Q238" s="573">
        <f>+Q237-Q236</f>
        <v>0</v>
      </c>
      <c r="R238" s="573">
        <f>+R237-R236</f>
        <v>9146.1399999999558</v>
      </c>
      <c r="S238" s="360"/>
    </row>
    <row r="239" spans="1:22" ht="23.4" thickTop="1">
      <c r="O239" s="371"/>
      <c r="P239" s="564"/>
      <c r="Q239" s="564"/>
      <c r="R239" s="564"/>
      <c r="S239" s="360"/>
    </row>
    <row r="240" spans="1:22">
      <c r="O240" s="371"/>
      <c r="P240" s="564"/>
      <c r="Q240" s="564"/>
      <c r="R240" s="564"/>
      <c r="S240" s="360"/>
    </row>
    <row r="241" spans="8:23">
      <c r="O241" s="371"/>
      <c r="P241" s="564"/>
      <c r="Q241" s="564"/>
      <c r="R241" s="564"/>
      <c r="S241" s="360"/>
    </row>
    <row r="242" spans="8:23" ht="25.8">
      <c r="I242" s="1768" t="s">
        <v>307</v>
      </c>
      <c r="J242" s="1768"/>
      <c r="K242" s="1768"/>
      <c r="O242" s="371"/>
      <c r="P242" s="1771" t="s">
        <v>307</v>
      </c>
      <c r="Q242" s="1771"/>
      <c r="R242" s="1771"/>
      <c r="S242" s="360"/>
    </row>
    <row r="243" spans="8:23" ht="25.8">
      <c r="H243" s="370"/>
      <c r="I243" s="539" t="s">
        <v>20</v>
      </c>
      <c r="J243" s="1769">
        <v>100614.16</v>
      </c>
      <c r="K243" s="1769"/>
      <c r="O243" s="370"/>
      <c r="P243" s="568" t="s">
        <v>20</v>
      </c>
      <c r="Q243" s="1762">
        <v>100614.16</v>
      </c>
      <c r="R243" s="1762"/>
      <c r="S243" s="360"/>
    </row>
    <row r="244" spans="8:23" ht="25.8">
      <c r="H244" s="370"/>
      <c r="I244" s="540" t="s">
        <v>16</v>
      </c>
      <c r="J244" s="1769">
        <v>109491.88</v>
      </c>
      <c r="K244" s="1769"/>
      <c r="O244" s="370"/>
      <c r="P244" s="569" t="s">
        <v>16</v>
      </c>
      <c r="Q244" s="1762">
        <v>109491.88</v>
      </c>
      <c r="R244" s="1762"/>
      <c r="S244" s="360"/>
    </row>
    <row r="245" spans="8:23" ht="25.8">
      <c r="I245" s="540" t="s">
        <v>298</v>
      </c>
      <c r="J245" s="1766">
        <f>+J243+J244</f>
        <v>210106.04</v>
      </c>
      <c r="K245" s="1766"/>
      <c r="O245" s="371"/>
      <c r="P245" s="569" t="s">
        <v>298</v>
      </c>
      <c r="Q245" s="1763">
        <f>+Q243+Q244</f>
        <v>210106.04</v>
      </c>
      <c r="R245" s="1763"/>
      <c r="S245" s="360"/>
    </row>
    <row r="246" spans="8:23">
      <c r="O246" s="371"/>
      <c r="P246" s="564"/>
      <c r="Q246" s="564"/>
      <c r="R246" s="564"/>
      <c r="S246" s="360"/>
    </row>
    <row r="247" spans="8:23">
      <c r="M247" s="565" t="s">
        <v>308</v>
      </c>
      <c r="O247" s="371"/>
      <c r="P247" s="564"/>
      <c r="Q247" s="564"/>
      <c r="R247" s="564"/>
      <c r="S247" s="360"/>
      <c r="T247" s="567" t="s">
        <v>309</v>
      </c>
      <c r="U247" s="567"/>
      <c r="V247" s="567"/>
      <c r="W247" s="566"/>
    </row>
    <row r="248" spans="8:23">
      <c r="O248" s="371"/>
      <c r="P248" s="564"/>
      <c r="Q248" s="564"/>
      <c r="R248" s="564"/>
      <c r="S248" s="360"/>
    </row>
    <row r="250" spans="8:23">
      <c r="T250" s="567" t="s">
        <v>310</v>
      </c>
      <c r="U250" s="567"/>
      <c r="V250" s="567"/>
      <c r="W250" s="566"/>
    </row>
    <row r="251" spans="8:23">
      <c r="M251" s="566" t="s">
        <v>311</v>
      </c>
    </row>
  </sheetData>
  <sheetProtection selectLockedCells="1" selectUnlockedCells="1"/>
  <autoFilter ref="A7:CY134" xr:uid="{00000000-0009-0000-0000-000002000000}"/>
  <mergeCells count="18">
    <mergeCell ref="P242:R242"/>
    <mergeCell ref="Q243:R243"/>
    <mergeCell ref="Q244:R244"/>
    <mergeCell ref="Q245:R245"/>
    <mergeCell ref="H147:I147"/>
    <mergeCell ref="O6:V6"/>
    <mergeCell ref="S147:T147"/>
    <mergeCell ref="D6:K6"/>
    <mergeCell ref="J245:K245"/>
    <mergeCell ref="S180:T180"/>
    <mergeCell ref="S215:T215"/>
    <mergeCell ref="I233:K233"/>
    <mergeCell ref="I242:K242"/>
    <mergeCell ref="J243:K243"/>
    <mergeCell ref="J244:K244"/>
    <mergeCell ref="H180:I180"/>
    <mergeCell ref="H215:I215"/>
    <mergeCell ref="P233:R233"/>
  </mergeCells>
  <conditionalFormatting sqref="A35:A36">
    <cfRule type="duplicateValues" dxfId="647" priority="2231"/>
  </conditionalFormatting>
  <conditionalFormatting sqref="A48">
    <cfRule type="duplicateValues" dxfId="646" priority="2320"/>
  </conditionalFormatting>
  <conditionalFormatting sqref="A114">
    <cfRule type="duplicateValues" dxfId="645" priority="2375"/>
  </conditionalFormatting>
  <conditionalFormatting sqref="A115:A1048576 A1:A34 A37:A47 A49:A113">
    <cfRule type="duplicateValues" dxfId="644" priority="104"/>
  </conditionalFormatting>
  <conditionalFormatting sqref="A48:B48">
    <cfRule type="duplicateValues" dxfId="643" priority="2321"/>
  </conditionalFormatting>
  <conditionalFormatting sqref="A97:B99 A68:B73 A83:B91 B74:B78 B92:B95 A92:A96 B114 A115:B1048576 A104:B113 A1:B34 A49:B52 B53:B57 A53:A67 A74:A82 A37:B47 A100:A103">
    <cfRule type="duplicateValues" dxfId="642" priority="113"/>
  </conditionalFormatting>
  <conditionalFormatting sqref="B35">
    <cfRule type="duplicateValues" dxfId="641" priority="116"/>
  </conditionalFormatting>
  <conditionalFormatting sqref="B36">
    <cfRule type="duplicateValues" dxfId="640" priority="89"/>
    <cfRule type="duplicateValues" dxfId="639" priority="88"/>
    <cfRule type="duplicateValues" dxfId="638" priority="87"/>
    <cfRule type="duplicateValues" dxfId="637" priority="86"/>
  </conditionalFormatting>
  <conditionalFormatting sqref="B48">
    <cfRule type="duplicateValues" dxfId="636" priority="54"/>
    <cfRule type="duplicateValues" dxfId="635" priority="50"/>
    <cfRule type="duplicateValues" dxfId="634" priority="52"/>
    <cfRule type="duplicateValues" dxfId="633" priority="53"/>
  </conditionalFormatting>
  <conditionalFormatting sqref="B58">
    <cfRule type="duplicateValues" dxfId="632" priority="91"/>
    <cfRule type="duplicateValues" dxfId="631" priority="90"/>
    <cfRule type="duplicateValues" dxfId="630" priority="92"/>
  </conditionalFormatting>
  <conditionalFormatting sqref="B59:B60">
    <cfRule type="duplicateValues" dxfId="629" priority="80"/>
    <cfRule type="duplicateValues" dxfId="628" priority="82"/>
    <cfRule type="duplicateValues" dxfId="627" priority="83"/>
    <cfRule type="duplicateValues" dxfId="626" priority="81"/>
  </conditionalFormatting>
  <conditionalFormatting sqref="B61:B66">
    <cfRule type="duplicateValues" dxfId="625" priority="114"/>
  </conditionalFormatting>
  <conditionalFormatting sqref="B67">
    <cfRule type="duplicateValues" dxfId="624" priority="61"/>
    <cfRule type="duplicateValues" dxfId="623" priority="56"/>
    <cfRule type="duplicateValues" dxfId="622" priority="59"/>
    <cfRule type="duplicateValues" dxfId="621" priority="60"/>
    <cfRule type="duplicateValues" dxfId="620" priority="58"/>
    <cfRule type="duplicateValues" dxfId="619" priority="57"/>
  </conditionalFormatting>
  <conditionalFormatting sqref="B79">
    <cfRule type="duplicateValues" dxfId="618" priority="110"/>
    <cfRule type="duplicateValues" dxfId="617" priority="109"/>
  </conditionalFormatting>
  <conditionalFormatting sqref="B80:B82">
    <cfRule type="duplicateValues" dxfId="616" priority="85"/>
    <cfRule type="duplicateValues" dxfId="615" priority="84"/>
  </conditionalFormatting>
  <conditionalFormatting sqref="B96">
    <cfRule type="duplicateValues" dxfId="614" priority="96"/>
    <cfRule type="duplicateValues" dxfId="613" priority="98"/>
    <cfRule type="duplicateValues" dxfId="612" priority="97"/>
  </conditionalFormatting>
  <conditionalFormatting sqref="B97:B99 B68:B78 B83:B95 B1:B35 B104:B1048576 B49:B57 B37:B47">
    <cfRule type="duplicateValues" dxfId="611" priority="106"/>
  </conditionalFormatting>
  <conditionalFormatting sqref="B100:B101">
    <cfRule type="duplicateValues" dxfId="610" priority="93"/>
    <cfRule type="duplicateValues" dxfId="609" priority="94"/>
    <cfRule type="duplicateValues" dxfId="608" priority="95"/>
  </conditionalFormatting>
  <conditionalFormatting sqref="B102">
    <cfRule type="duplicateValues" dxfId="607" priority="112"/>
    <cfRule type="duplicateValues" dxfId="606" priority="111"/>
  </conditionalFormatting>
  <conditionalFormatting sqref="B103">
    <cfRule type="duplicateValues" dxfId="605" priority="115"/>
  </conditionalFormatting>
  <conditionalFormatting sqref="B104:B1048576 B68:B78 B1:B35 B83:B101 B49:B58 B37:B47">
    <cfRule type="duplicateValues" dxfId="604" priority="108"/>
  </conditionalFormatting>
  <conditionalFormatting sqref="B104:B1048576 B68:B101 B49:B60 B1:B47">
    <cfRule type="duplicateValues" dxfId="603" priority="69"/>
  </conditionalFormatting>
  <conditionalFormatting sqref="B104:B1048576">
    <cfRule type="duplicateValues" dxfId="602" priority="68"/>
  </conditionalFormatting>
  <conditionalFormatting sqref="B130:B1048576">
    <cfRule type="duplicateValues" dxfId="601" priority="107"/>
  </conditionalFormatting>
  <conditionalFormatting sqref="M35">
    <cfRule type="duplicateValues" dxfId="600" priority="42"/>
  </conditionalFormatting>
  <conditionalFormatting sqref="M36">
    <cfRule type="duplicateValues" dxfId="599" priority="22"/>
    <cfRule type="duplicateValues" dxfId="598" priority="21"/>
    <cfRule type="duplicateValues" dxfId="597" priority="20"/>
    <cfRule type="duplicateValues" dxfId="596" priority="19"/>
  </conditionalFormatting>
  <conditionalFormatting sqref="M48">
    <cfRule type="duplicateValues" dxfId="595" priority="2"/>
    <cfRule type="duplicateValues" dxfId="594" priority="3"/>
    <cfRule type="duplicateValues" dxfId="593" priority="4"/>
    <cfRule type="duplicateValues" dxfId="592" priority="43"/>
    <cfRule type="duplicateValues" dxfId="591" priority="1"/>
  </conditionalFormatting>
  <conditionalFormatting sqref="M58">
    <cfRule type="duplicateValues" dxfId="590" priority="24"/>
    <cfRule type="duplicateValues" dxfId="589" priority="25"/>
    <cfRule type="duplicateValues" dxfId="588" priority="23"/>
  </conditionalFormatting>
  <conditionalFormatting sqref="M59:M60">
    <cfRule type="duplicateValues" dxfId="587" priority="16"/>
    <cfRule type="duplicateValues" dxfId="586" priority="15"/>
    <cfRule type="duplicateValues" dxfId="585" priority="14"/>
    <cfRule type="duplicateValues" dxfId="584" priority="13"/>
  </conditionalFormatting>
  <conditionalFormatting sqref="M61:M66">
    <cfRule type="duplicateValues" dxfId="583" priority="40"/>
  </conditionalFormatting>
  <conditionalFormatting sqref="M67">
    <cfRule type="duplicateValues" dxfId="582" priority="7"/>
    <cfRule type="duplicateValues" dxfId="581" priority="8"/>
    <cfRule type="duplicateValues" dxfId="580" priority="10"/>
    <cfRule type="duplicateValues" dxfId="579" priority="9"/>
    <cfRule type="duplicateValues" dxfId="578" priority="5"/>
    <cfRule type="duplicateValues" dxfId="577" priority="6"/>
  </conditionalFormatting>
  <conditionalFormatting sqref="M79">
    <cfRule type="duplicateValues" dxfId="576" priority="36"/>
    <cfRule type="duplicateValues" dxfId="575" priority="35"/>
  </conditionalFormatting>
  <conditionalFormatting sqref="M80:M82">
    <cfRule type="duplicateValues" dxfId="574" priority="18"/>
    <cfRule type="duplicateValues" dxfId="573" priority="17"/>
  </conditionalFormatting>
  <conditionalFormatting sqref="M96">
    <cfRule type="duplicateValues" dxfId="572" priority="31"/>
    <cfRule type="duplicateValues" dxfId="571" priority="30"/>
    <cfRule type="duplicateValues" dxfId="570" priority="29"/>
  </conditionalFormatting>
  <conditionalFormatting sqref="M100:M101">
    <cfRule type="duplicateValues" dxfId="569" priority="26"/>
    <cfRule type="duplicateValues" dxfId="568" priority="28"/>
    <cfRule type="duplicateValues" dxfId="567" priority="27"/>
  </conditionalFormatting>
  <conditionalFormatting sqref="M102">
    <cfRule type="duplicateValues" dxfId="566" priority="38"/>
    <cfRule type="duplicateValues" dxfId="565" priority="37"/>
  </conditionalFormatting>
  <conditionalFormatting sqref="M103">
    <cfRule type="duplicateValues" dxfId="564" priority="41"/>
  </conditionalFormatting>
  <conditionalFormatting sqref="M252:M1048576 M97:M99 M68:M78 M83:M95 M1:M35 M104:M250 M49:M57 M37:M47">
    <cfRule type="duplicateValues" dxfId="563" priority="32"/>
  </conditionalFormatting>
  <conditionalFormatting sqref="M252:M1048576 M97:M99 M68:M78 M83:M95 M104:M250 M1:M34 M49:M57 M37:M47">
    <cfRule type="duplicateValues" dxfId="562" priority="39"/>
  </conditionalFormatting>
  <conditionalFormatting sqref="M252:M1048576 M104:M250 M68:M78 M1:M35 M83:M101 M49:M58 M37:M47">
    <cfRule type="duplicateValues" dxfId="561" priority="34"/>
  </conditionalFormatting>
  <conditionalFormatting sqref="M252:M1048576 M104:M250 M68:M101 M49:M60 M1:M47">
    <cfRule type="duplicateValues" dxfId="560" priority="12"/>
  </conditionalFormatting>
  <conditionalFormatting sqref="M252:M1048576 M104:M250">
    <cfRule type="duplicateValues" dxfId="559" priority="11"/>
  </conditionalFormatting>
  <conditionalFormatting sqref="M252:M1048576 M130:M250">
    <cfRule type="duplicateValues" dxfId="558" priority="33"/>
  </conditionalFormatting>
  <pageMargins left="0.7" right="0.7" top="0.75" bottom="0.75" header="0.51180555555555551" footer="0.51180555555555551"/>
  <pageSetup scale="28" firstPageNumber="0" orientation="portrait" horizontalDpi="4294967293" verticalDpi="300" r:id="rId1"/>
  <headerFooter alignWithMargins="0"/>
  <rowBreaks count="2" manualBreakCount="2">
    <brk id="68" max="16383" man="1"/>
    <brk id="252" max="101" man="1"/>
  </rowBreaks>
  <colBreaks count="2" manualBreakCount="2">
    <brk id="11" max="1048575" man="1"/>
    <brk id="24" max="1048575" man="1"/>
  </col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3"/>
  <dimension ref="A2:J39"/>
  <sheetViews>
    <sheetView workbookViewId="0">
      <selection activeCell="E7" sqref="E7"/>
    </sheetView>
  </sheetViews>
  <sheetFormatPr baseColWidth="10" defaultColWidth="11.44140625" defaultRowHeight="14.4"/>
  <cols>
    <col min="1" max="1" width="29.6640625" bestFit="1" customWidth="1"/>
    <col min="5" max="5" width="28" bestFit="1" customWidth="1"/>
    <col min="6" max="6" width="22.88671875" bestFit="1" customWidth="1"/>
  </cols>
  <sheetData>
    <row r="2" spans="1:9" ht="28.8">
      <c r="A2" t="s">
        <v>312</v>
      </c>
      <c r="E2" s="322" t="s">
        <v>4</v>
      </c>
      <c r="F2" s="323" t="s">
        <v>5</v>
      </c>
      <c r="G2" s="324" t="s">
        <v>6</v>
      </c>
      <c r="H2" s="324" t="s">
        <v>313</v>
      </c>
      <c r="I2" s="324" t="s">
        <v>314</v>
      </c>
    </row>
    <row r="3" spans="1:9">
      <c r="A3" t="s">
        <v>315</v>
      </c>
      <c r="B3">
        <v>120</v>
      </c>
      <c r="E3" s="227" t="s">
        <v>66</v>
      </c>
      <c r="F3" s="228" t="s">
        <v>65</v>
      </c>
      <c r="G3" s="229" t="s">
        <v>16</v>
      </c>
      <c r="H3" s="325"/>
      <c r="I3" s="325">
        <v>175</v>
      </c>
    </row>
    <row r="4" spans="1:9">
      <c r="A4" t="s">
        <v>316</v>
      </c>
      <c r="B4">
        <v>240</v>
      </c>
      <c r="E4" s="227" t="s">
        <v>317</v>
      </c>
      <c r="F4" s="228" t="s">
        <v>65</v>
      </c>
      <c r="G4" s="229" t="s">
        <v>16</v>
      </c>
      <c r="H4" s="325"/>
      <c r="I4" s="326">
        <v>87.5</v>
      </c>
    </row>
    <row r="5" spans="1:9">
      <c r="A5" t="s">
        <v>318</v>
      </c>
      <c r="B5">
        <v>240</v>
      </c>
      <c r="E5" s="227" t="s">
        <v>110</v>
      </c>
      <c r="F5" s="228" t="s">
        <v>111</v>
      </c>
      <c r="G5" s="228" t="s">
        <v>16</v>
      </c>
      <c r="H5" s="327">
        <v>150</v>
      </c>
      <c r="I5" s="325"/>
    </row>
    <row r="6" spans="1:9">
      <c r="B6" s="321">
        <f>SUM(B3:B5)</f>
        <v>600</v>
      </c>
      <c r="E6" s="227" t="s">
        <v>112</v>
      </c>
      <c r="F6" s="228" t="s">
        <v>111</v>
      </c>
      <c r="G6" s="228" t="s">
        <v>16</v>
      </c>
      <c r="H6" s="327">
        <v>150</v>
      </c>
      <c r="I6" s="325"/>
    </row>
    <row r="7" spans="1:9">
      <c r="E7" s="227" t="s">
        <v>113</v>
      </c>
      <c r="F7" s="228" t="s">
        <v>114</v>
      </c>
      <c r="G7" s="228" t="s">
        <v>16</v>
      </c>
      <c r="H7" s="327">
        <v>150</v>
      </c>
      <c r="I7" s="325"/>
    </row>
    <row r="8" spans="1:9">
      <c r="E8" s="227" t="s">
        <v>115</v>
      </c>
      <c r="F8" s="228" t="s">
        <v>114</v>
      </c>
      <c r="G8" s="228" t="s">
        <v>16</v>
      </c>
      <c r="H8" s="325"/>
      <c r="I8" s="325">
        <v>175</v>
      </c>
    </row>
    <row r="9" spans="1:9">
      <c r="A9" t="s">
        <v>319</v>
      </c>
      <c r="E9" s="227" t="s">
        <v>116</v>
      </c>
      <c r="F9" s="228" t="s">
        <v>117</v>
      </c>
      <c r="G9" s="228" t="s">
        <v>16</v>
      </c>
      <c r="H9" s="325">
        <v>150</v>
      </c>
      <c r="I9" s="325"/>
    </row>
    <row r="10" spans="1:9">
      <c r="A10" t="s">
        <v>320</v>
      </c>
      <c r="B10">
        <v>60</v>
      </c>
      <c r="E10" s="227" t="s">
        <v>118</v>
      </c>
      <c r="F10" s="228" t="s">
        <v>117</v>
      </c>
      <c r="G10" s="228" t="s">
        <v>16</v>
      </c>
      <c r="H10" s="325"/>
      <c r="I10" s="325">
        <v>175</v>
      </c>
    </row>
    <row r="11" spans="1:9">
      <c r="A11" t="s">
        <v>321</v>
      </c>
      <c r="B11">
        <v>125</v>
      </c>
      <c r="E11" s="227" t="s">
        <v>119</v>
      </c>
      <c r="F11" s="228" t="s">
        <v>117</v>
      </c>
      <c r="G11" s="228" t="s">
        <v>16</v>
      </c>
      <c r="H11" s="325"/>
      <c r="I11" s="325">
        <v>175</v>
      </c>
    </row>
    <row r="12" spans="1:9">
      <c r="A12" t="s">
        <v>322</v>
      </c>
      <c r="B12">
        <v>120</v>
      </c>
      <c r="E12" s="227" t="s">
        <v>120</v>
      </c>
      <c r="F12" s="228" t="s">
        <v>121</v>
      </c>
      <c r="G12" s="228" t="s">
        <v>16</v>
      </c>
      <c r="H12" s="325"/>
      <c r="I12" s="325">
        <v>175</v>
      </c>
    </row>
    <row r="13" spans="1:9">
      <c r="A13" t="s">
        <v>323</v>
      </c>
      <c r="B13">
        <v>55</v>
      </c>
      <c r="E13" s="227" t="s">
        <v>122</v>
      </c>
      <c r="F13" s="228" t="s">
        <v>123</v>
      </c>
      <c r="G13" s="228" t="s">
        <v>16</v>
      </c>
      <c r="H13" s="325"/>
      <c r="I13" s="325">
        <v>175</v>
      </c>
    </row>
    <row r="14" spans="1:9">
      <c r="B14" s="321">
        <f>+B10+B11+B12+B13</f>
        <v>360</v>
      </c>
      <c r="E14" s="227" t="s">
        <v>124</v>
      </c>
      <c r="F14" s="228" t="s">
        <v>125</v>
      </c>
      <c r="G14" s="228" t="s">
        <v>16</v>
      </c>
      <c r="H14" s="325"/>
      <c r="I14" s="325">
        <v>175</v>
      </c>
    </row>
    <row r="15" spans="1:9">
      <c r="E15" s="227" t="s">
        <v>126</v>
      </c>
      <c r="F15" s="228" t="s">
        <v>127</v>
      </c>
      <c r="G15" s="228" t="s">
        <v>16</v>
      </c>
      <c r="H15" s="327"/>
      <c r="I15" s="325">
        <v>175</v>
      </c>
    </row>
    <row r="16" spans="1:9">
      <c r="E16" s="227" t="s">
        <v>128</v>
      </c>
      <c r="F16" s="228" t="s">
        <v>127</v>
      </c>
      <c r="G16" s="228" t="s">
        <v>16</v>
      </c>
      <c r="H16" s="327"/>
      <c r="I16" s="325">
        <v>175</v>
      </c>
    </row>
    <row r="17" spans="1:9">
      <c r="A17" t="s">
        <v>324</v>
      </c>
      <c r="B17" s="321">
        <v>39.29</v>
      </c>
      <c r="E17" s="227" t="s">
        <v>129</v>
      </c>
      <c r="F17" s="228" t="s">
        <v>127</v>
      </c>
      <c r="G17" s="228" t="s">
        <v>16</v>
      </c>
      <c r="H17" s="327"/>
      <c r="I17" s="325">
        <v>175</v>
      </c>
    </row>
    <row r="18" spans="1:9">
      <c r="E18" s="227" t="s">
        <v>133</v>
      </c>
      <c r="F18" s="228" t="s">
        <v>134</v>
      </c>
      <c r="G18" s="228" t="s">
        <v>16</v>
      </c>
      <c r="H18" s="327"/>
      <c r="I18" s="325">
        <v>175</v>
      </c>
    </row>
    <row r="19" spans="1:9">
      <c r="E19" s="227" t="s">
        <v>151</v>
      </c>
      <c r="F19" s="228" t="s">
        <v>152</v>
      </c>
      <c r="G19" s="229" t="s">
        <v>16</v>
      </c>
      <c r="H19" s="325">
        <v>150</v>
      </c>
      <c r="I19" s="325"/>
    </row>
    <row r="20" spans="1:9">
      <c r="E20" s="227" t="s">
        <v>158</v>
      </c>
      <c r="F20" s="228" t="s">
        <v>159</v>
      </c>
      <c r="G20" s="228" t="s">
        <v>16</v>
      </c>
      <c r="H20" s="325">
        <v>150</v>
      </c>
      <c r="I20" s="325"/>
    </row>
    <row r="21" spans="1:9">
      <c r="A21" t="s">
        <v>325</v>
      </c>
      <c r="B21" s="321">
        <v>500</v>
      </c>
      <c r="E21" s="227" t="s">
        <v>160</v>
      </c>
      <c r="F21" s="228" t="s">
        <v>161</v>
      </c>
      <c r="G21" s="228" t="s">
        <v>16</v>
      </c>
      <c r="H21" s="325">
        <v>150</v>
      </c>
      <c r="I21" s="325"/>
    </row>
    <row r="22" spans="1:9">
      <c r="E22" s="227" t="s">
        <v>168</v>
      </c>
      <c r="F22" s="228" t="s">
        <v>169</v>
      </c>
      <c r="G22" s="228" t="s">
        <v>16</v>
      </c>
      <c r="H22" s="328"/>
      <c r="I22" s="327">
        <v>175</v>
      </c>
    </row>
    <row r="23" spans="1:9">
      <c r="A23" t="s">
        <v>326</v>
      </c>
      <c r="E23" s="227" t="s">
        <v>178</v>
      </c>
      <c r="F23" s="228" t="s">
        <v>163</v>
      </c>
      <c r="G23" s="228" t="s">
        <v>16</v>
      </c>
      <c r="H23" s="325">
        <v>150</v>
      </c>
      <c r="I23" s="325"/>
    </row>
    <row r="24" spans="1:9">
      <c r="A24" t="s">
        <v>327</v>
      </c>
      <c r="B24">
        <v>1076.28</v>
      </c>
      <c r="E24" s="227" t="s">
        <v>190</v>
      </c>
      <c r="F24" s="228" t="s">
        <v>191</v>
      </c>
      <c r="G24" s="229" t="s">
        <v>16</v>
      </c>
      <c r="H24" s="325">
        <v>150</v>
      </c>
      <c r="I24" s="325"/>
    </row>
    <row r="25" spans="1:9">
      <c r="A25" t="s">
        <v>328</v>
      </c>
      <c r="B25">
        <v>1076.29</v>
      </c>
      <c r="E25" s="227" t="s">
        <v>229</v>
      </c>
      <c r="F25" s="228" t="s">
        <v>230</v>
      </c>
      <c r="G25" s="228" t="s">
        <v>16</v>
      </c>
      <c r="H25" s="325">
        <v>150</v>
      </c>
      <c r="I25" s="325"/>
    </row>
    <row r="26" spans="1:9">
      <c r="B26" s="321">
        <f>SUM(B24:B25)</f>
        <v>2152.5699999999997</v>
      </c>
      <c r="E26" s="227" t="s">
        <v>231</v>
      </c>
      <c r="F26" s="228" t="s">
        <v>230</v>
      </c>
      <c r="G26" s="228" t="s">
        <v>16</v>
      </c>
      <c r="H26" s="325">
        <v>150</v>
      </c>
      <c r="I26" s="325"/>
    </row>
    <row r="27" spans="1:9">
      <c r="E27" s="227" t="s">
        <v>232</v>
      </c>
      <c r="F27" s="228" t="s">
        <v>230</v>
      </c>
      <c r="G27" s="228" t="s">
        <v>16</v>
      </c>
      <c r="H27" s="325">
        <v>150</v>
      </c>
      <c r="I27" s="325"/>
    </row>
    <row r="28" spans="1:9">
      <c r="E28" s="227" t="s">
        <v>233</v>
      </c>
      <c r="F28" s="228" t="s">
        <v>234</v>
      </c>
      <c r="G28" s="228" t="s">
        <v>16</v>
      </c>
      <c r="H28" s="325"/>
      <c r="I28" s="327">
        <v>175</v>
      </c>
    </row>
    <row r="29" spans="1:9">
      <c r="A29" t="s">
        <v>329</v>
      </c>
      <c r="B29" s="331">
        <f>+J33</f>
        <v>4812.5</v>
      </c>
      <c r="E29" s="227" t="s">
        <v>236</v>
      </c>
      <c r="F29" s="228" t="s">
        <v>234</v>
      </c>
      <c r="G29" s="228" t="s">
        <v>16</v>
      </c>
      <c r="H29" s="325"/>
      <c r="I29" s="327">
        <v>175</v>
      </c>
    </row>
    <row r="30" spans="1:9">
      <c r="E30" s="227" t="s">
        <v>237</v>
      </c>
      <c r="F30" s="228" t="s">
        <v>234</v>
      </c>
      <c r="G30" s="228" t="s">
        <v>16</v>
      </c>
      <c r="H30" s="325"/>
      <c r="I30" s="327">
        <v>175</v>
      </c>
    </row>
    <row r="31" spans="1:9">
      <c r="E31" s="227" t="s">
        <v>238</v>
      </c>
      <c r="F31" s="228" t="s">
        <v>234</v>
      </c>
      <c r="G31" s="228" t="s">
        <v>16</v>
      </c>
      <c r="H31" s="325">
        <v>150</v>
      </c>
      <c r="I31" s="325"/>
    </row>
    <row r="32" spans="1:9">
      <c r="A32" t="s">
        <v>330</v>
      </c>
      <c r="B32" s="321">
        <v>82.5</v>
      </c>
      <c r="E32" s="227" t="s">
        <v>239</v>
      </c>
      <c r="F32" s="228" t="s">
        <v>240</v>
      </c>
      <c r="G32" s="228" t="s">
        <v>16</v>
      </c>
      <c r="H32" s="325">
        <v>150</v>
      </c>
      <c r="I32" s="325"/>
    </row>
    <row r="33" spans="1:10" ht="15" thickBot="1">
      <c r="E33" s="1650"/>
      <c r="F33" s="1650"/>
      <c r="G33" s="1650"/>
      <c r="H33" s="329">
        <f>SUM(H3:H32)</f>
        <v>2100</v>
      </c>
      <c r="I33" s="329">
        <f>SUM(I3:I32)</f>
        <v>2712.5</v>
      </c>
      <c r="J33" s="330">
        <f>+H33+I33</f>
        <v>4812.5</v>
      </c>
    </row>
    <row r="34" spans="1:10" ht="15" thickTop="1">
      <c r="A34" t="s">
        <v>331</v>
      </c>
      <c r="B34" s="332">
        <f>+B6+B14+B17+B21+B26+B29+J39+B32</f>
        <v>8546.86</v>
      </c>
    </row>
    <row r="37" spans="1:10">
      <c r="B37">
        <v>8546.86</v>
      </c>
      <c r="C37" s="330">
        <f>+B37-B34</f>
        <v>0</v>
      </c>
    </row>
    <row r="39" spans="1:10">
      <c r="J39" s="330"/>
    </row>
  </sheetData>
  <conditionalFormatting sqref="E3:E4">
    <cfRule type="duplicateValues" dxfId="557" priority="19"/>
  </conditionalFormatting>
  <conditionalFormatting sqref="E12">
    <cfRule type="duplicateValues" dxfId="556" priority="15"/>
    <cfRule type="duplicateValues" dxfId="555" priority="16"/>
    <cfRule type="duplicateValues" dxfId="554" priority="17"/>
  </conditionalFormatting>
  <conditionalFormatting sqref="E13:E14">
    <cfRule type="duplicateValues" dxfId="553" priority="2022"/>
  </conditionalFormatting>
  <conditionalFormatting sqref="E15:E17">
    <cfRule type="duplicateValues" dxfId="552" priority="2030"/>
  </conditionalFormatting>
  <conditionalFormatting sqref="E18">
    <cfRule type="duplicateValues" dxfId="551" priority="5"/>
    <cfRule type="duplicateValues" dxfId="550" priority="6"/>
    <cfRule type="duplicateValues" dxfId="549" priority="7"/>
    <cfRule type="duplicateValues" dxfId="548" priority="8"/>
    <cfRule type="duplicateValues" dxfId="547" priority="9"/>
    <cfRule type="duplicateValues" dxfId="546" priority="10"/>
  </conditionalFormatting>
  <conditionalFormatting sqref="E19:E32 E2:E12">
    <cfRule type="duplicateValues" dxfId="545" priority="2040"/>
  </conditionalFormatting>
  <conditionalFormatting sqref="E19:E32 E2:E14">
    <cfRule type="duplicateValues" dxfId="544" priority="2043"/>
  </conditionalFormatting>
  <conditionalFormatting sqref="E23">
    <cfRule type="duplicateValues" dxfId="543" priority="2"/>
    <cfRule type="duplicateValues" dxfId="542" priority="3"/>
    <cfRule type="duplicateValues" dxfId="541" priority="4"/>
  </conditionalFormatting>
  <conditionalFormatting sqref="E24:E32 E19:E22 E2:E11">
    <cfRule type="duplicateValues" dxfId="540" priority="2036"/>
  </conditionalFormatting>
  <conditionalFormatting sqref="E24:E32 E19:E22 E5:E11 E2">
    <cfRule type="duplicateValues" dxfId="539" priority="2031"/>
  </conditionalFormatting>
  <conditionalFormatting sqref="E24:E32">
    <cfRule type="duplicateValues" dxfId="538" priority="2046"/>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indexed="57"/>
  </sheetPr>
  <dimension ref="A1:JB673"/>
  <sheetViews>
    <sheetView showGridLines="0" tabSelected="1" zoomScale="92" zoomScaleNormal="92" workbookViewId="0">
      <pane xSplit="4" ySplit="7" topLeftCell="EK185" activePane="bottomRight" state="frozen"/>
      <selection pane="topRight" activeCell="H25" sqref="H25"/>
      <selection pane="bottomLeft" activeCell="H25" sqref="H25"/>
      <selection pane="bottomRight" activeCell="ES193" sqref="ES193"/>
    </sheetView>
  </sheetViews>
  <sheetFormatPr baseColWidth="10" defaultColWidth="11.44140625" defaultRowHeight="10.199999999999999" outlineLevelRow="1" outlineLevelCol="2"/>
  <cols>
    <col min="1" max="1" width="11.44140625" style="770"/>
    <col min="2" max="2" width="7.109375" style="765" customWidth="1"/>
    <col min="3" max="3" width="34.88671875" style="778" customWidth="1"/>
    <col min="4" max="4" width="32.5546875" style="765" customWidth="1"/>
    <col min="5" max="5" width="11.88671875" style="770" customWidth="1"/>
    <col min="6" max="6" width="11.33203125" style="779" customWidth="1" outlineLevel="1"/>
    <col min="7" max="7" width="13.44140625" style="779" customWidth="1" outlineLevel="1"/>
    <col min="8" max="8" width="10.6640625" style="779" customWidth="1" outlineLevel="1"/>
    <col min="9" max="9" width="9.6640625" style="779" customWidth="1" outlineLevel="1"/>
    <col min="10" max="12" width="11.109375" style="780" customWidth="1" outlineLevel="1"/>
    <col min="13" max="13" width="12.33203125" style="780" customWidth="1" outlineLevel="2"/>
    <col min="14" max="14" width="13.33203125" style="780" customWidth="1" outlineLevel="2"/>
    <col min="15" max="15" width="11.33203125" style="780" customWidth="1" outlineLevel="1"/>
    <col min="16" max="16" width="24.109375" style="779" customWidth="1" outlineLevel="1"/>
    <col min="17" max="17" width="11.88671875" style="779" customWidth="1" outlineLevel="1"/>
    <col min="18" max="28" width="10" style="779" customWidth="1" outlineLevel="1"/>
    <col min="29" max="32" width="10" style="779" customWidth="1" outlineLevel="2"/>
    <col min="33" max="36" width="10" style="849" customWidth="1" outlineLevel="2"/>
    <col min="37" max="37" width="9.33203125" style="779" customWidth="1" outlineLevel="2"/>
    <col min="38" max="38" width="12.5546875" style="779" customWidth="1" outlineLevel="2"/>
    <col min="39" max="39" width="7.6640625" style="779" customWidth="1" outlineLevel="2"/>
    <col min="40" max="40" width="7.109375" style="779" customWidth="1" outlineLevel="2"/>
    <col min="41" max="41" width="7.6640625" style="779" customWidth="1" outlineLevel="2"/>
    <col min="42" max="42" width="9.33203125" style="779" customWidth="1" outlineLevel="2"/>
    <col min="43" max="43" width="9" style="779" customWidth="1" outlineLevel="2"/>
    <col min="44" max="44" width="7.6640625" style="779" customWidth="1" outlineLevel="2"/>
    <col min="45" max="45" width="12.109375" style="779" customWidth="1" outlineLevel="2"/>
    <col min="46" max="46" width="8.5546875" style="779" customWidth="1" outlineLevel="2"/>
    <col min="47" max="47" width="8.109375" style="779" customWidth="1" outlineLevel="2"/>
    <col min="48" max="48" width="10.109375" style="770" customWidth="1" outlineLevel="2"/>
    <col min="49" max="49" width="21.44140625" style="779" customWidth="1" outlineLevel="1"/>
    <col min="50" max="50" width="14.5546875" style="779" customWidth="1" outlineLevel="1"/>
    <col min="51" max="54" width="12" style="779" customWidth="1" outlineLevel="1"/>
    <col min="55" max="55" width="13.88671875" style="779" customWidth="1" outlineLevel="1"/>
    <col min="56" max="56" width="12" style="779" customWidth="1" outlineLevel="1"/>
    <col min="57" max="57" width="10.5546875" style="779" customWidth="1" outlineLevel="1"/>
    <col min="58" max="58" width="12" style="779" customWidth="1" outlineLevel="1"/>
    <col min="59" max="59" width="15.33203125" style="779" customWidth="1" outlineLevel="1"/>
    <col min="60" max="60" width="16" style="779" customWidth="1" outlineLevel="1"/>
    <col min="61" max="75" width="12" style="779" customWidth="1" outlineLevel="1"/>
    <col min="76" max="93" width="12" style="779" customWidth="1" outlineLevel="2"/>
    <col min="94" max="94" width="2.109375" style="770" customWidth="1" outlineLevel="1"/>
    <col min="95" max="95" width="11.44140625" style="770" customWidth="1" outlineLevel="1"/>
    <col min="96" max="96" width="11.33203125" style="779" customWidth="1" outlineLevel="1"/>
    <col min="97" max="98" width="10.6640625" style="779" customWidth="1" outlineLevel="1"/>
    <col min="99" max="99" width="14.109375" style="779" customWidth="1" outlineLevel="1"/>
    <col min="100" max="100" width="12.5546875" style="779" customWidth="1" outlineLevel="1"/>
    <col min="101" max="102" width="10.5546875" style="779" customWidth="1" outlineLevel="1"/>
    <col min="103" max="103" width="9.88671875" style="779" customWidth="1" outlineLevel="1"/>
    <col min="104" max="104" width="12.6640625" style="779" customWidth="1" outlineLevel="1"/>
    <col min="105" max="105" width="10.33203125" style="779" customWidth="1" outlineLevel="1"/>
    <col min="106" max="111" width="11" style="779" customWidth="1" outlineLevel="1"/>
    <col min="112" max="112" width="10" style="779" customWidth="1" outlineLevel="1"/>
    <col min="113" max="113" width="11.33203125" style="779" customWidth="1" outlineLevel="1"/>
    <col min="114" max="114" width="10.109375" style="779" customWidth="1" outlineLevel="1"/>
    <col min="115" max="115" width="9.33203125" style="779" customWidth="1" outlineLevel="1"/>
    <col min="116" max="116" width="11.33203125" style="779" customWidth="1" outlineLevel="1"/>
    <col min="117" max="117" width="11.44140625" style="779" customWidth="1" outlineLevel="1"/>
    <col min="118" max="118" width="10.6640625" style="779" customWidth="1" outlineLevel="1"/>
    <col min="119" max="119" width="8.88671875" style="779" customWidth="1" outlineLevel="1"/>
    <col min="120" max="120" width="9.6640625" style="779" customWidth="1" outlineLevel="1"/>
    <col min="121" max="121" width="13.44140625" style="779" customWidth="1" outlineLevel="1"/>
    <col min="122" max="122" width="10" style="779" customWidth="1" outlineLevel="1"/>
    <col min="123" max="123" width="11.109375" style="779" customWidth="1" outlineLevel="2"/>
    <col min="124" max="130" width="8.88671875" style="779" customWidth="1" outlineLevel="2"/>
    <col min="131" max="140" width="11.33203125" style="779" customWidth="1" outlineLevel="2"/>
    <col min="141" max="141" width="8.109375" style="770" customWidth="1" outlineLevel="1"/>
    <col min="142" max="142" width="13.6640625" style="1160" customWidth="1"/>
    <col min="143" max="143" width="13.88671875" style="770" customWidth="1"/>
    <col min="144" max="144" width="12.88671875" style="770" customWidth="1"/>
    <col min="145" max="145" width="12.109375" style="770" customWidth="1"/>
    <col min="146" max="146" width="13.44140625" style="770" customWidth="1"/>
    <col min="147" max="147" width="13.5546875" style="770" customWidth="1"/>
    <col min="148" max="150" width="12.33203125" style="770" customWidth="1"/>
    <col min="151" max="151" width="14.44140625" style="770" customWidth="1"/>
    <col min="152" max="152" width="13" style="770" customWidth="1"/>
    <col min="153" max="161" width="11.44140625" style="770" customWidth="1"/>
    <col min="162" max="162" width="17.33203125" style="770" customWidth="1"/>
    <col min="163" max="167" width="11.44140625" style="770" hidden="1" customWidth="1"/>
    <col min="168" max="168" width="16.88671875" style="770" hidden="1" customWidth="1"/>
    <col min="169" max="169" width="11.44140625" style="770" customWidth="1"/>
    <col min="170" max="16384" width="11.44140625" style="770"/>
  </cols>
  <sheetData>
    <row r="1" spans="1:175" ht="15.6">
      <c r="C1" s="766">
        <v>1</v>
      </c>
      <c r="D1" s="767">
        <v>2</v>
      </c>
      <c r="E1" s="768">
        <v>3</v>
      </c>
      <c r="F1" s="769">
        <v>4</v>
      </c>
      <c r="G1" s="768">
        <v>5</v>
      </c>
      <c r="H1" s="769">
        <v>6</v>
      </c>
      <c r="I1" s="768">
        <v>7</v>
      </c>
      <c r="J1" s="769">
        <v>8</v>
      </c>
      <c r="K1" s="768">
        <v>9</v>
      </c>
      <c r="L1" s="769">
        <v>10</v>
      </c>
      <c r="M1" s="768">
        <v>11</v>
      </c>
      <c r="N1" s="769">
        <v>12</v>
      </c>
      <c r="O1" s="768">
        <v>13</v>
      </c>
      <c r="P1" s="769">
        <v>14</v>
      </c>
      <c r="Q1" s="768">
        <v>15</v>
      </c>
      <c r="R1" s="769">
        <v>16</v>
      </c>
      <c r="S1" s="768">
        <v>17</v>
      </c>
      <c r="T1" s="769">
        <v>18</v>
      </c>
      <c r="U1" s="768">
        <v>19</v>
      </c>
      <c r="V1" s="769">
        <v>20</v>
      </c>
      <c r="W1" s="768">
        <v>21</v>
      </c>
      <c r="X1" s="769">
        <v>22</v>
      </c>
      <c r="Y1" s="768">
        <v>23</v>
      </c>
      <c r="Z1" s="769">
        <v>24</v>
      </c>
      <c r="AA1" s="768">
        <v>25</v>
      </c>
      <c r="AB1" s="769">
        <v>26</v>
      </c>
      <c r="AC1" s="768">
        <v>27</v>
      </c>
      <c r="AD1" s="769">
        <v>28</v>
      </c>
      <c r="AE1" s="768">
        <v>29</v>
      </c>
      <c r="AF1" s="769">
        <v>30</v>
      </c>
      <c r="AG1" s="768">
        <v>31</v>
      </c>
      <c r="AH1" s="769">
        <v>32</v>
      </c>
      <c r="AI1" s="768">
        <v>33</v>
      </c>
      <c r="AJ1" s="769">
        <v>34</v>
      </c>
      <c r="AK1" s="768">
        <v>35</v>
      </c>
      <c r="AL1" s="769">
        <v>36</v>
      </c>
      <c r="AM1" s="768">
        <v>37</v>
      </c>
      <c r="AN1" s="769">
        <v>38</v>
      </c>
      <c r="AO1" s="768">
        <v>39</v>
      </c>
      <c r="AP1" s="769">
        <v>40</v>
      </c>
      <c r="AQ1" s="768">
        <v>41</v>
      </c>
      <c r="AR1" s="769">
        <v>42</v>
      </c>
      <c r="AS1" s="768">
        <v>43</v>
      </c>
      <c r="AT1" s="769">
        <v>44</v>
      </c>
      <c r="AU1" s="768">
        <v>45</v>
      </c>
      <c r="AV1" s="769">
        <v>46</v>
      </c>
      <c r="AW1" s="768">
        <v>47</v>
      </c>
      <c r="AX1" s="769">
        <v>48</v>
      </c>
      <c r="AY1" s="768">
        <v>49</v>
      </c>
      <c r="AZ1" s="769">
        <v>50</v>
      </c>
      <c r="BA1" s="768">
        <v>51</v>
      </c>
      <c r="BB1" s="769">
        <v>52</v>
      </c>
      <c r="BC1" s="768">
        <v>53</v>
      </c>
      <c r="BD1" s="769">
        <v>54</v>
      </c>
      <c r="BE1" s="768">
        <v>55</v>
      </c>
      <c r="BF1" s="769">
        <v>56</v>
      </c>
      <c r="BG1" s="768">
        <v>57</v>
      </c>
      <c r="BH1" s="769">
        <v>58</v>
      </c>
      <c r="BI1" s="768">
        <v>59</v>
      </c>
      <c r="BJ1" s="769">
        <v>60</v>
      </c>
      <c r="BK1" s="768">
        <v>61</v>
      </c>
      <c r="BL1" s="769">
        <v>62</v>
      </c>
      <c r="BM1" s="768">
        <v>63</v>
      </c>
      <c r="BN1" s="769">
        <v>64</v>
      </c>
      <c r="BO1" s="768">
        <v>65</v>
      </c>
      <c r="BP1" s="769">
        <v>66</v>
      </c>
      <c r="BQ1" s="768">
        <v>67</v>
      </c>
      <c r="BR1" s="769">
        <v>68</v>
      </c>
      <c r="BS1" s="768">
        <v>69</v>
      </c>
      <c r="BT1" s="769">
        <v>70</v>
      </c>
      <c r="BU1" s="768">
        <v>71</v>
      </c>
      <c r="BV1" s="769">
        <v>72</v>
      </c>
      <c r="BW1" s="768">
        <v>73</v>
      </c>
      <c r="BX1" s="769">
        <v>74</v>
      </c>
      <c r="BY1" s="768">
        <v>75</v>
      </c>
      <c r="BZ1" s="769">
        <v>76</v>
      </c>
      <c r="CA1" s="768">
        <v>77</v>
      </c>
      <c r="CB1" s="769">
        <v>78</v>
      </c>
      <c r="CC1" s="768">
        <v>79</v>
      </c>
      <c r="CD1" s="769">
        <v>80</v>
      </c>
      <c r="CE1" s="768">
        <v>81</v>
      </c>
      <c r="CF1" s="769">
        <v>82</v>
      </c>
      <c r="CG1" s="768">
        <v>83</v>
      </c>
      <c r="CH1" s="769">
        <v>84</v>
      </c>
      <c r="CI1" s="768">
        <v>85</v>
      </c>
      <c r="CJ1" s="769">
        <v>86</v>
      </c>
      <c r="CK1" s="768">
        <v>87</v>
      </c>
      <c r="CL1" s="769">
        <v>88</v>
      </c>
      <c r="CM1" s="768">
        <v>89</v>
      </c>
      <c r="CN1" s="769">
        <v>90</v>
      </c>
      <c r="CO1" s="768">
        <v>91</v>
      </c>
      <c r="CP1" s="769">
        <v>92</v>
      </c>
      <c r="CQ1" s="768">
        <v>93</v>
      </c>
      <c r="CR1" s="769">
        <v>94</v>
      </c>
      <c r="CS1" s="768">
        <v>95</v>
      </c>
      <c r="CT1" s="769">
        <v>96</v>
      </c>
      <c r="CU1" s="768">
        <v>97</v>
      </c>
      <c r="CV1" s="769">
        <v>98</v>
      </c>
      <c r="CW1" s="768">
        <v>99</v>
      </c>
      <c r="CX1" s="769">
        <v>100</v>
      </c>
      <c r="CY1" s="768">
        <v>101</v>
      </c>
      <c r="CZ1" s="769">
        <v>102</v>
      </c>
      <c r="DA1" s="768">
        <v>103</v>
      </c>
      <c r="DB1" s="769">
        <v>104</v>
      </c>
      <c r="DC1" s="768">
        <v>105</v>
      </c>
      <c r="DD1" s="769">
        <v>106</v>
      </c>
      <c r="DE1" s="768">
        <v>107</v>
      </c>
      <c r="DF1" s="769">
        <v>108</v>
      </c>
      <c r="DG1" s="768">
        <v>109</v>
      </c>
      <c r="DH1" s="769">
        <v>110</v>
      </c>
      <c r="DI1" s="768">
        <v>111</v>
      </c>
      <c r="DJ1" s="769">
        <v>112</v>
      </c>
      <c r="DK1" s="768">
        <v>113</v>
      </c>
      <c r="DL1" s="769">
        <v>114</v>
      </c>
      <c r="DM1" s="768">
        <v>115</v>
      </c>
      <c r="DN1" s="769">
        <v>116</v>
      </c>
      <c r="DO1" s="768">
        <v>117</v>
      </c>
      <c r="DP1" s="769">
        <v>118</v>
      </c>
      <c r="DQ1" s="768">
        <v>119</v>
      </c>
      <c r="DR1" s="769">
        <v>120</v>
      </c>
      <c r="DS1" s="768">
        <v>121</v>
      </c>
      <c r="DT1" s="769">
        <v>122</v>
      </c>
      <c r="DU1" s="768">
        <v>123</v>
      </c>
      <c r="DV1" s="769">
        <v>124</v>
      </c>
      <c r="DW1" s="768">
        <v>125</v>
      </c>
      <c r="DX1" s="769">
        <v>126</v>
      </c>
      <c r="DY1" s="768">
        <v>127</v>
      </c>
      <c r="DZ1" s="769">
        <v>128</v>
      </c>
      <c r="EA1" s="768">
        <v>129</v>
      </c>
      <c r="EB1" s="769">
        <v>130</v>
      </c>
      <c r="EC1" s="768">
        <v>131</v>
      </c>
      <c r="ED1" s="769">
        <v>132</v>
      </c>
      <c r="EE1" s="768">
        <v>133</v>
      </c>
      <c r="EF1" s="769">
        <v>134</v>
      </c>
      <c r="EG1" s="768">
        <v>135</v>
      </c>
      <c r="EH1" s="769">
        <v>136</v>
      </c>
      <c r="EI1" s="768">
        <v>137</v>
      </c>
      <c r="EJ1" s="769">
        <v>138</v>
      </c>
      <c r="EK1" s="768">
        <v>139</v>
      </c>
      <c r="EL1" s="1159">
        <v>140</v>
      </c>
      <c r="EM1" s="768">
        <v>141</v>
      </c>
      <c r="EN1" s="769">
        <v>142</v>
      </c>
      <c r="EO1" s="769">
        <v>143</v>
      </c>
      <c r="EP1" s="769">
        <v>144</v>
      </c>
      <c r="EQ1" s="769">
        <v>145</v>
      </c>
      <c r="ER1" s="769">
        <v>146</v>
      </c>
      <c r="ES1" s="769">
        <v>147</v>
      </c>
      <c r="ET1" s="768">
        <v>148</v>
      </c>
      <c r="EU1" s="768">
        <v>149</v>
      </c>
      <c r="EV1" s="769">
        <v>150</v>
      </c>
      <c r="EW1" s="768">
        <v>151</v>
      </c>
      <c r="EX1" s="769">
        <v>152</v>
      </c>
      <c r="EY1" s="768">
        <v>153</v>
      </c>
      <c r="EZ1" s="768">
        <v>154</v>
      </c>
      <c r="FA1" s="768">
        <v>155</v>
      </c>
      <c r="FB1" s="768">
        <v>156</v>
      </c>
      <c r="FC1" s="768">
        <v>157</v>
      </c>
      <c r="FD1" s="768">
        <v>158</v>
      </c>
      <c r="FE1" s="768">
        <v>159</v>
      </c>
      <c r="FF1" s="769">
        <v>160</v>
      </c>
    </row>
    <row r="2" spans="1:175" s="773" customFormat="1" ht="15.6">
      <c r="B2" s="771"/>
      <c r="C2" s="772" t="s">
        <v>0</v>
      </c>
      <c r="D2" s="767"/>
      <c r="E2" s="769"/>
      <c r="J2" s="774"/>
      <c r="K2" s="774"/>
      <c r="L2" s="774"/>
      <c r="N2" s="774"/>
      <c r="O2" s="774"/>
      <c r="AV2" s="770"/>
      <c r="CP2" s="770"/>
      <c r="CQ2" s="770"/>
      <c r="EK2" s="770"/>
      <c r="EL2" s="1160"/>
      <c r="EM2" s="770"/>
      <c r="EN2" s="770"/>
      <c r="EO2" s="775"/>
      <c r="EP2" s="775"/>
      <c r="EQ2" s="775"/>
      <c r="ER2" s="775"/>
      <c r="ES2" s="775"/>
      <c r="ET2" s="770"/>
      <c r="EU2" s="770"/>
      <c r="EV2" s="770"/>
      <c r="EW2" s="770"/>
      <c r="EX2" s="770"/>
      <c r="EY2" s="770"/>
      <c r="EZ2" s="770"/>
      <c r="FA2" s="770"/>
      <c r="FB2" s="770"/>
      <c r="FC2" s="770"/>
      <c r="FD2" s="770"/>
      <c r="FE2" s="770"/>
      <c r="FF2" s="770"/>
      <c r="FG2" s="770"/>
      <c r="FH2" s="770"/>
      <c r="FI2" s="770"/>
      <c r="FJ2" s="770"/>
      <c r="FK2" s="770"/>
      <c r="FL2" s="770"/>
      <c r="FM2" s="770"/>
      <c r="FN2" s="770"/>
      <c r="FO2" s="770"/>
      <c r="FP2" s="770"/>
      <c r="FQ2" s="770"/>
    </row>
    <row r="3" spans="1:175" ht="17.399999999999999">
      <c r="C3" s="776" t="s">
        <v>943</v>
      </c>
      <c r="D3" s="777"/>
      <c r="F3" s="770"/>
      <c r="G3" s="770"/>
      <c r="H3" s="770"/>
      <c r="I3" s="770"/>
      <c r="J3" s="770"/>
      <c r="K3" s="770"/>
      <c r="L3" s="770"/>
      <c r="M3" s="774"/>
      <c r="N3" s="770" t="s">
        <v>332</v>
      </c>
      <c r="O3" s="770"/>
      <c r="P3" s="770"/>
      <c r="Q3" s="770"/>
      <c r="R3" s="770"/>
      <c r="S3" s="770"/>
      <c r="T3" s="770"/>
      <c r="U3" s="770"/>
      <c r="V3" s="770"/>
      <c r="W3" s="770"/>
      <c r="X3" s="770"/>
      <c r="Y3" s="770"/>
      <c r="Z3" s="770"/>
      <c r="AA3" s="770"/>
      <c r="AB3" s="770"/>
      <c r="AC3" s="770"/>
      <c r="AD3" s="770"/>
      <c r="AE3" s="770"/>
      <c r="AF3" s="770"/>
      <c r="AG3" s="770"/>
      <c r="AH3" s="770"/>
      <c r="AI3" s="770"/>
      <c r="AJ3" s="770"/>
      <c r="AK3" s="770"/>
      <c r="AL3" s="770"/>
      <c r="AM3" s="770"/>
      <c r="AN3" s="770"/>
      <c r="AO3" s="770"/>
      <c r="AP3" s="770"/>
      <c r="AQ3" s="770"/>
      <c r="AR3" s="770"/>
      <c r="AS3" s="770"/>
      <c r="AT3" s="770"/>
      <c r="AU3" s="770"/>
      <c r="AW3" s="770"/>
      <c r="AX3" s="770"/>
      <c r="AY3" s="770"/>
      <c r="AZ3" s="770"/>
      <c r="BA3" s="770"/>
      <c r="BB3" s="770"/>
      <c r="BC3" s="770"/>
      <c r="BD3" s="770"/>
      <c r="BE3" s="770"/>
      <c r="BF3" s="770"/>
      <c r="BG3" s="770"/>
      <c r="BH3" s="770"/>
      <c r="BI3" s="770"/>
      <c r="BJ3" s="770"/>
      <c r="BK3" s="770"/>
      <c r="BL3" s="770"/>
      <c r="BM3" s="770"/>
      <c r="BN3" s="770"/>
      <c r="BO3" s="770"/>
      <c r="BP3" s="770"/>
      <c r="BQ3" s="770"/>
      <c r="BR3" s="770"/>
      <c r="BS3" s="770"/>
      <c r="BT3" s="770"/>
      <c r="BU3" s="770"/>
      <c r="BV3" s="770"/>
      <c r="BW3" s="770"/>
      <c r="BX3" s="770"/>
      <c r="BY3" s="770"/>
      <c r="BZ3" s="770"/>
      <c r="CA3" s="770"/>
      <c r="CB3" s="770"/>
      <c r="CC3" s="770"/>
      <c r="CD3" s="770"/>
      <c r="CE3" s="770"/>
      <c r="CF3" s="770"/>
      <c r="CG3" s="770"/>
      <c r="CH3" s="770"/>
      <c r="CI3" s="770"/>
      <c r="CJ3" s="770"/>
      <c r="CK3" s="770"/>
      <c r="CL3" s="770"/>
      <c r="CM3" s="770"/>
      <c r="CN3" s="770"/>
      <c r="CO3" s="770"/>
      <c r="CR3" s="770"/>
      <c r="CS3" s="770"/>
      <c r="CT3" s="770"/>
      <c r="CU3" s="770"/>
      <c r="CV3" s="770"/>
      <c r="CW3" s="770"/>
      <c r="CX3" s="770"/>
      <c r="CY3" s="770"/>
      <c r="CZ3" s="770"/>
      <c r="DA3" s="770"/>
      <c r="DB3" s="770"/>
      <c r="DC3" s="770"/>
      <c r="DD3" s="770"/>
      <c r="DE3" s="770"/>
      <c r="DF3" s="770"/>
      <c r="DG3" s="770"/>
      <c r="DH3" s="770"/>
      <c r="DI3" s="770"/>
      <c r="DJ3" s="770"/>
      <c r="DK3" s="770"/>
      <c r="DL3" s="770"/>
      <c r="DM3" s="770"/>
      <c r="DN3" s="770"/>
      <c r="DO3" s="770"/>
      <c r="DP3" s="770"/>
      <c r="DQ3" s="770"/>
      <c r="DR3" s="770"/>
      <c r="DS3" s="770"/>
      <c r="DT3" s="770"/>
      <c r="DU3" s="770"/>
      <c r="DV3" s="770"/>
      <c r="DW3" s="770"/>
      <c r="DX3" s="770"/>
      <c r="DY3" s="770"/>
      <c r="DZ3" s="770"/>
      <c r="EA3" s="770"/>
      <c r="EB3" s="770"/>
      <c r="EC3" s="770"/>
      <c r="ED3" s="770"/>
      <c r="EE3" s="770"/>
      <c r="EF3" s="770"/>
      <c r="EG3" s="770"/>
      <c r="EH3" s="770"/>
      <c r="EI3" s="770"/>
      <c r="EJ3" s="770"/>
      <c r="EM3" s="1132"/>
    </row>
    <row r="4" spans="1:175" ht="12.75" customHeight="1" thickBot="1">
      <c r="D4" s="767"/>
      <c r="P4" s="768"/>
      <c r="Q4" s="768"/>
      <c r="R4" s="768"/>
      <c r="S4" s="768"/>
      <c r="T4" s="768"/>
      <c r="U4" s="768"/>
      <c r="V4" s="768"/>
      <c r="W4" s="768"/>
      <c r="X4" s="768"/>
      <c r="Y4" s="768"/>
      <c r="Z4" s="768"/>
      <c r="AA4" s="768"/>
      <c r="AB4" s="768"/>
      <c r="AC4" s="768"/>
      <c r="AD4" s="768"/>
      <c r="AE4" s="768"/>
      <c r="AF4" s="768"/>
      <c r="AG4" s="768"/>
      <c r="AH4" s="768"/>
      <c r="AI4" s="768"/>
      <c r="AJ4" s="768"/>
      <c r="AK4" s="768"/>
      <c r="AL4" s="768"/>
      <c r="AM4" s="768"/>
      <c r="AN4" s="768"/>
      <c r="AO4" s="768"/>
      <c r="AP4" s="768"/>
      <c r="AQ4" s="768"/>
      <c r="AR4" s="768"/>
      <c r="AS4" s="768"/>
      <c r="AT4" s="768"/>
      <c r="AU4" s="768"/>
      <c r="AV4" s="768"/>
      <c r="AW4" s="1803" t="s">
        <v>333</v>
      </c>
      <c r="AX4" s="1803"/>
      <c r="AY4" s="1803"/>
      <c r="AZ4" s="1803"/>
      <c r="BA4" s="1803"/>
      <c r="BB4" s="1803"/>
      <c r="BC4" s="1803"/>
      <c r="BD4" s="1803"/>
      <c r="BE4" s="1803"/>
      <c r="BF4" s="1803"/>
      <c r="BG4" s="1803"/>
      <c r="BH4" s="1803"/>
      <c r="BI4" s="1803"/>
      <c r="BJ4" s="1803"/>
      <c r="BK4" s="1803"/>
      <c r="BL4" s="1803"/>
      <c r="BM4" s="1803"/>
      <c r="BN4" s="1803"/>
      <c r="BO4" s="1803"/>
      <c r="BP4" s="1803"/>
      <c r="BQ4" s="1803"/>
      <c r="BR4" s="1803"/>
      <c r="BS4" s="1803"/>
      <c r="BT4" s="1803"/>
      <c r="BU4" s="1803"/>
      <c r="BV4" s="1803"/>
      <c r="BW4" s="1803"/>
      <c r="BX4" s="1803"/>
      <c r="BY4" s="1803"/>
      <c r="BZ4" s="1803"/>
      <c r="CA4" s="1803"/>
      <c r="CB4" s="1803"/>
      <c r="CC4" s="1803"/>
      <c r="CD4" s="1803"/>
      <c r="CE4" s="1803"/>
      <c r="CF4" s="1803"/>
      <c r="CG4" s="1803"/>
      <c r="CH4" s="1803"/>
      <c r="CI4" s="1803"/>
      <c r="CJ4" s="1803"/>
      <c r="CK4" s="1803"/>
      <c r="CL4" s="1803"/>
      <c r="CM4" s="1803"/>
      <c r="CN4" s="1803"/>
      <c r="CO4" s="1803"/>
      <c r="CP4" s="769"/>
      <c r="CQ4" s="769"/>
      <c r="CR4" s="1804" t="s">
        <v>334</v>
      </c>
      <c r="CS4" s="1804"/>
      <c r="CT4" s="1804"/>
      <c r="CU4" s="1804"/>
      <c r="CV4" s="1804"/>
      <c r="CW4" s="1804"/>
      <c r="CX4" s="1804"/>
      <c r="CY4" s="1804"/>
      <c r="CZ4" s="1804"/>
      <c r="DA4" s="1804"/>
      <c r="DB4" s="1804"/>
      <c r="DC4" s="1804"/>
      <c r="DD4" s="1804"/>
      <c r="DE4" s="1804"/>
      <c r="DF4" s="1804"/>
      <c r="DG4" s="1804"/>
      <c r="DH4" s="1804"/>
      <c r="DI4" s="1804"/>
      <c r="DJ4" s="1804"/>
      <c r="DK4" s="1804"/>
      <c r="DL4" s="1804"/>
      <c r="DM4" s="1804"/>
      <c r="DN4" s="1804"/>
      <c r="DO4" s="1804"/>
      <c r="DP4" s="1804"/>
      <c r="DQ4" s="1804"/>
      <c r="DR4" s="1804"/>
      <c r="DS4" s="1804"/>
      <c r="DT4" s="1804"/>
      <c r="DU4" s="1804"/>
      <c r="DV4" s="1804"/>
      <c r="DW4" s="1804"/>
      <c r="DX4" s="1804"/>
      <c r="DY4" s="1804"/>
      <c r="DZ4" s="1804"/>
      <c r="EA4" s="1804"/>
      <c r="EB4" s="1804"/>
      <c r="EC4" s="1804"/>
      <c r="ED4" s="1804"/>
      <c r="EE4" s="1804"/>
      <c r="EF4" s="1804"/>
      <c r="EG4" s="1804"/>
      <c r="EH4" s="1804"/>
      <c r="EI4" s="1804"/>
      <c r="EJ4" s="1804"/>
      <c r="FR4" s="1365" t="s">
        <v>335</v>
      </c>
      <c r="FS4" s="1365"/>
    </row>
    <row r="5" spans="1:175" ht="15" customHeight="1" thickBot="1">
      <c r="F5" s="770">
        <v>5</v>
      </c>
      <c r="G5" s="770">
        <v>6</v>
      </c>
      <c r="H5" s="770"/>
      <c r="I5" s="770"/>
      <c r="P5" s="770"/>
      <c r="Q5" s="1805" t="s">
        <v>336</v>
      </c>
      <c r="R5" s="1805"/>
      <c r="S5" s="1805"/>
      <c r="T5" s="1805"/>
      <c r="U5" s="1806" t="s">
        <v>337</v>
      </c>
      <c r="V5" s="1806"/>
      <c r="W5" s="1806"/>
      <c r="X5" s="1806"/>
      <c r="Y5" s="1805" t="s">
        <v>338</v>
      </c>
      <c r="Z5" s="1805"/>
      <c r="AA5" s="1805"/>
      <c r="AB5" s="1805"/>
      <c r="AC5" s="1807" t="s">
        <v>339</v>
      </c>
      <c r="AD5" s="1807"/>
      <c r="AE5" s="1807"/>
      <c r="AF5" s="1807"/>
      <c r="AG5" s="1808" t="s">
        <v>340</v>
      </c>
      <c r="AH5" s="1808"/>
      <c r="AI5" s="1808"/>
      <c r="AJ5" s="1808"/>
      <c r="AK5" s="1798" t="s">
        <v>341</v>
      </c>
      <c r="AL5" s="1799"/>
      <c r="AM5" s="1799"/>
      <c r="AN5" s="1799"/>
      <c r="AO5" s="1800"/>
      <c r="AP5" s="1809" t="s">
        <v>342</v>
      </c>
      <c r="AQ5" s="1809"/>
      <c r="AR5" s="1809"/>
      <c r="AS5" s="1809"/>
      <c r="AT5" s="1809"/>
      <c r="AU5" s="770"/>
      <c r="AW5" s="1810" t="s">
        <v>20</v>
      </c>
      <c r="AX5" s="1810"/>
      <c r="AY5" s="1810"/>
      <c r="AZ5" s="1810"/>
      <c r="BA5" s="1810"/>
      <c r="BB5" s="1810"/>
      <c r="BC5" s="1810"/>
      <c r="BD5" s="1810"/>
      <c r="BE5" s="1810"/>
      <c r="BF5" s="1790" t="s">
        <v>16</v>
      </c>
      <c r="BG5" s="1790"/>
      <c r="BH5" s="1790"/>
      <c r="BI5" s="1790"/>
      <c r="BJ5" s="1790"/>
      <c r="BK5" s="1790"/>
      <c r="BL5" s="1790"/>
      <c r="BM5" s="1790"/>
      <c r="BN5" s="1790"/>
      <c r="BO5" s="1811" t="s">
        <v>343</v>
      </c>
      <c r="BP5" s="1811"/>
      <c r="BQ5" s="1811"/>
      <c r="BR5" s="1811"/>
      <c r="BS5" s="1811"/>
      <c r="BT5" s="1811"/>
      <c r="BU5" s="1811"/>
      <c r="BV5" s="1811"/>
      <c r="BW5" s="1811"/>
      <c r="BX5" s="1812" t="s">
        <v>299</v>
      </c>
      <c r="BY5" s="1812"/>
      <c r="BZ5" s="1812"/>
      <c r="CA5" s="1812"/>
      <c r="CB5" s="1812"/>
      <c r="CC5" s="1812"/>
      <c r="CD5" s="1812"/>
      <c r="CE5" s="1812"/>
      <c r="CF5" s="1812"/>
      <c r="CG5" s="1813" t="s">
        <v>344</v>
      </c>
      <c r="CH5" s="1813"/>
      <c r="CI5" s="1813"/>
      <c r="CJ5" s="1813"/>
      <c r="CK5" s="1813"/>
      <c r="CL5" s="1813"/>
      <c r="CM5" s="1813"/>
      <c r="CN5" s="1813"/>
      <c r="CO5" s="1813"/>
      <c r="CR5" s="1801" t="s">
        <v>20</v>
      </c>
      <c r="CS5" s="1801"/>
      <c r="CT5" s="1801"/>
      <c r="CU5" s="1801"/>
      <c r="CV5" s="1801"/>
      <c r="CW5" s="1801"/>
      <c r="CX5" s="1801"/>
      <c r="CY5" s="1801"/>
      <c r="CZ5" s="1801"/>
      <c r="DA5" s="1790" t="s">
        <v>16</v>
      </c>
      <c r="DB5" s="1790"/>
      <c r="DC5" s="1790"/>
      <c r="DD5" s="1790"/>
      <c r="DE5" s="1790"/>
      <c r="DF5" s="1790"/>
      <c r="DG5" s="1790"/>
      <c r="DH5" s="1790"/>
      <c r="DI5" s="1790"/>
      <c r="DJ5" s="1791" t="s">
        <v>343</v>
      </c>
      <c r="DK5" s="1791"/>
      <c r="DL5" s="1791"/>
      <c r="DM5" s="1791"/>
      <c r="DN5" s="1791"/>
      <c r="DO5" s="1791"/>
      <c r="DP5" s="1791"/>
      <c r="DQ5" s="1791"/>
      <c r="DR5" s="1791"/>
      <c r="DS5" s="1792" t="s">
        <v>299</v>
      </c>
      <c r="DT5" s="1792"/>
      <c r="DU5" s="1792"/>
      <c r="DV5" s="1792"/>
      <c r="DW5" s="1792"/>
      <c r="DX5" s="1792"/>
      <c r="DY5" s="1792"/>
      <c r="DZ5" s="1792"/>
      <c r="EA5" s="1792"/>
      <c r="EB5" s="1793" t="s">
        <v>344</v>
      </c>
      <c r="EC5" s="1793"/>
      <c r="ED5" s="1793"/>
      <c r="EE5" s="1793"/>
      <c r="EF5" s="1793"/>
      <c r="EG5" s="1793"/>
      <c r="EH5" s="1793"/>
      <c r="EI5" s="1793"/>
      <c r="EJ5" s="1793"/>
      <c r="EL5" s="1161"/>
      <c r="FG5" s="1789" t="s">
        <v>345</v>
      </c>
      <c r="FH5" s="1789"/>
      <c r="FI5" s="1789"/>
      <c r="FJ5" s="1789"/>
      <c r="FK5" s="1789"/>
      <c r="FL5" s="1789"/>
      <c r="FR5" s="1366">
        <v>1</v>
      </c>
    </row>
    <row r="6" spans="1:175" s="800" customFormat="1" ht="25.5" customHeight="1" thickBot="1">
      <c r="B6" s="781"/>
      <c r="C6" s="782"/>
      <c r="D6" s="783"/>
      <c r="E6" s="1802" t="s">
        <v>3</v>
      </c>
      <c r="F6" s="1802"/>
      <c r="G6" s="1802"/>
      <c r="H6" s="1802"/>
      <c r="I6" s="1802"/>
      <c r="J6" s="1802"/>
      <c r="K6" s="1802"/>
      <c r="L6" s="1802"/>
      <c r="M6" s="1802"/>
      <c r="N6" s="1802"/>
      <c r="O6" s="1802"/>
      <c r="P6" s="784" t="s">
        <v>2</v>
      </c>
      <c r="Q6" s="785" t="s">
        <v>346</v>
      </c>
      <c r="R6" s="786" t="s">
        <v>346</v>
      </c>
      <c r="S6" s="787" t="s">
        <v>347</v>
      </c>
      <c r="T6" s="787" t="s">
        <v>347</v>
      </c>
      <c r="U6" s="788" t="s">
        <v>346</v>
      </c>
      <c r="V6" s="788" t="s">
        <v>346</v>
      </c>
      <c r="W6" s="788" t="s">
        <v>347</v>
      </c>
      <c r="X6" s="788" t="s">
        <v>347</v>
      </c>
      <c r="Y6" s="787" t="s">
        <v>346</v>
      </c>
      <c r="Z6" s="787" t="s">
        <v>346</v>
      </c>
      <c r="AA6" s="787" t="s">
        <v>347</v>
      </c>
      <c r="AB6" s="787" t="s">
        <v>347</v>
      </c>
      <c r="AC6" s="789" t="s">
        <v>346</v>
      </c>
      <c r="AD6" s="789" t="s">
        <v>346</v>
      </c>
      <c r="AE6" s="789" t="s">
        <v>347</v>
      </c>
      <c r="AF6" s="789" t="s">
        <v>347</v>
      </c>
      <c r="AG6" s="790" t="s">
        <v>346</v>
      </c>
      <c r="AH6" s="790" t="s">
        <v>346</v>
      </c>
      <c r="AI6" s="790" t="s">
        <v>347</v>
      </c>
      <c r="AJ6" s="790" t="s">
        <v>347</v>
      </c>
      <c r="AK6" s="1786" t="s">
        <v>269</v>
      </c>
      <c r="AL6" s="1786" t="s">
        <v>271</v>
      </c>
      <c r="AM6" s="1786" t="s">
        <v>348</v>
      </c>
      <c r="AN6" s="1786" t="s">
        <v>349</v>
      </c>
      <c r="AO6" s="1786" t="s">
        <v>350</v>
      </c>
      <c r="AP6" s="1786" t="s">
        <v>269</v>
      </c>
      <c r="AQ6" s="1786" t="s">
        <v>271</v>
      </c>
      <c r="AR6" s="1786" t="s">
        <v>348</v>
      </c>
      <c r="AS6" s="1786" t="s">
        <v>349</v>
      </c>
      <c r="AT6" s="1786" t="s">
        <v>350</v>
      </c>
      <c r="AU6" s="791" t="s">
        <v>351</v>
      </c>
      <c r="AV6" s="792">
        <v>0</v>
      </c>
      <c r="AW6" s="793" t="s">
        <v>352</v>
      </c>
      <c r="AX6" s="794" t="s">
        <v>353</v>
      </c>
      <c r="AY6" s="795" t="s">
        <v>354</v>
      </c>
      <c r="AZ6" s="796" t="s">
        <v>355</v>
      </c>
      <c r="BA6" s="796" t="s">
        <v>354</v>
      </c>
      <c r="BB6" s="796" t="s">
        <v>355</v>
      </c>
      <c r="BC6" s="797" t="s">
        <v>356</v>
      </c>
      <c r="BD6" s="797" t="s">
        <v>357</v>
      </c>
      <c r="BE6" s="798" t="s">
        <v>9</v>
      </c>
      <c r="BF6" s="793" t="s">
        <v>352</v>
      </c>
      <c r="BG6" s="795" t="s">
        <v>353</v>
      </c>
      <c r="BH6" s="795" t="s">
        <v>354</v>
      </c>
      <c r="BI6" s="796" t="s">
        <v>355</v>
      </c>
      <c r="BJ6" s="796" t="s">
        <v>354</v>
      </c>
      <c r="BK6" s="796" t="s">
        <v>355</v>
      </c>
      <c r="BL6" s="797" t="s">
        <v>356</v>
      </c>
      <c r="BM6" s="797" t="s">
        <v>357</v>
      </c>
      <c r="BN6" s="798" t="s">
        <v>9</v>
      </c>
      <c r="BO6" s="793" t="s">
        <v>352</v>
      </c>
      <c r="BP6" s="795" t="s">
        <v>353</v>
      </c>
      <c r="BQ6" s="795" t="s">
        <v>354</v>
      </c>
      <c r="BR6" s="796" t="s">
        <v>355</v>
      </c>
      <c r="BS6" s="796" t="s">
        <v>354</v>
      </c>
      <c r="BT6" s="796" t="s">
        <v>355</v>
      </c>
      <c r="BU6" s="797" t="s">
        <v>356</v>
      </c>
      <c r="BV6" s="797" t="s">
        <v>357</v>
      </c>
      <c r="BW6" s="798" t="s">
        <v>9</v>
      </c>
      <c r="BX6" s="793" t="s">
        <v>352</v>
      </c>
      <c r="BY6" s="795" t="s">
        <v>353</v>
      </c>
      <c r="BZ6" s="795" t="s">
        <v>354</v>
      </c>
      <c r="CA6" s="796" t="s">
        <v>355</v>
      </c>
      <c r="CB6" s="796" t="s">
        <v>354</v>
      </c>
      <c r="CC6" s="796" t="s">
        <v>355</v>
      </c>
      <c r="CD6" s="797" t="s">
        <v>356</v>
      </c>
      <c r="CE6" s="797" t="s">
        <v>357</v>
      </c>
      <c r="CF6" s="798" t="s">
        <v>9</v>
      </c>
      <c r="CG6" s="793" t="s">
        <v>352</v>
      </c>
      <c r="CH6" s="795" t="s">
        <v>353</v>
      </c>
      <c r="CI6" s="795" t="s">
        <v>354</v>
      </c>
      <c r="CJ6" s="796" t="s">
        <v>355</v>
      </c>
      <c r="CK6" s="796" t="s">
        <v>354</v>
      </c>
      <c r="CL6" s="796" t="s">
        <v>355</v>
      </c>
      <c r="CM6" s="797" t="s">
        <v>356</v>
      </c>
      <c r="CN6" s="797" t="s">
        <v>357</v>
      </c>
      <c r="CO6" s="799" t="s">
        <v>9</v>
      </c>
      <c r="CQ6" s="801" t="s">
        <v>358</v>
      </c>
      <c r="CR6" s="802" t="s">
        <v>352</v>
      </c>
      <c r="CS6" s="795" t="s">
        <v>353</v>
      </c>
      <c r="CT6" s="795" t="s">
        <v>354</v>
      </c>
      <c r="CU6" s="796" t="s">
        <v>355</v>
      </c>
      <c r="CV6" s="796" t="s">
        <v>354</v>
      </c>
      <c r="CW6" s="796" t="s">
        <v>355</v>
      </c>
      <c r="CX6" s="797" t="s">
        <v>356</v>
      </c>
      <c r="CY6" s="797" t="s">
        <v>357</v>
      </c>
      <c r="CZ6" s="798" t="s">
        <v>9</v>
      </c>
      <c r="DA6" s="793" t="s">
        <v>352</v>
      </c>
      <c r="DB6" s="795" t="s">
        <v>353</v>
      </c>
      <c r="DC6" s="795" t="s">
        <v>354</v>
      </c>
      <c r="DD6" s="796" t="s">
        <v>355</v>
      </c>
      <c r="DE6" s="796" t="s">
        <v>354</v>
      </c>
      <c r="DF6" s="796" t="s">
        <v>355</v>
      </c>
      <c r="DG6" s="797" t="s">
        <v>356</v>
      </c>
      <c r="DH6" s="797" t="s">
        <v>357</v>
      </c>
      <c r="DI6" s="798" t="s">
        <v>9</v>
      </c>
      <c r="DJ6" s="793" t="s">
        <v>352</v>
      </c>
      <c r="DK6" s="795" t="s">
        <v>353</v>
      </c>
      <c r="DL6" s="795" t="s">
        <v>354</v>
      </c>
      <c r="DM6" s="796" t="s">
        <v>355</v>
      </c>
      <c r="DN6" s="796" t="s">
        <v>354</v>
      </c>
      <c r="DO6" s="796" t="s">
        <v>355</v>
      </c>
      <c r="DP6" s="797" t="s">
        <v>356</v>
      </c>
      <c r="DQ6" s="797" t="s">
        <v>357</v>
      </c>
      <c r="DR6" s="798" t="s">
        <v>9</v>
      </c>
      <c r="DS6" s="793" t="s">
        <v>352</v>
      </c>
      <c r="DT6" s="795" t="s">
        <v>353</v>
      </c>
      <c r="DU6" s="795" t="s">
        <v>354</v>
      </c>
      <c r="DV6" s="796" t="s">
        <v>355</v>
      </c>
      <c r="DW6" s="796" t="s">
        <v>354</v>
      </c>
      <c r="DX6" s="796" t="s">
        <v>355</v>
      </c>
      <c r="DY6" s="797" t="s">
        <v>356</v>
      </c>
      <c r="DZ6" s="797" t="s">
        <v>357</v>
      </c>
      <c r="EA6" s="798" t="s">
        <v>9</v>
      </c>
      <c r="EB6" s="793" t="s">
        <v>352</v>
      </c>
      <c r="EC6" s="795" t="s">
        <v>353</v>
      </c>
      <c r="ED6" s="795" t="s">
        <v>354</v>
      </c>
      <c r="EE6" s="796" t="s">
        <v>355</v>
      </c>
      <c r="EF6" s="796" t="s">
        <v>354</v>
      </c>
      <c r="EG6" s="796" t="s">
        <v>355</v>
      </c>
      <c r="EH6" s="797" t="s">
        <v>356</v>
      </c>
      <c r="EI6" s="797" t="s">
        <v>357</v>
      </c>
      <c r="EJ6" s="799" t="s">
        <v>9</v>
      </c>
      <c r="EL6" s="1794" t="s">
        <v>359</v>
      </c>
      <c r="EM6" s="1794"/>
      <c r="EN6" s="1794"/>
      <c r="EO6" s="1794"/>
      <c r="EP6" s="1794"/>
      <c r="EQ6" s="1794"/>
      <c r="ER6" s="1794"/>
      <c r="ES6" s="1794"/>
      <c r="ET6" s="1794"/>
      <c r="EU6" s="770"/>
      <c r="EV6" s="770"/>
      <c r="EW6" s="1795" t="s">
        <v>360</v>
      </c>
      <c r="EX6" s="1796"/>
      <c r="EY6" s="1796"/>
      <c r="EZ6" s="1796"/>
      <c r="FA6" s="1796"/>
      <c r="FB6" s="1796"/>
      <c r="FC6" s="1796"/>
      <c r="FD6" s="1796"/>
      <c r="FE6" s="1796"/>
      <c r="FF6" s="1797"/>
      <c r="FG6" s="803" t="s">
        <v>361</v>
      </c>
      <c r="FH6" s="804" t="s">
        <v>361</v>
      </c>
      <c r="FI6" s="804" t="s">
        <v>361</v>
      </c>
      <c r="FJ6" s="804" t="s">
        <v>361</v>
      </c>
      <c r="FK6" s="804" t="s">
        <v>361</v>
      </c>
      <c r="FL6" s="805" t="s">
        <v>361</v>
      </c>
    </row>
    <row r="7" spans="1:175" ht="44.4" customHeight="1" thickBot="1">
      <c r="A7" s="1405" t="s">
        <v>362</v>
      </c>
      <c r="C7" s="806" t="s">
        <v>4</v>
      </c>
      <c r="D7" s="807" t="s">
        <v>5</v>
      </c>
      <c r="E7" s="808" t="s">
        <v>6</v>
      </c>
      <c r="F7" s="808" t="s">
        <v>7</v>
      </c>
      <c r="G7" s="808" t="s">
        <v>8</v>
      </c>
      <c r="H7" s="808" t="s">
        <v>9</v>
      </c>
      <c r="I7" s="808" t="s">
        <v>363</v>
      </c>
      <c r="J7" s="808" t="s">
        <v>249</v>
      </c>
      <c r="K7" s="808" t="s">
        <v>250</v>
      </c>
      <c r="L7" s="808" t="s">
        <v>251</v>
      </c>
      <c r="M7" s="808" t="s">
        <v>364</v>
      </c>
      <c r="N7" s="808" t="s">
        <v>365</v>
      </c>
      <c r="O7" s="808" t="s">
        <v>252</v>
      </c>
      <c r="P7" s="809" t="s">
        <v>366</v>
      </c>
      <c r="Q7" s="810" t="s">
        <v>367</v>
      </c>
      <c r="R7" s="811" t="s">
        <v>368</v>
      </c>
      <c r="S7" s="811" t="s">
        <v>367</v>
      </c>
      <c r="T7" s="811" t="s">
        <v>368</v>
      </c>
      <c r="U7" s="812" t="s">
        <v>367</v>
      </c>
      <c r="V7" s="812" t="s">
        <v>368</v>
      </c>
      <c r="W7" s="812" t="s">
        <v>367</v>
      </c>
      <c r="X7" s="812" t="s">
        <v>368</v>
      </c>
      <c r="Y7" s="811" t="s">
        <v>367</v>
      </c>
      <c r="Z7" s="811" t="s">
        <v>368</v>
      </c>
      <c r="AA7" s="811" t="s">
        <v>367</v>
      </c>
      <c r="AB7" s="811" t="s">
        <v>368</v>
      </c>
      <c r="AC7" s="813" t="s">
        <v>367</v>
      </c>
      <c r="AD7" s="813" t="s">
        <v>368</v>
      </c>
      <c r="AE7" s="813" t="s">
        <v>367</v>
      </c>
      <c r="AF7" s="813" t="s">
        <v>368</v>
      </c>
      <c r="AG7" s="814" t="s">
        <v>367</v>
      </c>
      <c r="AH7" s="814" t="s">
        <v>368</v>
      </c>
      <c r="AI7" s="814" t="s">
        <v>367</v>
      </c>
      <c r="AJ7" s="814" t="s">
        <v>368</v>
      </c>
      <c r="AK7" s="1787"/>
      <c r="AL7" s="1787"/>
      <c r="AM7" s="1787"/>
      <c r="AN7" s="1787"/>
      <c r="AO7" s="1787"/>
      <c r="AP7" s="1787"/>
      <c r="AQ7" s="1787"/>
      <c r="AR7" s="1787"/>
      <c r="AS7" s="1787"/>
      <c r="AT7" s="1787"/>
      <c r="AU7" s="815"/>
      <c r="AW7" s="816" t="s">
        <v>369</v>
      </c>
      <c r="AX7" s="817" t="s">
        <v>370</v>
      </c>
      <c r="AY7" s="818" t="s">
        <v>371</v>
      </c>
      <c r="AZ7" s="818" t="s">
        <v>371</v>
      </c>
      <c r="BA7" s="818" t="s">
        <v>372</v>
      </c>
      <c r="BB7" s="818" t="s">
        <v>372</v>
      </c>
      <c r="BC7" s="819" t="s">
        <v>373</v>
      </c>
      <c r="BD7" s="819" t="s">
        <v>374</v>
      </c>
      <c r="BE7" s="820"/>
      <c r="BF7" s="816" t="s">
        <v>369</v>
      </c>
      <c r="BG7" s="818" t="s">
        <v>370</v>
      </c>
      <c r="BH7" s="818" t="s">
        <v>371</v>
      </c>
      <c r="BI7" s="818" t="s">
        <v>371</v>
      </c>
      <c r="BJ7" s="818" t="s">
        <v>372</v>
      </c>
      <c r="BK7" s="818" t="s">
        <v>372</v>
      </c>
      <c r="BL7" s="819" t="s">
        <v>373</v>
      </c>
      <c r="BM7" s="819" t="s">
        <v>374</v>
      </c>
      <c r="BN7" s="820"/>
      <c r="BO7" s="816" t="s">
        <v>369</v>
      </c>
      <c r="BP7" s="818" t="s">
        <v>370</v>
      </c>
      <c r="BQ7" s="818" t="s">
        <v>371</v>
      </c>
      <c r="BR7" s="818" t="s">
        <v>371</v>
      </c>
      <c r="BS7" s="818" t="s">
        <v>372</v>
      </c>
      <c r="BT7" s="818" t="s">
        <v>372</v>
      </c>
      <c r="BU7" s="819" t="s">
        <v>373</v>
      </c>
      <c r="BV7" s="819" t="s">
        <v>374</v>
      </c>
      <c r="BW7" s="820"/>
      <c r="BX7" s="816" t="s">
        <v>369</v>
      </c>
      <c r="BY7" s="818" t="s">
        <v>370</v>
      </c>
      <c r="BZ7" s="818" t="s">
        <v>371</v>
      </c>
      <c r="CA7" s="818" t="s">
        <v>371</v>
      </c>
      <c r="CB7" s="818" t="s">
        <v>372</v>
      </c>
      <c r="CC7" s="818" t="s">
        <v>372</v>
      </c>
      <c r="CD7" s="819" t="s">
        <v>373</v>
      </c>
      <c r="CE7" s="819" t="s">
        <v>374</v>
      </c>
      <c r="CF7" s="820"/>
      <c r="CG7" s="816" t="s">
        <v>369</v>
      </c>
      <c r="CH7" s="818" t="s">
        <v>370</v>
      </c>
      <c r="CI7" s="818" t="s">
        <v>371</v>
      </c>
      <c r="CJ7" s="818" t="s">
        <v>371</v>
      </c>
      <c r="CK7" s="818" t="s">
        <v>372</v>
      </c>
      <c r="CL7" s="818" t="s">
        <v>372</v>
      </c>
      <c r="CM7" s="819" t="s">
        <v>373</v>
      </c>
      <c r="CN7" s="819" t="s">
        <v>374</v>
      </c>
      <c r="CO7" s="821"/>
      <c r="CQ7" s="822" t="s">
        <v>375</v>
      </c>
      <c r="CR7" s="823" t="s">
        <v>369</v>
      </c>
      <c r="CS7" s="818" t="s">
        <v>370</v>
      </c>
      <c r="CT7" s="818" t="s">
        <v>371</v>
      </c>
      <c r="CU7" s="818" t="s">
        <v>371</v>
      </c>
      <c r="CV7" s="818" t="s">
        <v>372</v>
      </c>
      <c r="CW7" s="818" t="s">
        <v>372</v>
      </c>
      <c r="CX7" s="819" t="s">
        <v>373</v>
      </c>
      <c r="CY7" s="819" t="s">
        <v>374</v>
      </c>
      <c r="CZ7" s="820"/>
      <c r="DA7" s="816" t="s">
        <v>369</v>
      </c>
      <c r="DB7" s="818" t="s">
        <v>370</v>
      </c>
      <c r="DC7" s="818" t="s">
        <v>371</v>
      </c>
      <c r="DD7" s="818" t="s">
        <v>371</v>
      </c>
      <c r="DE7" s="818" t="s">
        <v>372</v>
      </c>
      <c r="DF7" s="818" t="s">
        <v>372</v>
      </c>
      <c r="DG7" s="819" t="s">
        <v>373</v>
      </c>
      <c r="DH7" s="819" t="s">
        <v>374</v>
      </c>
      <c r="DI7" s="820"/>
      <c r="DJ7" s="816" t="s">
        <v>369</v>
      </c>
      <c r="DK7" s="818" t="s">
        <v>370</v>
      </c>
      <c r="DL7" s="818" t="s">
        <v>371</v>
      </c>
      <c r="DM7" s="818" t="s">
        <v>371</v>
      </c>
      <c r="DN7" s="818" t="s">
        <v>372</v>
      </c>
      <c r="DO7" s="818" t="s">
        <v>372</v>
      </c>
      <c r="DP7" s="819" t="s">
        <v>373</v>
      </c>
      <c r="DQ7" s="819" t="s">
        <v>374</v>
      </c>
      <c r="DR7" s="820"/>
      <c r="DS7" s="816" t="s">
        <v>369</v>
      </c>
      <c r="DT7" s="818" t="s">
        <v>370</v>
      </c>
      <c r="DU7" s="818" t="s">
        <v>371</v>
      </c>
      <c r="DV7" s="818" t="s">
        <v>371</v>
      </c>
      <c r="DW7" s="818" t="s">
        <v>372</v>
      </c>
      <c r="DX7" s="818" t="s">
        <v>372</v>
      </c>
      <c r="DY7" s="819" t="s">
        <v>373</v>
      </c>
      <c r="DZ7" s="819" t="s">
        <v>374</v>
      </c>
      <c r="EA7" s="820"/>
      <c r="EB7" s="816" t="s">
        <v>369</v>
      </c>
      <c r="EC7" s="818" t="s">
        <v>370</v>
      </c>
      <c r="ED7" s="818" t="s">
        <v>371</v>
      </c>
      <c r="EE7" s="818" t="s">
        <v>371</v>
      </c>
      <c r="EF7" s="818" t="s">
        <v>372</v>
      </c>
      <c r="EG7" s="818" t="s">
        <v>372</v>
      </c>
      <c r="EH7" s="819" t="s">
        <v>373</v>
      </c>
      <c r="EI7" s="819" t="s">
        <v>374</v>
      </c>
      <c r="EJ7" s="821"/>
      <c r="EL7" s="1162" t="s">
        <v>376</v>
      </c>
      <c r="EM7" s="824" t="s">
        <v>377</v>
      </c>
      <c r="EN7" s="825" t="s">
        <v>378</v>
      </c>
      <c r="EO7" s="826" t="s">
        <v>379</v>
      </c>
      <c r="EP7" s="827" t="s">
        <v>380</v>
      </c>
      <c r="EQ7" s="827" t="s">
        <v>381</v>
      </c>
      <c r="ER7" s="827" t="s">
        <v>382</v>
      </c>
      <c r="ES7" s="825" t="s">
        <v>383</v>
      </c>
      <c r="ET7" s="825" t="s">
        <v>384</v>
      </c>
      <c r="EU7" s="828" t="s">
        <v>385</v>
      </c>
      <c r="EW7" s="829" t="s">
        <v>376</v>
      </c>
      <c r="EX7" s="830" t="s">
        <v>377</v>
      </c>
      <c r="EY7" s="830" t="s">
        <v>378</v>
      </c>
      <c r="EZ7" s="830" t="s">
        <v>379</v>
      </c>
      <c r="FA7" s="831" t="s">
        <v>386</v>
      </c>
      <c r="FB7" s="831" t="s">
        <v>387</v>
      </c>
      <c r="FC7" s="831" t="s">
        <v>382</v>
      </c>
      <c r="FD7" s="830" t="s">
        <v>383</v>
      </c>
      <c r="FE7" s="830" t="s">
        <v>384</v>
      </c>
      <c r="FF7" s="830" t="s">
        <v>388</v>
      </c>
      <c r="FG7" s="832" t="s">
        <v>249</v>
      </c>
      <c r="FH7" s="833" t="s">
        <v>250</v>
      </c>
      <c r="FI7" s="833" t="s">
        <v>251</v>
      </c>
      <c r="FJ7" s="833" t="s">
        <v>364</v>
      </c>
      <c r="FK7" s="833" t="s">
        <v>365</v>
      </c>
      <c r="FL7" s="834" t="s">
        <v>252</v>
      </c>
    </row>
    <row r="8" spans="1:175" s="846" customFormat="1" ht="15.75" customHeight="1">
      <c r="B8" s="835"/>
      <c r="C8" s="836" t="s">
        <v>11</v>
      </c>
      <c r="D8" s="837"/>
      <c r="E8" s="838"/>
      <c r="F8" s="839"/>
      <c r="G8" s="839"/>
      <c r="H8" s="840"/>
      <c r="I8" s="839"/>
      <c r="J8" s="841"/>
      <c r="K8" s="841"/>
      <c r="L8" s="841"/>
      <c r="M8" s="841" t="s">
        <v>2</v>
      </c>
      <c r="N8" s="841"/>
      <c r="O8" s="841"/>
      <c r="P8" s="842"/>
      <c r="Q8" s="843"/>
      <c r="R8" s="843"/>
      <c r="S8" s="843"/>
      <c r="T8" s="843"/>
      <c r="U8" s="843"/>
      <c r="V8" s="843"/>
      <c r="W8" s="843"/>
      <c r="X8" s="843"/>
      <c r="Y8" s="843"/>
      <c r="Z8" s="843"/>
      <c r="AA8" s="843"/>
      <c r="AB8" s="843"/>
      <c r="AC8" s="843"/>
      <c r="AD8" s="843"/>
      <c r="AE8" s="843"/>
      <c r="AF8" s="843"/>
      <c r="AG8" s="843"/>
      <c r="AH8" s="843"/>
      <c r="AI8" s="843"/>
      <c r="AJ8" s="843"/>
      <c r="AK8" s="844"/>
      <c r="AL8" s="844"/>
      <c r="AM8" s="844"/>
      <c r="AN8" s="844"/>
      <c r="AO8" s="844"/>
      <c r="AP8" s="844"/>
      <c r="AQ8" s="844"/>
      <c r="AR8" s="844"/>
      <c r="AS8" s="844"/>
      <c r="AT8" s="844"/>
      <c r="AU8" s="845"/>
      <c r="AW8" s="843"/>
      <c r="AX8" s="843"/>
      <c r="AY8" s="843"/>
      <c r="AZ8" s="843"/>
      <c r="BA8" s="843"/>
      <c r="BB8" s="843"/>
      <c r="BC8" s="843"/>
      <c r="BD8" s="843"/>
      <c r="BE8" s="845"/>
      <c r="BF8" s="843"/>
      <c r="BG8" s="843"/>
      <c r="BH8" s="843"/>
      <c r="BI8" s="843"/>
      <c r="BJ8" s="843"/>
      <c r="BK8" s="843"/>
      <c r="BL8" s="843"/>
      <c r="BM8" s="843"/>
      <c r="BN8" s="845"/>
      <c r="BO8" s="843"/>
      <c r="BP8" s="843"/>
      <c r="BQ8" s="843"/>
      <c r="BR8" s="843"/>
      <c r="BS8" s="843"/>
      <c r="BT8" s="843"/>
      <c r="BU8" s="843"/>
      <c r="BV8" s="843"/>
      <c r="BW8" s="845"/>
      <c r="BX8" s="843"/>
      <c r="BY8" s="843"/>
      <c r="BZ8" s="843"/>
      <c r="CA8" s="843"/>
      <c r="CB8" s="843"/>
      <c r="CC8" s="843"/>
      <c r="CD8" s="843"/>
      <c r="CE8" s="843"/>
      <c r="CF8" s="845"/>
      <c r="CG8" s="843"/>
      <c r="CH8" s="843"/>
      <c r="CI8" s="843"/>
      <c r="CJ8" s="843"/>
      <c r="CK8" s="843"/>
      <c r="CL8" s="843"/>
      <c r="CM8" s="843"/>
      <c r="CN8" s="843"/>
      <c r="CO8" s="845"/>
      <c r="CQ8" s="847"/>
      <c r="CR8" s="843"/>
      <c r="CS8" s="843"/>
      <c r="CT8" s="843"/>
      <c r="CU8" s="843"/>
      <c r="CV8" s="843"/>
      <c r="CW8" s="843"/>
      <c r="CX8" s="843"/>
      <c r="CY8" s="843"/>
      <c r="CZ8" s="845"/>
      <c r="DA8" s="843"/>
      <c r="DB8" s="843"/>
      <c r="DC8" s="843"/>
      <c r="DD8" s="843"/>
      <c r="DE8" s="843"/>
      <c r="DF8" s="843"/>
      <c r="DG8" s="843"/>
      <c r="DH8" s="843"/>
      <c r="DI8" s="845"/>
      <c r="DJ8" s="843"/>
      <c r="DK8" s="843"/>
      <c r="DL8" s="843"/>
      <c r="DM8" s="843"/>
      <c r="DN8" s="843"/>
      <c r="DO8" s="843"/>
      <c r="DP8" s="843"/>
      <c r="DQ8" s="843"/>
      <c r="DR8" s="845"/>
      <c r="DS8" s="843"/>
      <c r="DT8" s="843"/>
      <c r="DU8" s="843"/>
      <c r="DV8" s="843"/>
      <c r="DW8" s="843"/>
      <c r="DX8" s="843"/>
      <c r="DY8" s="843"/>
      <c r="DZ8" s="843"/>
      <c r="EA8" s="845"/>
      <c r="EB8" s="843"/>
      <c r="EC8" s="843"/>
      <c r="ED8" s="843"/>
      <c r="EE8" s="843"/>
      <c r="EF8" s="843"/>
      <c r="EG8" s="843"/>
      <c r="EH8" s="843"/>
      <c r="EI8" s="843"/>
      <c r="EJ8" s="845"/>
      <c r="EL8" s="265"/>
      <c r="FG8" s="841"/>
      <c r="FH8" s="841"/>
      <c r="FI8" s="841"/>
      <c r="FJ8" s="841" t="s">
        <v>389</v>
      </c>
      <c r="FK8" s="841"/>
      <c r="FL8" s="841"/>
    </row>
    <row r="9" spans="1:175" s="846" customFormat="1" ht="26.4" customHeight="1">
      <c r="B9" s="835"/>
      <c r="C9" s="848" t="s">
        <v>12</v>
      </c>
      <c r="D9" s="837"/>
      <c r="E9" s="847"/>
      <c r="F9" s="1340"/>
      <c r="G9" s="1341"/>
      <c r="H9" s="845" t="s">
        <v>13</v>
      </c>
      <c r="I9" s="843"/>
      <c r="J9" s="843"/>
      <c r="K9" s="842"/>
      <c r="L9" s="842"/>
      <c r="M9" s="842"/>
      <c r="N9" s="842"/>
      <c r="O9" s="842"/>
      <c r="P9" s="849"/>
      <c r="Q9" s="843"/>
      <c r="R9" s="843"/>
      <c r="S9" s="843"/>
      <c r="T9" s="843"/>
      <c r="U9" s="843"/>
      <c r="V9" s="843"/>
      <c r="W9" s="843"/>
      <c r="X9" s="843"/>
      <c r="Y9" s="843"/>
      <c r="Z9" s="843"/>
      <c r="AA9" s="843"/>
      <c r="AB9" s="843"/>
      <c r="AC9" s="843"/>
      <c r="AD9" s="843"/>
      <c r="AE9" s="843"/>
      <c r="AF9" s="843"/>
      <c r="AG9" s="843"/>
      <c r="AH9" s="843"/>
      <c r="AI9" s="843"/>
      <c r="AJ9" s="843"/>
      <c r="AK9" s="843"/>
      <c r="AL9" s="843"/>
      <c r="AM9" s="843"/>
      <c r="AN9" s="843"/>
      <c r="AO9" s="843"/>
      <c r="AP9" s="843"/>
      <c r="AQ9" s="843"/>
      <c r="AR9" s="843"/>
      <c r="AS9" s="843"/>
      <c r="AT9" s="843"/>
      <c r="AU9" s="843"/>
      <c r="AW9" s="843"/>
      <c r="AX9" s="843"/>
      <c r="AY9" s="843"/>
      <c r="AZ9" s="843"/>
      <c r="BA9" s="843"/>
      <c r="BB9" s="843"/>
      <c r="BC9" s="843"/>
      <c r="BD9" s="843"/>
      <c r="BE9" s="845"/>
      <c r="BF9" s="843"/>
      <c r="BG9" s="843"/>
      <c r="BH9" s="843"/>
      <c r="BI9" s="843"/>
      <c r="BJ9" s="843"/>
      <c r="BK9" s="843"/>
      <c r="BL9" s="843"/>
      <c r="BM9" s="843"/>
      <c r="BN9" s="845"/>
      <c r="BO9" s="843"/>
      <c r="BP9" s="843"/>
      <c r="BQ9" s="843"/>
      <c r="BR9" s="843"/>
      <c r="BS9" s="843"/>
      <c r="BT9" s="843"/>
      <c r="BU9" s="843"/>
      <c r="BV9" s="843"/>
      <c r="BW9" s="845"/>
      <c r="BX9" s="845"/>
      <c r="BY9" s="845"/>
      <c r="BZ9" s="845"/>
      <c r="CA9" s="845"/>
      <c r="CB9" s="845"/>
      <c r="CC9" s="845"/>
      <c r="CD9" s="845"/>
      <c r="CE9" s="845"/>
      <c r="CF9" s="845"/>
      <c r="CG9" s="845"/>
      <c r="CH9" s="845"/>
      <c r="CI9" s="845"/>
      <c r="CJ9" s="845"/>
      <c r="CK9" s="845"/>
      <c r="CL9" s="845"/>
      <c r="CM9" s="845"/>
      <c r="CN9" s="845"/>
      <c r="CO9" s="845"/>
      <c r="CQ9" s="847"/>
      <c r="CR9" s="843"/>
      <c r="CS9" s="843"/>
      <c r="CT9" s="843"/>
      <c r="CU9" s="843"/>
      <c r="CV9" s="843"/>
      <c r="CW9" s="843"/>
      <c r="CX9" s="843"/>
      <c r="CY9" s="843"/>
      <c r="CZ9" s="845"/>
      <c r="DA9" s="843"/>
      <c r="DB9" s="843"/>
      <c r="DC9" s="843"/>
      <c r="DD9" s="843"/>
      <c r="DE9" s="843"/>
      <c r="DF9" s="843"/>
      <c r="DG9" s="843"/>
      <c r="DH9" s="843"/>
      <c r="DI9" s="845"/>
      <c r="DJ9" s="843"/>
      <c r="DK9" s="843"/>
      <c r="DL9" s="843"/>
      <c r="DM9" s="843"/>
      <c r="DN9" s="843"/>
      <c r="DO9" s="843"/>
      <c r="DP9" s="843"/>
      <c r="DQ9" s="843"/>
      <c r="DR9" s="845"/>
      <c r="DS9" s="845"/>
      <c r="DT9" s="845"/>
      <c r="DU9" s="845"/>
      <c r="DV9" s="845"/>
      <c r="DW9" s="845"/>
      <c r="DX9" s="845"/>
      <c r="DY9" s="845"/>
      <c r="DZ9" s="845"/>
      <c r="EA9" s="845"/>
      <c r="EB9" s="845"/>
      <c r="EC9" s="845"/>
      <c r="ED9" s="845"/>
      <c r="EE9" s="845"/>
      <c r="EF9" s="845"/>
      <c r="EG9" s="845"/>
      <c r="EH9" s="845"/>
      <c r="EI9" s="845"/>
      <c r="EJ9" s="1690"/>
      <c r="EL9" s="265"/>
      <c r="FG9" s="843"/>
      <c r="FH9" s="842"/>
      <c r="FI9" s="842"/>
      <c r="FJ9" s="842"/>
      <c r="FK9" s="842"/>
      <c r="FL9" s="842"/>
    </row>
    <row r="10" spans="1:175" s="246" customFormat="1" ht="15" customHeight="1" outlineLevel="1">
      <c r="A10" s="246">
        <v>101020</v>
      </c>
      <c r="B10" s="302">
        <v>1</v>
      </c>
      <c r="C10" s="227" t="s">
        <v>390</v>
      </c>
      <c r="D10" s="228" t="s">
        <v>391</v>
      </c>
      <c r="E10" s="229" t="s">
        <v>16</v>
      </c>
      <c r="F10" s="231">
        <v>5000</v>
      </c>
      <c r="G10" s="231">
        <f>15000+1505.89</f>
        <v>16505.89</v>
      </c>
      <c r="H10" s="230">
        <f t="shared" ref="H10" si="0">+F10+G10</f>
        <v>21505.89</v>
      </c>
      <c r="I10" s="231">
        <v>15</v>
      </c>
      <c r="J10" s="234">
        <v>0</v>
      </c>
      <c r="K10" s="234">
        <v>1</v>
      </c>
      <c r="L10" s="234">
        <v>0</v>
      </c>
      <c r="M10" s="234">
        <v>0</v>
      </c>
      <c r="N10" s="234">
        <v>0</v>
      </c>
      <c r="O10" s="234">
        <f t="shared" ref="O10" si="1">SUM(J10:N10)</f>
        <v>1</v>
      </c>
      <c r="P10" s="235"/>
      <c r="Q10" s="237"/>
      <c r="R10" s="231">
        <f t="shared" ref="R10:R16" si="2">($F10/30/8*1.5)*Q10</f>
        <v>0</v>
      </c>
      <c r="S10" s="237"/>
      <c r="T10" s="850">
        <v>0</v>
      </c>
      <c r="U10" s="237"/>
      <c r="V10" s="231">
        <f t="shared" ref="V10:V16" si="3">($F10/30/8*1.5)*U10</f>
        <v>0</v>
      </c>
      <c r="W10" s="237"/>
      <c r="X10" s="231">
        <f t="shared" ref="X10:X16" si="4">($F10/30/8*2)*W10</f>
        <v>0</v>
      </c>
      <c r="Y10" s="237"/>
      <c r="Z10" s="231">
        <f t="shared" ref="Z10:Z16" si="5">(($F10/30/8)*1.5)*Y10</f>
        <v>0</v>
      </c>
      <c r="AA10" s="238"/>
      <c r="AB10" s="231">
        <f t="shared" ref="AB10:AB16" si="6">(($F10/30/8)*2)*AA10</f>
        <v>0</v>
      </c>
      <c r="AC10" s="238"/>
      <c r="AD10" s="231">
        <f>(($F10/30/8)*1.5)*AC10</f>
        <v>0</v>
      </c>
      <c r="AE10" s="238"/>
      <c r="AF10" s="231">
        <f>(($F10/30/8)*2)*AE10</f>
        <v>0</v>
      </c>
      <c r="AG10" s="231"/>
      <c r="AH10" s="231">
        <f>(($F10/30/8)*1.5)*AG10</f>
        <v>0</v>
      </c>
      <c r="AI10" s="238"/>
      <c r="AJ10" s="231">
        <f>(($F10/30/8)*2)*AI10</f>
        <v>0</v>
      </c>
      <c r="AK10" s="231"/>
      <c r="AL10" s="231"/>
      <c r="AM10" s="231"/>
      <c r="AN10" s="231"/>
      <c r="AO10" s="231"/>
      <c r="AP10" s="231"/>
      <c r="AQ10" s="231"/>
      <c r="AR10" s="231"/>
      <c r="AS10" s="231"/>
      <c r="AT10" s="231"/>
      <c r="AU10" s="231"/>
      <c r="AV10" s="229"/>
      <c r="AW10" s="231">
        <f t="shared" ref="AW10:AW21" si="7">(($F10/30)*$I10)*$J10</f>
        <v>0</v>
      </c>
      <c r="AX10" s="231">
        <f t="shared" ref="AX10" si="8">((G10/30)*I10)*$J10</f>
        <v>0</v>
      </c>
      <c r="AY10" s="231">
        <f t="shared" ref="AY10" si="9">Q10</f>
        <v>0</v>
      </c>
      <c r="AZ10" s="231">
        <f t="shared" ref="AZ10" si="10">R10</f>
        <v>0</v>
      </c>
      <c r="BA10" s="231">
        <f t="shared" ref="BA10" si="11">S10</f>
        <v>0</v>
      </c>
      <c r="BB10" s="231">
        <f t="shared" ref="BB10" si="12">T10</f>
        <v>0</v>
      </c>
      <c r="BC10" s="231">
        <f t="shared" ref="BC10" si="13">AK10+AP10</f>
        <v>0</v>
      </c>
      <c r="BD10" s="231">
        <f>(AW10+AZ10+BB10+BC10)*0.1267</f>
        <v>0</v>
      </c>
      <c r="BE10" s="231">
        <f t="shared" ref="BE10" si="14">SUM(AW10:BD10)-AY10-BA10</f>
        <v>0</v>
      </c>
      <c r="BF10" s="231">
        <f>(($F10/30)*$I10)*$K10</f>
        <v>2500</v>
      </c>
      <c r="BG10" s="231">
        <f>(($G10/30)*$I10)*$K10</f>
        <v>8252.9449999999997</v>
      </c>
      <c r="BH10" s="231">
        <f t="shared" ref="BH10" si="15">U10</f>
        <v>0</v>
      </c>
      <c r="BI10" s="231">
        <f t="shared" ref="BI10" si="16">V10</f>
        <v>0</v>
      </c>
      <c r="BJ10" s="231">
        <f t="shared" ref="BJ10" si="17">W10</f>
        <v>0</v>
      </c>
      <c r="BK10" s="231">
        <f t="shared" ref="BK10" si="18">X10</f>
        <v>0</v>
      </c>
      <c r="BL10" s="231">
        <f t="shared" ref="BL10" si="19">AL10+AQ10</f>
        <v>0</v>
      </c>
      <c r="BM10" s="231">
        <f>(+BF10+BI10+BK10+BL10)*0.1267</f>
        <v>316.75</v>
      </c>
      <c r="BN10" s="230">
        <f t="shared" ref="BN10" si="20">SUM(BF10:BM10)-BH10-BJ10</f>
        <v>11069.695</v>
      </c>
      <c r="BO10" s="231">
        <f t="shared" ref="BO10:BO36" si="21">(($F10/30)*$I10)*$L10</f>
        <v>0</v>
      </c>
      <c r="BP10" s="231">
        <f t="shared" ref="BP10" si="22">(($G10/30)*$I10)*$L10</f>
        <v>0</v>
      </c>
      <c r="BQ10" s="231">
        <f t="shared" ref="BQ10" si="23">Y10</f>
        <v>0</v>
      </c>
      <c r="BR10" s="231">
        <f t="shared" ref="BR10" si="24">Z10</f>
        <v>0</v>
      </c>
      <c r="BS10" s="231">
        <f t="shared" ref="BS10" si="25">AA10</f>
        <v>0</v>
      </c>
      <c r="BT10" s="231">
        <f t="shared" ref="BT10" si="26">AB10</f>
        <v>0</v>
      </c>
      <c r="BU10" s="231">
        <f t="shared" ref="BU10" si="27">AM10+AR10</f>
        <v>0</v>
      </c>
      <c r="BV10" s="231">
        <f>(BO10+BR10+BT10+BU10)*0.1267</f>
        <v>0</v>
      </c>
      <c r="BW10" s="231">
        <f t="shared" ref="BW10" si="28">SUM(BO10:BV10)-BQ10-BS10</f>
        <v>0</v>
      </c>
      <c r="BX10" s="851">
        <f t="shared" ref="BX10" si="29">(($F10/30)*$I10)*$M10</f>
        <v>0</v>
      </c>
      <c r="BY10" s="852">
        <f t="shared" ref="BY10" si="30">(($G10/30)*$I10)*$M10</f>
        <v>0</v>
      </c>
      <c r="BZ10" s="852">
        <f t="shared" ref="BZ10" si="31">AC10</f>
        <v>0</v>
      </c>
      <c r="CA10" s="852">
        <f t="shared" ref="CA10" si="32">AD10</f>
        <v>0</v>
      </c>
      <c r="CB10" s="852">
        <f t="shared" ref="CB10" si="33">AE10</f>
        <v>0</v>
      </c>
      <c r="CC10" s="852">
        <f t="shared" ref="CC10" si="34">AF10</f>
        <v>0</v>
      </c>
      <c r="CD10" s="852">
        <f t="shared" ref="CD10" si="35">AN10+AS10</f>
        <v>0</v>
      </c>
      <c r="CE10" s="759">
        <f t="shared" ref="CE10" si="36">(BX10+CA10+CC10)*0.1267</f>
        <v>0</v>
      </c>
      <c r="CF10" s="854">
        <f t="shared" ref="CF10" si="37">SUM(BX10:CE10)-BZ10-CB10</f>
        <v>0</v>
      </c>
      <c r="CG10" s="855">
        <f t="shared" ref="CG10" si="38">(($F10/30)*$I10)*N10</f>
        <v>0</v>
      </c>
      <c r="CH10" s="852">
        <f t="shared" ref="CH10" si="39">(($G10/30)*$I10)*$N10</f>
        <v>0</v>
      </c>
      <c r="CI10" s="852">
        <f t="shared" ref="CI10" si="40">+AG10</f>
        <v>0</v>
      </c>
      <c r="CJ10" s="852">
        <f t="shared" ref="CJ10" si="41">AH10</f>
        <v>0</v>
      </c>
      <c r="CK10" s="852">
        <f t="shared" ref="CK10" si="42">AI10</f>
        <v>0</v>
      </c>
      <c r="CL10" s="852">
        <f t="shared" ref="CL10" si="43">AJ10</f>
        <v>0</v>
      </c>
      <c r="CM10" s="852">
        <f t="shared" ref="CM10" si="44">AO10+AT10</f>
        <v>0</v>
      </c>
      <c r="CN10" s="853">
        <f t="shared" ref="CN10" si="45">(CG10+CJ10+CL10)*0.1267</f>
        <v>0</v>
      </c>
      <c r="CO10" s="853">
        <f t="shared" ref="CO10" si="46">SUM(CG10:CN10)-CI10-CK10</f>
        <v>0</v>
      </c>
      <c r="CQ10" s="229" t="s">
        <v>16</v>
      </c>
      <c r="CR10" s="231">
        <f t="shared" ref="CR10:CR36" si="47">IF($CQ10="PROQUIMA",$AW10+$BF10+$BO10+$BX10+$CG10,0)</f>
        <v>0</v>
      </c>
      <c r="CS10" s="231">
        <f t="shared" ref="CS10:CS36" si="48">IF($CQ10="PROQUIMA",$AX10+$BG10+$BP10+$BY10+$CH10,0)</f>
        <v>0</v>
      </c>
      <c r="CT10" s="231">
        <f t="shared" ref="CT10:CT36" si="49">IF($CQ10="PROQUIMA",$AY10+$BH10+$BQ10+$BZ10+$CI10,0)</f>
        <v>0</v>
      </c>
      <c r="CU10" s="231">
        <f t="shared" ref="CU10:CU36" si="50">IF($CQ10="PROQUIMA",$AZ10+$BI10+$BR10+$CA10+$CJ10,0)</f>
        <v>0</v>
      </c>
      <c r="CV10" s="231">
        <f t="shared" ref="CV10:CV36" si="51">IF($CQ10="PROQUIMA",$BA10+$BJ10+$BS10+$CB10+$CK10,0)</f>
        <v>0</v>
      </c>
      <c r="CW10" s="231">
        <f t="shared" ref="CW10:CW36" si="52">IF($CQ10="PROQUIMA",$BB10+$BK10+$BT10+$CC10+$CL10,0)</f>
        <v>0</v>
      </c>
      <c r="CX10" s="231">
        <f t="shared" ref="CX10:CX36" si="53">IF($CQ10="PROQUIMA",$BC10+$BL10+$BU10+$CD10+$CM10,0)</f>
        <v>0</v>
      </c>
      <c r="CY10" s="231">
        <f t="shared" ref="CY10" si="54">IF($CQ10="PROQUIMA",$BD10+$BM10+$BV10+$CE10+CN10,0)</f>
        <v>0</v>
      </c>
      <c r="CZ10" s="231">
        <f t="shared" ref="CZ10" si="55">SUM(CR10:CY10)-CT10-CV10</f>
        <v>0</v>
      </c>
      <c r="DA10" s="231">
        <f>IF($CQ10="UNHESA",$AW10+$BF10+$BO10+$BX10+$CG10,0)</f>
        <v>2500</v>
      </c>
      <c r="DB10" s="231">
        <f t="shared" ref="DB10:DB36" si="56">IF($CQ10="UNHESA",$AX10+$BG10+$BP10+$BY10+$CH10,0)</f>
        <v>8252.9449999999997</v>
      </c>
      <c r="DC10" s="231">
        <f t="shared" ref="DC10:DC36" si="57">IF($CQ10="UNHESA",$AY10+$BH10+$BQ10+$BZ10+$CI10,0)</f>
        <v>0</v>
      </c>
      <c r="DD10" s="231">
        <f t="shared" ref="DD10:DD36" si="58">IF($CQ10="UNHESA",$AZ10+$BI10+$BR10+$CA10+$CJ10,0)</f>
        <v>0</v>
      </c>
      <c r="DE10" s="231">
        <f>IF($CQ10="UNHESA",$BA10+$BJ10+$BS10+$CB10+$CK10,0)</f>
        <v>0</v>
      </c>
      <c r="DF10" s="231">
        <f t="shared" ref="DF10:DF36" si="59">IF($CQ10="UNHESA",$BB10+$BK10+$BT10+$CC10+$CL10,0)</f>
        <v>0</v>
      </c>
      <c r="DG10" s="231">
        <f t="shared" ref="DG10:DG36" si="60">IF($CQ10="UNHESA",$BC10+$BL10+$BU10+$CD10+$CM10,0)</f>
        <v>0</v>
      </c>
      <c r="DH10" s="231">
        <f t="shared" ref="DH10:DH36" si="61">IF($CQ10="UNHESA",$BD10+$BM10+$BV10+$CE10+$CN10,0)</f>
        <v>316.75</v>
      </c>
      <c r="DI10" s="231">
        <f t="shared" ref="DI10" si="62">SUM(DA10:DH10)-DC10-DE10</f>
        <v>11069.695</v>
      </c>
      <c r="DJ10" s="240"/>
      <c r="DK10" s="240"/>
      <c r="DL10" s="240"/>
      <c r="DM10" s="240"/>
      <c r="DN10" s="240"/>
      <c r="DO10" s="240"/>
      <c r="DP10" s="240"/>
      <c r="DQ10" s="240"/>
      <c r="DR10" s="240"/>
      <c r="DS10" s="860"/>
      <c r="DT10" s="858"/>
      <c r="DU10" s="858"/>
      <c r="DV10" s="858"/>
      <c r="DW10" s="858"/>
      <c r="DX10" s="858"/>
      <c r="DY10" s="859"/>
      <c r="DZ10" s="859"/>
      <c r="EA10" s="861"/>
      <c r="EB10" s="860"/>
      <c r="EC10" s="858"/>
      <c r="ED10" s="858"/>
      <c r="EE10" s="858"/>
      <c r="EF10" s="858"/>
      <c r="EG10" s="858"/>
      <c r="EH10" s="859"/>
      <c r="EI10" s="859"/>
      <c r="EJ10" s="859"/>
      <c r="EL10" s="1402">
        <v>1776.01</v>
      </c>
      <c r="EM10" s="246">
        <v>3232.32</v>
      </c>
      <c r="EO10" s="229"/>
      <c r="EP10" s="229"/>
      <c r="EQ10" s="229"/>
      <c r="ER10" s="229"/>
      <c r="ES10" s="229"/>
      <c r="ET10" s="229"/>
      <c r="EU10" s="229">
        <f t="shared" ref="EU10:EU16" si="63">+EP10+EQ10+ER10</f>
        <v>0</v>
      </c>
      <c r="EW10" s="237">
        <f t="shared" ref="EW10:EW16" si="64">IF($I10&lt;=15,EL10/2,EL10)</f>
        <v>888.005</v>
      </c>
      <c r="EX10" s="237">
        <f t="shared" ref="EX10:FF13" si="65">IF($I10&lt;=15,EM10/2,EM10)</f>
        <v>1616.16</v>
      </c>
      <c r="EY10" s="237">
        <f t="shared" si="65"/>
        <v>0</v>
      </c>
      <c r="EZ10" s="237">
        <f t="shared" si="65"/>
        <v>0</v>
      </c>
      <c r="FA10" s="237">
        <f t="shared" si="65"/>
        <v>0</v>
      </c>
      <c r="FB10" s="237">
        <f t="shared" si="65"/>
        <v>0</v>
      </c>
      <c r="FC10" s="237">
        <f t="shared" ref="FC10" si="66">IF($I10&lt;=15,ER10/2,ER10)</f>
        <v>0</v>
      </c>
      <c r="FD10" s="237">
        <f t="shared" si="65"/>
        <v>0</v>
      </c>
      <c r="FE10" s="237">
        <f t="shared" si="65"/>
        <v>0</v>
      </c>
      <c r="FF10" s="237">
        <f t="shared" si="65"/>
        <v>0</v>
      </c>
      <c r="FG10" s="247">
        <v>0</v>
      </c>
      <c r="FH10" s="247">
        <v>1</v>
      </c>
      <c r="FI10" s="247">
        <v>0</v>
      </c>
      <c r="FJ10" s="247">
        <v>0</v>
      </c>
      <c r="FK10" s="247">
        <v>0</v>
      </c>
      <c r="FL10" s="247">
        <v>1</v>
      </c>
      <c r="FM10" s="1370"/>
      <c r="FN10" s="1370">
        <f t="shared" ref="FN10" si="67">(((F10/30/8)*1.5)*(Q10+U10+Y10))-(AZ10+BI10+BR10)</f>
        <v>0</v>
      </c>
      <c r="FO10" s="1370">
        <f t="shared" ref="FO10" si="68">(((F10/30/8)*2)*(S10+W10+AA10))-(BB10+BK10+BT10)</f>
        <v>0</v>
      </c>
      <c r="FP10" s="1371">
        <f t="shared" ref="FP10" si="69">(SUM(AW10:CF10))-(SUM(CR10:DR10))</f>
        <v>0</v>
      </c>
      <c r="FQ10" s="1370">
        <f t="shared" ref="FQ10" si="70">(F10/30*I10)-(CR10+DA10+DJ10)</f>
        <v>0</v>
      </c>
      <c r="FR10" s="1372">
        <f>(SUM(EL10:EU10))-((SUM(EW10:FF10))*$FR$5)</f>
        <v>2504.165</v>
      </c>
    </row>
    <row r="11" spans="1:175" s="246" customFormat="1" ht="15" customHeight="1" outlineLevel="1">
      <c r="A11" s="246">
        <v>101020</v>
      </c>
      <c r="B11" s="302"/>
      <c r="C11" s="1175"/>
      <c r="D11" s="228" t="s">
        <v>392</v>
      </c>
      <c r="E11" s="229"/>
      <c r="F11" s="269">
        <f>+F10</f>
        <v>5000</v>
      </c>
      <c r="G11" s="857">
        <f t="shared" ref="G11:H11" si="71">+G10</f>
        <v>16505.89</v>
      </c>
      <c r="H11" s="857">
        <f t="shared" si="71"/>
        <v>21505.89</v>
      </c>
      <c r="I11" s="231"/>
      <c r="J11" s="231"/>
      <c r="K11" s="231"/>
      <c r="L11" s="231"/>
      <c r="M11" s="231"/>
      <c r="N11" s="231"/>
      <c r="O11" s="231"/>
      <c r="P11" s="235"/>
      <c r="Q11" s="857">
        <f t="shared" ref="Q11:CB11" si="72">+Q10</f>
        <v>0</v>
      </c>
      <c r="R11" s="857">
        <f t="shared" si="72"/>
        <v>0</v>
      </c>
      <c r="S11" s="857">
        <f t="shared" si="72"/>
        <v>0</v>
      </c>
      <c r="T11" s="857">
        <f t="shared" si="72"/>
        <v>0</v>
      </c>
      <c r="U11" s="857">
        <f t="shared" si="72"/>
        <v>0</v>
      </c>
      <c r="V11" s="857">
        <f t="shared" si="72"/>
        <v>0</v>
      </c>
      <c r="W11" s="857">
        <f t="shared" si="72"/>
        <v>0</v>
      </c>
      <c r="X11" s="857">
        <f t="shared" si="72"/>
        <v>0</v>
      </c>
      <c r="Y11" s="857">
        <f t="shared" si="72"/>
        <v>0</v>
      </c>
      <c r="Z11" s="857">
        <f t="shared" si="72"/>
        <v>0</v>
      </c>
      <c r="AA11" s="857">
        <f t="shared" si="72"/>
        <v>0</v>
      </c>
      <c r="AB11" s="857">
        <f t="shared" si="72"/>
        <v>0</v>
      </c>
      <c r="AC11" s="857">
        <f t="shared" si="72"/>
        <v>0</v>
      </c>
      <c r="AD11" s="857">
        <f t="shared" si="72"/>
        <v>0</v>
      </c>
      <c r="AE11" s="857">
        <f t="shared" si="72"/>
        <v>0</v>
      </c>
      <c r="AF11" s="857">
        <f t="shared" si="72"/>
        <v>0</v>
      </c>
      <c r="AG11" s="857">
        <f t="shared" si="72"/>
        <v>0</v>
      </c>
      <c r="AH11" s="857">
        <f t="shared" si="72"/>
        <v>0</v>
      </c>
      <c r="AI11" s="857">
        <f t="shared" si="72"/>
        <v>0</v>
      </c>
      <c r="AJ11" s="857">
        <f t="shared" si="72"/>
        <v>0</v>
      </c>
      <c r="AK11" s="857">
        <f t="shared" si="72"/>
        <v>0</v>
      </c>
      <c r="AL11" s="857">
        <f t="shared" si="72"/>
        <v>0</v>
      </c>
      <c r="AM11" s="857">
        <f t="shared" si="72"/>
        <v>0</v>
      </c>
      <c r="AN11" s="857">
        <f t="shared" si="72"/>
        <v>0</v>
      </c>
      <c r="AO11" s="857">
        <f t="shared" si="72"/>
        <v>0</v>
      </c>
      <c r="AP11" s="857">
        <f t="shared" si="72"/>
        <v>0</v>
      </c>
      <c r="AQ11" s="857">
        <f t="shared" si="72"/>
        <v>0</v>
      </c>
      <c r="AR11" s="857">
        <f t="shared" si="72"/>
        <v>0</v>
      </c>
      <c r="AS11" s="857">
        <f t="shared" si="72"/>
        <v>0</v>
      </c>
      <c r="AT11" s="857">
        <f t="shared" si="72"/>
        <v>0</v>
      </c>
      <c r="AU11" s="857">
        <f t="shared" si="72"/>
        <v>0</v>
      </c>
      <c r="AV11" s="857">
        <f t="shared" si="72"/>
        <v>0</v>
      </c>
      <c r="AW11" s="857">
        <f t="shared" si="72"/>
        <v>0</v>
      </c>
      <c r="AX11" s="857">
        <f t="shared" si="72"/>
        <v>0</v>
      </c>
      <c r="AY11" s="857">
        <f t="shared" si="72"/>
        <v>0</v>
      </c>
      <c r="AZ11" s="857">
        <f t="shared" si="72"/>
        <v>0</v>
      </c>
      <c r="BA11" s="857">
        <f t="shared" si="72"/>
        <v>0</v>
      </c>
      <c r="BB11" s="857">
        <f t="shared" si="72"/>
        <v>0</v>
      </c>
      <c r="BC11" s="857">
        <f t="shared" si="72"/>
        <v>0</v>
      </c>
      <c r="BD11" s="857">
        <f t="shared" si="72"/>
        <v>0</v>
      </c>
      <c r="BE11" s="857">
        <f t="shared" si="72"/>
        <v>0</v>
      </c>
      <c r="BF11" s="857">
        <f t="shared" si="72"/>
        <v>2500</v>
      </c>
      <c r="BG11" s="857">
        <f t="shared" si="72"/>
        <v>8252.9449999999997</v>
      </c>
      <c r="BH11" s="857">
        <f t="shared" si="72"/>
        <v>0</v>
      </c>
      <c r="BI11" s="857">
        <f t="shared" si="72"/>
        <v>0</v>
      </c>
      <c r="BJ11" s="857">
        <f t="shared" si="72"/>
        <v>0</v>
      </c>
      <c r="BK11" s="857">
        <f t="shared" si="72"/>
        <v>0</v>
      </c>
      <c r="BL11" s="857">
        <f t="shared" si="72"/>
        <v>0</v>
      </c>
      <c r="BM11" s="857">
        <f t="shared" si="72"/>
        <v>316.75</v>
      </c>
      <c r="BN11" s="857">
        <f t="shared" si="72"/>
        <v>11069.695</v>
      </c>
      <c r="BO11" s="857">
        <f t="shared" si="72"/>
        <v>0</v>
      </c>
      <c r="BP11" s="857">
        <f t="shared" si="72"/>
        <v>0</v>
      </c>
      <c r="BQ11" s="857">
        <f t="shared" si="72"/>
        <v>0</v>
      </c>
      <c r="BR11" s="857">
        <f t="shared" si="72"/>
        <v>0</v>
      </c>
      <c r="BS11" s="857">
        <f t="shared" si="72"/>
        <v>0</v>
      </c>
      <c r="BT11" s="857">
        <f t="shared" si="72"/>
        <v>0</v>
      </c>
      <c r="BU11" s="857">
        <f t="shared" si="72"/>
        <v>0</v>
      </c>
      <c r="BV11" s="857">
        <f t="shared" si="72"/>
        <v>0</v>
      </c>
      <c r="BW11" s="857">
        <f t="shared" si="72"/>
        <v>0</v>
      </c>
      <c r="BX11" s="857">
        <f t="shared" si="72"/>
        <v>0</v>
      </c>
      <c r="BY11" s="857">
        <f t="shared" si="72"/>
        <v>0</v>
      </c>
      <c r="BZ11" s="857">
        <f t="shared" si="72"/>
        <v>0</v>
      </c>
      <c r="CA11" s="857">
        <f t="shared" si="72"/>
        <v>0</v>
      </c>
      <c r="CB11" s="857">
        <f t="shared" si="72"/>
        <v>0</v>
      </c>
      <c r="CC11" s="857">
        <f t="shared" ref="CC11:EN11" si="73">+CC10</f>
        <v>0</v>
      </c>
      <c r="CD11" s="857">
        <f t="shared" si="73"/>
        <v>0</v>
      </c>
      <c r="CE11" s="857">
        <f t="shared" si="73"/>
        <v>0</v>
      </c>
      <c r="CF11" s="857">
        <f t="shared" si="73"/>
        <v>0</v>
      </c>
      <c r="CG11" s="857">
        <f t="shared" si="73"/>
        <v>0</v>
      </c>
      <c r="CH11" s="857">
        <f t="shared" si="73"/>
        <v>0</v>
      </c>
      <c r="CI11" s="857">
        <f t="shared" si="73"/>
        <v>0</v>
      </c>
      <c r="CJ11" s="857">
        <f t="shared" si="73"/>
        <v>0</v>
      </c>
      <c r="CK11" s="857">
        <f t="shared" si="73"/>
        <v>0</v>
      </c>
      <c r="CL11" s="857">
        <f t="shared" si="73"/>
        <v>0</v>
      </c>
      <c r="CM11" s="857">
        <f t="shared" si="73"/>
        <v>0</v>
      </c>
      <c r="CN11" s="857">
        <f t="shared" si="73"/>
        <v>0</v>
      </c>
      <c r="CO11" s="857">
        <f t="shared" si="73"/>
        <v>0</v>
      </c>
      <c r="CP11" s="857">
        <f t="shared" si="73"/>
        <v>0</v>
      </c>
      <c r="CQ11" s="857" t="str">
        <f t="shared" si="73"/>
        <v>UNHESA</v>
      </c>
      <c r="CR11" s="857">
        <f t="shared" si="73"/>
        <v>0</v>
      </c>
      <c r="CS11" s="857">
        <f t="shared" si="73"/>
        <v>0</v>
      </c>
      <c r="CT11" s="857">
        <f t="shared" si="73"/>
        <v>0</v>
      </c>
      <c r="CU11" s="857">
        <f t="shared" si="73"/>
        <v>0</v>
      </c>
      <c r="CV11" s="857">
        <f t="shared" si="73"/>
        <v>0</v>
      </c>
      <c r="CW11" s="857">
        <f t="shared" si="73"/>
        <v>0</v>
      </c>
      <c r="CX11" s="857">
        <f t="shared" si="73"/>
        <v>0</v>
      </c>
      <c r="CY11" s="857">
        <f t="shared" si="73"/>
        <v>0</v>
      </c>
      <c r="CZ11" s="857">
        <f t="shared" si="73"/>
        <v>0</v>
      </c>
      <c r="DA11" s="857">
        <f t="shared" si="73"/>
        <v>2500</v>
      </c>
      <c r="DB11" s="857">
        <f t="shared" si="73"/>
        <v>8252.9449999999997</v>
      </c>
      <c r="DC11" s="857">
        <f t="shared" si="73"/>
        <v>0</v>
      </c>
      <c r="DD11" s="857">
        <f t="shared" si="73"/>
        <v>0</v>
      </c>
      <c r="DE11" s="857">
        <f t="shared" si="73"/>
        <v>0</v>
      </c>
      <c r="DF11" s="857">
        <f t="shared" si="73"/>
        <v>0</v>
      </c>
      <c r="DG11" s="857">
        <f t="shared" si="73"/>
        <v>0</v>
      </c>
      <c r="DH11" s="857">
        <f t="shared" si="73"/>
        <v>316.75</v>
      </c>
      <c r="DI11" s="857">
        <f t="shared" si="73"/>
        <v>11069.695</v>
      </c>
      <c r="DJ11" s="857">
        <f t="shared" si="73"/>
        <v>0</v>
      </c>
      <c r="DK11" s="857">
        <f t="shared" si="73"/>
        <v>0</v>
      </c>
      <c r="DL11" s="857">
        <f t="shared" si="73"/>
        <v>0</v>
      </c>
      <c r="DM11" s="857">
        <f t="shared" si="73"/>
        <v>0</v>
      </c>
      <c r="DN11" s="857">
        <f t="shared" si="73"/>
        <v>0</v>
      </c>
      <c r="DO11" s="857">
        <f t="shared" si="73"/>
        <v>0</v>
      </c>
      <c r="DP11" s="857">
        <f t="shared" si="73"/>
        <v>0</v>
      </c>
      <c r="DQ11" s="857">
        <f t="shared" si="73"/>
        <v>0</v>
      </c>
      <c r="DR11" s="857">
        <f t="shared" si="73"/>
        <v>0</v>
      </c>
      <c r="DS11" s="857">
        <f t="shared" si="73"/>
        <v>0</v>
      </c>
      <c r="DT11" s="857">
        <f t="shared" si="73"/>
        <v>0</v>
      </c>
      <c r="DU11" s="857">
        <f t="shared" si="73"/>
        <v>0</v>
      </c>
      <c r="DV11" s="857">
        <f t="shared" si="73"/>
        <v>0</v>
      </c>
      <c r="DW11" s="857">
        <f t="shared" si="73"/>
        <v>0</v>
      </c>
      <c r="DX11" s="857">
        <f t="shared" si="73"/>
        <v>0</v>
      </c>
      <c r="DY11" s="857">
        <f t="shared" si="73"/>
        <v>0</v>
      </c>
      <c r="DZ11" s="857">
        <f t="shared" si="73"/>
        <v>0</v>
      </c>
      <c r="EA11" s="857">
        <f t="shared" si="73"/>
        <v>0</v>
      </c>
      <c r="EB11" s="857">
        <f t="shared" si="73"/>
        <v>0</v>
      </c>
      <c r="EC11" s="857">
        <f t="shared" si="73"/>
        <v>0</v>
      </c>
      <c r="ED11" s="857">
        <f t="shared" si="73"/>
        <v>0</v>
      </c>
      <c r="EE11" s="857">
        <f t="shared" si="73"/>
        <v>0</v>
      </c>
      <c r="EF11" s="857">
        <f t="shared" si="73"/>
        <v>0</v>
      </c>
      <c r="EG11" s="857">
        <f t="shared" si="73"/>
        <v>0</v>
      </c>
      <c r="EH11" s="857">
        <f t="shared" si="73"/>
        <v>0</v>
      </c>
      <c r="EI11" s="857">
        <f t="shared" si="73"/>
        <v>0</v>
      </c>
      <c r="EJ11" s="857">
        <f t="shared" si="73"/>
        <v>0</v>
      </c>
      <c r="EK11" s="857">
        <f t="shared" si="73"/>
        <v>0</v>
      </c>
      <c r="EL11" s="857">
        <f t="shared" si="73"/>
        <v>1776.01</v>
      </c>
      <c r="EM11" s="857">
        <f t="shared" si="73"/>
        <v>3232.32</v>
      </c>
      <c r="EN11" s="857">
        <f t="shared" si="73"/>
        <v>0</v>
      </c>
      <c r="EO11" s="857">
        <f t="shared" ref="EO11:FF11" si="74">+EO10</f>
        <v>0</v>
      </c>
      <c r="EP11" s="857">
        <f t="shared" si="74"/>
        <v>0</v>
      </c>
      <c r="EQ11" s="857">
        <f t="shared" si="74"/>
        <v>0</v>
      </c>
      <c r="ER11" s="857">
        <f t="shared" si="74"/>
        <v>0</v>
      </c>
      <c r="ES11" s="857">
        <f t="shared" si="74"/>
        <v>0</v>
      </c>
      <c r="ET11" s="857">
        <f t="shared" si="74"/>
        <v>0</v>
      </c>
      <c r="EU11" s="857">
        <f t="shared" si="74"/>
        <v>0</v>
      </c>
      <c r="EV11" s="857">
        <f t="shared" si="74"/>
        <v>0</v>
      </c>
      <c r="EW11" s="857">
        <f t="shared" si="74"/>
        <v>888.005</v>
      </c>
      <c r="EX11" s="857">
        <f t="shared" si="74"/>
        <v>1616.16</v>
      </c>
      <c r="EY11" s="857">
        <f t="shared" si="74"/>
        <v>0</v>
      </c>
      <c r="EZ11" s="857">
        <f t="shared" si="74"/>
        <v>0</v>
      </c>
      <c r="FA11" s="857">
        <f t="shared" si="74"/>
        <v>0</v>
      </c>
      <c r="FB11" s="857">
        <f t="shared" si="74"/>
        <v>0</v>
      </c>
      <c r="FC11" s="857">
        <f t="shared" si="74"/>
        <v>0</v>
      </c>
      <c r="FD11" s="857">
        <f t="shared" si="74"/>
        <v>0</v>
      </c>
      <c r="FE11" s="857">
        <f t="shared" si="74"/>
        <v>0</v>
      </c>
      <c r="FF11" s="857">
        <f t="shared" si="74"/>
        <v>0</v>
      </c>
      <c r="FG11" s="247"/>
      <c r="FH11" s="247"/>
      <c r="FI11" s="247"/>
      <c r="FJ11" s="247"/>
      <c r="FK11" s="247"/>
      <c r="FL11" s="247"/>
    </row>
    <row r="12" spans="1:175" s="246" customFormat="1" ht="15" customHeight="1" outlineLevel="1">
      <c r="B12" s="302"/>
      <c r="C12" s="848"/>
      <c r="D12" s="228"/>
      <c r="E12" s="229"/>
      <c r="F12" s="231"/>
      <c r="G12" s="231"/>
      <c r="H12" s="231"/>
      <c r="I12" s="231"/>
      <c r="J12" s="231"/>
      <c r="K12" s="231"/>
      <c r="L12" s="231"/>
      <c r="M12" s="231"/>
      <c r="N12" s="231"/>
      <c r="O12" s="231"/>
      <c r="P12" s="235"/>
      <c r="Q12" s="237"/>
      <c r="R12" s="231"/>
      <c r="S12" s="237"/>
      <c r="T12" s="850"/>
      <c r="U12" s="237"/>
      <c r="V12" s="231"/>
      <c r="W12" s="237"/>
      <c r="X12" s="231"/>
      <c r="Y12" s="237"/>
      <c r="Z12" s="231"/>
      <c r="AA12" s="238"/>
      <c r="AB12" s="231"/>
      <c r="AC12" s="238"/>
      <c r="AD12" s="231"/>
      <c r="AE12" s="238"/>
      <c r="AF12" s="231"/>
      <c r="AG12" s="231"/>
      <c r="AH12" s="231"/>
      <c r="AI12" s="238"/>
      <c r="AJ12" s="231"/>
      <c r="AK12" s="231"/>
      <c r="AL12" s="231"/>
      <c r="AM12" s="231"/>
      <c r="AN12" s="231"/>
      <c r="AO12" s="231"/>
      <c r="AP12" s="231"/>
      <c r="AQ12" s="231"/>
      <c r="AR12" s="231"/>
      <c r="AS12" s="231"/>
      <c r="AT12" s="231"/>
      <c r="AU12" s="231"/>
      <c r="AV12" s="229"/>
      <c r="AW12" s="231"/>
      <c r="AX12" s="231"/>
      <c r="AY12" s="231"/>
      <c r="AZ12" s="231"/>
      <c r="BA12" s="231"/>
      <c r="BB12" s="231"/>
      <c r="BC12" s="231"/>
      <c r="BD12" s="231"/>
      <c r="BE12" s="231"/>
      <c r="BF12" s="231"/>
      <c r="BG12" s="231"/>
      <c r="BH12" s="231"/>
      <c r="BI12" s="231"/>
      <c r="BJ12" s="231"/>
      <c r="BK12" s="231"/>
      <c r="BL12" s="231"/>
      <c r="BM12" s="231"/>
      <c r="BN12" s="230"/>
      <c r="BO12" s="231"/>
      <c r="BP12" s="231"/>
      <c r="BQ12" s="231"/>
      <c r="BR12" s="231"/>
      <c r="BS12" s="231"/>
      <c r="BT12" s="231"/>
      <c r="BU12" s="231"/>
      <c r="BV12" s="231"/>
      <c r="BW12" s="231"/>
      <c r="BX12" s="851"/>
      <c r="BY12" s="852"/>
      <c r="BZ12" s="852"/>
      <c r="CA12" s="852"/>
      <c r="CB12" s="852"/>
      <c r="CC12" s="852"/>
      <c r="CD12" s="852"/>
      <c r="CE12" s="853"/>
      <c r="CF12" s="854"/>
      <c r="CG12" s="855"/>
      <c r="CH12" s="852"/>
      <c r="CI12" s="852"/>
      <c r="CJ12" s="852"/>
      <c r="CK12" s="852"/>
      <c r="CL12" s="852"/>
      <c r="CM12" s="852"/>
      <c r="CN12" s="853"/>
      <c r="CO12" s="853"/>
      <c r="CQ12" s="229"/>
      <c r="CR12" s="231"/>
      <c r="CS12" s="231"/>
      <c r="CT12" s="231"/>
      <c r="CU12" s="231"/>
      <c r="CV12" s="231"/>
      <c r="CW12" s="231"/>
      <c r="CX12" s="231"/>
      <c r="CY12" s="231"/>
      <c r="CZ12" s="231"/>
      <c r="DA12" s="231"/>
      <c r="DB12" s="231"/>
      <c r="DC12" s="231"/>
      <c r="DD12" s="231"/>
      <c r="DE12" s="231"/>
      <c r="DF12" s="231"/>
      <c r="DG12" s="231"/>
      <c r="DH12" s="231"/>
      <c r="DI12" s="231"/>
      <c r="DJ12" s="231"/>
      <c r="DK12" s="231"/>
      <c r="DL12" s="231"/>
      <c r="DM12" s="231"/>
      <c r="DN12" s="231"/>
      <c r="DO12" s="231"/>
      <c r="DP12" s="231"/>
      <c r="DQ12" s="231"/>
      <c r="DR12" s="231"/>
      <c r="DS12" s="851"/>
      <c r="DT12" s="852"/>
      <c r="DU12" s="852"/>
      <c r="DV12" s="852"/>
      <c r="DW12" s="852"/>
      <c r="DX12" s="852"/>
      <c r="DY12" s="853"/>
      <c r="DZ12" s="853"/>
      <c r="EA12" s="854"/>
      <c r="EB12" s="851"/>
      <c r="EC12" s="852"/>
      <c r="ED12" s="852"/>
      <c r="EE12" s="852"/>
      <c r="EF12" s="852"/>
      <c r="EG12" s="852"/>
      <c r="EH12" s="853"/>
      <c r="EI12" s="853"/>
      <c r="EJ12" s="853"/>
      <c r="EL12" s="228"/>
      <c r="EM12" s="856"/>
      <c r="EN12" s="229"/>
      <c r="EO12" s="229"/>
      <c r="EP12" s="229"/>
      <c r="EQ12" s="229"/>
      <c r="ER12" s="229"/>
      <c r="ES12" s="229"/>
      <c r="ET12" s="229"/>
      <c r="EU12" s="229"/>
      <c r="EW12" s="237"/>
      <c r="EX12" s="237"/>
      <c r="EY12" s="237"/>
      <c r="EZ12" s="237"/>
      <c r="FA12" s="237"/>
      <c r="FB12" s="237"/>
      <c r="FC12" s="237"/>
      <c r="FD12" s="237"/>
      <c r="FE12" s="237"/>
      <c r="FF12" s="237"/>
      <c r="FG12" s="247"/>
      <c r="FH12" s="247"/>
      <c r="FI12" s="247"/>
      <c r="FJ12" s="247"/>
      <c r="FK12" s="247"/>
      <c r="FL12" s="247"/>
    </row>
    <row r="13" spans="1:175" s="1391" customFormat="1" ht="15" customHeight="1" outlineLevel="1">
      <c r="A13" s="246">
        <v>101010</v>
      </c>
      <c r="B13" s="1373">
        <v>2</v>
      </c>
      <c r="C13" s="1374" t="s">
        <v>393</v>
      </c>
      <c r="D13" s="1375" t="s">
        <v>394</v>
      </c>
      <c r="E13" s="1376" t="s">
        <v>20</v>
      </c>
      <c r="F13" s="1377">
        <v>5000</v>
      </c>
      <c r="G13" s="1377">
        <v>10000</v>
      </c>
      <c r="H13" s="1378">
        <f t="shared" ref="H13:H16" si="75">+F13+G13</f>
        <v>15000</v>
      </c>
      <c r="I13" s="231">
        <v>0</v>
      </c>
      <c r="J13" s="1379">
        <v>1</v>
      </c>
      <c r="K13" s="1379">
        <v>0</v>
      </c>
      <c r="L13" s="1379">
        <v>0</v>
      </c>
      <c r="M13" s="1379">
        <v>0</v>
      </c>
      <c r="N13" s="1379">
        <v>0</v>
      </c>
      <c r="O13" s="1379">
        <f t="shared" ref="O13:O16" si="76">SUM(J13:N13)</f>
        <v>1</v>
      </c>
      <c r="P13" s="1380"/>
      <c r="Q13" s="1381"/>
      <c r="R13" s="1377">
        <f t="shared" ref="R13" si="77">($F13/30/8*1.5)*Q13</f>
        <v>0</v>
      </c>
      <c r="S13" s="1381"/>
      <c r="T13" s="1377">
        <f t="shared" ref="T13" si="78">($F13/30/8*2)*S13</f>
        <v>0</v>
      </c>
      <c r="U13" s="1381"/>
      <c r="V13" s="1377">
        <f t="shared" ref="V13" si="79">($F13/30/8*1.5)*U13</f>
        <v>0</v>
      </c>
      <c r="W13" s="1381"/>
      <c r="X13" s="1377">
        <f t="shared" ref="X13" si="80">($F13/30/8*2)*W13</f>
        <v>0</v>
      </c>
      <c r="Y13" s="1381"/>
      <c r="Z13" s="1377">
        <f t="shared" ref="Z13" si="81">(($F13/30/8)*1.5)*Y13</f>
        <v>0</v>
      </c>
      <c r="AA13" s="1382"/>
      <c r="AB13" s="1377">
        <f t="shared" ref="AB13" si="82">(($F13/30/8)*2)*AA13</f>
        <v>0</v>
      </c>
      <c r="AC13" s="1383"/>
      <c r="AD13" s="1377">
        <f t="shared" ref="AD13" si="83">(($F13/30/8)*1.5)*AC13</f>
        <v>0</v>
      </c>
      <c r="AE13" s="1383"/>
      <c r="AF13" s="1377">
        <f t="shared" ref="AF13" si="84">(($F13/30/8)*2)*AE13</f>
        <v>0</v>
      </c>
      <c r="AG13" s="1384"/>
      <c r="AH13" s="1377">
        <f t="shared" ref="AH13" si="85">(($F13/30/8)*1.5)*AG13</f>
        <v>0</v>
      </c>
      <c r="AI13" s="1383"/>
      <c r="AJ13" s="1377">
        <f t="shared" ref="AJ13" si="86">(($F13/30/8)*2)*AI13</f>
        <v>0</v>
      </c>
      <c r="AK13" s="1384"/>
      <c r="AL13" s="1384"/>
      <c r="AM13" s="1384"/>
      <c r="AN13" s="1384"/>
      <c r="AO13" s="1384"/>
      <c r="AP13" s="1384"/>
      <c r="AQ13" s="1384"/>
      <c r="AR13" s="1384"/>
      <c r="AS13" s="1384"/>
      <c r="AT13" s="1384"/>
      <c r="AU13" s="1377"/>
      <c r="AV13" s="1376"/>
      <c r="AW13" s="1377">
        <f>(($F13/30)*$I13)*$J13</f>
        <v>0</v>
      </c>
      <c r="AX13" s="1385">
        <f>(($G13/30)*$I13)*$J13</f>
        <v>0</v>
      </c>
      <c r="AY13" s="1377">
        <f t="shared" ref="AY13:BB13" si="87">Q13</f>
        <v>0</v>
      </c>
      <c r="AZ13" s="1377">
        <f t="shared" si="87"/>
        <v>0</v>
      </c>
      <c r="BA13" s="1377">
        <f t="shared" si="87"/>
        <v>0</v>
      </c>
      <c r="BB13" s="1377">
        <f t="shared" si="87"/>
        <v>0</v>
      </c>
      <c r="BC13" s="1377">
        <f t="shared" ref="BC13:BC16" si="88">AK13+AP13</f>
        <v>0</v>
      </c>
      <c r="BD13" s="231">
        <f>(AW13+AZ13+BB13+BC13)*0.1267</f>
        <v>0</v>
      </c>
      <c r="BE13" s="1377">
        <f t="shared" ref="BE13:BE16" si="89">SUM(AW13:BD13)-AY13-BA13</f>
        <v>0</v>
      </c>
      <c r="BF13" s="1377">
        <f t="shared" ref="BF13:BF36" si="90">(($F13/30)*$I13)*$K13</f>
        <v>0</v>
      </c>
      <c r="BG13" s="1377">
        <f>(($G13/30)*$I13)*$K13</f>
        <v>0</v>
      </c>
      <c r="BH13" s="1377">
        <f t="shared" ref="BH13:BK13" si="91">U13</f>
        <v>0</v>
      </c>
      <c r="BI13" s="1377">
        <f t="shared" si="91"/>
        <v>0</v>
      </c>
      <c r="BJ13" s="1377">
        <f t="shared" si="91"/>
        <v>0</v>
      </c>
      <c r="BK13" s="1377">
        <f t="shared" si="91"/>
        <v>0</v>
      </c>
      <c r="BL13" s="1377">
        <f t="shared" ref="BL13:BL16" si="92">AL13+AQ13</f>
        <v>0</v>
      </c>
      <c r="BM13" s="231">
        <f>(+BF13+BI13+BK13+BL13)*0.1267</f>
        <v>0</v>
      </c>
      <c r="BN13" s="1378">
        <f t="shared" ref="BN13:BN16" si="93">SUM(BF13:BM13)-BH13-BJ13</f>
        <v>0</v>
      </c>
      <c r="BO13" s="1377">
        <f t="shared" si="21"/>
        <v>0</v>
      </c>
      <c r="BP13" s="1377">
        <f t="shared" ref="BP13:BP36" si="94">(($G13/30)*$I13)*$L13</f>
        <v>0</v>
      </c>
      <c r="BQ13" s="1377">
        <f t="shared" ref="BQ13:BS13" si="95">Y13</f>
        <v>0</v>
      </c>
      <c r="BR13" s="1377">
        <f t="shared" si="95"/>
        <v>0</v>
      </c>
      <c r="BS13" s="1377">
        <f t="shared" si="95"/>
        <v>0</v>
      </c>
      <c r="BT13" s="1377">
        <f t="shared" ref="BT13" si="96">AB13</f>
        <v>0</v>
      </c>
      <c r="BU13" s="1377">
        <f t="shared" ref="BU13:BU16" si="97">AM13+AR13</f>
        <v>0</v>
      </c>
      <c r="BV13" s="231">
        <f>(BO13+BR13+BT13+BU13)*0.1267</f>
        <v>0</v>
      </c>
      <c r="BW13" s="1377">
        <f t="shared" ref="BW13:BW16" si="98">SUM(BO13:BV13)-BQ13-BS13</f>
        <v>0</v>
      </c>
      <c r="BX13" s="1386">
        <f t="shared" ref="BX13:BX21" si="99">(($F13/30)*$I13)*$M13</f>
        <v>0</v>
      </c>
      <c r="BY13" s="1387">
        <f t="shared" ref="BY13:BY21" si="100">(($G13/30)*$I13)*$M13</f>
        <v>0</v>
      </c>
      <c r="BZ13" s="1387">
        <f t="shared" ref="BZ13:CC13" si="101">AC13</f>
        <v>0</v>
      </c>
      <c r="CA13" s="1387">
        <f t="shared" si="101"/>
        <v>0</v>
      </c>
      <c r="CB13" s="1387">
        <f t="shared" si="101"/>
        <v>0</v>
      </c>
      <c r="CC13" s="1387">
        <f t="shared" si="101"/>
        <v>0</v>
      </c>
      <c r="CD13" s="1387">
        <f t="shared" ref="CD13" si="102">AN13+AS13</f>
        <v>0</v>
      </c>
      <c r="CE13" s="1388">
        <f t="shared" ref="CE13" si="103">(BX13+CA13+CC13)*0.1267</f>
        <v>0</v>
      </c>
      <c r="CF13" s="1389">
        <f t="shared" ref="CF13" si="104">SUM(BX13:CE13)-BZ13-CB13</f>
        <v>0</v>
      </c>
      <c r="CG13" s="1390">
        <f t="shared" ref="CG13:CG16" si="105">(($F13/30)*$I13)*N13</f>
        <v>0</v>
      </c>
      <c r="CH13" s="1387">
        <f t="shared" ref="CH13:CH21" si="106">(($G13/30)*$I13)*$N13</f>
        <v>0</v>
      </c>
      <c r="CI13" s="1387">
        <f t="shared" ref="CI13:CI16" si="107">+AG13</f>
        <v>0</v>
      </c>
      <c r="CJ13" s="1387">
        <f t="shared" ref="CJ13:CJ29" si="108">AH13</f>
        <v>0</v>
      </c>
      <c r="CK13" s="1387">
        <f t="shared" ref="CK13:CK29" si="109">AI13</f>
        <v>0</v>
      </c>
      <c r="CL13" s="1387">
        <f t="shared" ref="CL13:CL29" si="110">AJ13</f>
        <v>0</v>
      </c>
      <c r="CM13" s="1387">
        <f t="shared" ref="CM13:CM16" si="111">AO13+AT13</f>
        <v>0</v>
      </c>
      <c r="CN13" s="1388">
        <f t="shared" ref="CN13:CN16" si="112">(CG13+CJ13+CL13)*0.1267</f>
        <v>0</v>
      </c>
      <c r="CO13" s="1388">
        <f t="shared" ref="CO13:CO16" si="113">SUM(CG13:CN13)-CI13-CK13</f>
        <v>0</v>
      </c>
      <c r="CQ13" s="1376" t="s">
        <v>20</v>
      </c>
      <c r="CR13" s="1377">
        <f t="shared" si="47"/>
        <v>0</v>
      </c>
      <c r="CS13" s="1377">
        <f t="shared" si="48"/>
        <v>0</v>
      </c>
      <c r="CT13" s="1377">
        <f t="shared" si="49"/>
        <v>0</v>
      </c>
      <c r="CU13" s="1377">
        <f t="shared" si="50"/>
        <v>0</v>
      </c>
      <c r="CV13" s="1377">
        <f t="shared" si="51"/>
        <v>0</v>
      </c>
      <c r="CW13" s="1377">
        <f t="shared" si="52"/>
        <v>0</v>
      </c>
      <c r="CX13" s="1377">
        <f t="shared" si="53"/>
        <v>0</v>
      </c>
      <c r="CY13" s="1377">
        <f t="shared" ref="CY13:CY16" si="114">IF($CQ13="PROQUIMA",$BD13+$BM13+$BV13+$CE13+CN13,0)</f>
        <v>0</v>
      </c>
      <c r="CZ13" s="1377">
        <f t="shared" ref="CZ13:CZ16" si="115">SUM(CR13:CY13)-CT13-CV13</f>
        <v>0</v>
      </c>
      <c r="DA13" s="1377">
        <f t="shared" ref="DA13:DA36" si="116">IF($CQ13="UNHESA",$AW13+$BF13+$BO13+$BX13+$CG13,0)</f>
        <v>0</v>
      </c>
      <c r="DB13" s="1377">
        <f t="shared" si="56"/>
        <v>0</v>
      </c>
      <c r="DC13" s="1377">
        <f t="shared" si="57"/>
        <v>0</v>
      </c>
      <c r="DD13" s="1377">
        <f t="shared" si="58"/>
        <v>0</v>
      </c>
      <c r="DE13" s="1377">
        <f t="shared" ref="DE13:DE36" si="117">IF($CQ13="UNHESA",$BA13+$BJ13+$BS13+$CB13+$CK13,0)</f>
        <v>0</v>
      </c>
      <c r="DF13" s="1377">
        <f t="shared" si="59"/>
        <v>0</v>
      </c>
      <c r="DG13" s="1377">
        <f t="shared" si="60"/>
        <v>0</v>
      </c>
      <c r="DH13" s="1377">
        <f t="shared" si="61"/>
        <v>0</v>
      </c>
      <c r="DI13" s="1377">
        <f t="shared" ref="DI13:DI16" si="118">SUM(DA13:DH13)-DC13-DE13</f>
        <v>0</v>
      </c>
      <c r="DJ13" s="1384"/>
      <c r="DK13" s="1384"/>
      <c r="DL13" s="1384"/>
      <c r="DM13" s="1384"/>
      <c r="DN13" s="1384"/>
      <c r="DO13" s="1384"/>
      <c r="DP13" s="1384"/>
      <c r="DQ13" s="1384"/>
      <c r="DR13" s="1384"/>
      <c r="DS13" s="1392"/>
      <c r="DT13" s="1393"/>
      <c r="DU13" s="1393"/>
      <c r="DV13" s="1393"/>
      <c r="DW13" s="1393"/>
      <c r="DX13" s="1393"/>
      <c r="DY13" s="1394"/>
      <c r="DZ13" s="1394"/>
      <c r="EA13" s="1395"/>
      <c r="EB13" s="1392"/>
      <c r="EC13" s="1393"/>
      <c r="ED13" s="1393"/>
      <c r="EE13" s="1393"/>
      <c r="EF13" s="1393"/>
      <c r="EG13" s="1393"/>
      <c r="EH13" s="1394"/>
      <c r="EI13" s="1394"/>
      <c r="EJ13" s="1394"/>
      <c r="EL13" s="1376"/>
      <c r="EM13" s="1376"/>
      <c r="EN13" s="1376"/>
      <c r="EO13" s="1376"/>
      <c r="EP13" s="1376"/>
      <c r="EQ13" s="1376"/>
      <c r="ER13" s="1376"/>
      <c r="ES13" s="1376"/>
      <c r="ET13" s="1376"/>
      <c r="EU13" s="1376">
        <f t="shared" si="63"/>
        <v>0</v>
      </c>
      <c r="EW13" s="1381">
        <f t="shared" ref="EW13" si="119">IF($I13&lt;=15,EL13/2,EL13)</f>
        <v>0</v>
      </c>
      <c r="EX13" s="1381">
        <f t="shared" si="65"/>
        <v>0</v>
      </c>
      <c r="EY13" s="1381">
        <f t="shared" si="65"/>
        <v>0</v>
      </c>
      <c r="EZ13" s="1381">
        <f t="shared" si="65"/>
        <v>0</v>
      </c>
      <c r="FA13" s="1381">
        <f t="shared" si="65"/>
        <v>0</v>
      </c>
      <c r="FB13" s="1381">
        <f t="shared" si="65"/>
        <v>0</v>
      </c>
      <c r="FC13" s="1381">
        <f t="shared" ref="FC13" si="120">IF($I13&lt;=15,ER13/2,ER13)</f>
        <v>0</v>
      </c>
      <c r="FD13" s="1381">
        <f t="shared" si="65"/>
        <v>0</v>
      </c>
      <c r="FE13" s="1381">
        <f t="shared" si="65"/>
        <v>0</v>
      </c>
      <c r="FF13" s="1381">
        <f t="shared" si="65"/>
        <v>0</v>
      </c>
      <c r="FG13" s="1396"/>
      <c r="FH13" s="1396"/>
      <c r="FI13" s="1396"/>
      <c r="FJ13" s="1396"/>
      <c r="FK13" s="1396"/>
      <c r="FL13" s="1396"/>
      <c r="FN13" s="1397">
        <f t="shared" ref="FN13" si="121">(((F13/30/8)*1.5)*(Q13+U13+Y13))-(AZ13+BI13+BR13)</f>
        <v>0</v>
      </c>
      <c r="FO13" s="1397">
        <f t="shared" ref="FO13" si="122">(((F13/30/8)*2)*(S13+W13+AA13))-(BB13+BK13+BT13)</f>
        <v>0</v>
      </c>
      <c r="FP13" s="1398">
        <f t="shared" ref="FP13" si="123">(SUM(AW13:CF13))-(SUM(CR13:DR13))</f>
        <v>0</v>
      </c>
      <c r="FQ13" s="1397">
        <f t="shared" ref="FQ13" si="124">(F13/30*I13)-(CR13+DA13+DJ13)</f>
        <v>0</v>
      </c>
      <c r="FR13" s="1399">
        <f>(SUM(EL13:EU13))-((SUM(EW13:FF13))*$FR$5)</f>
        <v>0</v>
      </c>
    </row>
    <row r="14" spans="1:175" s="246" customFormat="1" ht="15" customHeight="1" outlineLevel="1">
      <c r="A14" s="246">
        <v>101010</v>
      </c>
      <c r="B14" s="302"/>
      <c r="C14" s="1175"/>
      <c r="D14" s="228" t="s">
        <v>395</v>
      </c>
      <c r="E14" s="229"/>
      <c r="F14" s="269">
        <f>+F13</f>
        <v>5000</v>
      </c>
      <c r="G14" s="857">
        <f t="shared" ref="G14:H14" si="125">+G13</f>
        <v>10000</v>
      </c>
      <c r="H14" s="857">
        <f t="shared" si="125"/>
        <v>15000</v>
      </c>
      <c r="I14" s="231"/>
      <c r="J14" s="231"/>
      <c r="K14" s="231"/>
      <c r="L14" s="231"/>
      <c r="M14" s="231"/>
      <c r="N14" s="231"/>
      <c r="O14" s="231"/>
      <c r="P14" s="235"/>
      <c r="Q14" s="269">
        <f t="shared" ref="Q14:CB14" si="126">+Q13</f>
        <v>0</v>
      </c>
      <c r="R14" s="269">
        <f t="shared" si="126"/>
        <v>0</v>
      </c>
      <c r="S14" s="269">
        <f t="shared" si="126"/>
        <v>0</v>
      </c>
      <c r="T14" s="269">
        <f t="shared" si="126"/>
        <v>0</v>
      </c>
      <c r="U14" s="269">
        <f t="shared" si="126"/>
        <v>0</v>
      </c>
      <c r="V14" s="269">
        <f t="shared" si="126"/>
        <v>0</v>
      </c>
      <c r="W14" s="269">
        <f t="shared" si="126"/>
        <v>0</v>
      </c>
      <c r="X14" s="269">
        <f t="shared" si="126"/>
        <v>0</v>
      </c>
      <c r="Y14" s="269">
        <f t="shared" si="126"/>
        <v>0</v>
      </c>
      <c r="Z14" s="269">
        <f t="shared" si="126"/>
        <v>0</v>
      </c>
      <c r="AA14" s="269">
        <f t="shared" si="126"/>
        <v>0</v>
      </c>
      <c r="AB14" s="269">
        <f t="shared" si="126"/>
        <v>0</v>
      </c>
      <c r="AC14" s="269">
        <f t="shared" si="126"/>
        <v>0</v>
      </c>
      <c r="AD14" s="269">
        <f t="shared" si="126"/>
        <v>0</v>
      </c>
      <c r="AE14" s="269">
        <f t="shared" si="126"/>
        <v>0</v>
      </c>
      <c r="AF14" s="269">
        <f t="shared" si="126"/>
        <v>0</v>
      </c>
      <c r="AG14" s="269">
        <f t="shared" si="126"/>
        <v>0</v>
      </c>
      <c r="AH14" s="269">
        <f t="shared" si="126"/>
        <v>0</v>
      </c>
      <c r="AI14" s="269">
        <f t="shared" si="126"/>
        <v>0</v>
      </c>
      <c r="AJ14" s="269">
        <f t="shared" si="126"/>
        <v>0</v>
      </c>
      <c r="AK14" s="269">
        <f t="shared" si="126"/>
        <v>0</v>
      </c>
      <c r="AL14" s="269">
        <f t="shared" si="126"/>
        <v>0</v>
      </c>
      <c r="AM14" s="269">
        <f t="shared" si="126"/>
        <v>0</v>
      </c>
      <c r="AN14" s="269">
        <f t="shared" si="126"/>
        <v>0</v>
      </c>
      <c r="AO14" s="269">
        <f t="shared" si="126"/>
        <v>0</v>
      </c>
      <c r="AP14" s="269">
        <f t="shared" si="126"/>
        <v>0</v>
      </c>
      <c r="AQ14" s="269">
        <f t="shared" si="126"/>
        <v>0</v>
      </c>
      <c r="AR14" s="269">
        <f t="shared" si="126"/>
        <v>0</v>
      </c>
      <c r="AS14" s="269">
        <f t="shared" si="126"/>
        <v>0</v>
      </c>
      <c r="AT14" s="269">
        <f t="shared" si="126"/>
        <v>0</v>
      </c>
      <c r="AU14" s="269">
        <f t="shared" si="126"/>
        <v>0</v>
      </c>
      <c r="AV14" s="269">
        <f t="shared" si="126"/>
        <v>0</v>
      </c>
      <c r="AW14" s="269">
        <f>+AW13</f>
        <v>0</v>
      </c>
      <c r="AX14" s="269">
        <f t="shared" si="126"/>
        <v>0</v>
      </c>
      <c r="AY14" s="269">
        <f t="shared" si="126"/>
        <v>0</v>
      </c>
      <c r="AZ14" s="269">
        <f t="shared" si="126"/>
        <v>0</v>
      </c>
      <c r="BA14" s="269">
        <f t="shared" si="126"/>
        <v>0</v>
      </c>
      <c r="BB14" s="269">
        <f t="shared" si="126"/>
        <v>0</v>
      </c>
      <c r="BC14" s="269">
        <f t="shared" si="126"/>
        <v>0</v>
      </c>
      <c r="BD14" s="269">
        <f t="shared" si="126"/>
        <v>0</v>
      </c>
      <c r="BE14" s="269">
        <f t="shared" si="126"/>
        <v>0</v>
      </c>
      <c r="BF14" s="269">
        <f t="shared" si="126"/>
        <v>0</v>
      </c>
      <c r="BG14" s="269">
        <f t="shared" si="126"/>
        <v>0</v>
      </c>
      <c r="BH14" s="269">
        <f t="shared" si="126"/>
        <v>0</v>
      </c>
      <c r="BI14" s="269">
        <f t="shared" si="126"/>
        <v>0</v>
      </c>
      <c r="BJ14" s="269">
        <f t="shared" si="126"/>
        <v>0</v>
      </c>
      <c r="BK14" s="269">
        <f t="shared" si="126"/>
        <v>0</v>
      </c>
      <c r="BL14" s="269">
        <f t="shared" si="126"/>
        <v>0</v>
      </c>
      <c r="BM14" s="269">
        <f t="shared" si="126"/>
        <v>0</v>
      </c>
      <c r="BN14" s="269">
        <f t="shared" si="126"/>
        <v>0</v>
      </c>
      <c r="BO14" s="269">
        <f t="shared" si="126"/>
        <v>0</v>
      </c>
      <c r="BP14" s="269">
        <f t="shared" si="126"/>
        <v>0</v>
      </c>
      <c r="BQ14" s="269">
        <f t="shared" si="126"/>
        <v>0</v>
      </c>
      <c r="BR14" s="269">
        <f t="shared" si="126"/>
        <v>0</v>
      </c>
      <c r="BS14" s="269">
        <f t="shared" si="126"/>
        <v>0</v>
      </c>
      <c r="BT14" s="269">
        <f t="shared" si="126"/>
        <v>0</v>
      </c>
      <c r="BU14" s="269">
        <f t="shared" si="126"/>
        <v>0</v>
      </c>
      <c r="BV14" s="269">
        <f t="shared" si="126"/>
        <v>0</v>
      </c>
      <c r="BW14" s="269">
        <f t="shared" si="126"/>
        <v>0</v>
      </c>
      <c r="BX14" s="269">
        <f t="shared" si="126"/>
        <v>0</v>
      </c>
      <c r="BY14" s="269">
        <f t="shared" si="126"/>
        <v>0</v>
      </c>
      <c r="BZ14" s="269">
        <f t="shared" si="126"/>
        <v>0</v>
      </c>
      <c r="CA14" s="269">
        <f t="shared" si="126"/>
        <v>0</v>
      </c>
      <c r="CB14" s="269">
        <f t="shared" si="126"/>
        <v>0</v>
      </c>
      <c r="CC14" s="269">
        <f t="shared" ref="CC14:EN14" si="127">+CC13</f>
        <v>0</v>
      </c>
      <c r="CD14" s="269">
        <f t="shared" si="127"/>
        <v>0</v>
      </c>
      <c r="CE14" s="269">
        <f t="shared" si="127"/>
        <v>0</v>
      </c>
      <c r="CF14" s="269">
        <f t="shared" si="127"/>
        <v>0</v>
      </c>
      <c r="CG14" s="269">
        <f t="shared" si="127"/>
        <v>0</v>
      </c>
      <c r="CH14" s="269">
        <f t="shared" si="127"/>
        <v>0</v>
      </c>
      <c r="CI14" s="269">
        <f t="shared" si="127"/>
        <v>0</v>
      </c>
      <c r="CJ14" s="269">
        <f t="shared" si="127"/>
        <v>0</v>
      </c>
      <c r="CK14" s="269">
        <f t="shared" si="127"/>
        <v>0</v>
      </c>
      <c r="CL14" s="269">
        <f t="shared" si="127"/>
        <v>0</v>
      </c>
      <c r="CM14" s="269">
        <f t="shared" si="127"/>
        <v>0</v>
      </c>
      <c r="CN14" s="269">
        <f t="shared" si="127"/>
        <v>0</v>
      </c>
      <c r="CO14" s="269">
        <f t="shared" si="127"/>
        <v>0</v>
      </c>
      <c r="CP14" s="269">
        <f t="shared" si="127"/>
        <v>0</v>
      </c>
      <c r="CQ14" s="269" t="str">
        <f t="shared" si="127"/>
        <v>PROQUIMA</v>
      </c>
      <c r="CR14" s="269">
        <f t="shared" si="127"/>
        <v>0</v>
      </c>
      <c r="CS14" s="269">
        <f t="shared" si="127"/>
        <v>0</v>
      </c>
      <c r="CT14" s="269">
        <f t="shared" si="127"/>
        <v>0</v>
      </c>
      <c r="CU14" s="269">
        <f t="shared" si="127"/>
        <v>0</v>
      </c>
      <c r="CV14" s="269">
        <f t="shared" si="127"/>
        <v>0</v>
      </c>
      <c r="CW14" s="269">
        <f t="shared" si="127"/>
        <v>0</v>
      </c>
      <c r="CX14" s="269">
        <f t="shared" si="127"/>
        <v>0</v>
      </c>
      <c r="CY14" s="269">
        <f t="shared" si="127"/>
        <v>0</v>
      </c>
      <c r="CZ14" s="269">
        <f t="shared" si="127"/>
        <v>0</v>
      </c>
      <c r="DA14" s="269">
        <f t="shared" si="127"/>
        <v>0</v>
      </c>
      <c r="DB14" s="269">
        <f t="shared" si="127"/>
        <v>0</v>
      </c>
      <c r="DC14" s="269">
        <f t="shared" si="127"/>
        <v>0</v>
      </c>
      <c r="DD14" s="269">
        <f t="shared" si="127"/>
        <v>0</v>
      </c>
      <c r="DE14" s="269">
        <f t="shared" si="127"/>
        <v>0</v>
      </c>
      <c r="DF14" s="269">
        <f t="shared" si="127"/>
        <v>0</v>
      </c>
      <c r="DG14" s="269">
        <f t="shared" si="127"/>
        <v>0</v>
      </c>
      <c r="DH14" s="269">
        <f t="shared" si="127"/>
        <v>0</v>
      </c>
      <c r="DI14" s="269">
        <f t="shared" si="127"/>
        <v>0</v>
      </c>
      <c r="DJ14" s="269">
        <f t="shared" si="127"/>
        <v>0</v>
      </c>
      <c r="DK14" s="269">
        <f t="shared" si="127"/>
        <v>0</v>
      </c>
      <c r="DL14" s="269">
        <f t="shared" si="127"/>
        <v>0</v>
      </c>
      <c r="DM14" s="269">
        <f t="shared" si="127"/>
        <v>0</v>
      </c>
      <c r="DN14" s="269">
        <f t="shared" si="127"/>
        <v>0</v>
      </c>
      <c r="DO14" s="269">
        <f t="shared" si="127"/>
        <v>0</v>
      </c>
      <c r="DP14" s="269">
        <f t="shared" si="127"/>
        <v>0</v>
      </c>
      <c r="DQ14" s="269">
        <f t="shared" si="127"/>
        <v>0</v>
      </c>
      <c r="DR14" s="269">
        <f t="shared" si="127"/>
        <v>0</v>
      </c>
      <c r="DS14" s="269">
        <f t="shared" si="127"/>
        <v>0</v>
      </c>
      <c r="DT14" s="269">
        <f t="shared" si="127"/>
        <v>0</v>
      </c>
      <c r="DU14" s="269">
        <f t="shared" si="127"/>
        <v>0</v>
      </c>
      <c r="DV14" s="269">
        <f t="shared" si="127"/>
        <v>0</v>
      </c>
      <c r="DW14" s="269">
        <f t="shared" si="127"/>
        <v>0</v>
      </c>
      <c r="DX14" s="269">
        <f t="shared" si="127"/>
        <v>0</v>
      </c>
      <c r="DY14" s="269">
        <f t="shared" si="127"/>
        <v>0</v>
      </c>
      <c r="DZ14" s="269">
        <f t="shared" si="127"/>
        <v>0</v>
      </c>
      <c r="EA14" s="269">
        <f t="shared" si="127"/>
        <v>0</v>
      </c>
      <c r="EB14" s="269">
        <f t="shared" si="127"/>
        <v>0</v>
      </c>
      <c r="EC14" s="269">
        <f t="shared" si="127"/>
        <v>0</v>
      </c>
      <c r="ED14" s="269">
        <f t="shared" si="127"/>
        <v>0</v>
      </c>
      <c r="EE14" s="269">
        <f t="shared" si="127"/>
        <v>0</v>
      </c>
      <c r="EF14" s="269">
        <f t="shared" si="127"/>
        <v>0</v>
      </c>
      <c r="EG14" s="269">
        <f t="shared" si="127"/>
        <v>0</v>
      </c>
      <c r="EH14" s="269">
        <f t="shared" si="127"/>
        <v>0</v>
      </c>
      <c r="EI14" s="269">
        <f t="shared" si="127"/>
        <v>0</v>
      </c>
      <c r="EJ14" s="269">
        <f t="shared" si="127"/>
        <v>0</v>
      </c>
      <c r="EK14" s="269">
        <f t="shared" si="127"/>
        <v>0</v>
      </c>
      <c r="EL14" s="269">
        <f t="shared" si="127"/>
        <v>0</v>
      </c>
      <c r="EM14" s="269">
        <f t="shared" si="127"/>
        <v>0</v>
      </c>
      <c r="EN14" s="269">
        <f t="shared" si="127"/>
        <v>0</v>
      </c>
      <c r="EO14" s="269">
        <f t="shared" ref="EO14:FF14" si="128">+EO13</f>
        <v>0</v>
      </c>
      <c r="EP14" s="269">
        <f t="shared" si="128"/>
        <v>0</v>
      </c>
      <c r="EQ14" s="269">
        <f t="shared" si="128"/>
        <v>0</v>
      </c>
      <c r="ER14" s="269">
        <f>+ER13</f>
        <v>0</v>
      </c>
      <c r="ES14" s="269">
        <f t="shared" si="128"/>
        <v>0</v>
      </c>
      <c r="ET14" s="269">
        <f t="shared" si="128"/>
        <v>0</v>
      </c>
      <c r="EU14" s="269">
        <f t="shared" si="128"/>
        <v>0</v>
      </c>
      <c r="EV14" s="269">
        <f t="shared" si="128"/>
        <v>0</v>
      </c>
      <c r="EW14" s="269">
        <f t="shared" si="128"/>
        <v>0</v>
      </c>
      <c r="EX14" s="269">
        <f t="shared" si="128"/>
        <v>0</v>
      </c>
      <c r="EY14" s="269">
        <f t="shared" si="128"/>
        <v>0</v>
      </c>
      <c r="EZ14" s="269">
        <f t="shared" si="128"/>
        <v>0</v>
      </c>
      <c r="FA14" s="269">
        <f t="shared" si="128"/>
        <v>0</v>
      </c>
      <c r="FB14" s="269">
        <f t="shared" si="128"/>
        <v>0</v>
      </c>
      <c r="FC14" s="269">
        <f t="shared" si="128"/>
        <v>0</v>
      </c>
      <c r="FD14" s="269">
        <f t="shared" si="128"/>
        <v>0</v>
      </c>
      <c r="FE14" s="269">
        <f t="shared" si="128"/>
        <v>0</v>
      </c>
      <c r="FF14" s="269">
        <f t="shared" si="128"/>
        <v>0</v>
      </c>
      <c r="FG14" s="247"/>
      <c r="FH14" s="247"/>
      <c r="FI14" s="247"/>
      <c r="FJ14" s="247"/>
      <c r="FK14" s="247"/>
      <c r="FL14" s="247"/>
    </row>
    <row r="15" spans="1:175" s="246" customFormat="1" ht="15" customHeight="1" outlineLevel="1">
      <c r="A15" s="246">
        <v>101030</v>
      </c>
      <c r="B15" s="302"/>
      <c r="C15" s="848" t="s">
        <v>396</v>
      </c>
      <c r="D15" s="228"/>
      <c r="E15" s="229"/>
      <c r="F15" s="231"/>
      <c r="G15" s="231"/>
      <c r="H15" s="231"/>
      <c r="I15" s="231"/>
      <c r="J15" s="231"/>
      <c r="K15" s="231"/>
      <c r="L15" s="231"/>
      <c r="M15" s="231"/>
      <c r="N15" s="231"/>
      <c r="O15" s="231"/>
      <c r="P15" s="235"/>
      <c r="Q15" s="237"/>
      <c r="R15" s="231"/>
      <c r="S15" s="237"/>
      <c r="T15" s="231"/>
      <c r="U15" s="237"/>
      <c r="V15" s="231"/>
      <c r="W15" s="237"/>
      <c r="X15" s="231"/>
      <c r="Y15" s="237"/>
      <c r="Z15" s="231"/>
      <c r="AA15" s="238"/>
      <c r="AB15" s="231"/>
      <c r="AC15" s="239"/>
      <c r="AD15" s="231"/>
      <c r="AE15" s="239"/>
      <c r="AF15" s="231"/>
      <c r="AG15" s="240"/>
      <c r="AH15" s="231"/>
      <c r="AI15" s="239"/>
      <c r="AJ15" s="231"/>
      <c r="AK15" s="240"/>
      <c r="AL15" s="240"/>
      <c r="AM15" s="240"/>
      <c r="AN15" s="240"/>
      <c r="AO15" s="240"/>
      <c r="AP15" s="240"/>
      <c r="AQ15" s="240"/>
      <c r="AR15" s="240"/>
      <c r="AS15" s="240"/>
      <c r="AT15" s="240"/>
      <c r="AU15" s="231"/>
      <c r="AV15" s="229"/>
      <c r="AW15" s="231"/>
      <c r="AX15" s="857"/>
      <c r="AY15" s="231"/>
      <c r="AZ15" s="231"/>
      <c r="BA15" s="231"/>
      <c r="BB15" s="231"/>
      <c r="BC15" s="231"/>
      <c r="BD15" s="231"/>
      <c r="BE15" s="231"/>
      <c r="BF15" s="231"/>
      <c r="BG15" s="231"/>
      <c r="BH15" s="231"/>
      <c r="BI15" s="231"/>
      <c r="BJ15" s="231"/>
      <c r="BK15" s="231"/>
      <c r="BL15" s="231"/>
      <c r="BM15" s="231"/>
      <c r="BN15" s="230"/>
      <c r="BO15" s="231"/>
      <c r="BP15" s="231"/>
      <c r="BQ15" s="231"/>
      <c r="BR15" s="231"/>
      <c r="BS15" s="231"/>
      <c r="BT15" s="231"/>
      <c r="BU15" s="231"/>
      <c r="BV15" s="231"/>
      <c r="BW15" s="231"/>
      <c r="BX15" s="851"/>
      <c r="BY15" s="852"/>
      <c r="BZ15" s="852"/>
      <c r="CA15" s="852"/>
      <c r="CB15" s="852"/>
      <c r="CC15" s="852"/>
      <c r="CD15" s="852"/>
      <c r="CE15" s="853"/>
      <c r="CF15" s="854"/>
      <c r="CG15" s="855"/>
      <c r="CH15" s="852"/>
      <c r="CI15" s="852"/>
      <c r="CJ15" s="852"/>
      <c r="CK15" s="852"/>
      <c r="CL15" s="852"/>
      <c r="CM15" s="852"/>
      <c r="CN15" s="853"/>
      <c r="CO15" s="853"/>
      <c r="CQ15" s="229"/>
      <c r="CR15" s="231"/>
      <c r="CS15" s="231"/>
      <c r="CT15" s="231"/>
      <c r="CU15" s="231"/>
      <c r="CV15" s="231"/>
      <c r="CW15" s="231"/>
      <c r="CX15" s="231"/>
      <c r="CY15" s="231"/>
      <c r="CZ15" s="231"/>
      <c r="DA15" s="231"/>
      <c r="DB15" s="231"/>
      <c r="DC15" s="231"/>
      <c r="DD15" s="231"/>
      <c r="DE15" s="231"/>
      <c r="DF15" s="231"/>
      <c r="DG15" s="231"/>
      <c r="DH15" s="231"/>
      <c r="DI15" s="231"/>
      <c r="DJ15" s="240"/>
      <c r="DK15" s="240"/>
      <c r="DL15" s="240"/>
      <c r="DM15" s="240"/>
      <c r="DN15" s="240"/>
      <c r="DO15" s="240"/>
      <c r="DP15" s="240"/>
      <c r="DQ15" s="240"/>
      <c r="DR15" s="240"/>
      <c r="DS15" s="860"/>
      <c r="DT15" s="858"/>
      <c r="DU15" s="858"/>
      <c r="DV15" s="858"/>
      <c r="DW15" s="858"/>
      <c r="DX15" s="858"/>
      <c r="DY15" s="859"/>
      <c r="DZ15" s="859"/>
      <c r="EA15" s="861"/>
      <c r="EB15" s="860"/>
      <c r="EC15" s="858"/>
      <c r="ED15" s="858"/>
      <c r="EE15" s="858"/>
      <c r="EF15" s="858"/>
      <c r="EG15" s="858"/>
      <c r="EH15" s="859"/>
      <c r="EI15" s="859"/>
      <c r="EJ15" s="859"/>
      <c r="EL15" s="229"/>
      <c r="EM15" s="229"/>
      <c r="EN15" s="229"/>
      <c r="EO15" s="229"/>
      <c r="EP15" s="229"/>
      <c r="EQ15" s="229"/>
      <c r="ER15" s="229"/>
      <c r="ES15" s="229"/>
      <c r="ET15" s="229"/>
      <c r="EU15" s="229"/>
      <c r="EW15" s="237"/>
      <c r="EX15" s="237"/>
      <c r="EY15" s="237"/>
      <c r="EZ15" s="237"/>
      <c r="FA15" s="237"/>
      <c r="FB15" s="237"/>
      <c r="FC15" s="237"/>
      <c r="FD15" s="237"/>
      <c r="FE15" s="237"/>
      <c r="FF15" s="237"/>
      <c r="FG15" s="247"/>
      <c r="FH15" s="247"/>
      <c r="FI15" s="247"/>
      <c r="FJ15" s="247"/>
      <c r="FK15" s="247"/>
      <c r="FL15" s="247"/>
    </row>
    <row r="16" spans="1:175" s="246" customFormat="1" ht="14.4" outlineLevel="1">
      <c r="A16" s="246">
        <v>101030</v>
      </c>
      <c r="B16" s="302">
        <v>3</v>
      </c>
      <c r="C16" s="227" t="s">
        <v>254</v>
      </c>
      <c r="D16" s="228" t="s">
        <v>211</v>
      </c>
      <c r="E16" s="229" t="s">
        <v>20</v>
      </c>
      <c r="F16" s="231">
        <v>5000</v>
      </c>
      <c r="G16" s="231">
        <v>10000</v>
      </c>
      <c r="H16" s="230">
        <f t="shared" si="75"/>
        <v>15000</v>
      </c>
      <c r="I16" s="231">
        <v>15</v>
      </c>
      <c r="J16" s="234">
        <v>1</v>
      </c>
      <c r="K16" s="234">
        <v>0</v>
      </c>
      <c r="L16" s="234">
        <v>0</v>
      </c>
      <c r="M16" s="234">
        <v>0</v>
      </c>
      <c r="N16" s="234">
        <v>0</v>
      </c>
      <c r="O16" s="234">
        <f t="shared" si="76"/>
        <v>1</v>
      </c>
      <c r="P16" s="235"/>
      <c r="Q16" s="237"/>
      <c r="R16" s="231">
        <f t="shared" si="2"/>
        <v>0</v>
      </c>
      <c r="S16" s="237"/>
      <c r="T16" s="231">
        <f t="shared" ref="T16" si="129">($F16/30/8*2)*S16</f>
        <v>0</v>
      </c>
      <c r="U16" s="237"/>
      <c r="V16" s="231">
        <f t="shared" si="3"/>
        <v>0</v>
      </c>
      <c r="W16" s="237"/>
      <c r="X16" s="231">
        <f t="shared" si="4"/>
        <v>0</v>
      </c>
      <c r="Y16" s="237"/>
      <c r="Z16" s="231">
        <f t="shared" si="5"/>
        <v>0</v>
      </c>
      <c r="AA16" s="238"/>
      <c r="AB16" s="231">
        <f t="shared" si="6"/>
        <v>0</v>
      </c>
      <c r="AC16" s="239"/>
      <c r="AD16" s="231">
        <f t="shared" ref="AD16" si="130">(($F16/30/8)*1.5)*AC16</f>
        <v>0</v>
      </c>
      <c r="AE16" s="239"/>
      <c r="AF16" s="231">
        <f t="shared" ref="AF16" si="131">(($F16/30/8)*2)*AE16</f>
        <v>0</v>
      </c>
      <c r="AG16" s="240"/>
      <c r="AH16" s="231">
        <f t="shared" ref="AH16" si="132">(($F16/30/8)*1.5)*AG16</f>
        <v>0</v>
      </c>
      <c r="AI16" s="239"/>
      <c r="AJ16" s="231">
        <f t="shared" ref="AJ16" si="133">(($F16/30/8)*2)*AI16</f>
        <v>0</v>
      </c>
      <c r="AK16" s="240"/>
      <c r="AL16" s="240"/>
      <c r="AM16" s="240"/>
      <c r="AN16" s="240"/>
      <c r="AO16" s="240"/>
      <c r="AP16" s="240"/>
      <c r="AQ16" s="240"/>
      <c r="AR16" s="240"/>
      <c r="AS16" s="240"/>
      <c r="AT16" s="240"/>
      <c r="AU16" s="231"/>
      <c r="AV16" s="229"/>
      <c r="AW16" s="231">
        <f t="shared" si="7"/>
        <v>2500</v>
      </c>
      <c r="AX16" s="857">
        <f>(($G16/30)*$I16)*$J16</f>
        <v>5000</v>
      </c>
      <c r="AY16" s="231">
        <f t="shared" ref="AY16:BB29" si="134">Q16</f>
        <v>0</v>
      </c>
      <c r="AZ16" s="231">
        <f t="shared" si="134"/>
        <v>0</v>
      </c>
      <c r="BA16" s="231">
        <f t="shared" si="134"/>
        <v>0</v>
      </c>
      <c r="BB16" s="231">
        <f t="shared" si="134"/>
        <v>0</v>
      </c>
      <c r="BC16" s="231">
        <f t="shared" si="88"/>
        <v>0</v>
      </c>
      <c r="BD16" s="231">
        <f>(AW16+AZ16+BB16+BC16)*0.1267</f>
        <v>316.75</v>
      </c>
      <c r="BE16" s="231">
        <f t="shared" si="89"/>
        <v>7816.75</v>
      </c>
      <c r="BF16" s="231">
        <f t="shared" si="90"/>
        <v>0</v>
      </c>
      <c r="BG16" s="231">
        <f>(($G16/30)*$I16)*$K16</f>
        <v>0</v>
      </c>
      <c r="BH16" s="231">
        <f t="shared" ref="BH16:BK29" si="135">U16</f>
        <v>0</v>
      </c>
      <c r="BI16" s="231">
        <f t="shared" si="135"/>
        <v>0</v>
      </c>
      <c r="BJ16" s="231">
        <f t="shared" si="135"/>
        <v>0</v>
      </c>
      <c r="BK16" s="231">
        <f t="shared" si="135"/>
        <v>0</v>
      </c>
      <c r="BL16" s="231">
        <f t="shared" si="92"/>
        <v>0</v>
      </c>
      <c r="BM16" s="231">
        <f>(+BF16+BI16+BK16+BL16)*0.1267</f>
        <v>0</v>
      </c>
      <c r="BN16" s="230">
        <f t="shared" si="93"/>
        <v>0</v>
      </c>
      <c r="BO16" s="231">
        <f t="shared" si="21"/>
        <v>0</v>
      </c>
      <c r="BP16" s="231">
        <f t="shared" si="94"/>
        <v>0</v>
      </c>
      <c r="BQ16" s="231">
        <f t="shared" ref="BQ16:BS29" si="136">Y16</f>
        <v>0</v>
      </c>
      <c r="BR16" s="231">
        <f t="shared" si="136"/>
        <v>0</v>
      </c>
      <c r="BS16" s="231">
        <f t="shared" si="136"/>
        <v>0</v>
      </c>
      <c r="BT16" s="231">
        <f t="shared" ref="BT16" si="137">AB16</f>
        <v>0</v>
      </c>
      <c r="BU16" s="231">
        <f t="shared" si="97"/>
        <v>0</v>
      </c>
      <c r="BV16" s="231">
        <f>(BO16+BR16+BT16+BU16)*0.1267</f>
        <v>0</v>
      </c>
      <c r="BW16" s="231">
        <f t="shared" si="98"/>
        <v>0</v>
      </c>
      <c r="BX16" s="851">
        <f t="shared" si="99"/>
        <v>0</v>
      </c>
      <c r="BY16" s="852">
        <f t="shared" si="100"/>
        <v>0</v>
      </c>
      <c r="BZ16" s="852">
        <f t="shared" ref="BZ16" si="138">AC16</f>
        <v>0</v>
      </c>
      <c r="CA16" s="852">
        <f t="shared" ref="CA16" si="139">AD16</f>
        <v>0</v>
      </c>
      <c r="CB16" s="852">
        <f t="shared" ref="CB16" si="140">AE16</f>
        <v>0</v>
      </c>
      <c r="CC16" s="852">
        <f t="shared" ref="CC16" si="141">AF16</f>
        <v>0</v>
      </c>
      <c r="CD16" s="852">
        <f t="shared" ref="CD16" si="142">AN16+AS16</f>
        <v>0</v>
      </c>
      <c r="CE16" s="853">
        <f t="shared" ref="CE16" si="143">(BX16+CA16+CC16)*0.1267</f>
        <v>0</v>
      </c>
      <c r="CF16" s="854">
        <f t="shared" ref="CF16" si="144">SUM(BX16:CE16)-BZ16-CB16</f>
        <v>0</v>
      </c>
      <c r="CG16" s="855">
        <f t="shared" si="105"/>
        <v>0</v>
      </c>
      <c r="CH16" s="852">
        <f t="shared" si="106"/>
        <v>0</v>
      </c>
      <c r="CI16" s="852">
        <f t="shared" si="107"/>
        <v>0</v>
      </c>
      <c r="CJ16" s="852">
        <f t="shared" si="108"/>
        <v>0</v>
      </c>
      <c r="CK16" s="852">
        <f t="shared" si="109"/>
        <v>0</v>
      </c>
      <c r="CL16" s="852">
        <f t="shared" si="110"/>
        <v>0</v>
      </c>
      <c r="CM16" s="852">
        <f t="shared" si="111"/>
        <v>0</v>
      </c>
      <c r="CN16" s="853">
        <f t="shared" si="112"/>
        <v>0</v>
      </c>
      <c r="CO16" s="853">
        <f t="shared" si="113"/>
        <v>0</v>
      </c>
      <c r="CQ16" s="229" t="s">
        <v>20</v>
      </c>
      <c r="CR16" s="231">
        <f t="shared" si="47"/>
        <v>2500</v>
      </c>
      <c r="CS16" s="231">
        <f t="shared" si="48"/>
        <v>5000</v>
      </c>
      <c r="CT16" s="231">
        <f t="shared" si="49"/>
        <v>0</v>
      </c>
      <c r="CU16" s="231">
        <f t="shared" si="50"/>
        <v>0</v>
      </c>
      <c r="CV16" s="231">
        <f t="shared" si="51"/>
        <v>0</v>
      </c>
      <c r="CW16" s="231">
        <f t="shared" si="52"/>
        <v>0</v>
      </c>
      <c r="CX16" s="231">
        <f t="shared" si="53"/>
        <v>0</v>
      </c>
      <c r="CY16" s="231">
        <f t="shared" si="114"/>
        <v>316.75</v>
      </c>
      <c r="CZ16" s="231">
        <f t="shared" si="115"/>
        <v>7816.75</v>
      </c>
      <c r="DA16" s="231">
        <f t="shared" si="116"/>
        <v>0</v>
      </c>
      <c r="DB16" s="231">
        <f t="shared" si="56"/>
        <v>0</v>
      </c>
      <c r="DC16" s="231">
        <f t="shared" si="57"/>
        <v>0</v>
      </c>
      <c r="DD16" s="231">
        <f t="shared" si="58"/>
        <v>0</v>
      </c>
      <c r="DE16" s="231">
        <f t="shared" si="117"/>
        <v>0</v>
      </c>
      <c r="DF16" s="231">
        <f t="shared" si="59"/>
        <v>0</v>
      </c>
      <c r="DG16" s="231">
        <f t="shared" si="60"/>
        <v>0</v>
      </c>
      <c r="DH16" s="231">
        <f t="shared" si="61"/>
        <v>0</v>
      </c>
      <c r="DI16" s="231">
        <f t="shared" si="118"/>
        <v>0</v>
      </c>
      <c r="DJ16" s="240"/>
      <c r="DK16" s="240"/>
      <c r="DL16" s="240"/>
      <c r="DM16" s="240"/>
      <c r="DN16" s="240"/>
      <c r="DO16" s="240"/>
      <c r="DP16" s="240"/>
      <c r="DQ16" s="240"/>
      <c r="DR16" s="240"/>
      <c r="DS16" s="860"/>
      <c r="DT16" s="858"/>
      <c r="DU16" s="858"/>
      <c r="DV16" s="858"/>
      <c r="DW16" s="858"/>
      <c r="DX16" s="858"/>
      <c r="DY16" s="859"/>
      <c r="DZ16" s="859"/>
      <c r="EA16" s="861"/>
      <c r="EB16" s="860"/>
      <c r="EC16" s="858"/>
      <c r="ED16" s="858"/>
      <c r="EE16" s="858"/>
      <c r="EF16" s="858"/>
      <c r="EG16" s="858"/>
      <c r="EH16" s="859"/>
      <c r="EI16" s="859"/>
      <c r="EJ16" s="859"/>
      <c r="EL16" s="1717">
        <v>620.12</v>
      </c>
      <c r="EM16" s="229"/>
      <c r="EN16" s="228"/>
      <c r="EO16" s="229"/>
      <c r="EP16" s="229"/>
      <c r="EQ16" s="229"/>
      <c r="ER16" s="229"/>
      <c r="ES16" s="229"/>
      <c r="ET16" s="229"/>
      <c r="EU16" s="229">
        <f t="shared" si="63"/>
        <v>0</v>
      </c>
      <c r="EW16" s="237">
        <f t="shared" si="64"/>
        <v>310.06</v>
      </c>
      <c r="EX16" s="237">
        <f t="shared" ref="EX16:FB16" si="145">IF($I16&lt;=15,EM16/2,EM16)</f>
        <v>0</v>
      </c>
      <c r="EY16" s="237">
        <f t="shared" si="145"/>
        <v>0</v>
      </c>
      <c r="EZ16" s="237">
        <f t="shared" si="145"/>
        <v>0</v>
      </c>
      <c r="FA16" s="237">
        <f t="shared" si="145"/>
        <v>0</v>
      </c>
      <c r="FB16" s="237">
        <f t="shared" si="145"/>
        <v>0</v>
      </c>
      <c r="FC16" s="237">
        <f>IF($I16&lt;=15,ER16/2,ER16)</f>
        <v>0</v>
      </c>
      <c r="FD16" s="237">
        <f t="shared" ref="FD16:FF16" si="146">IF($I16&lt;=15,ES16/2,ES16)</f>
        <v>0</v>
      </c>
      <c r="FE16" s="237">
        <f t="shared" si="146"/>
        <v>0</v>
      </c>
      <c r="FF16" s="237">
        <f t="shared" si="146"/>
        <v>0</v>
      </c>
      <c r="FG16" s="247"/>
      <c r="FH16" s="247"/>
      <c r="FI16" s="247"/>
      <c r="FJ16" s="247"/>
      <c r="FK16" s="247"/>
      <c r="FL16" s="248"/>
      <c r="FN16" s="1370">
        <f t="shared" ref="FN16" si="147">(((F16/30/8)*1.5)*(Q16+U16+Y16))-(AZ16+BI16+BR16)</f>
        <v>0</v>
      </c>
      <c r="FO16" s="1370">
        <f t="shared" ref="FO16" si="148">(((F16/30/8)*2)*(S16+W16+AA16))-(BB16+BK16+BT16)</f>
        <v>0</v>
      </c>
      <c r="FP16" s="1371">
        <f t="shared" ref="FP16" si="149">(SUM(AW16:CF16))-(SUM(CR16:DR16))</f>
        <v>0</v>
      </c>
      <c r="FQ16" s="1370">
        <f t="shared" ref="FQ16" si="150">(F16/30*I16)-(CR16+DA16+DJ16)</f>
        <v>0</v>
      </c>
      <c r="FR16" s="1372">
        <f>(SUM(EL16:EU16))-((SUM(EW16:FF16))*$FR$5)</f>
        <v>310.06</v>
      </c>
    </row>
    <row r="17" spans="1:174" s="246" customFormat="1" ht="15" customHeight="1" outlineLevel="1">
      <c r="A17" s="246">
        <v>101030</v>
      </c>
      <c r="B17" s="302"/>
      <c r="C17" s="1175"/>
      <c r="D17" s="228" t="s">
        <v>397</v>
      </c>
      <c r="E17" s="229"/>
      <c r="F17" s="269">
        <f>+F16</f>
        <v>5000</v>
      </c>
      <c r="G17" s="857">
        <f t="shared" ref="G17:H17" si="151">+G16</f>
        <v>10000</v>
      </c>
      <c r="H17" s="857">
        <f t="shared" si="151"/>
        <v>15000</v>
      </c>
      <c r="I17" s="231"/>
      <c r="J17" s="231"/>
      <c r="K17" s="231"/>
      <c r="L17" s="231"/>
      <c r="M17" s="231"/>
      <c r="N17" s="231"/>
      <c r="O17" s="231"/>
      <c r="P17" s="235"/>
      <c r="Q17" s="269">
        <f>+Q16</f>
        <v>0</v>
      </c>
      <c r="R17" s="269">
        <f t="shared" ref="R17:CB17" si="152">+R16</f>
        <v>0</v>
      </c>
      <c r="S17" s="269">
        <f t="shared" si="152"/>
        <v>0</v>
      </c>
      <c r="T17" s="269">
        <f t="shared" si="152"/>
        <v>0</v>
      </c>
      <c r="U17" s="269">
        <f t="shared" si="152"/>
        <v>0</v>
      </c>
      <c r="V17" s="269">
        <f t="shared" si="152"/>
        <v>0</v>
      </c>
      <c r="W17" s="269">
        <f t="shared" si="152"/>
        <v>0</v>
      </c>
      <c r="X17" s="269">
        <f t="shared" si="152"/>
        <v>0</v>
      </c>
      <c r="Y17" s="269">
        <f t="shared" si="152"/>
        <v>0</v>
      </c>
      <c r="Z17" s="269">
        <f t="shared" si="152"/>
        <v>0</v>
      </c>
      <c r="AA17" s="269">
        <f t="shared" si="152"/>
        <v>0</v>
      </c>
      <c r="AB17" s="269">
        <f t="shared" si="152"/>
        <v>0</v>
      </c>
      <c r="AC17" s="269">
        <f t="shared" si="152"/>
        <v>0</v>
      </c>
      <c r="AD17" s="269">
        <f t="shared" si="152"/>
        <v>0</v>
      </c>
      <c r="AE17" s="269">
        <f t="shared" si="152"/>
        <v>0</v>
      </c>
      <c r="AF17" s="269">
        <f t="shared" si="152"/>
        <v>0</v>
      </c>
      <c r="AG17" s="269">
        <f t="shared" si="152"/>
        <v>0</v>
      </c>
      <c r="AH17" s="269">
        <f t="shared" si="152"/>
        <v>0</v>
      </c>
      <c r="AI17" s="269">
        <f t="shared" si="152"/>
        <v>0</v>
      </c>
      <c r="AJ17" s="269">
        <f t="shared" si="152"/>
        <v>0</v>
      </c>
      <c r="AK17" s="269">
        <f t="shared" si="152"/>
        <v>0</v>
      </c>
      <c r="AL17" s="269">
        <f t="shared" si="152"/>
        <v>0</v>
      </c>
      <c r="AM17" s="269">
        <f t="shared" si="152"/>
        <v>0</v>
      </c>
      <c r="AN17" s="269">
        <f t="shared" si="152"/>
        <v>0</v>
      </c>
      <c r="AO17" s="269">
        <f t="shared" si="152"/>
        <v>0</v>
      </c>
      <c r="AP17" s="269">
        <f t="shared" si="152"/>
        <v>0</v>
      </c>
      <c r="AQ17" s="269">
        <f t="shared" si="152"/>
        <v>0</v>
      </c>
      <c r="AR17" s="269">
        <f t="shared" si="152"/>
        <v>0</v>
      </c>
      <c r="AS17" s="269">
        <f t="shared" si="152"/>
        <v>0</v>
      </c>
      <c r="AT17" s="269">
        <f t="shared" si="152"/>
        <v>0</v>
      </c>
      <c r="AU17" s="269">
        <f t="shared" si="152"/>
        <v>0</v>
      </c>
      <c r="AV17" s="269">
        <f t="shared" si="152"/>
        <v>0</v>
      </c>
      <c r="AW17" s="269">
        <f>+AW16</f>
        <v>2500</v>
      </c>
      <c r="AX17" s="269">
        <f t="shared" si="152"/>
        <v>5000</v>
      </c>
      <c r="AY17" s="269">
        <f t="shared" si="152"/>
        <v>0</v>
      </c>
      <c r="AZ17" s="269">
        <f t="shared" si="152"/>
        <v>0</v>
      </c>
      <c r="BA17" s="269">
        <f t="shared" si="152"/>
        <v>0</v>
      </c>
      <c r="BB17" s="269">
        <f t="shared" si="152"/>
        <v>0</v>
      </c>
      <c r="BC17" s="269">
        <f t="shared" si="152"/>
        <v>0</v>
      </c>
      <c r="BD17" s="269">
        <f t="shared" si="152"/>
        <v>316.75</v>
      </c>
      <c r="BE17" s="269">
        <f t="shared" si="152"/>
        <v>7816.75</v>
      </c>
      <c r="BF17" s="269">
        <f t="shared" si="152"/>
        <v>0</v>
      </c>
      <c r="BG17" s="269">
        <f t="shared" si="152"/>
        <v>0</v>
      </c>
      <c r="BH17" s="269">
        <f t="shared" si="152"/>
        <v>0</v>
      </c>
      <c r="BI17" s="269">
        <f t="shared" si="152"/>
        <v>0</v>
      </c>
      <c r="BJ17" s="269">
        <f t="shared" si="152"/>
        <v>0</v>
      </c>
      <c r="BK17" s="269">
        <f t="shared" si="152"/>
        <v>0</v>
      </c>
      <c r="BL17" s="269">
        <f t="shared" si="152"/>
        <v>0</v>
      </c>
      <c r="BM17" s="269">
        <f t="shared" si="152"/>
        <v>0</v>
      </c>
      <c r="BN17" s="269">
        <f t="shared" si="152"/>
        <v>0</v>
      </c>
      <c r="BO17" s="269">
        <f t="shared" si="152"/>
        <v>0</v>
      </c>
      <c r="BP17" s="269">
        <f t="shared" si="152"/>
        <v>0</v>
      </c>
      <c r="BQ17" s="269">
        <f t="shared" si="152"/>
        <v>0</v>
      </c>
      <c r="BR17" s="269">
        <f t="shared" si="152"/>
        <v>0</v>
      </c>
      <c r="BS17" s="269">
        <f t="shared" si="152"/>
        <v>0</v>
      </c>
      <c r="BT17" s="269">
        <f t="shared" si="152"/>
        <v>0</v>
      </c>
      <c r="BU17" s="269">
        <f t="shared" si="152"/>
        <v>0</v>
      </c>
      <c r="BV17" s="269">
        <f t="shared" si="152"/>
        <v>0</v>
      </c>
      <c r="BW17" s="269">
        <f t="shared" si="152"/>
        <v>0</v>
      </c>
      <c r="BX17" s="269">
        <f t="shared" si="152"/>
        <v>0</v>
      </c>
      <c r="BY17" s="269">
        <f t="shared" si="152"/>
        <v>0</v>
      </c>
      <c r="BZ17" s="269">
        <f t="shared" si="152"/>
        <v>0</v>
      </c>
      <c r="CA17" s="269">
        <f t="shared" si="152"/>
        <v>0</v>
      </c>
      <c r="CB17" s="269">
        <f t="shared" si="152"/>
        <v>0</v>
      </c>
      <c r="CC17" s="269">
        <f t="shared" ref="CC17:EN17" si="153">+CC16</f>
        <v>0</v>
      </c>
      <c r="CD17" s="269">
        <f t="shared" si="153"/>
        <v>0</v>
      </c>
      <c r="CE17" s="269">
        <f t="shared" si="153"/>
        <v>0</v>
      </c>
      <c r="CF17" s="269">
        <f t="shared" si="153"/>
        <v>0</v>
      </c>
      <c r="CG17" s="269">
        <f t="shared" si="153"/>
        <v>0</v>
      </c>
      <c r="CH17" s="269">
        <f t="shared" si="153"/>
        <v>0</v>
      </c>
      <c r="CI17" s="269">
        <f t="shared" si="153"/>
        <v>0</v>
      </c>
      <c r="CJ17" s="269">
        <f t="shared" si="153"/>
        <v>0</v>
      </c>
      <c r="CK17" s="269">
        <f t="shared" si="153"/>
        <v>0</v>
      </c>
      <c r="CL17" s="269">
        <f t="shared" si="153"/>
        <v>0</v>
      </c>
      <c r="CM17" s="269">
        <f t="shared" si="153"/>
        <v>0</v>
      </c>
      <c r="CN17" s="269">
        <f t="shared" si="153"/>
        <v>0</v>
      </c>
      <c r="CO17" s="269">
        <f t="shared" si="153"/>
        <v>0</v>
      </c>
      <c r="CP17" s="269">
        <f t="shared" si="153"/>
        <v>0</v>
      </c>
      <c r="CQ17" s="269" t="str">
        <f t="shared" si="153"/>
        <v>PROQUIMA</v>
      </c>
      <c r="CR17" s="269">
        <f t="shared" si="153"/>
        <v>2500</v>
      </c>
      <c r="CS17" s="269">
        <f t="shared" si="153"/>
        <v>5000</v>
      </c>
      <c r="CT17" s="269">
        <f t="shared" si="153"/>
        <v>0</v>
      </c>
      <c r="CU17" s="269">
        <f t="shared" si="153"/>
        <v>0</v>
      </c>
      <c r="CV17" s="269">
        <f t="shared" si="153"/>
        <v>0</v>
      </c>
      <c r="CW17" s="269">
        <f t="shared" si="153"/>
        <v>0</v>
      </c>
      <c r="CX17" s="269">
        <f t="shared" si="153"/>
        <v>0</v>
      </c>
      <c r="CY17" s="269">
        <f t="shared" si="153"/>
        <v>316.75</v>
      </c>
      <c r="CZ17" s="269">
        <f t="shared" si="153"/>
        <v>7816.75</v>
      </c>
      <c r="DA17" s="269">
        <f t="shared" si="153"/>
        <v>0</v>
      </c>
      <c r="DB17" s="269">
        <f t="shared" si="153"/>
        <v>0</v>
      </c>
      <c r="DC17" s="269">
        <f t="shared" si="153"/>
        <v>0</v>
      </c>
      <c r="DD17" s="269">
        <f t="shared" si="153"/>
        <v>0</v>
      </c>
      <c r="DE17" s="269">
        <f t="shared" si="153"/>
        <v>0</v>
      </c>
      <c r="DF17" s="269">
        <f t="shared" si="153"/>
        <v>0</v>
      </c>
      <c r="DG17" s="269">
        <f t="shared" si="153"/>
        <v>0</v>
      </c>
      <c r="DH17" s="269">
        <f t="shared" si="153"/>
        <v>0</v>
      </c>
      <c r="DI17" s="269">
        <f t="shared" si="153"/>
        <v>0</v>
      </c>
      <c r="DJ17" s="269">
        <f t="shared" si="153"/>
        <v>0</v>
      </c>
      <c r="DK17" s="269">
        <f t="shared" si="153"/>
        <v>0</v>
      </c>
      <c r="DL17" s="269">
        <f t="shared" si="153"/>
        <v>0</v>
      </c>
      <c r="DM17" s="269">
        <f t="shared" si="153"/>
        <v>0</v>
      </c>
      <c r="DN17" s="269">
        <f t="shared" si="153"/>
        <v>0</v>
      </c>
      <c r="DO17" s="269">
        <f t="shared" si="153"/>
        <v>0</v>
      </c>
      <c r="DP17" s="269">
        <f t="shared" si="153"/>
        <v>0</v>
      </c>
      <c r="DQ17" s="269">
        <f t="shared" si="153"/>
        <v>0</v>
      </c>
      <c r="DR17" s="269">
        <f t="shared" si="153"/>
        <v>0</v>
      </c>
      <c r="DS17" s="269">
        <f t="shared" si="153"/>
        <v>0</v>
      </c>
      <c r="DT17" s="269">
        <f t="shared" si="153"/>
        <v>0</v>
      </c>
      <c r="DU17" s="269">
        <f t="shared" si="153"/>
        <v>0</v>
      </c>
      <c r="DV17" s="269">
        <f t="shared" si="153"/>
        <v>0</v>
      </c>
      <c r="DW17" s="269">
        <f t="shared" si="153"/>
        <v>0</v>
      </c>
      <c r="DX17" s="269">
        <f t="shared" si="153"/>
        <v>0</v>
      </c>
      <c r="DY17" s="269">
        <f t="shared" si="153"/>
        <v>0</v>
      </c>
      <c r="DZ17" s="269">
        <f t="shared" si="153"/>
        <v>0</v>
      </c>
      <c r="EA17" s="269">
        <f t="shared" si="153"/>
        <v>0</v>
      </c>
      <c r="EB17" s="269">
        <f t="shared" si="153"/>
        <v>0</v>
      </c>
      <c r="EC17" s="269">
        <f t="shared" si="153"/>
        <v>0</v>
      </c>
      <c r="ED17" s="269">
        <f t="shared" si="153"/>
        <v>0</v>
      </c>
      <c r="EE17" s="269">
        <f t="shared" si="153"/>
        <v>0</v>
      </c>
      <c r="EF17" s="269">
        <f t="shared" si="153"/>
        <v>0</v>
      </c>
      <c r="EG17" s="269">
        <f t="shared" si="153"/>
        <v>0</v>
      </c>
      <c r="EH17" s="269">
        <f t="shared" si="153"/>
        <v>0</v>
      </c>
      <c r="EI17" s="269">
        <f t="shared" si="153"/>
        <v>0</v>
      </c>
      <c r="EJ17" s="269">
        <f t="shared" si="153"/>
        <v>0</v>
      </c>
      <c r="EK17" s="269">
        <f t="shared" si="153"/>
        <v>0</v>
      </c>
      <c r="EL17" s="269">
        <f t="shared" si="153"/>
        <v>620.12</v>
      </c>
      <c r="EM17" s="269">
        <f t="shared" si="153"/>
        <v>0</v>
      </c>
      <c r="EN17" s="269">
        <f t="shared" si="153"/>
        <v>0</v>
      </c>
      <c r="EO17" s="269">
        <f t="shared" ref="EO17:FF17" si="154">+EO16</f>
        <v>0</v>
      </c>
      <c r="EP17" s="269">
        <f t="shared" si="154"/>
        <v>0</v>
      </c>
      <c r="EQ17" s="269">
        <f t="shared" si="154"/>
        <v>0</v>
      </c>
      <c r="ER17" s="269">
        <f t="shared" si="154"/>
        <v>0</v>
      </c>
      <c r="ES17" s="269">
        <f t="shared" si="154"/>
        <v>0</v>
      </c>
      <c r="ET17" s="269">
        <f t="shared" si="154"/>
        <v>0</v>
      </c>
      <c r="EU17" s="269">
        <f t="shared" si="154"/>
        <v>0</v>
      </c>
      <c r="EV17" s="269">
        <f t="shared" si="154"/>
        <v>0</v>
      </c>
      <c r="EW17" s="269">
        <f t="shared" si="154"/>
        <v>310.06</v>
      </c>
      <c r="EX17" s="269">
        <f t="shared" si="154"/>
        <v>0</v>
      </c>
      <c r="EY17" s="269">
        <f t="shared" si="154"/>
        <v>0</v>
      </c>
      <c r="EZ17" s="269">
        <f t="shared" si="154"/>
        <v>0</v>
      </c>
      <c r="FA17" s="269">
        <f t="shared" si="154"/>
        <v>0</v>
      </c>
      <c r="FB17" s="269">
        <f t="shared" si="154"/>
        <v>0</v>
      </c>
      <c r="FC17" s="269">
        <f t="shared" si="154"/>
        <v>0</v>
      </c>
      <c r="FD17" s="269">
        <f t="shared" si="154"/>
        <v>0</v>
      </c>
      <c r="FE17" s="269">
        <f t="shared" si="154"/>
        <v>0</v>
      </c>
      <c r="FF17" s="269">
        <f t="shared" si="154"/>
        <v>0</v>
      </c>
      <c r="FG17" s="247"/>
      <c r="FH17" s="247"/>
      <c r="FI17" s="247"/>
      <c r="FJ17" s="247"/>
      <c r="FK17" s="247"/>
      <c r="FL17" s="248"/>
    </row>
    <row r="18" spans="1:174" s="246" customFormat="1" ht="15" customHeight="1" outlineLevel="1">
      <c r="B18" s="302"/>
      <c r="C18" s="1175"/>
      <c r="D18" s="228"/>
      <c r="E18" s="229"/>
      <c r="F18" s="231"/>
      <c r="G18" s="231"/>
      <c r="H18" s="231"/>
      <c r="I18" s="231"/>
      <c r="J18" s="231"/>
      <c r="K18" s="231"/>
      <c r="L18" s="231"/>
      <c r="M18" s="231"/>
      <c r="N18" s="231"/>
      <c r="O18" s="231"/>
      <c r="P18" s="235"/>
      <c r="Q18" s="237"/>
      <c r="R18" s="231"/>
      <c r="S18" s="237"/>
      <c r="T18" s="231"/>
      <c r="U18" s="237"/>
      <c r="V18" s="231"/>
      <c r="W18" s="237"/>
      <c r="X18" s="231"/>
      <c r="Y18" s="237"/>
      <c r="Z18" s="231"/>
      <c r="AA18" s="238"/>
      <c r="AB18" s="231"/>
      <c r="AC18" s="239"/>
      <c r="AD18" s="231"/>
      <c r="AE18" s="239"/>
      <c r="AF18" s="231"/>
      <c r="AG18" s="240"/>
      <c r="AH18" s="231"/>
      <c r="AI18" s="239"/>
      <c r="AJ18" s="231"/>
      <c r="AK18" s="240"/>
      <c r="AL18" s="240"/>
      <c r="AM18" s="240"/>
      <c r="AN18" s="240"/>
      <c r="AO18" s="240"/>
      <c r="AP18" s="240"/>
      <c r="AQ18" s="240"/>
      <c r="AR18" s="240"/>
      <c r="AS18" s="240"/>
      <c r="AT18" s="240"/>
      <c r="AU18" s="231"/>
      <c r="AV18" s="229"/>
      <c r="AW18" s="231"/>
      <c r="AX18" s="857"/>
      <c r="AY18" s="231"/>
      <c r="AZ18" s="231"/>
      <c r="BA18" s="231"/>
      <c r="BB18" s="231"/>
      <c r="BC18" s="231"/>
      <c r="BD18" s="231"/>
      <c r="BE18" s="231"/>
      <c r="BF18" s="231"/>
      <c r="BG18" s="231"/>
      <c r="BH18" s="231"/>
      <c r="BI18" s="231"/>
      <c r="BJ18" s="231"/>
      <c r="BK18" s="231"/>
      <c r="BL18" s="231"/>
      <c r="BM18" s="231"/>
      <c r="BN18" s="230"/>
      <c r="BO18" s="231"/>
      <c r="BP18" s="231"/>
      <c r="BQ18" s="231"/>
      <c r="BR18" s="231"/>
      <c r="BS18" s="231"/>
      <c r="BT18" s="231"/>
      <c r="BU18" s="231"/>
      <c r="BV18" s="231"/>
      <c r="BW18" s="231"/>
      <c r="BX18" s="851"/>
      <c r="BY18" s="852"/>
      <c r="BZ18" s="852"/>
      <c r="CA18" s="852"/>
      <c r="CB18" s="852"/>
      <c r="CC18" s="852"/>
      <c r="CD18" s="852"/>
      <c r="CE18" s="853"/>
      <c r="CF18" s="854"/>
      <c r="CG18" s="855"/>
      <c r="CH18" s="852"/>
      <c r="CI18" s="852"/>
      <c r="CJ18" s="852"/>
      <c r="CK18" s="852"/>
      <c r="CL18" s="852"/>
      <c r="CM18" s="852"/>
      <c r="CN18" s="853"/>
      <c r="CO18" s="853"/>
      <c r="CQ18" s="229"/>
      <c r="CR18" s="231"/>
      <c r="CS18" s="231"/>
      <c r="CT18" s="231"/>
      <c r="CU18" s="231"/>
      <c r="CV18" s="231"/>
      <c r="CW18" s="231"/>
      <c r="CX18" s="231"/>
      <c r="CY18" s="231"/>
      <c r="CZ18" s="231"/>
      <c r="DA18" s="231"/>
      <c r="DB18" s="231"/>
      <c r="DC18" s="231"/>
      <c r="DD18" s="231"/>
      <c r="DE18" s="231"/>
      <c r="DF18" s="231"/>
      <c r="DG18" s="231"/>
      <c r="DH18" s="231"/>
      <c r="DI18" s="231"/>
      <c r="DJ18" s="240"/>
      <c r="DK18" s="240"/>
      <c r="DL18" s="240"/>
      <c r="DM18" s="240"/>
      <c r="DN18" s="240"/>
      <c r="DO18" s="240"/>
      <c r="DP18" s="240"/>
      <c r="DQ18" s="240"/>
      <c r="DR18" s="240"/>
      <c r="DS18" s="860"/>
      <c r="DT18" s="858"/>
      <c r="DU18" s="858"/>
      <c r="DV18" s="858"/>
      <c r="DW18" s="858"/>
      <c r="DX18" s="858"/>
      <c r="DY18" s="859"/>
      <c r="DZ18" s="859"/>
      <c r="EA18" s="861"/>
      <c r="EB18" s="860"/>
      <c r="EC18" s="858"/>
      <c r="ED18" s="858"/>
      <c r="EE18" s="858"/>
      <c r="EF18" s="858"/>
      <c r="EG18" s="858"/>
      <c r="EH18" s="859"/>
      <c r="EI18" s="859"/>
      <c r="EJ18" s="859"/>
      <c r="EL18" s="297"/>
      <c r="EM18" s="229"/>
      <c r="EN18" s="228"/>
      <c r="EO18" s="229"/>
      <c r="EP18" s="229"/>
      <c r="EQ18" s="229"/>
      <c r="ER18" s="229"/>
      <c r="ES18" s="229"/>
      <c r="ET18" s="229"/>
      <c r="EU18" s="229"/>
      <c r="EW18" s="237"/>
      <c r="EX18" s="237"/>
      <c r="EY18" s="237"/>
      <c r="EZ18" s="237"/>
      <c r="FA18" s="237"/>
      <c r="FB18" s="237"/>
      <c r="FC18" s="237"/>
      <c r="FD18" s="237"/>
      <c r="FE18" s="237"/>
      <c r="FF18" s="237"/>
      <c r="FG18" s="247"/>
      <c r="FH18" s="247"/>
      <c r="FI18" s="247"/>
      <c r="FJ18" s="247"/>
      <c r="FK18" s="247"/>
      <c r="FL18" s="248"/>
    </row>
    <row r="19" spans="1:174" s="246" customFormat="1" ht="15" customHeight="1" outlineLevel="1">
      <c r="A19" s="846">
        <v>101040</v>
      </c>
      <c r="B19" s="302"/>
      <c r="C19" s="848" t="s">
        <v>398</v>
      </c>
      <c r="D19" s="228"/>
      <c r="E19" s="229"/>
      <c r="F19" s="231"/>
      <c r="G19" s="266"/>
      <c r="H19" s="230"/>
      <c r="I19" s="231"/>
      <c r="J19" s="863"/>
      <c r="K19" s="863"/>
      <c r="L19" s="863"/>
      <c r="M19" s="863"/>
      <c r="N19" s="234"/>
      <c r="O19" s="863"/>
      <c r="P19" s="849"/>
      <c r="Q19" s="277"/>
      <c r="R19" s="266"/>
      <c r="S19" s="277"/>
      <c r="T19" s="266"/>
      <c r="U19" s="277"/>
      <c r="V19" s="266"/>
      <c r="W19" s="277"/>
      <c r="X19" s="266"/>
      <c r="Y19" s="277"/>
      <c r="Z19" s="266"/>
      <c r="AA19" s="864"/>
      <c r="AB19" s="266"/>
      <c r="AC19" s="864"/>
      <c r="AD19" s="231"/>
      <c r="AE19" s="864"/>
      <c r="AF19" s="231"/>
      <c r="AG19" s="266"/>
      <c r="AH19" s="231"/>
      <c r="AI19" s="864"/>
      <c r="AJ19" s="231"/>
      <c r="AK19" s="266"/>
      <c r="AL19" s="266"/>
      <c r="AM19" s="266"/>
      <c r="AN19" s="266"/>
      <c r="AO19" s="266"/>
      <c r="AP19" s="266"/>
      <c r="AQ19" s="266"/>
      <c r="AR19" s="266"/>
      <c r="AS19" s="266"/>
      <c r="AT19" s="266"/>
      <c r="AU19" s="266"/>
      <c r="AV19" s="274"/>
      <c r="AW19" s="266"/>
      <c r="AX19" s="266"/>
      <c r="AY19" s="266"/>
      <c r="AZ19" s="266"/>
      <c r="BA19" s="266"/>
      <c r="BB19" s="266"/>
      <c r="BC19" s="266"/>
      <c r="BD19" s="266"/>
      <c r="BE19" s="266"/>
      <c r="BF19" s="266"/>
      <c r="BG19" s="857"/>
      <c r="BH19" s="266"/>
      <c r="BI19" s="266"/>
      <c r="BJ19" s="266"/>
      <c r="BK19" s="266"/>
      <c r="BL19" s="266"/>
      <c r="BM19" s="266"/>
      <c r="BN19" s="862"/>
      <c r="BO19" s="266"/>
      <c r="BP19" s="266"/>
      <c r="BQ19" s="266"/>
      <c r="BR19" s="266"/>
      <c r="BS19" s="266"/>
      <c r="BT19" s="266"/>
      <c r="BU19" s="266"/>
      <c r="BV19" s="266"/>
      <c r="BW19" s="266"/>
      <c r="BX19" s="865"/>
      <c r="BY19" s="866"/>
      <c r="BZ19" s="866"/>
      <c r="CA19" s="866"/>
      <c r="CB19" s="866"/>
      <c r="CC19" s="866"/>
      <c r="CD19" s="866"/>
      <c r="CE19" s="867"/>
      <c r="CF19" s="868"/>
      <c r="CG19" s="869"/>
      <c r="CH19" s="866"/>
      <c r="CI19" s="866"/>
      <c r="CJ19" s="866"/>
      <c r="CK19" s="866"/>
      <c r="CL19" s="866"/>
      <c r="CM19" s="866"/>
      <c r="CN19" s="867"/>
      <c r="CO19" s="867"/>
      <c r="CP19" s="846"/>
      <c r="CQ19" s="274"/>
      <c r="CR19" s="266"/>
      <c r="CS19" s="266"/>
      <c r="CT19" s="266"/>
      <c r="CU19" s="266"/>
      <c r="CV19" s="266"/>
      <c r="CW19" s="266"/>
      <c r="CX19" s="266"/>
      <c r="CY19" s="266"/>
      <c r="CZ19" s="266"/>
      <c r="DA19" s="266"/>
      <c r="DB19" s="231"/>
      <c r="DC19" s="266"/>
      <c r="DD19" s="266"/>
      <c r="DE19" s="266"/>
      <c r="DF19" s="266"/>
      <c r="DG19" s="266"/>
      <c r="DH19" s="266"/>
      <c r="DI19" s="266"/>
      <c r="DJ19" s="266"/>
      <c r="DK19" s="266"/>
      <c r="DL19" s="266"/>
      <c r="DM19" s="266"/>
      <c r="DN19" s="266"/>
      <c r="DO19" s="266"/>
      <c r="DP19" s="266"/>
      <c r="DQ19" s="266"/>
      <c r="DR19" s="266"/>
      <c r="DS19" s="865"/>
      <c r="DT19" s="866"/>
      <c r="DU19" s="866"/>
      <c r="DV19" s="866"/>
      <c r="DW19" s="866"/>
      <c r="DX19" s="866"/>
      <c r="DY19" s="867"/>
      <c r="DZ19" s="867"/>
      <c r="EA19" s="868"/>
      <c r="EB19" s="865"/>
      <c r="EC19" s="866"/>
      <c r="ED19" s="866"/>
      <c r="EE19" s="866"/>
      <c r="EF19" s="866"/>
      <c r="EG19" s="866"/>
      <c r="EH19" s="867"/>
      <c r="EI19" s="867"/>
      <c r="EJ19" s="867"/>
      <c r="EK19" s="846"/>
      <c r="EL19" s="228"/>
      <c r="EM19" s="870"/>
      <c r="EN19" s="274"/>
      <c r="EO19" s="274"/>
      <c r="EP19" s="274"/>
      <c r="EQ19" s="274"/>
      <c r="ER19" s="274"/>
      <c r="ES19" s="274"/>
      <c r="ET19" s="274"/>
      <c r="EU19" s="274"/>
      <c r="EV19" s="846"/>
      <c r="EW19" s="277"/>
      <c r="EX19" s="277"/>
      <c r="EY19" s="277"/>
      <c r="EZ19" s="277"/>
      <c r="FA19" s="277"/>
      <c r="FB19" s="277"/>
      <c r="FC19" s="277"/>
      <c r="FD19" s="277"/>
      <c r="FE19" s="277"/>
      <c r="FF19" s="277"/>
      <c r="FG19" s="247"/>
      <c r="FH19" s="247"/>
      <c r="FI19" s="247"/>
      <c r="FJ19" s="247"/>
      <c r="FK19" s="247"/>
      <c r="FL19" s="248"/>
    </row>
    <row r="20" spans="1:174" s="246" customFormat="1" ht="15" customHeight="1" outlineLevel="1">
      <c r="A20" s="246">
        <v>101040</v>
      </c>
      <c r="B20" s="302">
        <v>4</v>
      </c>
      <c r="C20" s="227" t="s">
        <v>399</v>
      </c>
      <c r="D20" s="228" t="s">
        <v>18</v>
      </c>
      <c r="E20" s="229" t="s">
        <v>16</v>
      </c>
      <c r="F20" s="231">
        <v>4002.28</v>
      </c>
      <c r="G20" s="231">
        <v>1500</v>
      </c>
      <c r="H20" s="230">
        <f t="shared" ref="H20" si="155">+F20+G20</f>
        <v>5502.2800000000007</v>
      </c>
      <c r="I20" s="231">
        <v>15</v>
      </c>
      <c r="J20" s="234">
        <v>0</v>
      </c>
      <c r="K20" s="234">
        <v>1</v>
      </c>
      <c r="L20" s="234">
        <v>0</v>
      </c>
      <c r="M20" s="234">
        <v>0</v>
      </c>
      <c r="N20" s="234">
        <v>0</v>
      </c>
      <c r="O20" s="234">
        <f t="shared" ref="O20" si="156">SUM(J20:N20)</f>
        <v>1</v>
      </c>
      <c r="P20" s="235"/>
      <c r="Q20" s="237"/>
      <c r="R20" s="231">
        <f t="shared" ref="R20" si="157">($F20/30/8*1.5)*Q20</f>
        <v>0</v>
      </c>
      <c r="S20" s="237"/>
      <c r="T20" s="231">
        <f t="shared" ref="T20" si="158">($F20/30/8*2)*S20</f>
        <v>0</v>
      </c>
      <c r="U20" s="237"/>
      <c r="V20" s="231">
        <f t="shared" ref="V20" si="159">($F20/30/8*1.5)*U20</f>
        <v>0</v>
      </c>
      <c r="W20" s="237"/>
      <c r="X20" s="231">
        <f t="shared" ref="X20" si="160">($F20/30/8*2)*W20</f>
        <v>0</v>
      </c>
      <c r="Y20" s="237"/>
      <c r="Z20" s="231">
        <f t="shared" ref="Z20" si="161">(($F20/30/8)*1.5)*Y20</f>
        <v>0</v>
      </c>
      <c r="AA20" s="238"/>
      <c r="AB20" s="231">
        <f t="shared" ref="AB20" si="162">(($F20/30/8)*2)*AA20</f>
        <v>0</v>
      </c>
      <c r="AC20" s="239"/>
      <c r="AD20" s="231">
        <f t="shared" ref="AD20" si="163">(($F20/30/8)*1.5)*AC20</f>
        <v>0</v>
      </c>
      <c r="AE20" s="239"/>
      <c r="AF20" s="231">
        <f t="shared" ref="AF20" si="164">(($F20/30/8)*2)*AE20</f>
        <v>0</v>
      </c>
      <c r="AG20" s="240"/>
      <c r="AH20" s="231">
        <f t="shared" ref="AH20" si="165">(($F20/30/8)*1.5)*AG20</f>
        <v>0</v>
      </c>
      <c r="AI20" s="239"/>
      <c r="AJ20" s="231">
        <f t="shared" ref="AJ20" si="166">(($F20/30/8)*2)*AI20</f>
        <v>0</v>
      </c>
      <c r="AK20" s="240"/>
      <c r="AL20" s="240"/>
      <c r="AM20" s="240"/>
      <c r="AN20" s="240"/>
      <c r="AO20" s="240"/>
      <c r="AP20" s="240"/>
      <c r="AQ20" s="240"/>
      <c r="AR20" s="240"/>
      <c r="AS20" s="240"/>
      <c r="AT20" s="240"/>
      <c r="AU20" s="231"/>
      <c r="AV20" s="229"/>
      <c r="AW20" s="231">
        <f t="shared" si="7"/>
        <v>0</v>
      </c>
      <c r="AX20" s="857">
        <f>(($G20/30)*$I20)*$J20</f>
        <v>0</v>
      </c>
      <c r="AY20" s="231">
        <f t="shared" ref="AY20" si="167">Q20</f>
        <v>0</v>
      </c>
      <c r="AZ20" s="231">
        <f t="shared" ref="AZ20" si="168">R20</f>
        <v>0</v>
      </c>
      <c r="BA20" s="231">
        <f t="shared" ref="BA20" si="169">S20</f>
        <v>0</v>
      </c>
      <c r="BB20" s="231">
        <f t="shared" ref="BB20" si="170">T20</f>
        <v>0</v>
      </c>
      <c r="BC20" s="231">
        <f t="shared" ref="BC20" si="171">AK20+AP20</f>
        <v>0</v>
      </c>
      <c r="BD20" s="231">
        <f t="shared" ref="BD20:BD21" si="172">(AW20+AZ20+BB20+BC20)*0.1267</f>
        <v>0</v>
      </c>
      <c r="BE20" s="231">
        <f t="shared" ref="BE20" si="173">SUM(AW20:BD20)-AY20-BA20</f>
        <v>0</v>
      </c>
      <c r="BF20" s="231">
        <f t="shared" si="90"/>
        <v>2001.14</v>
      </c>
      <c r="BG20" s="231">
        <f t="shared" ref="BG20:BG21" si="174">(($G20/30)*$I20)*$K20</f>
        <v>750</v>
      </c>
      <c r="BH20" s="231">
        <f t="shared" ref="BH20" si="175">U20</f>
        <v>0</v>
      </c>
      <c r="BI20" s="231">
        <f t="shared" ref="BI20" si="176">V20</f>
        <v>0</v>
      </c>
      <c r="BJ20" s="231">
        <f t="shared" ref="BJ20" si="177">W20</f>
        <v>0</v>
      </c>
      <c r="BK20" s="231">
        <f t="shared" ref="BK20" si="178">X20</f>
        <v>0</v>
      </c>
      <c r="BL20" s="231">
        <f t="shared" ref="BL20" si="179">AL20+AQ20</f>
        <v>0</v>
      </c>
      <c r="BM20" s="231">
        <f t="shared" ref="BM20:BM21" si="180">(+BF20+BI20+BK20+BL20)*0.1267</f>
        <v>253.54443800000001</v>
      </c>
      <c r="BN20" s="230">
        <f t="shared" ref="BN20" si="181">SUM(BF20:BM20)-BH20-BJ20</f>
        <v>3004.6844380000002</v>
      </c>
      <c r="BO20" s="231">
        <f t="shared" si="21"/>
        <v>0</v>
      </c>
      <c r="BP20" s="231">
        <f t="shared" si="94"/>
        <v>0</v>
      </c>
      <c r="BQ20" s="231">
        <f t="shared" ref="BQ20" si="182">Y20</f>
        <v>0</v>
      </c>
      <c r="BR20" s="231">
        <f t="shared" ref="BR20" si="183">Z20</f>
        <v>0</v>
      </c>
      <c r="BS20" s="231">
        <f t="shared" ref="BS20" si="184">AA20</f>
        <v>0</v>
      </c>
      <c r="BT20" s="231">
        <f t="shared" ref="BT20" si="185">AB20</f>
        <v>0</v>
      </c>
      <c r="BU20" s="231">
        <f t="shared" ref="BU20" si="186">AM20+AR20</f>
        <v>0</v>
      </c>
      <c r="BV20" s="231">
        <f t="shared" ref="BV20:BV21" si="187">(BO20+BR20+BT20+BU20)*0.1267</f>
        <v>0</v>
      </c>
      <c r="BW20" s="231">
        <f t="shared" ref="BW20" si="188">SUM(BO20:BV20)-BQ20-BS20</f>
        <v>0</v>
      </c>
      <c r="BX20" s="851">
        <f t="shared" si="99"/>
        <v>0</v>
      </c>
      <c r="BY20" s="852">
        <f t="shared" si="100"/>
        <v>0</v>
      </c>
      <c r="BZ20" s="852">
        <f t="shared" ref="BZ20" si="189">AC20</f>
        <v>0</v>
      </c>
      <c r="CA20" s="852">
        <f t="shared" ref="CA20" si="190">AD20</f>
        <v>0</v>
      </c>
      <c r="CB20" s="852">
        <f t="shared" ref="CB20" si="191">AE20</f>
        <v>0</v>
      </c>
      <c r="CC20" s="852">
        <f t="shared" ref="CC20" si="192">AF20</f>
        <v>0</v>
      </c>
      <c r="CD20" s="852">
        <f t="shared" ref="CD20" si="193">AN20+AS20</f>
        <v>0</v>
      </c>
      <c r="CE20" s="853">
        <f t="shared" ref="CE20" si="194">(BX20+CA20+CC20)*0.1267</f>
        <v>0</v>
      </c>
      <c r="CF20" s="854">
        <f t="shared" ref="CF20" si="195">SUM(BX20:CE20)-BZ20-CB20</f>
        <v>0</v>
      </c>
      <c r="CG20" s="855">
        <f t="shared" ref="CG20" si="196">(($F20/30)*$I20)*N20</f>
        <v>0</v>
      </c>
      <c r="CH20" s="852">
        <f t="shared" si="106"/>
        <v>0</v>
      </c>
      <c r="CI20" s="852">
        <f t="shared" ref="CI20" si="197">+AG20</f>
        <v>0</v>
      </c>
      <c r="CJ20" s="852">
        <f t="shared" ref="CJ20" si="198">AH20</f>
        <v>0</v>
      </c>
      <c r="CK20" s="852">
        <f t="shared" ref="CK20" si="199">AI20</f>
        <v>0</v>
      </c>
      <c r="CL20" s="852">
        <f t="shared" ref="CL20" si="200">AJ20</f>
        <v>0</v>
      </c>
      <c r="CM20" s="852">
        <f t="shared" ref="CM20" si="201">AO20+AT20</f>
        <v>0</v>
      </c>
      <c r="CN20" s="853">
        <f t="shared" ref="CN20" si="202">(CG20+CJ20+CL20)*0.1267</f>
        <v>0</v>
      </c>
      <c r="CO20" s="853">
        <f t="shared" ref="CO20" si="203">SUM(CG20:CN20)-CI20-CK20</f>
        <v>0</v>
      </c>
      <c r="CQ20" s="229" t="s">
        <v>16</v>
      </c>
      <c r="CR20" s="231">
        <f t="shared" si="47"/>
        <v>0</v>
      </c>
      <c r="CS20" s="231">
        <f t="shared" si="48"/>
        <v>0</v>
      </c>
      <c r="CT20" s="231">
        <f t="shared" si="49"/>
        <v>0</v>
      </c>
      <c r="CU20" s="231">
        <f t="shared" si="50"/>
        <v>0</v>
      </c>
      <c r="CV20" s="231">
        <f t="shared" si="51"/>
        <v>0</v>
      </c>
      <c r="CW20" s="231">
        <f t="shared" si="52"/>
        <v>0</v>
      </c>
      <c r="CX20" s="231">
        <f t="shared" si="53"/>
        <v>0</v>
      </c>
      <c r="CY20" s="231">
        <f t="shared" ref="CY20" si="204">IF($CQ20="PROQUIMA",$BD20+$BM20+$BV20+$CE20+CN20,0)</f>
        <v>0</v>
      </c>
      <c r="CZ20" s="231">
        <f t="shared" ref="CZ20" si="205">SUM(CR20:CY20)-CT20-CV20</f>
        <v>0</v>
      </c>
      <c r="DA20" s="231">
        <f t="shared" si="116"/>
        <v>2001.14</v>
      </c>
      <c r="DB20" s="231">
        <f t="shared" si="56"/>
        <v>750</v>
      </c>
      <c r="DC20" s="231">
        <f t="shared" si="57"/>
        <v>0</v>
      </c>
      <c r="DD20" s="231">
        <f t="shared" si="58"/>
        <v>0</v>
      </c>
      <c r="DE20" s="231">
        <f t="shared" si="117"/>
        <v>0</v>
      </c>
      <c r="DF20" s="231">
        <f t="shared" si="59"/>
        <v>0</v>
      </c>
      <c r="DG20" s="231">
        <f t="shared" si="60"/>
        <v>0</v>
      </c>
      <c r="DH20" s="231">
        <f t="shared" si="61"/>
        <v>253.54443800000001</v>
      </c>
      <c r="DI20" s="231">
        <f t="shared" ref="DI20" si="206">SUM(DA20:DH20)-DC20-DE20</f>
        <v>3004.6844380000002</v>
      </c>
      <c r="DJ20" s="240"/>
      <c r="DK20" s="240"/>
      <c r="DL20" s="240"/>
      <c r="DM20" s="240"/>
      <c r="DN20" s="240"/>
      <c r="DO20" s="240"/>
      <c r="DP20" s="240"/>
      <c r="DQ20" s="240"/>
      <c r="DR20" s="240"/>
      <c r="DS20" s="860"/>
      <c r="DT20" s="858"/>
      <c r="DU20" s="858"/>
      <c r="DV20" s="858"/>
      <c r="DW20" s="858"/>
      <c r="DX20" s="858"/>
      <c r="DY20" s="859"/>
      <c r="DZ20" s="859"/>
      <c r="EA20" s="861"/>
      <c r="EB20" s="860"/>
      <c r="EC20" s="858"/>
      <c r="ED20" s="858"/>
      <c r="EE20" s="858"/>
      <c r="EF20" s="858"/>
      <c r="EG20" s="858"/>
      <c r="EH20" s="859"/>
      <c r="EI20" s="859"/>
      <c r="EJ20" s="859"/>
      <c r="EL20" s="1402">
        <v>65.45</v>
      </c>
      <c r="EM20" s="229"/>
      <c r="EN20" s="228"/>
      <c r="EO20" s="229"/>
      <c r="EP20" s="229"/>
      <c r="EQ20" s="229"/>
      <c r="ER20" s="229"/>
      <c r="ES20" s="229"/>
      <c r="ET20" s="229"/>
      <c r="EU20" s="229">
        <f t="shared" ref="EU20" si="207">+EP20+EQ20+ER20</f>
        <v>0</v>
      </c>
      <c r="EW20" s="237">
        <f t="shared" ref="EW20" si="208">IF($I20&lt;=15,EL20/2,EL20)</f>
        <v>32.725000000000001</v>
      </c>
      <c r="EX20" s="237">
        <f t="shared" ref="EX20" si="209">IF($I20&lt;=15,EM20/2,EM20)</f>
        <v>0</v>
      </c>
      <c r="EY20" s="237">
        <f t="shared" ref="EY20" si="210">IF($I20&lt;=15,EN20/2,EN20)</f>
        <v>0</v>
      </c>
      <c r="EZ20" s="237">
        <f t="shared" ref="EZ20" si="211">IF($I20&lt;=15,EO20/2,EO20)</f>
        <v>0</v>
      </c>
      <c r="FA20" s="237">
        <f t="shared" ref="FA20" si="212">IF($I20&lt;=15,EP20/2,EP20)</f>
        <v>0</v>
      </c>
      <c r="FB20" s="237">
        <f t="shared" ref="FB20" si="213">IF($I20&lt;=15,EQ20/2,EQ20)</f>
        <v>0</v>
      </c>
      <c r="FC20" s="237">
        <f>IF($I20&lt;=15,ER20/2,ER20)</f>
        <v>0</v>
      </c>
      <c r="FD20" s="237">
        <f t="shared" ref="FD20" si="214">IF($I20&lt;=15,ES20/2,ES20)</f>
        <v>0</v>
      </c>
      <c r="FE20" s="237">
        <f t="shared" ref="FE20" si="215">IF($I20&lt;=15,ET20/2,ET20)</f>
        <v>0</v>
      </c>
      <c r="FF20" s="237">
        <f t="shared" ref="FF20" si="216">IF($I20&lt;=15,EU20/2,EU20)</f>
        <v>0</v>
      </c>
      <c r="FG20" s="247"/>
      <c r="FH20" s="247"/>
      <c r="FI20" s="247"/>
      <c r="FJ20" s="247"/>
      <c r="FK20" s="247"/>
      <c r="FL20" s="247"/>
      <c r="FN20" s="1370">
        <f t="shared" ref="FN20" si="217">(((F20/30/8)*1.5)*(Q20+U20+Y20))-(AZ20+BI20+BR20)</f>
        <v>0</v>
      </c>
      <c r="FO20" s="1370">
        <f t="shared" ref="FO20" si="218">(((F20/30/8)*2)*(S20+W20+AA20))-(BB20+BK20+BT20)</f>
        <v>0</v>
      </c>
      <c r="FP20" s="1371">
        <f t="shared" ref="FP20" si="219">(SUM(AW20:CF20))-(SUM(CR20:DR20))</f>
        <v>0</v>
      </c>
      <c r="FQ20" s="1370">
        <f t="shared" ref="FQ20" si="220">(F20/30*I20)-(CR20+DA20+DJ20)</f>
        <v>0</v>
      </c>
      <c r="FR20" s="1372">
        <f t="shared" ref="FR20" si="221">(SUM(EL20:EU20))-((SUM(EW20:FF20))*$FR$5)</f>
        <v>32.725000000000001</v>
      </c>
    </row>
    <row r="21" spans="1:174" s="846" customFormat="1" ht="15" customHeight="1" outlineLevel="1">
      <c r="A21" s="846">
        <v>101040</v>
      </c>
      <c r="B21" s="302"/>
      <c r="C21" s="778" t="s">
        <v>23</v>
      </c>
      <c r="D21" s="276" t="s">
        <v>18</v>
      </c>
      <c r="E21" s="274" t="s">
        <v>20</v>
      </c>
      <c r="F21" s="231">
        <v>6000</v>
      </c>
      <c r="G21" s="231">
        <v>1500</v>
      </c>
      <c r="H21" s="230">
        <f t="shared" ref="H21" si="222">+F21+G21</f>
        <v>7500</v>
      </c>
      <c r="I21" s="231">
        <v>15</v>
      </c>
      <c r="J21" s="234">
        <v>1</v>
      </c>
      <c r="K21" s="234">
        <v>0</v>
      </c>
      <c r="L21" s="234">
        <v>0</v>
      </c>
      <c r="M21" s="234">
        <v>0</v>
      </c>
      <c r="N21" s="234">
        <v>0</v>
      </c>
      <c r="O21" s="234">
        <f t="shared" ref="O21" si="223">SUM(J21:N21)</f>
        <v>1</v>
      </c>
      <c r="P21" s="235"/>
      <c r="Q21" s="237"/>
      <c r="R21" s="231">
        <f t="shared" ref="R21" si="224">($F21/30/8*1.5)*Q21</f>
        <v>0</v>
      </c>
      <c r="S21" s="237"/>
      <c r="T21" s="231">
        <f t="shared" ref="T21" si="225">($F21/30/8*2)*S21</f>
        <v>0</v>
      </c>
      <c r="U21" s="237"/>
      <c r="V21" s="231">
        <f t="shared" ref="V21" si="226">($F21/30/8*1.5)*U21</f>
        <v>0</v>
      </c>
      <c r="W21" s="237"/>
      <c r="X21" s="231">
        <f t="shared" ref="X21" si="227">($F21/30/8*2)*W21</f>
        <v>0</v>
      </c>
      <c r="Y21" s="237"/>
      <c r="Z21" s="231">
        <f t="shared" ref="Z21" si="228">(($F21/30/8)*1.5)*Y21</f>
        <v>0</v>
      </c>
      <c r="AA21" s="238"/>
      <c r="AB21" s="231">
        <f t="shared" ref="AB21" si="229">(($F21/30/8)*2)*AA21</f>
        <v>0</v>
      </c>
      <c r="AC21" s="239"/>
      <c r="AD21" s="231">
        <f t="shared" ref="AD21" si="230">(($F21/30/8)*1.5)*AC21</f>
        <v>0</v>
      </c>
      <c r="AE21" s="239"/>
      <c r="AF21" s="231">
        <f t="shared" ref="AF21" si="231">(($F21/30/8)*2)*AE21</f>
        <v>0</v>
      </c>
      <c r="AG21" s="240"/>
      <c r="AH21" s="231">
        <f t="shared" ref="AH21" si="232">(($F21/30/8)*1.5)*AG21</f>
        <v>0</v>
      </c>
      <c r="AI21" s="239"/>
      <c r="AJ21" s="231">
        <f t="shared" ref="AJ21" si="233">(($F21/30/8)*2)*AI21</f>
        <v>0</v>
      </c>
      <c r="AK21" s="240"/>
      <c r="AL21" s="240"/>
      <c r="AM21" s="240"/>
      <c r="AN21" s="240"/>
      <c r="AO21" s="240"/>
      <c r="AP21" s="240"/>
      <c r="AQ21" s="240"/>
      <c r="AR21" s="240"/>
      <c r="AS21" s="240"/>
      <c r="AT21" s="240"/>
      <c r="AU21" s="231"/>
      <c r="AV21" s="229"/>
      <c r="AW21" s="231">
        <f t="shared" si="7"/>
        <v>3000</v>
      </c>
      <c r="AX21" s="857">
        <f>(($G21/30)*$I21)*$J21</f>
        <v>750</v>
      </c>
      <c r="AY21" s="231">
        <f t="shared" ref="AY21" si="234">Q21</f>
        <v>0</v>
      </c>
      <c r="AZ21" s="231">
        <f t="shared" ref="AZ21" si="235">R21</f>
        <v>0</v>
      </c>
      <c r="BA21" s="231">
        <f t="shared" ref="BA21" si="236">S21</f>
        <v>0</v>
      </c>
      <c r="BB21" s="231">
        <f t="shared" ref="BB21" si="237">T21</f>
        <v>0</v>
      </c>
      <c r="BC21" s="231">
        <f t="shared" ref="BC21" si="238">AK21+AP21</f>
        <v>0</v>
      </c>
      <c r="BD21" s="231">
        <f t="shared" si="172"/>
        <v>380.1</v>
      </c>
      <c r="BE21" s="231">
        <f t="shared" ref="BE21" si="239">SUM(AW21:BD21)-AY21-BA21</f>
        <v>4130.1000000000004</v>
      </c>
      <c r="BF21" s="231">
        <f t="shared" si="90"/>
        <v>0</v>
      </c>
      <c r="BG21" s="231">
        <f t="shared" si="174"/>
        <v>0</v>
      </c>
      <c r="BH21" s="231">
        <f t="shared" ref="BH21" si="240">U21</f>
        <v>0</v>
      </c>
      <c r="BI21" s="231">
        <f t="shared" ref="BI21" si="241">V21</f>
        <v>0</v>
      </c>
      <c r="BJ21" s="231">
        <f t="shared" ref="BJ21" si="242">W21</f>
        <v>0</v>
      </c>
      <c r="BK21" s="231">
        <f t="shared" ref="BK21" si="243">X21</f>
        <v>0</v>
      </c>
      <c r="BL21" s="231">
        <f t="shared" ref="BL21" si="244">AL21+AQ21</f>
        <v>0</v>
      </c>
      <c r="BM21" s="231">
        <f t="shared" si="180"/>
        <v>0</v>
      </c>
      <c r="BN21" s="230">
        <f t="shared" ref="BN21" si="245">SUM(BF21:BM21)-BH21-BJ21</f>
        <v>0</v>
      </c>
      <c r="BO21" s="231">
        <f t="shared" si="21"/>
        <v>0</v>
      </c>
      <c r="BP21" s="231">
        <f t="shared" si="94"/>
        <v>0</v>
      </c>
      <c r="BQ21" s="231">
        <f t="shared" ref="BQ21" si="246">Y21</f>
        <v>0</v>
      </c>
      <c r="BR21" s="231">
        <f t="shared" ref="BR21" si="247">Z21</f>
        <v>0</v>
      </c>
      <c r="BS21" s="231">
        <f t="shared" ref="BS21" si="248">AA21</f>
        <v>0</v>
      </c>
      <c r="BT21" s="231">
        <f t="shared" ref="BT21" si="249">AB21</f>
        <v>0</v>
      </c>
      <c r="BU21" s="231">
        <f t="shared" ref="BU21" si="250">AM21+AR21</f>
        <v>0</v>
      </c>
      <c r="BV21" s="231">
        <f t="shared" si="187"/>
        <v>0</v>
      </c>
      <c r="BW21" s="231">
        <f t="shared" ref="BW21" si="251">SUM(BO21:BV21)-BQ21-BS21</f>
        <v>0</v>
      </c>
      <c r="BX21" s="851">
        <f t="shared" si="99"/>
        <v>0</v>
      </c>
      <c r="BY21" s="852">
        <f t="shared" si="100"/>
        <v>0</v>
      </c>
      <c r="BZ21" s="852">
        <f t="shared" ref="BZ21" si="252">AC21</f>
        <v>0</v>
      </c>
      <c r="CA21" s="852">
        <f t="shared" ref="CA21" si="253">AD21</f>
        <v>0</v>
      </c>
      <c r="CB21" s="852">
        <f t="shared" ref="CB21" si="254">AE21</f>
        <v>0</v>
      </c>
      <c r="CC21" s="852">
        <f t="shared" ref="CC21" si="255">AF21</f>
        <v>0</v>
      </c>
      <c r="CD21" s="852">
        <f t="shared" ref="CD21" si="256">AN21+AS21</f>
        <v>0</v>
      </c>
      <c r="CE21" s="853">
        <f t="shared" ref="CE21" si="257">(BX21+CA21+CC21)*0.1267</f>
        <v>0</v>
      </c>
      <c r="CF21" s="854">
        <f t="shared" ref="CF21" si="258">SUM(BX21:CE21)-BZ21-CB21</f>
        <v>0</v>
      </c>
      <c r="CG21" s="855">
        <f t="shared" ref="CG21" si="259">(($F21/30)*$I21)*N21</f>
        <v>0</v>
      </c>
      <c r="CH21" s="852">
        <f t="shared" si="106"/>
        <v>0</v>
      </c>
      <c r="CI21" s="852">
        <f t="shared" ref="CI21" si="260">+AG21</f>
        <v>0</v>
      </c>
      <c r="CJ21" s="852">
        <f t="shared" ref="CJ21" si="261">AH21</f>
        <v>0</v>
      </c>
      <c r="CK21" s="852">
        <f t="shared" ref="CK21" si="262">AI21</f>
        <v>0</v>
      </c>
      <c r="CL21" s="852">
        <f t="shared" ref="CL21" si="263">AJ21</f>
        <v>0</v>
      </c>
      <c r="CM21" s="852">
        <f t="shared" ref="CM21" si="264">AO21+AT21</f>
        <v>0</v>
      </c>
      <c r="CN21" s="853">
        <f t="shared" ref="CN21" si="265">(CG21+CJ21+CL21)*0.1267</f>
        <v>0</v>
      </c>
      <c r="CO21" s="853">
        <f t="shared" ref="CO21" si="266">SUM(CG21:CN21)-CI21-CK21</f>
        <v>0</v>
      </c>
      <c r="CP21" s="246"/>
      <c r="CQ21" s="229" t="s">
        <v>20</v>
      </c>
      <c r="CR21" s="231">
        <f t="shared" si="47"/>
        <v>3000</v>
      </c>
      <c r="CS21" s="231">
        <f t="shared" si="48"/>
        <v>750</v>
      </c>
      <c r="CT21" s="231">
        <f t="shared" si="49"/>
        <v>0</v>
      </c>
      <c r="CU21" s="231">
        <f t="shared" si="50"/>
        <v>0</v>
      </c>
      <c r="CV21" s="231">
        <f t="shared" si="51"/>
        <v>0</v>
      </c>
      <c r="CW21" s="231">
        <f t="shared" si="52"/>
        <v>0</v>
      </c>
      <c r="CX21" s="231">
        <f t="shared" si="53"/>
        <v>0</v>
      </c>
      <c r="CY21" s="231">
        <f t="shared" ref="CY21" si="267">IF($CQ21="PROQUIMA",$BD21+$BM21+$BV21+$CE21+CN21,0)</f>
        <v>380.1</v>
      </c>
      <c r="CZ21" s="231">
        <f t="shared" ref="CZ21" si="268">SUM(CR21:CY21)-CT21-CV21</f>
        <v>4130.1000000000004</v>
      </c>
      <c r="DA21" s="231">
        <f t="shared" si="116"/>
        <v>0</v>
      </c>
      <c r="DB21" s="231">
        <f t="shared" si="56"/>
        <v>0</v>
      </c>
      <c r="DC21" s="231">
        <f t="shared" si="57"/>
        <v>0</v>
      </c>
      <c r="DD21" s="231">
        <f t="shared" si="58"/>
        <v>0</v>
      </c>
      <c r="DE21" s="231">
        <f t="shared" si="117"/>
        <v>0</v>
      </c>
      <c r="DF21" s="231">
        <f t="shared" si="59"/>
        <v>0</v>
      </c>
      <c r="DG21" s="231">
        <f t="shared" si="60"/>
        <v>0</v>
      </c>
      <c r="DH21" s="231">
        <f t="shared" si="61"/>
        <v>0</v>
      </c>
      <c r="DI21" s="231">
        <f t="shared" ref="DI21" si="269">SUM(DA21:DH21)-DC21-DE21</f>
        <v>0</v>
      </c>
      <c r="DJ21" s="240"/>
      <c r="DK21" s="240"/>
      <c r="DL21" s="240"/>
      <c r="DM21" s="240"/>
      <c r="DN21" s="240"/>
      <c r="DO21" s="240"/>
      <c r="DP21" s="240"/>
      <c r="DQ21" s="240"/>
      <c r="DR21" s="240"/>
      <c r="DS21" s="860"/>
      <c r="DT21" s="858"/>
      <c r="DU21" s="858"/>
      <c r="DV21" s="858"/>
      <c r="DW21" s="858"/>
      <c r="DX21" s="858"/>
      <c r="DY21" s="859"/>
      <c r="DZ21" s="859"/>
      <c r="EA21" s="861"/>
      <c r="EB21" s="860"/>
      <c r="EC21" s="858"/>
      <c r="ED21" s="858"/>
      <c r="EE21" s="858"/>
      <c r="EF21" s="858"/>
      <c r="EG21" s="858"/>
      <c r="EH21" s="859"/>
      <c r="EI21" s="859"/>
      <c r="EJ21" s="859"/>
      <c r="EK21" s="246"/>
      <c r="EL21" s="1402">
        <v>160.51</v>
      </c>
      <c r="EM21" s="229"/>
      <c r="EN21" s="228"/>
      <c r="EO21" s="229"/>
      <c r="EP21" s="229"/>
      <c r="EQ21" s="229"/>
      <c r="ER21" s="229"/>
      <c r="ES21" s="229"/>
      <c r="ET21" s="229"/>
      <c r="EU21" s="229">
        <f t="shared" ref="EU21" si="270">+EP21+EQ21+ER21</f>
        <v>0</v>
      </c>
      <c r="EV21" s="246"/>
      <c r="EW21" s="237">
        <f t="shared" ref="EW21" si="271">IF($I21&lt;=15,EL21/2,EL21)</f>
        <v>80.254999999999995</v>
      </c>
      <c r="EX21" s="237">
        <f t="shared" ref="EX21" si="272">IF($I21&lt;=15,EM21/2,EM21)</f>
        <v>0</v>
      </c>
      <c r="EY21" s="237">
        <f t="shared" ref="EY21" si="273">IF($I21&lt;=15,EN21/2,EN21)</f>
        <v>0</v>
      </c>
      <c r="EZ21" s="237">
        <f t="shared" ref="EZ21" si="274">IF($I21&lt;=15,EO21/2,EO21)</f>
        <v>0</v>
      </c>
      <c r="FA21" s="237">
        <f t="shared" ref="FA21" si="275">IF($I21&lt;=15,EP21/2,EP21)</f>
        <v>0</v>
      </c>
      <c r="FB21" s="237">
        <f t="shared" ref="FB21" si="276">IF($I21&lt;=15,EQ21/2,EQ21)</f>
        <v>0</v>
      </c>
      <c r="FC21" s="237">
        <f>IF($I21&lt;=15,ER21/2,ER21)</f>
        <v>0</v>
      </c>
      <c r="FD21" s="237">
        <f t="shared" ref="FD21" si="277">IF($I21&lt;=15,ES21/2,ES21)</f>
        <v>0</v>
      </c>
      <c r="FE21" s="237">
        <f t="shared" ref="FE21" si="278">IF($I21&lt;=15,ET21/2,ET21)</f>
        <v>0</v>
      </c>
      <c r="FF21" s="237">
        <f t="shared" ref="FF21" si="279">IF($I21&lt;=15,EU21/2,EU21)</f>
        <v>0</v>
      </c>
      <c r="FG21" s="875"/>
      <c r="FH21" s="875"/>
      <c r="FI21" s="875"/>
      <c r="FJ21" s="875"/>
      <c r="FK21" s="875"/>
      <c r="FL21" s="875"/>
      <c r="FN21" s="1362"/>
      <c r="FO21" s="1362"/>
      <c r="FP21" s="1364"/>
      <c r="FQ21" s="1362"/>
      <c r="FR21" s="1363"/>
    </row>
    <row r="22" spans="1:174" s="846" customFormat="1" ht="15" customHeight="1" outlineLevel="1">
      <c r="B22" s="302"/>
      <c r="C22" s="778"/>
      <c r="D22" s="276"/>
      <c r="E22" s="274"/>
      <c r="F22" s="231"/>
      <c r="G22" s="231"/>
      <c r="H22" s="230"/>
      <c r="I22" s="231"/>
      <c r="J22" s="234"/>
      <c r="K22" s="234"/>
      <c r="L22" s="234"/>
      <c r="M22" s="234"/>
      <c r="N22" s="234"/>
      <c r="O22" s="234"/>
      <c r="P22" s="235"/>
      <c r="Q22" s="237"/>
      <c r="R22" s="231"/>
      <c r="S22" s="237"/>
      <c r="T22" s="231"/>
      <c r="U22" s="237"/>
      <c r="V22" s="231"/>
      <c r="W22" s="237"/>
      <c r="X22" s="231"/>
      <c r="Y22" s="237"/>
      <c r="Z22" s="231"/>
      <c r="AA22" s="238"/>
      <c r="AB22" s="231"/>
      <c r="AC22" s="239"/>
      <c r="AD22" s="231"/>
      <c r="AE22" s="239"/>
      <c r="AF22" s="231"/>
      <c r="AG22" s="240"/>
      <c r="AH22" s="231"/>
      <c r="AI22" s="239"/>
      <c r="AJ22" s="231"/>
      <c r="AK22" s="240"/>
      <c r="AL22" s="240"/>
      <c r="AM22" s="240"/>
      <c r="AN22" s="240"/>
      <c r="AO22" s="240"/>
      <c r="AP22" s="240"/>
      <c r="AQ22" s="240"/>
      <c r="AR22" s="240"/>
      <c r="AS22" s="240"/>
      <c r="AT22" s="240"/>
      <c r="AU22" s="231"/>
      <c r="AV22" s="229"/>
      <c r="AW22" s="231"/>
      <c r="AX22" s="857"/>
      <c r="AY22" s="231"/>
      <c r="AZ22" s="231"/>
      <c r="BA22" s="231"/>
      <c r="BB22" s="231"/>
      <c r="BC22" s="231"/>
      <c r="BD22" s="231"/>
      <c r="BE22" s="231"/>
      <c r="BF22" s="231"/>
      <c r="BG22" s="231"/>
      <c r="BH22" s="231"/>
      <c r="BI22" s="231"/>
      <c r="BJ22" s="231"/>
      <c r="BK22" s="231"/>
      <c r="BL22" s="231"/>
      <c r="BM22" s="231"/>
      <c r="BN22" s="230"/>
      <c r="BO22" s="231"/>
      <c r="BP22" s="231"/>
      <c r="BQ22" s="231"/>
      <c r="BR22" s="231"/>
      <c r="BS22" s="231"/>
      <c r="BT22" s="231"/>
      <c r="BU22" s="231"/>
      <c r="BV22" s="231"/>
      <c r="BW22" s="231"/>
      <c r="BX22" s="851"/>
      <c r="BY22" s="852"/>
      <c r="BZ22" s="852"/>
      <c r="CA22" s="852"/>
      <c r="CB22" s="852"/>
      <c r="CC22" s="852"/>
      <c r="CD22" s="852"/>
      <c r="CE22" s="853"/>
      <c r="CF22" s="854"/>
      <c r="CG22" s="855"/>
      <c r="CH22" s="852"/>
      <c r="CI22" s="852"/>
      <c r="CJ22" s="852"/>
      <c r="CK22" s="852"/>
      <c r="CL22" s="852"/>
      <c r="CM22" s="852"/>
      <c r="CN22" s="853"/>
      <c r="CO22" s="853"/>
      <c r="CP22" s="246"/>
      <c r="CQ22" s="229"/>
      <c r="CR22" s="231"/>
      <c r="CS22" s="231"/>
      <c r="CT22" s="231"/>
      <c r="CU22" s="231"/>
      <c r="CV22" s="231"/>
      <c r="CW22" s="231"/>
      <c r="CX22" s="231"/>
      <c r="CY22" s="231"/>
      <c r="CZ22" s="231"/>
      <c r="DA22" s="231"/>
      <c r="DB22" s="231"/>
      <c r="DC22" s="231"/>
      <c r="DD22" s="231"/>
      <c r="DE22" s="231"/>
      <c r="DF22" s="231"/>
      <c r="DG22" s="231"/>
      <c r="DH22" s="231"/>
      <c r="DI22" s="231"/>
      <c r="DJ22" s="240"/>
      <c r="DK22" s="240"/>
      <c r="DL22" s="240"/>
      <c r="DM22" s="240"/>
      <c r="DN22" s="240"/>
      <c r="DO22" s="240"/>
      <c r="DP22" s="240"/>
      <c r="DQ22" s="240"/>
      <c r="DR22" s="240"/>
      <c r="DS22" s="860"/>
      <c r="DT22" s="858"/>
      <c r="DU22" s="858"/>
      <c r="DV22" s="858"/>
      <c r="DW22" s="858"/>
      <c r="DX22" s="858"/>
      <c r="DY22" s="859"/>
      <c r="DZ22" s="859"/>
      <c r="EA22" s="861"/>
      <c r="EB22" s="860"/>
      <c r="EC22" s="858"/>
      <c r="ED22" s="858"/>
      <c r="EE22" s="858"/>
      <c r="EF22" s="858"/>
      <c r="EG22" s="858"/>
      <c r="EH22" s="859"/>
      <c r="EI22" s="859"/>
      <c r="EJ22" s="859"/>
      <c r="EK22" s="246"/>
      <c r="EL22" s="229"/>
      <c r="EM22" s="229"/>
      <c r="EN22" s="228"/>
      <c r="EO22" s="229"/>
      <c r="EP22" s="229"/>
      <c r="EQ22" s="229"/>
      <c r="ER22" s="229"/>
      <c r="ES22" s="229"/>
      <c r="ET22" s="229"/>
      <c r="EU22" s="229"/>
      <c r="EV22" s="246"/>
      <c r="EW22" s="237"/>
      <c r="EX22" s="237"/>
      <c r="EY22" s="237"/>
      <c r="EZ22" s="237"/>
      <c r="FA22" s="237"/>
      <c r="FB22" s="237"/>
      <c r="FC22" s="237"/>
      <c r="FD22" s="237"/>
      <c r="FE22" s="237"/>
      <c r="FF22" s="237"/>
      <c r="FG22" s="875"/>
      <c r="FH22" s="875"/>
      <c r="FI22" s="875"/>
      <c r="FJ22" s="875"/>
      <c r="FK22" s="875"/>
      <c r="FL22" s="875"/>
      <c r="FN22" s="1362"/>
      <c r="FO22" s="1362"/>
      <c r="FP22" s="1364"/>
      <c r="FQ22" s="1362"/>
      <c r="FR22" s="1363"/>
    </row>
    <row r="23" spans="1:174" s="846" customFormat="1" ht="15" customHeight="1" outlineLevel="1">
      <c r="B23" s="302"/>
      <c r="C23" s="778"/>
      <c r="D23" s="835"/>
      <c r="F23" s="877">
        <f>SUM(F20:F22)</f>
        <v>10002.280000000001</v>
      </c>
      <c r="G23" s="877">
        <f t="shared" ref="G23:H23" si="280">SUM(G20:G22)</f>
        <v>3000</v>
      </c>
      <c r="H23" s="877">
        <f t="shared" si="280"/>
        <v>13002.28</v>
      </c>
      <c r="I23" s="877"/>
      <c r="J23" s="873"/>
      <c r="K23" s="873"/>
      <c r="L23" s="873"/>
      <c r="M23" s="873"/>
      <c r="N23" s="873"/>
      <c r="O23" s="873"/>
      <c r="P23" s="849"/>
      <c r="Q23" s="877">
        <f>SUM(Q20:Q22)</f>
        <v>0</v>
      </c>
      <c r="R23" s="877">
        <f t="shared" ref="R23" si="281">SUM(R20:R22)</f>
        <v>0</v>
      </c>
      <c r="S23" s="877">
        <f t="shared" ref="S23" si="282">SUM(S20:S22)</f>
        <v>0</v>
      </c>
      <c r="T23" s="877">
        <f t="shared" ref="T23" si="283">SUM(T20:T22)</f>
        <v>0</v>
      </c>
      <c r="U23" s="877">
        <f t="shared" ref="U23" si="284">SUM(U20:U22)</f>
        <v>0</v>
      </c>
      <c r="V23" s="877">
        <f t="shared" ref="V23" si="285">SUM(V20:V22)</f>
        <v>0</v>
      </c>
      <c r="W23" s="877">
        <f t="shared" ref="W23" si="286">SUM(W20:W22)</f>
        <v>0</v>
      </c>
      <c r="X23" s="877">
        <f t="shared" ref="X23" si="287">SUM(X20:X22)</f>
        <v>0</v>
      </c>
      <c r="Y23" s="877">
        <f t="shared" ref="Y23" si="288">SUM(Y20:Y22)</f>
        <v>0</v>
      </c>
      <c r="Z23" s="877">
        <f t="shared" ref="Z23" si="289">SUM(Z20:Z22)</f>
        <v>0</v>
      </c>
      <c r="AA23" s="877">
        <f t="shared" ref="AA23" si="290">SUM(AA20:AA22)</f>
        <v>0</v>
      </c>
      <c r="AB23" s="877">
        <f t="shared" ref="AB23" si="291">SUM(AB20:AB22)</f>
        <v>0</v>
      </c>
      <c r="AC23" s="877">
        <f t="shared" ref="AC23" si="292">SUM(AC20:AC22)</f>
        <v>0</v>
      </c>
      <c r="AD23" s="877">
        <f t="shared" ref="AD23" si="293">SUM(AD20:AD22)</f>
        <v>0</v>
      </c>
      <c r="AE23" s="877">
        <f t="shared" ref="AE23" si="294">SUM(AE20:AE22)</f>
        <v>0</v>
      </c>
      <c r="AF23" s="877">
        <f t="shared" ref="AF23" si="295">SUM(AF20:AF22)</f>
        <v>0</v>
      </c>
      <c r="AG23" s="877">
        <f t="shared" ref="AG23" si="296">SUM(AG20:AG22)</f>
        <v>0</v>
      </c>
      <c r="AH23" s="877">
        <f t="shared" ref="AH23" si="297">SUM(AH20:AH22)</f>
        <v>0</v>
      </c>
      <c r="AI23" s="877">
        <f t="shared" ref="AI23" si="298">SUM(AI20:AI22)</f>
        <v>0</v>
      </c>
      <c r="AJ23" s="877">
        <f t="shared" ref="AJ23" si="299">SUM(AJ20:AJ22)</f>
        <v>0</v>
      </c>
      <c r="AK23" s="877">
        <f t="shared" ref="AK23" si="300">SUM(AK20:AK22)</f>
        <v>0</v>
      </c>
      <c r="AL23" s="877">
        <f t="shared" ref="AL23" si="301">SUM(AL20:AL22)</f>
        <v>0</v>
      </c>
      <c r="AM23" s="877">
        <f t="shared" ref="AM23" si="302">SUM(AM20:AM22)</f>
        <v>0</v>
      </c>
      <c r="AN23" s="877">
        <f t="shared" ref="AN23" si="303">SUM(AN20:AN22)</f>
        <v>0</v>
      </c>
      <c r="AO23" s="877">
        <f t="shared" ref="AO23" si="304">SUM(AO20:AO22)</f>
        <v>0</v>
      </c>
      <c r="AP23" s="877">
        <f t="shared" ref="AP23" si="305">SUM(AP20:AP22)</f>
        <v>0</v>
      </c>
      <c r="AQ23" s="877">
        <f t="shared" ref="AQ23" si="306">SUM(AQ20:AQ22)</f>
        <v>0</v>
      </c>
      <c r="AR23" s="877">
        <f t="shared" ref="AR23" si="307">SUM(AR20:AR22)</f>
        <v>0</v>
      </c>
      <c r="AS23" s="877">
        <f t="shared" ref="AS23" si="308">SUM(AS20:AS22)</f>
        <v>0</v>
      </c>
      <c r="AT23" s="877">
        <f t="shared" ref="AT23" si="309">SUM(AT20:AT22)</f>
        <v>0</v>
      </c>
      <c r="AU23" s="877">
        <f t="shared" ref="AU23" si="310">SUM(AU20:AU22)</f>
        <v>0</v>
      </c>
      <c r="AV23" s="877">
        <f t="shared" ref="AV23" si="311">SUM(AV20:AV22)</f>
        <v>0</v>
      </c>
      <c r="AW23" s="877">
        <f t="shared" ref="AW23:CB23" si="312">SUM(AW20:AW22)</f>
        <v>3000</v>
      </c>
      <c r="AX23" s="877">
        <f t="shared" si="312"/>
        <v>750</v>
      </c>
      <c r="AY23" s="877">
        <f t="shared" si="312"/>
        <v>0</v>
      </c>
      <c r="AZ23" s="877">
        <f t="shared" si="312"/>
        <v>0</v>
      </c>
      <c r="BA23" s="877">
        <f t="shared" si="312"/>
        <v>0</v>
      </c>
      <c r="BB23" s="877">
        <f t="shared" si="312"/>
        <v>0</v>
      </c>
      <c r="BC23" s="877">
        <f t="shared" si="312"/>
        <v>0</v>
      </c>
      <c r="BD23" s="877">
        <f t="shared" si="312"/>
        <v>380.1</v>
      </c>
      <c r="BE23" s="877">
        <f t="shared" si="312"/>
        <v>4130.1000000000004</v>
      </c>
      <c r="BF23" s="877">
        <f t="shared" si="312"/>
        <v>2001.14</v>
      </c>
      <c r="BG23" s="877">
        <f t="shared" si="312"/>
        <v>750</v>
      </c>
      <c r="BH23" s="877">
        <f t="shared" si="312"/>
        <v>0</v>
      </c>
      <c r="BI23" s="877">
        <f t="shared" si="312"/>
        <v>0</v>
      </c>
      <c r="BJ23" s="877">
        <f t="shared" si="312"/>
        <v>0</v>
      </c>
      <c r="BK23" s="877">
        <f t="shared" si="312"/>
        <v>0</v>
      </c>
      <c r="BL23" s="877">
        <f t="shared" si="312"/>
        <v>0</v>
      </c>
      <c r="BM23" s="877">
        <f t="shared" si="312"/>
        <v>253.54443800000001</v>
      </c>
      <c r="BN23" s="877">
        <f t="shared" si="312"/>
        <v>3004.6844380000002</v>
      </c>
      <c r="BO23" s="877">
        <f t="shared" si="312"/>
        <v>0</v>
      </c>
      <c r="BP23" s="877">
        <f t="shared" si="312"/>
        <v>0</v>
      </c>
      <c r="BQ23" s="877">
        <f t="shared" si="312"/>
        <v>0</v>
      </c>
      <c r="BR23" s="877">
        <f t="shared" si="312"/>
        <v>0</v>
      </c>
      <c r="BS23" s="877">
        <f t="shared" si="312"/>
        <v>0</v>
      </c>
      <c r="BT23" s="877">
        <f t="shared" si="312"/>
        <v>0</v>
      </c>
      <c r="BU23" s="877">
        <f t="shared" si="312"/>
        <v>0</v>
      </c>
      <c r="BV23" s="877">
        <f t="shared" si="312"/>
        <v>0</v>
      </c>
      <c r="BW23" s="877">
        <f t="shared" si="312"/>
        <v>0</v>
      </c>
      <c r="BX23" s="877">
        <f t="shared" si="312"/>
        <v>0</v>
      </c>
      <c r="BY23" s="877">
        <f t="shared" si="312"/>
        <v>0</v>
      </c>
      <c r="BZ23" s="877">
        <f t="shared" si="312"/>
        <v>0</v>
      </c>
      <c r="CA23" s="877">
        <f t="shared" si="312"/>
        <v>0</v>
      </c>
      <c r="CB23" s="877">
        <f t="shared" si="312"/>
        <v>0</v>
      </c>
      <c r="CC23" s="877">
        <f t="shared" ref="CC23:DH23" si="313">SUM(CC20:CC22)</f>
        <v>0</v>
      </c>
      <c r="CD23" s="877">
        <f t="shared" si="313"/>
        <v>0</v>
      </c>
      <c r="CE23" s="877">
        <f t="shared" si="313"/>
        <v>0</v>
      </c>
      <c r="CF23" s="877">
        <f t="shared" si="313"/>
        <v>0</v>
      </c>
      <c r="CG23" s="877">
        <f t="shared" si="313"/>
        <v>0</v>
      </c>
      <c r="CH23" s="877">
        <f t="shared" si="313"/>
        <v>0</v>
      </c>
      <c r="CI23" s="877">
        <f t="shared" si="313"/>
        <v>0</v>
      </c>
      <c r="CJ23" s="877">
        <f t="shared" si="313"/>
        <v>0</v>
      </c>
      <c r="CK23" s="877">
        <f t="shared" si="313"/>
        <v>0</v>
      </c>
      <c r="CL23" s="877">
        <f t="shared" si="313"/>
        <v>0</v>
      </c>
      <c r="CM23" s="877">
        <f t="shared" si="313"/>
        <v>0</v>
      </c>
      <c r="CN23" s="877">
        <f t="shared" si="313"/>
        <v>0</v>
      </c>
      <c r="CO23" s="877">
        <f t="shared" si="313"/>
        <v>0</v>
      </c>
      <c r="CP23" s="877">
        <f t="shared" si="313"/>
        <v>0</v>
      </c>
      <c r="CQ23" s="877">
        <f t="shared" si="313"/>
        <v>0</v>
      </c>
      <c r="CR23" s="877">
        <f t="shared" si="313"/>
        <v>3000</v>
      </c>
      <c r="CS23" s="877">
        <f t="shared" si="313"/>
        <v>750</v>
      </c>
      <c r="CT23" s="877">
        <f t="shared" si="313"/>
        <v>0</v>
      </c>
      <c r="CU23" s="877">
        <f t="shared" si="313"/>
        <v>0</v>
      </c>
      <c r="CV23" s="877">
        <f t="shared" si="313"/>
        <v>0</v>
      </c>
      <c r="CW23" s="877">
        <f t="shared" si="313"/>
        <v>0</v>
      </c>
      <c r="CX23" s="877">
        <f t="shared" si="313"/>
        <v>0</v>
      </c>
      <c r="CY23" s="877">
        <f t="shared" si="313"/>
        <v>380.1</v>
      </c>
      <c r="CZ23" s="877">
        <f t="shared" si="313"/>
        <v>4130.1000000000004</v>
      </c>
      <c r="DA23" s="877">
        <f t="shared" si="313"/>
        <v>2001.14</v>
      </c>
      <c r="DB23" s="877">
        <f t="shared" si="313"/>
        <v>750</v>
      </c>
      <c r="DC23" s="877">
        <f t="shared" si="313"/>
        <v>0</v>
      </c>
      <c r="DD23" s="877">
        <f t="shared" si="313"/>
        <v>0</v>
      </c>
      <c r="DE23" s="877">
        <f t="shared" si="313"/>
        <v>0</v>
      </c>
      <c r="DF23" s="877">
        <f t="shared" si="313"/>
        <v>0</v>
      </c>
      <c r="DG23" s="877">
        <f t="shared" si="313"/>
        <v>0</v>
      </c>
      <c r="DH23" s="877">
        <f t="shared" si="313"/>
        <v>253.54443800000001</v>
      </c>
      <c r="DI23" s="877">
        <f t="shared" ref="DI23:EN23" si="314">SUM(DI20:DI22)</f>
        <v>3004.6844380000002</v>
      </c>
      <c r="DJ23" s="877">
        <f t="shared" si="314"/>
        <v>0</v>
      </c>
      <c r="DK23" s="877">
        <f t="shared" si="314"/>
        <v>0</v>
      </c>
      <c r="DL23" s="877">
        <f t="shared" si="314"/>
        <v>0</v>
      </c>
      <c r="DM23" s="877">
        <f t="shared" si="314"/>
        <v>0</v>
      </c>
      <c r="DN23" s="877">
        <f t="shared" si="314"/>
        <v>0</v>
      </c>
      <c r="DO23" s="877">
        <f t="shared" si="314"/>
        <v>0</v>
      </c>
      <c r="DP23" s="877">
        <f t="shared" si="314"/>
        <v>0</v>
      </c>
      <c r="DQ23" s="877">
        <f t="shared" si="314"/>
        <v>0</v>
      </c>
      <c r="DR23" s="877">
        <f t="shared" si="314"/>
        <v>0</v>
      </c>
      <c r="DS23" s="877">
        <f t="shared" si="314"/>
        <v>0</v>
      </c>
      <c r="DT23" s="877">
        <f t="shared" si="314"/>
        <v>0</v>
      </c>
      <c r="DU23" s="877">
        <f t="shared" si="314"/>
        <v>0</v>
      </c>
      <c r="DV23" s="877">
        <f t="shared" si="314"/>
        <v>0</v>
      </c>
      <c r="DW23" s="877">
        <f t="shared" si="314"/>
        <v>0</v>
      </c>
      <c r="DX23" s="877">
        <f t="shared" si="314"/>
        <v>0</v>
      </c>
      <c r="DY23" s="877">
        <f t="shared" si="314"/>
        <v>0</v>
      </c>
      <c r="DZ23" s="877">
        <f t="shared" si="314"/>
        <v>0</v>
      </c>
      <c r="EA23" s="877">
        <f t="shared" si="314"/>
        <v>0</v>
      </c>
      <c r="EB23" s="877">
        <f t="shared" si="314"/>
        <v>0</v>
      </c>
      <c r="EC23" s="877">
        <f t="shared" si="314"/>
        <v>0</v>
      </c>
      <c r="ED23" s="877">
        <f t="shared" si="314"/>
        <v>0</v>
      </c>
      <c r="EE23" s="877">
        <f t="shared" si="314"/>
        <v>0</v>
      </c>
      <c r="EF23" s="877">
        <f t="shared" si="314"/>
        <v>0</v>
      </c>
      <c r="EG23" s="877">
        <f t="shared" si="314"/>
        <v>0</v>
      </c>
      <c r="EH23" s="877">
        <f t="shared" si="314"/>
        <v>0</v>
      </c>
      <c r="EI23" s="877">
        <f t="shared" si="314"/>
        <v>0</v>
      </c>
      <c r="EJ23" s="877">
        <f t="shared" si="314"/>
        <v>0</v>
      </c>
      <c r="EK23" s="877">
        <f t="shared" si="314"/>
        <v>0</v>
      </c>
      <c r="EL23" s="877">
        <f t="shared" si="314"/>
        <v>225.95999999999998</v>
      </c>
      <c r="EM23" s="877">
        <f t="shared" si="314"/>
        <v>0</v>
      </c>
      <c r="EN23" s="877">
        <f t="shared" si="314"/>
        <v>0</v>
      </c>
      <c r="EO23" s="877">
        <f t="shared" ref="EO23:FF23" si="315">SUM(EO20:EO22)</f>
        <v>0</v>
      </c>
      <c r="EP23" s="877">
        <f t="shared" si="315"/>
        <v>0</v>
      </c>
      <c r="EQ23" s="877">
        <f t="shared" si="315"/>
        <v>0</v>
      </c>
      <c r="ER23" s="877">
        <f t="shared" si="315"/>
        <v>0</v>
      </c>
      <c r="ES23" s="877">
        <f t="shared" si="315"/>
        <v>0</v>
      </c>
      <c r="ET23" s="877">
        <f t="shared" si="315"/>
        <v>0</v>
      </c>
      <c r="EU23" s="877">
        <f t="shared" si="315"/>
        <v>0</v>
      </c>
      <c r="EV23" s="877">
        <f t="shared" si="315"/>
        <v>0</v>
      </c>
      <c r="EW23" s="877">
        <f t="shared" si="315"/>
        <v>112.97999999999999</v>
      </c>
      <c r="EX23" s="877">
        <f t="shared" si="315"/>
        <v>0</v>
      </c>
      <c r="EY23" s="877">
        <f t="shared" si="315"/>
        <v>0</v>
      </c>
      <c r="EZ23" s="877">
        <f t="shared" si="315"/>
        <v>0</v>
      </c>
      <c r="FA23" s="877">
        <f t="shared" si="315"/>
        <v>0</v>
      </c>
      <c r="FB23" s="877">
        <f t="shared" si="315"/>
        <v>0</v>
      </c>
      <c r="FC23" s="877">
        <f t="shared" si="315"/>
        <v>0</v>
      </c>
      <c r="FD23" s="877">
        <f t="shared" si="315"/>
        <v>0</v>
      </c>
      <c r="FE23" s="877">
        <f t="shared" si="315"/>
        <v>0</v>
      </c>
      <c r="FF23" s="877">
        <f t="shared" si="315"/>
        <v>0</v>
      </c>
      <c r="FG23" s="875"/>
      <c r="FH23" s="875"/>
      <c r="FI23" s="875"/>
      <c r="FJ23" s="875"/>
      <c r="FK23" s="875"/>
      <c r="FL23" s="875"/>
    </row>
    <row r="24" spans="1:174" s="846" customFormat="1" ht="15.75" customHeight="1" outlineLevel="1" thickBot="1">
      <c r="B24" s="835"/>
      <c r="C24" s="778"/>
      <c r="D24" s="775" t="s">
        <v>21</v>
      </c>
      <c r="F24" s="871"/>
      <c r="G24" s="871"/>
      <c r="H24" s="871"/>
      <c r="I24" s="872"/>
      <c r="J24" s="873"/>
      <c r="L24" s="873"/>
      <c r="M24" s="873"/>
      <c r="N24" s="873"/>
      <c r="O24" s="873"/>
      <c r="P24" s="849"/>
      <c r="Q24" s="874">
        <f>+Q10+Q13+Q17+Q23</f>
        <v>0</v>
      </c>
      <c r="R24" s="874">
        <f t="shared" ref="R24:CC24" si="316">+R10+R13+R17+R23</f>
        <v>0</v>
      </c>
      <c r="S24" s="874">
        <f t="shared" si="316"/>
        <v>0</v>
      </c>
      <c r="T24" s="874">
        <f t="shared" si="316"/>
        <v>0</v>
      </c>
      <c r="U24" s="874">
        <f t="shared" si="316"/>
        <v>0</v>
      </c>
      <c r="V24" s="874">
        <f t="shared" si="316"/>
        <v>0</v>
      </c>
      <c r="W24" s="874">
        <f t="shared" si="316"/>
        <v>0</v>
      </c>
      <c r="X24" s="874">
        <f t="shared" si="316"/>
        <v>0</v>
      </c>
      <c r="Y24" s="874">
        <f t="shared" si="316"/>
        <v>0</v>
      </c>
      <c r="Z24" s="874">
        <f t="shared" si="316"/>
        <v>0</v>
      </c>
      <c r="AA24" s="874">
        <f t="shared" si="316"/>
        <v>0</v>
      </c>
      <c r="AB24" s="874">
        <f t="shared" si="316"/>
        <v>0</v>
      </c>
      <c r="AC24" s="874">
        <f t="shared" si="316"/>
        <v>0</v>
      </c>
      <c r="AD24" s="874">
        <f t="shared" si="316"/>
        <v>0</v>
      </c>
      <c r="AE24" s="874">
        <f t="shared" si="316"/>
        <v>0</v>
      </c>
      <c r="AF24" s="874">
        <f t="shared" si="316"/>
        <v>0</v>
      </c>
      <c r="AG24" s="874">
        <f t="shared" si="316"/>
        <v>0</v>
      </c>
      <c r="AH24" s="874">
        <f t="shared" si="316"/>
        <v>0</v>
      </c>
      <c r="AI24" s="874">
        <f t="shared" si="316"/>
        <v>0</v>
      </c>
      <c r="AJ24" s="874">
        <f t="shared" si="316"/>
        <v>0</v>
      </c>
      <c r="AK24" s="874">
        <f t="shared" si="316"/>
        <v>0</v>
      </c>
      <c r="AL24" s="874">
        <f>+AL10+AL13+AL17+AL23</f>
        <v>0</v>
      </c>
      <c r="AM24" s="874">
        <f t="shared" si="316"/>
        <v>0</v>
      </c>
      <c r="AN24" s="874">
        <f t="shared" si="316"/>
        <v>0</v>
      </c>
      <c r="AO24" s="874">
        <f t="shared" si="316"/>
        <v>0</v>
      </c>
      <c r="AP24" s="874">
        <f t="shared" si="316"/>
        <v>0</v>
      </c>
      <c r="AQ24" s="874">
        <f t="shared" si="316"/>
        <v>0</v>
      </c>
      <c r="AR24" s="874">
        <f t="shared" si="316"/>
        <v>0</v>
      </c>
      <c r="AS24" s="874">
        <f t="shared" si="316"/>
        <v>0</v>
      </c>
      <c r="AT24" s="874">
        <f t="shared" si="316"/>
        <v>0</v>
      </c>
      <c r="AU24" s="874">
        <f t="shared" si="316"/>
        <v>0</v>
      </c>
      <c r="AV24" s="874">
        <f t="shared" si="316"/>
        <v>0</v>
      </c>
      <c r="AW24" s="874">
        <f>+AW10+AW13+AW17+AW23</f>
        <v>5500</v>
      </c>
      <c r="AX24" s="874">
        <f t="shared" si="316"/>
        <v>5750</v>
      </c>
      <c r="AY24" s="874">
        <f t="shared" si="316"/>
        <v>0</v>
      </c>
      <c r="AZ24" s="874">
        <f t="shared" si="316"/>
        <v>0</v>
      </c>
      <c r="BA24" s="874">
        <f t="shared" si="316"/>
        <v>0</v>
      </c>
      <c r="BB24" s="874">
        <f t="shared" si="316"/>
        <v>0</v>
      </c>
      <c r="BC24" s="874">
        <f t="shared" si="316"/>
        <v>0</v>
      </c>
      <c r="BD24" s="874">
        <f t="shared" si="316"/>
        <v>696.85</v>
      </c>
      <c r="BE24" s="874">
        <f t="shared" si="316"/>
        <v>11946.85</v>
      </c>
      <c r="BF24" s="874">
        <f t="shared" si="316"/>
        <v>4501.1400000000003</v>
      </c>
      <c r="BG24" s="874">
        <f t="shared" si="316"/>
        <v>9002.9449999999997</v>
      </c>
      <c r="BH24" s="874">
        <f t="shared" si="316"/>
        <v>0</v>
      </c>
      <c r="BI24" s="874">
        <f t="shared" si="316"/>
        <v>0</v>
      </c>
      <c r="BJ24" s="874">
        <f t="shared" si="316"/>
        <v>0</v>
      </c>
      <c r="BK24" s="874">
        <f t="shared" si="316"/>
        <v>0</v>
      </c>
      <c r="BL24" s="874">
        <f t="shared" si="316"/>
        <v>0</v>
      </c>
      <c r="BM24" s="874">
        <f t="shared" si="316"/>
        <v>570.29443800000001</v>
      </c>
      <c r="BN24" s="874">
        <f t="shared" si="316"/>
        <v>14074.379438</v>
      </c>
      <c r="BO24" s="874">
        <f t="shared" si="316"/>
        <v>0</v>
      </c>
      <c r="BP24" s="874">
        <f t="shared" si="316"/>
        <v>0</v>
      </c>
      <c r="BQ24" s="874">
        <f t="shared" si="316"/>
        <v>0</v>
      </c>
      <c r="BR24" s="874">
        <f t="shared" si="316"/>
        <v>0</v>
      </c>
      <c r="BS24" s="874">
        <f t="shared" si="316"/>
        <v>0</v>
      </c>
      <c r="BT24" s="874">
        <f t="shared" si="316"/>
        <v>0</v>
      </c>
      <c r="BU24" s="874">
        <f t="shared" si="316"/>
        <v>0</v>
      </c>
      <c r="BV24" s="874">
        <f t="shared" si="316"/>
        <v>0</v>
      </c>
      <c r="BW24" s="874">
        <f t="shared" si="316"/>
        <v>0</v>
      </c>
      <c r="BX24" s="874">
        <f t="shared" si="316"/>
        <v>0</v>
      </c>
      <c r="BY24" s="874">
        <f t="shared" si="316"/>
        <v>0</v>
      </c>
      <c r="BZ24" s="874">
        <f t="shared" si="316"/>
        <v>0</v>
      </c>
      <c r="CA24" s="874">
        <f t="shared" si="316"/>
        <v>0</v>
      </c>
      <c r="CB24" s="874">
        <f t="shared" si="316"/>
        <v>0</v>
      </c>
      <c r="CC24" s="874">
        <f t="shared" si="316"/>
        <v>0</v>
      </c>
      <c r="CD24" s="874">
        <f t="shared" ref="CD24:EO24" si="317">+CD10+CD13+CD17+CD23</f>
        <v>0</v>
      </c>
      <c r="CE24" s="874">
        <f t="shared" si="317"/>
        <v>0</v>
      </c>
      <c r="CF24" s="874">
        <f t="shared" si="317"/>
        <v>0</v>
      </c>
      <c r="CG24" s="874">
        <f t="shared" si="317"/>
        <v>0</v>
      </c>
      <c r="CH24" s="874">
        <f t="shared" si="317"/>
        <v>0</v>
      </c>
      <c r="CI24" s="874">
        <f t="shared" si="317"/>
        <v>0</v>
      </c>
      <c r="CJ24" s="874">
        <f t="shared" si="317"/>
        <v>0</v>
      </c>
      <c r="CK24" s="874">
        <f t="shared" si="317"/>
        <v>0</v>
      </c>
      <c r="CL24" s="874">
        <f t="shared" si="317"/>
        <v>0</v>
      </c>
      <c r="CM24" s="874">
        <f t="shared" si="317"/>
        <v>0</v>
      </c>
      <c r="CN24" s="874">
        <f t="shared" si="317"/>
        <v>0</v>
      </c>
      <c r="CO24" s="874">
        <f t="shared" si="317"/>
        <v>0</v>
      </c>
      <c r="CP24" s="874">
        <f t="shared" si="317"/>
        <v>0</v>
      </c>
      <c r="CQ24" s="874" t="e">
        <f t="shared" si="317"/>
        <v>#VALUE!</v>
      </c>
      <c r="CR24" s="874">
        <f t="shared" si="317"/>
        <v>5500</v>
      </c>
      <c r="CS24" s="874">
        <f t="shared" si="317"/>
        <v>5750</v>
      </c>
      <c r="CT24" s="874">
        <f t="shared" si="317"/>
        <v>0</v>
      </c>
      <c r="CU24" s="874">
        <f t="shared" si="317"/>
        <v>0</v>
      </c>
      <c r="CV24" s="874">
        <f t="shared" si="317"/>
        <v>0</v>
      </c>
      <c r="CW24" s="874">
        <f t="shared" si="317"/>
        <v>0</v>
      </c>
      <c r="CX24" s="874">
        <f t="shared" si="317"/>
        <v>0</v>
      </c>
      <c r="CY24" s="874">
        <f t="shared" si="317"/>
        <v>696.85</v>
      </c>
      <c r="CZ24" s="874">
        <f t="shared" si="317"/>
        <v>11946.85</v>
      </c>
      <c r="DA24" s="874">
        <f t="shared" si="317"/>
        <v>4501.1400000000003</v>
      </c>
      <c r="DB24" s="874">
        <f t="shared" si="317"/>
        <v>9002.9449999999997</v>
      </c>
      <c r="DC24" s="874">
        <f t="shared" si="317"/>
        <v>0</v>
      </c>
      <c r="DD24" s="874">
        <f t="shared" si="317"/>
        <v>0</v>
      </c>
      <c r="DE24" s="874">
        <f t="shared" si="317"/>
        <v>0</v>
      </c>
      <c r="DF24" s="874">
        <f t="shared" si="317"/>
        <v>0</v>
      </c>
      <c r="DG24" s="874">
        <f t="shared" si="317"/>
        <v>0</v>
      </c>
      <c r="DH24" s="874">
        <f t="shared" si="317"/>
        <v>570.29443800000001</v>
      </c>
      <c r="DI24" s="874">
        <f t="shared" si="317"/>
        <v>14074.379438</v>
      </c>
      <c r="DJ24" s="874">
        <f t="shared" si="317"/>
        <v>0</v>
      </c>
      <c r="DK24" s="874">
        <f t="shared" si="317"/>
        <v>0</v>
      </c>
      <c r="DL24" s="874">
        <f t="shared" si="317"/>
        <v>0</v>
      </c>
      <c r="DM24" s="874">
        <f t="shared" si="317"/>
        <v>0</v>
      </c>
      <c r="DN24" s="874">
        <f t="shared" si="317"/>
        <v>0</v>
      </c>
      <c r="DO24" s="874">
        <f t="shared" si="317"/>
        <v>0</v>
      </c>
      <c r="DP24" s="874">
        <f t="shared" si="317"/>
        <v>0</v>
      </c>
      <c r="DQ24" s="874">
        <f t="shared" si="317"/>
        <v>0</v>
      </c>
      <c r="DR24" s="874">
        <f t="shared" si="317"/>
        <v>0</v>
      </c>
      <c r="DS24" s="874">
        <f t="shared" si="317"/>
        <v>0</v>
      </c>
      <c r="DT24" s="874">
        <f t="shared" si="317"/>
        <v>0</v>
      </c>
      <c r="DU24" s="874">
        <f t="shared" si="317"/>
        <v>0</v>
      </c>
      <c r="DV24" s="874">
        <f t="shared" si="317"/>
        <v>0</v>
      </c>
      <c r="DW24" s="874">
        <f t="shared" si="317"/>
        <v>0</v>
      </c>
      <c r="DX24" s="874">
        <f t="shared" si="317"/>
        <v>0</v>
      </c>
      <c r="DY24" s="874">
        <f t="shared" si="317"/>
        <v>0</v>
      </c>
      <c r="DZ24" s="874">
        <f t="shared" si="317"/>
        <v>0</v>
      </c>
      <c r="EA24" s="874">
        <f t="shared" si="317"/>
        <v>0</v>
      </c>
      <c r="EB24" s="874">
        <f t="shared" si="317"/>
        <v>0</v>
      </c>
      <c r="EC24" s="874">
        <f t="shared" si="317"/>
        <v>0</v>
      </c>
      <c r="ED24" s="874">
        <f t="shared" si="317"/>
        <v>0</v>
      </c>
      <c r="EE24" s="874">
        <f t="shared" si="317"/>
        <v>0</v>
      </c>
      <c r="EF24" s="874">
        <f t="shared" si="317"/>
        <v>0</v>
      </c>
      <c r="EG24" s="874">
        <f t="shared" si="317"/>
        <v>0</v>
      </c>
      <c r="EH24" s="874">
        <f t="shared" si="317"/>
        <v>0</v>
      </c>
      <c r="EI24" s="874">
        <f t="shared" si="317"/>
        <v>0</v>
      </c>
      <c r="EJ24" s="874">
        <f t="shared" si="317"/>
        <v>0</v>
      </c>
      <c r="EK24" s="874">
        <f t="shared" si="317"/>
        <v>0</v>
      </c>
      <c r="EL24" s="874">
        <f t="shared" si="317"/>
        <v>2622.09</v>
      </c>
      <c r="EM24" s="874">
        <f t="shared" si="317"/>
        <v>3232.32</v>
      </c>
      <c r="EN24" s="874">
        <f t="shared" si="317"/>
        <v>0</v>
      </c>
      <c r="EO24" s="874">
        <f t="shared" si="317"/>
        <v>0</v>
      </c>
      <c r="EP24" s="874">
        <f t="shared" ref="EP24:FF24" si="318">+EP10+EP13+EP17+EP23</f>
        <v>0</v>
      </c>
      <c r="EQ24" s="874">
        <f t="shared" si="318"/>
        <v>0</v>
      </c>
      <c r="ER24" s="874">
        <f t="shared" si="318"/>
        <v>0</v>
      </c>
      <c r="ES24" s="874">
        <f t="shared" si="318"/>
        <v>0</v>
      </c>
      <c r="ET24" s="874">
        <f t="shared" si="318"/>
        <v>0</v>
      </c>
      <c r="EU24" s="874">
        <f t="shared" si="318"/>
        <v>0</v>
      </c>
      <c r="EV24" s="874">
        <f t="shared" si="318"/>
        <v>0</v>
      </c>
      <c r="EW24" s="874">
        <f t="shared" si="318"/>
        <v>1311.0450000000001</v>
      </c>
      <c r="EX24" s="874">
        <f t="shared" si="318"/>
        <v>1616.16</v>
      </c>
      <c r="EY24" s="874">
        <f t="shared" si="318"/>
        <v>0</v>
      </c>
      <c r="EZ24" s="874">
        <f t="shared" si="318"/>
        <v>0</v>
      </c>
      <c r="FA24" s="874">
        <f t="shared" si="318"/>
        <v>0</v>
      </c>
      <c r="FB24" s="874">
        <f t="shared" si="318"/>
        <v>0</v>
      </c>
      <c r="FC24" s="874">
        <f t="shared" si="318"/>
        <v>0</v>
      </c>
      <c r="FD24" s="874">
        <f t="shared" si="318"/>
        <v>0</v>
      </c>
      <c r="FE24" s="874">
        <f t="shared" si="318"/>
        <v>0</v>
      </c>
      <c r="FF24" s="874">
        <f t="shared" si="318"/>
        <v>0</v>
      </c>
      <c r="FG24" s="875"/>
      <c r="FH24" s="875"/>
      <c r="FI24" s="875"/>
      <c r="FJ24" s="875"/>
      <c r="FK24" s="875"/>
      <c r="FL24" s="875"/>
    </row>
    <row r="25" spans="1:174" s="246" customFormat="1" ht="15" customHeight="1" outlineLevel="1" thickTop="1">
      <c r="B25" s="302"/>
      <c r="C25" s="1175"/>
      <c r="D25" s="228"/>
      <c r="E25" s="229"/>
      <c r="F25" s="231"/>
      <c r="G25" s="231"/>
      <c r="H25" s="231"/>
      <c r="I25" s="231"/>
      <c r="J25" s="231"/>
      <c r="K25" s="231"/>
      <c r="L25" s="231"/>
      <c r="M25" s="231"/>
      <c r="N25" s="231"/>
      <c r="O25" s="231"/>
      <c r="P25" s="235"/>
      <c r="Q25" s="237"/>
      <c r="R25" s="231"/>
      <c r="S25" s="237"/>
      <c r="T25" s="231"/>
      <c r="U25" s="237"/>
      <c r="V25" s="231"/>
      <c r="W25" s="237"/>
      <c r="X25" s="231"/>
      <c r="Y25" s="237"/>
      <c r="Z25" s="231"/>
      <c r="AA25" s="238"/>
      <c r="AB25" s="231"/>
      <c r="AC25" s="239"/>
      <c r="AD25" s="231"/>
      <c r="AE25" s="239"/>
      <c r="AF25" s="231"/>
      <c r="AG25" s="240"/>
      <c r="AH25" s="231"/>
      <c r="AI25" s="239"/>
      <c r="AJ25" s="231"/>
      <c r="AK25" s="240"/>
      <c r="AL25" s="240"/>
      <c r="AM25" s="240"/>
      <c r="AN25" s="240"/>
      <c r="AO25" s="240"/>
      <c r="AP25" s="240"/>
      <c r="AQ25" s="240"/>
      <c r="AR25" s="240"/>
      <c r="AS25" s="240"/>
      <c r="AT25" s="240"/>
      <c r="AU25" s="231"/>
      <c r="AV25" s="229"/>
      <c r="AW25" s="231"/>
      <c r="AX25" s="857"/>
      <c r="AY25" s="231"/>
      <c r="AZ25" s="231"/>
      <c r="BA25" s="231"/>
      <c r="BB25" s="231"/>
      <c r="BC25" s="231"/>
      <c r="BD25" s="231"/>
      <c r="BE25" s="231"/>
      <c r="BF25" s="231"/>
      <c r="BG25" s="231"/>
      <c r="BH25" s="231"/>
      <c r="BI25" s="231"/>
      <c r="BJ25" s="231"/>
      <c r="BK25" s="231"/>
      <c r="BL25" s="231"/>
      <c r="BM25" s="231"/>
      <c r="BN25" s="230"/>
      <c r="BO25" s="231"/>
      <c r="BP25" s="231"/>
      <c r="BQ25" s="231"/>
      <c r="BR25" s="231"/>
      <c r="BS25" s="231"/>
      <c r="BT25" s="231"/>
      <c r="BU25" s="231"/>
      <c r="BV25" s="231"/>
      <c r="BW25" s="231"/>
      <c r="BX25" s="851"/>
      <c r="BY25" s="852"/>
      <c r="BZ25" s="852"/>
      <c r="CA25" s="852"/>
      <c r="CB25" s="852"/>
      <c r="CC25" s="852"/>
      <c r="CD25" s="852"/>
      <c r="CE25" s="853"/>
      <c r="CF25" s="854"/>
      <c r="CG25" s="855"/>
      <c r="CH25" s="852"/>
      <c r="CI25" s="852"/>
      <c r="CJ25" s="852"/>
      <c r="CK25" s="852"/>
      <c r="CL25" s="852"/>
      <c r="CM25" s="852"/>
      <c r="CN25" s="853"/>
      <c r="CO25" s="853"/>
      <c r="CQ25" s="229"/>
      <c r="CR25" s="231"/>
      <c r="CS25" s="231"/>
      <c r="CT25" s="231"/>
      <c r="CU25" s="231"/>
      <c r="CV25" s="231"/>
      <c r="CW25" s="231"/>
      <c r="CX25" s="231"/>
      <c r="CY25" s="231"/>
      <c r="CZ25" s="231"/>
      <c r="DA25" s="231"/>
      <c r="DB25" s="231"/>
      <c r="DC25" s="231"/>
      <c r="DD25" s="231"/>
      <c r="DE25" s="231"/>
      <c r="DF25" s="231"/>
      <c r="DG25" s="231"/>
      <c r="DH25" s="231"/>
      <c r="DI25" s="231"/>
      <c r="DJ25" s="240"/>
      <c r="DK25" s="240"/>
      <c r="DL25" s="240"/>
      <c r="DM25" s="240"/>
      <c r="DN25" s="240"/>
      <c r="DO25" s="240"/>
      <c r="DP25" s="240"/>
      <c r="DQ25" s="240"/>
      <c r="DR25" s="240"/>
      <c r="DS25" s="860"/>
      <c r="DT25" s="858"/>
      <c r="DU25" s="858"/>
      <c r="DV25" s="858"/>
      <c r="DW25" s="858"/>
      <c r="DX25" s="858"/>
      <c r="DY25" s="859"/>
      <c r="DZ25" s="859"/>
      <c r="EA25" s="861"/>
      <c r="EB25" s="860"/>
      <c r="EC25" s="858"/>
      <c r="ED25" s="858"/>
      <c r="EE25" s="858"/>
      <c r="EF25" s="858"/>
      <c r="EG25" s="858"/>
      <c r="EH25" s="859"/>
      <c r="EI25" s="859"/>
      <c r="EJ25" s="859"/>
      <c r="EL25" s="297"/>
      <c r="EM25" s="229"/>
      <c r="EN25" s="228"/>
      <c r="EO25" s="229"/>
      <c r="EP25" s="229"/>
      <c r="EQ25" s="229"/>
      <c r="ER25" s="229"/>
      <c r="ES25" s="229"/>
      <c r="ET25" s="229"/>
      <c r="EU25" s="229"/>
      <c r="EW25" s="237"/>
      <c r="EX25" s="237"/>
      <c r="EY25" s="237"/>
      <c r="EZ25" s="237"/>
      <c r="FA25" s="237"/>
      <c r="FB25" s="237"/>
      <c r="FC25" s="237"/>
      <c r="FD25" s="237"/>
      <c r="FE25" s="237"/>
      <c r="FF25" s="237"/>
      <c r="FG25" s="247"/>
      <c r="FH25" s="247"/>
      <c r="FI25" s="247"/>
      <c r="FJ25" s="247"/>
      <c r="FK25" s="247"/>
      <c r="FL25" s="248"/>
    </row>
    <row r="26" spans="1:174" s="246" customFormat="1" ht="15" customHeight="1" outlineLevel="1">
      <c r="A26" s="246">
        <v>102010</v>
      </c>
      <c r="B26" s="302"/>
      <c r="C26" s="848" t="s">
        <v>400</v>
      </c>
      <c r="D26" s="228"/>
      <c r="E26" s="229"/>
      <c r="F26" s="231"/>
      <c r="G26" s="231"/>
      <c r="H26" s="230"/>
      <c r="I26" s="231"/>
      <c r="J26" s="234"/>
      <c r="K26" s="234"/>
      <c r="L26" s="234"/>
      <c r="M26" s="234"/>
      <c r="N26" s="234"/>
      <c r="O26" s="234"/>
      <c r="P26" s="235"/>
      <c r="Q26" s="237"/>
      <c r="R26" s="231"/>
      <c r="S26" s="237"/>
      <c r="T26" s="231"/>
      <c r="U26" s="237"/>
      <c r="V26" s="231"/>
      <c r="W26" s="237"/>
      <c r="X26" s="231"/>
      <c r="Y26" s="237"/>
      <c r="Z26" s="231"/>
      <c r="AA26" s="238"/>
      <c r="AB26" s="231"/>
      <c r="AC26" s="239"/>
      <c r="AD26" s="231"/>
      <c r="AE26" s="239"/>
      <c r="AF26" s="231"/>
      <c r="AG26" s="240"/>
      <c r="AH26" s="231"/>
      <c r="AI26" s="239"/>
      <c r="AJ26" s="231"/>
      <c r="AK26" s="240"/>
      <c r="AL26" s="240"/>
      <c r="AM26" s="240"/>
      <c r="AN26" s="240"/>
      <c r="AO26" s="240"/>
      <c r="AP26" s="240"/>
      <c r="AQ26" s="240"/>
      <c r="AR26" s="240"/>
      <c r="AS26" s="240"/>
      <c r="AT26" s="240"/>
      <c r="AU26" s="231"/>
      <c r="AV26" s="229"/>
      <c r="AW26" s="231"/>
      <c r="AX26" s="857"/>
      <c r="AY26" s="231"/>
      <c r="AZ26" s="231"/>
      <c r="BA26" s="231"/>
      <c r="BB26" s="231"/>
      <c r="BC26" s="231"/>
      <c r="BD26" s="231"/>
      <c r="BE26" s="231"/>
      <c r="BF26" s="231"/>
      <c r="BG26" s="231"/>
      <c r="BH26" s="231"/>
      <c r="BI26" s="231"/>
      <c r="BJ26" s="231"/>
      <c r="BK26" s="231"/>
      <c r="BL26" s="231"/>
      <c r="BM26" s="231"/>
      <c r="BN26" s="230"/>
      <c r="BO26" s="231"/>
      <c r="BP26" s="231"/>
      <c r="BQ26" s="231"/>
      <c r="BR26" s="231"/>
      <c r="BS26" s="231"/>
      <c r="BT26" s="231"/>
      <c r="BU26" s="231"/>
      <c r="BV26" s="231"/>
      <c r="BW26" s="231"/>
      <c r="BX26" s="851"/>
      <c r="BY26" s="852"/>
      <c r="BZ26" s="852"/>
      <c r="CA26" s="852"/>
      <c r="CB26" s="852"/>
      <c r="CC26" s="852"/>
      <c r="CD26" s="852"/>
      <c r="CE26" s="853"/>
      <c r="CF26" s="854"/>
      <c r="CG26" s="855"/>
      <c r="CH26" s="852"/>
      <c r="CI26" s="852"/>
      <c r="CJ26" s="852"/>
      <c r="CK26" s="852"/>
      <c r="CL26" s="852"/>
      <c r="CM26" s="852"/>
      <c r="CN26" s="853"/>
      <c r="CO26" s="853"/>
      <c r="CQ26" s="229"/>
      <c r="CR26" s="231"/>
      <c r="CS26" s="231"/>
      <c r="CT26" s="231"/>
      <c r="CU26" s="231"/>
      <c r="CV26" s="231"/>
      <c r="CW26" s="231"/>
      <c r="CX26" s="231"/>
      <c r="CY26" s="231"/>
      <c r="CZ26" s="231"/>
      <c r="DA26" s="231"/>
      <c r="DB26" s="231"/>
      <c r="DC26" s="231"/>
      <c r="DD26" s="231"/>
      <c r="DE26" s="231"/>
      <c r="DF26" s="231"/>
      <c r="DG26" s="231"/>
      <c r="DH26" s="231"/>
      <c r="DI26" s="231"/>
      <c r="DJ26" s="240"/>
      <c r="DK26" s="240"/>
      <c r="DL26" s="240"/>
      <c r="DM26" s="240"/>
      <c r="DN26" s="240"/>
      <c r="DO26" s="240"/>
      <c r="DP26" s="240"/>
      <c r="DQ26" s="240"/>
      <c r="DR26" s="240"/>
      <c r="DS26" s="860"/>
      <c r="DT26" s="858"/>
      <c r="DU26" s="858"/>
      <c r="DV26" s="858"/>
      <c r="DW26" s="858"/>
      <c r="DX26" s="858"/>
      <c r="DY26" s="859"/>
      <c r="DZ26" s="859"/>
      <c r="EA26" s="861"/>
      <c r="EB26" s="860"/>
      <c r="EC26" s="858"/>
      <c r="ED26" s="858"/>
      <c r="EE26" s="858"/>
      <c r="EF26" s="858"/>
      <c r="EG26" s="858"/>
      <c r="EH26" s="859"/>
      <c r="EI26" s="859"/>
      <c r="EJ26" s="859"/>
      <c r="EL26" s="297"/>
      <c r="EM26" s="229"/>
      <c r="EN26" s="228"/>
      <c r="EO26" s="229"/>
      <c r="EP26" s="229"/>
      <c r="EQ26" s="229"/>
      <c r="ER26" s="229"/>
      <c r="ES26" s="229"/>
      <c r="ET26" s="229"/>
      <c r="EU26" s="229"/>
      <c r="EW26" s="237"/>
      <c r="EX26" s="237"/>
      <c r="EY26" s="237"/>
      <c r="EZ26" s="237"/>
      <c r="FA26" s="237"/>
      <c r="FB26" s="237"/>
      <c r="FC26" s="237"/>
      <c r="FD26" s="237"/>
      <c r="FE26" s="237"/>
      <c r="FF26" s="237"/>
      <c r="FG26" s="247"/>
      <c r="FH26" s="247"/>
      <c r="FI26" s="247"/>
      <c r="FJ26" s="247"/>
      <c r="FK26" s="247"/>
      <c r="FL26" s="248"/>
    </row>
    <row r="27" spans="1:174" s="246" customFormat="1" ht="15" customHeight="1" outlineLevel="1">
      <c r="B27" s="302"/>
      <c r="C27" s="227"/>
      <c r="D27" s="228"/>
      <c r="E27" s="229"/>
      <c r="F27" s="231"/>
      <c r="G27" s="231"/>
      <c r="H27" s="230"/>
      <c r="I27" s="231"/>
      <c r="J27" s="234"/>
      <c r="K27" s="234"/>
      <c r="L27" s="234"/>
      <c r="M27" s="234"/>
      <c r="N27" s="234"/>
      <c r="O27" s="234"/>
      <c r="P27" s="235"/>
      <c r="Q27" s="237"/>
      <c r="R27" s="231"/>
      <c r="S27" s="237"/>
      <c r="T27" s="231"/>
      <c r="U27" s="237"/>
      <c r="V27" s="231"/>
      <c r="W27" s="237"/>
      <c r="X27" s="231"/>
      <c r="Y27" s="237"/>
      <c r="Z27" s="231"/>
      <c r="AA27" s="238"/>
      <c r="AB27" s="231"/>
      <c r="AC27" s="239"/>
      <c r="AD27" s="231"/>
      <c r="AE27" s="239"/>
      <c r="AF27" s="231"/>
      <c r="AG27" s="240"/>
      <c r="AH27" s="231"/>
      <c r="AI27" s="239"/>
      <c r="AJ27" s="231"/>
      <c r="AK27" s="240"/>
      <c r="AL27" s="240"/>
      <c r="AM27" s="240"/>
      <c r="AN27" s="240"/>
      <c r="AO27" s="240"/>
      <c r="AP27" s="240"/>
      <c r="AQ27" s="240"/>
      <c r="AR27" s="240"/>
      <c r="AS27" s="240"/>
      <c r="AT27" s="240"/>
      <c r="AU27" s="231"/>
      <c r="AV27" s="229"/>
      <c r="AW27" s="231"/>
      <c r="AX27" s="231"/>
      <c r="AY27" s="231"/>
      <c r="AZ27" s="231"/>
      <c r="BA27" s="231"/>
      <c r="BB27" s="231"/>
      <c r="BC27" s="231"/>
      <c r="BD27" s="231"/>
      <c r="BE27" s="231"/>
      <c r="BF27" s="231"/>
      <c r="BG27" s="857"/>
      <c r="BH27" s="231"/>
      <c r="BI27" s="231"/>
      <c r="BJ27" s="231"/>
      <c r="BK27" s="231"/>
      <c r="BL27" s="231"/>
      <c r="BM27" s="231"/>
      <c r="BN27" s="230"/>
      <c r="BO27" s="231"/>
      <c r="BP27" s="231"/>
      <c r="BQ27" s="231"/>
      <c r="BR27" s="231"/>
      <c r="BS27" s="231"/>
      <c r="BT27" s="231"/>
      <c r="BU27" s="231"/>
      <c r="BV27" s="231"/>
      <c r="BW27" s="231"/>
      <c r="BX27" s="757"/>
      <c r="BY27" s="758"/>
      <c r="BZ27" s="758"/>
      <c r="CA27" s="758"/>
      <c r="CB27" s="758"/>
      <c r="CC27" s="758"/>
      <c r="CD27" s="758"/>
      <c r="CE27" s="759"/>
      <c r="CF27" s="760"/>
      <c r="CG27" s="761"/>
      <c r="CH27" s="758"/>
      <c r="CI27" s="758"/>
      <c r="CJ27" s="758"/>
      <c r="CK27" s="758"/>
      <c r="CL27" s="758"/>
      <c r="CM27" s="758"/>
      <c r="CN27" s="759"/>
      <c r="CO27" s="759"/>
      <c r="CQ27" s="229"/>
      <c r="CR27" s="231"/>
      <c r="CS27" s="231"/>
      <c r="CT27" s="231"/>
      <c r="CU27" s="231"/>
      <c r="CV27" s="231"/>
      <c r="CW27" s="231"/>
      <c r="CX27" s="231"/>
      <c r="CY27" s="231"/>
      <c r="CZ27" s="231"/>
      <c r="DA27" s="231"/>
      <c r="DB27" s="231"/>
      <c r="DC27" s="231"/>
      <c r="DD27" s="231"/>
      <c r="DE27" s="231"/>
      <c r="DF27" s="231"/>
      <c r="DG27" s="231"/>
      <c r="DH27" s="231"/>
      <c r="DI27" s="231"/>
      <c r="DJ27" s="231"/>
      <c r="DK27" s="231"/>
      <c r="DL27" s="231"/>
      <c r="DM27" s="231"/>
      <c r="DN27" s="231"/>
      <c r="DO27" s="231"/>
      <c r="DP27" s="231"/>
      <c r="DQ27" s="231"/>
      <c r="DR27" s="231"/>
      <c r="DS27" s="757"/>
      <c r="DT27" s="758"/>
      <c r="DU27" s="758"/>
      <c r="DV27" s="758"/>
      <c r="DW27" s="758"/>
      <c r="DX27" s="758"/>
      <c r="DY27" s="759"/>
      <c r="DZ27" s="759"/>
      <c r="EA27" s="760"/>
      <c r="EB27" s="757"/>
      <c r="EC27" s="758"/>
      <c r="ED27" s="758"/>
      <c r="EE27" s="758"/>
      <c r="EF27" s="758"/>
      <c r="EG27" s="758"/>
      <c r="EH27" s="759"/>
      <c r="EI27" s="759"/>
      <c r="EJ27" s="759"/>
      <c r="EL27" s="297"/>
      <c r="EM27" s="229"/>
      <c r="EN27" s="228"/>
      <c r="EO27" s="229"/>
      <c r="EP27" s="229"/>
      <c r="EQ27" s="229"/>
      <c r="ER27" s="229"/>
      <c r="ES27" s="229"/>
      <c r="ET27" s="229"/>
      <c r="EU27" s="229"/>
      <c r="EW27" s="237"/>
      <c r="EX27" s="237"/>
      <c r="EY27" s="237"/>
      <c r="EZ27" s="237"/>
      <c r="FA27" s="237"/>
      <c r="FB27" s="237"/>
      <c r="FC27" s="237"/>
      <c r="FD27" s="237"/>
      <c r="FE27" s="237"/>
      <c r="FF27" s="237"/>
      <c r="FG27" s="247"/>
      <c r="FH27" s="247"/>
      <c r="FI27" s="247"/>
      <c r="FJ27" s="247"/>
      <c r="FK27" s="247"/>
      <c r="FL27" s="248"/>
      <c r="FN27" s="1370"/>
      <c r="FO27" s="1370"/>
      <c r="FP27" s="1371"/>
      <c r="FQ27" s="1370"/>
      <c r="FR27" s="1372"/>
    </row>
    <row r="28" spans="1:174" s="246" customFormat="1" ht="15" customHeight="1" outlineLevel="1">
      <c r="B28" s="302"/>
      <c r="C28" s="227"/>
      <c r="D28" s="228"/>
      <c r="E28" s="229"/>
      <c r="F28" s="231"/>
      <c r="G28" s="231"/>
      <c r="H28" s="230"/>
      <c r="I28" s="231"/>
      <c r="J28" s="234"/>
      <c r="K28" s="234"/>
      <c r="L28" s="234"/>
      <c r="M28" s="234"/>
      <c r="N28" s="234"/>
      <c r="O28" s="234"/>
      <c r="P28" s="235"/>
      <c r="Q28" s="237"/>
      <c r="R28" s="231"/>
      <c r="S28" s="237"/>
      <c r="T28" s="231"/>
      <c r="U28" s="237"/>
      <c r="V28" s="231"/>
      <c r="W28" s="237"/>
      <c r="X28" s="231"/>
      <c r="Y28" s="237"/>
      <c r="Z28" s="231"/>
      <c r="AA28" s="238"/>
      <c r="AB28" s="231"/>
      <c r="AC28" s="239"/>
      <c r="AD28" s="231"/>
      <c r="AE28" s="239"/>
      <c r="AF28" s="231"/>
      <c r="AG28" s="240"/>
      <c r="AH28" s="231"/>
      <c r="AI28" s="239"/>
      <c r="AJ28" s="231"/>
      <c r="AK28" s="240"/>
      <c r="AL28" s="240"/>
      <c r="AM28" s="240"/>
      <c r="AN28" s="240"/>
      <c r="AO28" s="240"/>
      <c r="AP28" s="240"/>
      <c r="AQ28" s="240"/>
      <c r="AR28" s="240"/>
      <c r="AS28" s="240"/>
      <c r="AT28" s="240"/>
      <c r="AU28" s="231"/>
      <c r="AV28" s="229"/>
      <c r="AW28" s="266"/>
      <c r="AX28" s="266"/>
      <c r="AY28" s="266"/>
      <c r="AZ28" s="266"/>
      <c r="BA28" s="266"/>
      <c r="BB28" s="266"/>
      <c r="BC28" s="266"/>
      <c r="BD28" s="231"/>
      <c r="BE28" s="266"/>
      <c r="BF28" s="266"/>
      <c r="BG28" s="857"/>
      <c r="BH28" s="266"/>
      <c r="BI28" s="266"/>
      <c r="BJ28" s="266"/>
      <c r="BK28" s="266"/>
      <c r="BL28" s="266"/>
      <c r="BM28" s="231"/>
      <c r="BN28" s="862"/>
      <c r="BO28" s="266"/>
      <c r="BP28" s="266"/>
      <c r="BQ28" s="266"/>
      <c r="BR28" s="266"/>
      <c r="BS28" s="266"/>
      <c r="BT28" s="266"/>
      <c r="BU28" s="266"/>
      <c r="BV28" s="231"/>
      <c r="BW28" s="266"/>
      <c r="BX28" s="865"/>
      <c r="BY28" s="866"/>
      <c r="BZ28" s="866"/>
      <c r="CA28" s="866"/>
      <c r="CB28" s="866"/>
      <c r="CC28" s="866"/>
      <c r="CD28" s="866"/>
      <c r="CE28" s="867"/>
      <c r="CF28" s="868"/>
      <c r="CG28" s="869"/>
      <c r="CH28" s="866"/>
      <c r="CI28" s="866"/>
      <c r="CJ28" s="866"/>
      <c r="CK28" s="866"/>
      <c r="CL28" s="866"/>
      <c r="CM28" s="866"/>
      <c r="CN28" s="867"/>
      <c r="CO28" s="867"/>
      <c r="CP28" s="846"/>
      <c r="CQ28" s="274"/>
      <c r="CR28" s="266"/>
      <c r="CS28" s="266"/>
      <c r="CT28" s="266"/>
      <c r="CU28" s="266"/>
      <c r="CV28" s="266"/>
      <c r="CW28" s="266"/>
      <c r="CX28" s="266"/>
      <c r="CY28" s="266"/>
      <c r="CZ28" s="266"/>
      <c r="DA28" s="266"/>
      <c r="DB28" s="231"/>
      <c r="DC28" s="266"/>
      <c r="DD28" s="266"/>
      <c r="DE28" s="266"/>
      <c r="DF28" s="266"/>
      <c r="DG28" s="266"/>
      <c r="DH28" s="266"/>
      <c r="DI28" s="266"/>
      <c r="DJ28" s="266"/>
      <c r="DK28" s="266"/>
      <c r="DL28" s="266"/>
      <c r="DM28" s="266"/>
      <c r="DN28" s="266"/>
      <c r="DO28" s="266"/>
      <c r="DP28" s="266"/>
      <c r="DQ28" s="266"/>
      <c r="DR28" s="266"/>
      <c r="DS28" s="865"/>
      <c r="DT28" s="866"/>
      <c r="DU28" s="866"/>
      <c r="DV28" s="866"/>
      <c r="DW28" s="866"/>
      <c r="DX28" s="866"/>
      <c r="DY28" s="867"/>
      <c r="DZ28" s="867"/>
      <c r="EA28" s="868"/>
      <c r="EB28" s="865"/>
      <c r="EC28" s="866"/>
      <c r="ED28" s="866"/>
      <c r="EE28" s="866"/>
      <c r="EF28" s="866"/>
      <c r="EG28" s="866"/>
      <c r="EH28" s="867"/>
      <c r="EI28" s="867"/>
      <c r="EJ28" s="867"/>
      <c r="EL28" s="1402"/>
      <c r="EM28" s="229"/>
      <c r="EN28" s="228"/>
      <c r="EO28" s="229"/>
      <c r="EP28" s="229"/>
      <c r="EQ28" s="229"/>
      <c r="ER28" s="229"/>
      <c r="ES28" s="229"/>
      <c r="ET28" s="229"/>
      <c r="EU28" s="229"/>
      <c r="EW28" s="277"/>
      <c r="EX28" s="277"/>
      <c r="EY28" s="277"/>
      <c r="EZ28" s="277"/>
      <c r="FA28" s="277"/>
      <c r="FB28" s="277"/>
      <c r="FC28" s="277"/>
      <c r="FD28" s="277"/>
      <c r="FE28" s="277"/>
      <c r="FF28" s="277"/>
      <c r="FG28" s="247"/>
      <c r="FH28" s="247"/>
      <c r="FI28" s="247"/>
      <c r="FJ28" s="247"/>
      <c r="FK28" s="247"/>
      <c r="FL28" s="248"/>
      <c r="FN28" s="1362"/>
      <c r="FO28" s="1362"/>
      <c r="FP28" s="1364"/>
      <c r="FQ28" s="1362"/>
      <c r="FR28" s="1363"/>
    </row>
    <row r="29" spans="1:174" s="246" customFormat="1" ht="15" customHeight="1" outlineLevel="1">
      <c r="A29" s="246">
        <v>102050</v>
      </c>
      <c r="B29" s="302">
        <v>7</v>
      </c>
      <c r="C29" s="227" t="s">
        <v>403</v>
      </c>
      <c r="D29" s="228" t="s">
        <v>28</v>
      </c>
      <c r="E29" s="229" t="s">
        <v>16</v>
      </c>
      <c r="F29" s="231">
        <v>4002.28</v>
      </c>
      <c r="G29" s="266">
        <v>250</v>
      </c>
      <c r="H29" s="230">
        <f t="shared" ref="H29" si="319">+F29+G29</f>
        <v>4252.2800000000007</v>
      </c>
      <c r="I29" s="231">
        <v>15</v>
      </c>
      <c r="J29" s="863">
        <v>0</v>
      </c>
      <c r="K29" s="863">
        <v>1</v>
      </c>
      <c r="L29" s="863">
        <v>0</v>
      </c>
      <c r="M29" s="234">
        <v>0</v>
      </c>
      <c r="N29" s="234">
        <v>0</v>
      </c>
      <c r="O29" s="863">
        <f t="shared" ref="O29" si="320">SUM(J29:N29)</f>
        <v>1</v>
      </c>
      <c r="P29" s="849"/>
      <c r="Q29" s="277"/>
      <c r="R29" s="266">
        <f t="shared" ref="R29" si="321">($F29/30/8*1.5)*Q29</f>
        <v>0</v>
      </c>
      <c r="S29" s="277"/>
      <c r="T29" s="266">
        <f t="shared" ref="T29" si="322">($F29/30/8*2)*S29</f>
        <v>0</v>
      </c>
      <c r="U29" s="277"/>
      <c r="V29" s="266">
        <f t="shared" ref="V29" si="323">($F29/30/8*1.5)*U29</f>
        <v>0</v>
      </c>
      <c r="W29" s="277"/>
      <c r="X29" s="266">
        <f t="shared" ref="X29" si="324">($F29/30/8*2)*W29</f>
        <v>0</v>
      </c>
      <c r="Y29" s="277"/>
      <c r="Z29" s="266">
        <f t="shared" ref="Z29" si="325">(($F29/30/8)*1.5)*Y29</f>
        <v>0</v>
      </c>
      <c r="AA29" s="864"/>
      <c r="AB29" s="266">
        <f t="shared" ref="AB29" si="326">(($F29/30/8)*2)*AA29</f>
        <v>0</v>
      </c>
      <c r="AC29" s="864"/>
      <c r="AD29" s="231">
        <f t="shared" ref="AD29" si="327">(($F29/30/8)*1.5)*AC29</f>
        <v>0</v>
      </c>
      <c r="AE29" s="864"/>
      <c r="AF29" s="231">
        <f t="shared" ref="AF29" si="328">(($F29/30/8)*2)*AE29</f>
        <v>0</v>
      </c>
      <c r="AG29" s="266"/>
      <c r="AH29" s="231">
        <f t="shared" ref="AH29" si="329">(($F29/30/8)*1.5)*AG29</f>
        <v>0</v>
      </c>
      <c r="AI29" s="864"/>
      <c r="AJ29" s="231">
        <f t="shared" ref="AJ29" si="330">(($F29/30/8)*2)*AI29</f>
        <v>0</v>
      </c>
      <c r="AK29" s="266"/>
      <c r="AL29" s="266"/>
      <c r="AM29" s="266"/>
      <c r="AN29" s="266"/>
      <c r="AO29" s="266"/>
      <c r="AP29" s="266"/>
      <c r="AQ29" s="266"/>
      <c r="AR29" s="266"/>
      <c r="AS29" s="266"/>
      <c r="AT29" s="266"/>
      <c r="AU29" s="266"/>
      <c r="AV29" s="274"/>
      <c r="AW29" s="266">
        <f t="shared" ref="AW29" si="331">((F29/30)*I29)*$J29</f>
        <v>0</v>
      </c>
      <c r="AX29" s="266">
        <f t="shared" ref="AX29" si="332">((G29/30)*I29)*$J29</f>
        <v>0</v>
      </c>
      <c r="AY29" s="266">
        <f t="shared" si="134"/>
        <v>0</v>
      </c>
      <c r="AZ29" s="266">
        <f t="shared" si="134"/>
        <v>0</v>
      </c>
      <c r="BA29" s="266">
        <f t="shared" si="134"/>
        <v>0</v>
      </c>
      <c r="BB29" s="266">
        <f t="shared" si="134"/>
        <v>0</v>
      </c>
      <c r="BC29" s="266">
        <f t="shared" ref="BC29" si="333">AK29+AP29</f>
        <v>0</v>
      </c>
      <c r="BD29" s="231">
        <f t="shared" ref="BD29:BD30" si="334">(AW29+AZ29+BB29+BC29)*0.1267</f>
        <v>0</v>
      </c>
      <c r="BE29" s="266">
        <f t="shared" ref="BE29" si="335">SUM(AW29:BD29)-AY29-BA29</f>
        <v>0</v>
      </c>
      <c r="BF29" s="266">
        <f t="shared" si="90"/>
        <v>2001.14</v>
      </c>
      <c r="BG29" s="857">
        <f t="shared" ref="BG29:BG36" si="336">(($G29/30)*$I29)*$K29</f>
        <v>125.00000000000001</v>
      </c>
      <c r="BH29" s="266">
        <f t="shared" si="135"/>
        <v>0</v>
      </c>
      <c r="BI29" s="266">
        <f t="shared" si="135"/>
        <v>0</v>
      </c>
      <c r="BJ29" s="266">
        <f t="shared" si="135"/>
        <v>0</v>
      </c>
      <c r="BK29" s="266">
        <f t="shared" si="135"/>
        <v>0</v>
      </c>
      <c r="BL29" s="266">
        <f t="shared" ref="BL29" si="337">AL29+AQ29</f>
        <v>0</v>
      </c>
      <c r="BM29" s="231">
        <f t="shared" ref="BM29" si="338">(+BF29+BI29+BK29+BL29)*0.1267</f>
        <v>253.54443800000001</v>
      </c>
      <c r="BN29" s="862">
        <f t="shared" ref="BN29" si="339">SUM(BF29:BM29)-BH29-BJ29</f>
        <v>2379.6844380000002</v>
      </c>
      <c r="BO29" s="266">
        <f t="shared" si="21"/>
        <v>0</v>
      </c>
      <c r="BP29" s="266">
        <f t="shared" si="94"/>
        <v>0</v>
      </c>
      <c r="BQ29" s="266">
        <f t="shared" si="136"/>
        <v>0</v>
      </c>
      <c r="BR29" s="266">
        <f t="shared" si="136"/>
        <v>0</v>
      </c>
      <c r="BS29" s="266">
        <f t="shared" si="136"/>
        <v>0</v>
      </c>
      <c r="BT29" s="266">
        <f t="shared" ref="BT29" si="340">AB29</f>
        <v>0</v>
      </c>
      <c r="BU29" s="266">
        <f t="shared" ref="BU29" si="341">AM29+AR29</f>
        <v>0</v>
      </c>
      <c r="BV29" s="231">
        <f t="shared" ref="BV29" si="342">(BO29+BR29+BT29+BU29)*0.1267</f>
        <v>0</v>
      </c>
      <c r="BW29" s="266">
        <f t="shared" ref="BW29" si="343">SUM(BO29:BV29)-BQ29-BS29</f>
        <v>0</v>
      </c>
      <c r="BX29" s="865">
        <f t="shared" ref="BX29:BX36" si="344">(($F29/30)*$I29)*$M29</f>
        <v>0</v>
      </c>
      <c r="BY29" s="866">
        <f t="shared" ref="BY29:BY36" si="345">(($G29/30)*$I29)*$M29</f>
        <v>0</v>
      </c>
      <c r="BZ29" s="866">
        <f t="shared" ref="BZ29" si="346">AC29</f>
        <v>0</v>
      </c>
      <c r="CA29" s="866">
        <f t="shared" ref="CA29" si="347">AD29</f>
        <v>0</v>
      </c>
      <c r="CB29" s="866">
        <f t="shared" ref="CB29" si="348">AE29</f>
        <v>0</v>
      </c>
      <c r="CC29" s="866">
        <f t="shared" ref="CC29" si="349">AF29</f>
        <v>0</v>
      </c>
      <c r="CD29" s="866">
        <f>AN29+AS29</f>
        <v>0</v>
      </c>
      <c r="CE29" s="867">
        <f>(BX29+CA29+CC29)*0.1267</f>
        <v>0</v>
      </c>
      <c r="CF29" s="868">
        <f>SUM(BX29:CE29)-BZ29-CB29</f>
        <v>0</v>
      </c>
      <c r="CG29" s="869">
        <f t="shared" ref="CG29:CG35" si="350">(($F29/30)*$I29)*N29</f>
        <v>0</v>
      </c>
      <c r="CH29" s="866">
        <f>(($G29/30)*$I29)*$N29</f>
        <v>0</v>
      </c>
      <c r="CI29" s="866">
        <f>+AG29</f>
        <v>0</v>
      </c>
      <c r="CJ29" s="866">
        <f t="shared" si="108"/>
        <v>0</v>
      </c>
      <c r="CK29" s="866">
        <f t="shared" si="109"/>
        <v>0</v>
      </c>
      <c r="CL29" s="866">
        <f t="shared" si="110"/>
        <v>0</v>
      </c>
      <c r="CM29" s="866">
        <f>AO29+AT29</f>
        <v>0</v>
      </c>
      <c r="CN29" s="867">
        <f>(CG29+CJ29+CL29)*0.1267</f>
        <v>0</v>
      </c>
      <c r="CO29" s="867">
        <f>SUM(CG29:CN29)-CI29-CK29</f>
        <v>0</v>
      </c>
      <c r="CP29" s="846"/>
      <c r="CQ29" s="274" t="s">
        <v>16</v>
      </c>
      <c r="CR29" s="266">
        <f t="shared" si="47"/>
        <v>0</v>
      </c>
      <c r="CS29" s="266">
        <f t="shared" si="48"/>
        <v>0</v>
      </c>
      <c r="CT29" s="266">
        <f t="shared" si="49"/>
        <v>0</v>
      </c>
      <c r="CU29" s="266">
        <f t="shared" si="50"/>
        <v>0</v>
      </c>
      <c r="CV29" s="266">
        <f t="shared" si="51"/>
        <v>0</v>
      </c>
      <c r="CW29" s="266">
        <f t="shared" si="52"/>
        <v>0</v>
      </c>
      <c r="CX29" s="266">
        <f t="shared" si="53"/>
        <v>0</v>
      </c>
      <c r="CY29" s="266">
        <f t="shared" ref="CY29" si="351">IF($CQ29="PROQUIMA",$BD29+$BM29+$BV29+$CE29+CN29,0)</f>
        <v>0</v>
      </c>
      <c r="CZ29" s="266">
        <f t="shared" ref="CZ29" si="352">SUM(CR29:CY29)-CT29-CV29</f>
        <v>0</v>
      </c>
      <c r="DA29" s="266">
        <f t="shared" si="116"/>
        <v>2001.14</v>
      </c>
      <c r="DB29" s="231">
        <f t="shared" si="56"/>
        <v>125.00000000000001</v>
      </c>
      <c r="DC29" s="266">
        <f t="shared" si="57"/>
        <v>0</v>
      </c>
      <c r="DD29" s="266">
        <f t="shared" si="58"/>
        <v>0</v>
      </c>
      <c r="DE29" s="266">
        <f t="shared" si="117"/>
        <v>0</v>
      </c>
      <c r="DF29" s="266">
        <f t="shared" si="59"/>
        <v>0</v>
      </c>
      <c r="DG29" s="266">
        <f t="shared" si="60"/>
        <v>0</v>
      </c>
      <c r="DH29" s="266">
        <f t="shared" si="61"/>
        <v>253.54443800000001</v>
      </c>
      <c r="DI29" s="266">
        <f t="shared" ref="DI29" si="353">SUM(DA29:DH29)-DC29-DE29</f>
        <v>2379.6844380000002</v>
      </c>
      <c r="DJ29" s="266">
        <f>IF($CQ29="UNHESA LIQUIDOS",$AW29+$BF29+$BO29+$BX29+$CG29,0)</f>
        <v>0</v>
      </c>
      <c r="DK29" s="266">
        <f>IF($CQ29="CALIDUL",$AX29+$BG29+$BP29+$BY29+$CH29,0)</f>
        <v>0</v>
      </c>
      <c r="DL29" s="266">
        <f>IF($CQ29="CALIDUL",$AY29+$BH29+$BQ29+$BZ29+$CI29,0)</f>
        <v>0</v>
      </c>
      <c r="DM29" s="266">
        <f>IF($CQ29="CALIDUL",$AZ29+$BI29+$BR29+$CA29+$CJ29,0)</f>
        <v>0</v>
      </c>
      <c r="DN29" s="266">
        <f>IF($CQ29="CALIDUL",$BA29+$BJ29+$BS29+$CB29+$CK29,0)</f>
        <v>0</v>
      </c>
      <c r="DO29" s="266">
        <f>IF($CQ29="CALIDUL",$BB29+$BK29+$BT29+$CC29+$CL29,0)</f>
        <v>0</v>
      </c>
      <c r="DP29" s="266">
        <f>IF($CQ29="CALIDUL",$BC29+$BL29+$BU29+$CD29+$CM29,0)</f>
        <v>0</v>
      </c>
      <c r="DQ29" s="266">
        <f>IF($CQ29="CALIDUL",$BD29+$BM29+$BV29+$CE29+$CN29,0)</f>
        <v>0</v>
      </c>
      <c r="DR29" s="266">
        <f>SUM(DJ29:DQ29)-DL29-DN29</f>
        <v>0</v>
      </c>
      <c r="DS29" s="865">
        <f>IF($CQ29="ECONACIONAL",$AW29+$BF29+$BO29+$BX29+$CG29,0)</f>
        <v>0</v>
      </c>
      <c r="DT29" s="866">
        <f>IF($CQ29="ECONACIONAL",$AX29+$BG29+$BP29+$BY29+$CH29,0)</f>
        <v>0</v>
      </c>
      <c r="DU29" s="866">
        <f>IF($CQ29="ECONACIONAL",$AY29+$BH29+$BQ29+$BZ29+$CI29,0)</f>
        <v>0</v>
      </c>
      <c r="DV29" s="866">
        <f>IF($CQ29="ECONACIONAL",$AZ29+$BI29+$BR29+$CA29+$CJ29,0)</f>
        <v>0</v>
      </c>
      <c r="DW29" s="866">
        <f>IF($CQ29="ECONACIONAL",$BA29+$BJ29+$BS29+$CB29+$CK29,0)</f>
        <v>0</v>
      </c>
      <c r="DX29" s="866">
        <f>IF($CQ29="ECONACIONAL",$BB29+$BK29+$BT29+$CC29+$CL29,0)</f>
        <v>0</v>
      </c>
      <c r="DY29" s="867">
        <f>IF($CQ29="ECONACIONAL",$BC29+$BL29+$BU29+$CD29+$CM29,0)</f>
        <v>0</v>
      </c>
      <c r="DZ29" s="867">
        <f>IF($CQ29="ECONACIONAL",$BD29+$BM29+$BV29+$CE29+$CN29,0)</f>
        <v>0</v>
      </c>
      <c r="EA29" s="868">
        <f>SUM(DS29:DZ29)-DU29-DW29</f>
        <v>0</v>
      </c>
      <c r="EB29" s="865">
        <f>IF($CQ29="CLEARTEC",$AW29+$BF29+$BO29+$BX29+$CG29,0)</f>
        <v>0</v>
      </c>
      <c r="EC29" s="866">
        <f>IF($CQ29="CLEARTEC",$AX29+$BG29+$BP29+$BY29+$CH29,0)</f>
        <v>0</v>
      </c>
      <c r="ED29" s="866">
        <f>IF($CQ29="CLEARTEC",$AY29+$BH29+$BQ29+$BZ29+$CI29,0)</f>
        <v>0</v>
      </c>
      <c r="EE29" s="866">
        <f>IF($CQ29="CLEARTEC",$AZ29+$BI29+$BR29+$CA29+$CJ29,0)</f>
        <v>0</v>
      </c>
      <c r="EF29" s="866">
        <f>IF($CQ29="CLEARTEC",$BA29+$BJ29+$BS29+$CB29+$CK29,0)</f>
        <v>0</v>
      </c>
      <c r="EG29" s="866">
        <f>IF($CQ29="CLEARTEC",$BB29+$BK29+$BT29+$CC29+$CL29,0)</f>
        <v>0</v>
      </c>
      <c r="EH29" s="867">
        <f>IF($CQ29="CLEARTEC",$BC29+$BL29+$BU29+$CD29+$CM29,0)</f>
        <v>0</v>
      </c>
      <c r="EI29" s="867">
        <f>IF($CQ29="CLEARTEC",$BD29+$BM29+$BV29+$CE29+$CN29,0)</f>
        <v>0</v>
      </c>
      <c r="EJ29" s="867">
        <f>SUM(EB29:EI29)-ED29-EF29</f>
        <v>0</v>
      </c>
      <c r="EK29" s="846"/>
      <c r="EL29" s="1485">
        <v>2.95</v>
      </c>
      <c r="EM29" s="870">
        <v>1951.06</v>
      </c>
      <c r="EN29" s="274"/>
      <c r="EO29" s="274"/>
      <c r="EP29" s="274"/>
      <c r="EQ29" s="274"/>
      <c r="ER29" s="274"/>
      <c r="ES29" s="274"/>
      <c r="ET29" s="274"/>
      <c r="EU29" s="229">
        <f t="shared" ref="EU29:EU30" si="354">+EP29+EQ29+ER29</f>
        <v>0</v>
      </c>
      <c r="EV29" s="846"/>
      <c r="EW29" s="277">
        <f t="shared" ref="EW29" si="355">IF($I29&lt;=15,EL29/2,EL29)</f>
        <v>1.4750000000000001</v>
      </c>
      <c r="EX29" s="277">
        <f t="shared" ref="EX29" si="356">IF($I29&lt;=15,EM29/2,EM29)</f>
        <v>975.53</v>
      </c>
      <c r="EY29" s="277">
        <f t="shared" ref="EY29" si="357">IF($I29&lt;=15,EN29/2,EN29)</f>
        <v>0</v>
      </c>
      <c r="EZ29" s="277">
        <f t="shared" ref="EZ29" si="358">IF($I29&lt;=15,EO29/2,EO29)</f>
        <v>0</v>
      </c>
      <c r="FA29" s="277">
        <f t="shared" ref="FA29" si="359">IF($I29&lt;=15,EP29/2,EP29)</f>
        <v>0</v>
      </c>
      <c r="FB29" s="277">
        <f t="shared" ref="FB29" si="360">IF($I29&lt;=15,EQ29/2,EQ29)</f>
        <v>0</v>
      </c>
      <c r="FC29" s="277">
        <f t="shared" ref="FC29" si="361">IF($I29&lt;=15,ER29/2,ER29)</f>
        <v>0</v>
      </c>
      <c r="FD29" s="277">
        <f t="shared" ref="FD29" si="362">IF($I29&lt;=15,ES29/2,ES29)</f>
        <v>0</v>
      </c>
      <c r="FE29" s="277">
        <f t="shared" ref="FE29" si="363">IF($I29&lt;=15,ET29/2,ET29)</f>
        <v>0</v>
      </c>
      <c r="FF29" s="277">
        <f t="shared" ref="FF29" si="364">IF($I29&lt;=15,EU29/2,EU29)</f>
        <v>0</v>
      </c>
      <c r="FG29" s="247"/>
      <c r="FH29" s="247"/>
      <c r="FI29" s="247"/>
      <c r="FJ29" s="247"/>
      <c r="FK29" s="247"/>
      <c r="FL29" s="248"/>
      <c r="FN29" s="1362">
        <f t="shared" ref="FN29:FN30" si="365">(((F29/30/8)*1.5)*(Q29+U29+Y29))-(AZ29+BI29+BR29)</f>
        <v>0</v>
      </c>
      <c r="FO29" s="1362">
        <f t="shared" ref="FO29:FO30" si="366">(((F29/30/8)*2)*(S29+W29+AA29))-(BB29+BK29+BT29)</f>
        <v>0</v>
      </c>
      <c r="FP29" s="1364">
        <f t="shared" ref="FP29:FP30" si="367">(SUM(AW29:CF29))-(SUM(CR29:DR29))</f>
        <v>0</v>
      </c>
      <c r="FQ29" s="1362">
        <f t="shared" ref="FQ29:FQ30" si="368">(F29/30*I29)-(CR29+DA29+DJ29)</f>
        <v>0</v>
      </c>
      <c r="FR29" s="1363">
        <f t="shared" ref="FR29:FR30" si="369">(SUM(EL29:EU29))-((SUM(EW29:FF29))*$FR$5)</f>
        <v>977.005</v>
      </c>
    </row>
    <row r="30" spans="1:174" s="246" customFormat="1" ht="15" customHeight="1" outlineLevel="1">
      <c r="A30" s="246">
        <v>102050</v>
      </c>
      <c r="B30" s="302">
        <v>8</v>
      </c>
      <c r="C30" s="991" t="s">
        <v>404</v>
      </c>
      <c r="D30" s="992" t="s">
        <v>28</v>
      </c>
      <c r="E30" s="993" t="s">
        <v>16</v>
      </c>
      <c r="F30" s="231">
        <v>4002.28</v>
      </c>
      <c r="G30" s="1342">
        <v>250</v>
      </c>
      <c r="H30" s="994">
        <f t="shared" ref="H30" si="370">+F30+G30</f>
        <v>4252.2800000000007</v>
      </c>
      <c r="I30" s="231">
        <v>15</v>
      </c>
      <c r="J30" s="1343">
        <v>0</v>
      </c>
      <c r="K30" s="1343">
        <v>1</v>
      </c>
      <c r="L30" s="1343">
        <v>0</v>
      </c>
      <c r="M30" s="1343">
        <v>0</v>
      </c>
      <c r="N30" s="995">
        <v>0</v>
      </c>
      <c r="O30" s="1343">
        <f t="shared" ref="O30" si="371">SUM(J30:N30)</f>
        <v>1</v>
      </c>
      <c r="P30" s="849"/>
      <c r="Q30" s="1344"/>
      <c r="R30" s="1342">
        <f t="shared" ref="R30" si="372">($F30/30/8*1.5)*Q30</f>
        <v>0</v>
      </c>
      <c r="S30" s="1344"/>
      <c r="T30" s="1342">
        <f t="shared" ref="T30" si="373">($F30/30/8*2)*S30</f>
        <v>0</v>
      </c>
      <c r="U30" s="1344"/>
      <c r="V30" s="1342">
        <f t="shared" ref="V30" si="374">($F30/30/8*1.5)*U30</f>
        <v>0</v>
      </c>
      <c r="W30" s="1344"/>
      <c r="X30" s="1342">
        <f t="shared" ref="X30" si="375">($F30/30/8*2)*W30</f>
        <v>0</v>
      </c>
      <c r="Y30" s="1344"/>
      <c r="Z30" s="1342">
        <f t="shared" ref="Z30" si="376">(($F30/30/8)*1.5)*Y30</f>
        <v>0</v>
      </c>
      <c r="AA30" s="1345"/>
      <c r="AB30" s="1342">
        <f t="shared" ref="AB30" si="377">(($F30/30/8)*2)*AA30</f>
        <v>0</v>
      </c>
      <c r="AC30" s="1345"/>
      <c r="AD30" s="299">
        <f t="shared" ref="AD30" si="378">(($F30/30/8)*1.5)*AC30</f>
        <v>0</v>
      </c>
      <c r="AE30" s="1345"/>
      <c r="AF30" s="299">
        <f t="shared" ref="AF30" si="379">(($F30/30/8)*2)*AE30</f>
        <v>0</v>
      </c>
      <c r="AG30" s="1342"/>
      <c r="AH30" s="299">
        <f t="shared" ref="AH30" si="380">(($F30/30/8)*1.5)*AG30</f>
        <v>0</v>
      </c>
      <c r="AI30" s="1345"/>
      <c r="AJ30" s="299">
        <f t="shared" ref="AJ30" si="381">(($F30/30/8)*2)*AI30</f>
        <v>0</v>
      </c>
      <c r="AK30" s="1342"/>
      <c r="AL30" s="1342"/>
      <c r="AM30" s="1342"/>
      <c r="AN30" s="1342"/>
      <c r="AO30" s="1342"/>
      <c r="AP30" s="1342"/>
      <c r="AQ30" s="1342"/>
      <c r="AR30" s="1342"/>
      <c r="AS30" s="1342"/>
      <c r="AT30" s="1342"/>
      <c r="AU30" s="1342"/>
      <c r="AV30" s="1346"/>
      <c r="AW30" s="1342">
        <f t="shared" ref="AW30:AW35" si="382">((F30/30)*I30)*$J30</f>
        <v>0</v>
      </c>
      <c r="AX30" s="1342">
        <f t="shared" ref="AX30" si="383">((G30/30)*I30)*$J30</f>
        <v>0</v>
      </c>
      <c r="AY30" s="1342">
        <f t="shared" ref="AY30" si="384">Q30</f>
        <v>0</v>
      </c>
      <c r="AZ30" s="1342">
        <f t="shared" ref="AZ30" si="385">R30</f>
        <v>0</v>
      </c>
      <c r="BA30" s="1342">
        <f t="shared" ref="BA30" si="386">S30</f>
        <v>0</v>
      </c>
      <c r="BB30" s="1342">
        <f t="shared" ref="BB30" si="387">T30</f>
        <v>0</v>
      </c>
      <c r="BC30" s="1342">
        <f t="shared" ref="BC30" si="388">AK30+AP30</f>
        <v>0</v>
      </c>
      <c r="BD30" s="231">
        <f t="shared" si="334"/>
        <v>0</v>
      </c>
      <c r="BE30" s="1342">
        <f t="shared" ref="BE30" si="389">SUM(AW30:BD30)-AY30-BA30</f>
        <v>0</v>
      </c>
      <c r="BF30" s="1342">
        <f t="shared" si="90"/>
        <v>2001.14</v>
      </c>
      <c r="BG30" s="1347">
        <f t="shared" si="336"/>
        <v>125.00000000000001</v>
      </c>
      <c r="BH30" s="1342">
        <f t="shared" ref="BH30" si="390">U30</f>
        <v>0</v>
      </c>
      <c r="BI30" s="1342">
        <f t="shared" ref="BI30" si="391">V30</f>
        <v>0</v>
      </c>
      <c r="BJ30" s="1342">
        <f t="shared" ref="BJ30" si="392">W30</f>
        <v>0</v>
      </c>
      <c r="BK30" s="1342">
        <f t="shared" ref="BK30" si="393">X30</f>
        <v>0</v>
      </c>
      <c r="BL30" s="1342">
        <f t="shared" ref="BL30" si="394">AL30+AQ30</f>
        <v>0</v>
      </c>
      <c r="BM30" s="231">
        <f>(+BF30+BI30+BK30+BL30)*0.1267</f>
        <v>253.54443800000001</v>
      </c>
      <c r="BN30" s="1348">
        <f t="shared" ref="BN30" si="395">SUM(BF30:BM30)-BH30-BJ30</f>
        <v>2379.6844380000002</v>
      </c>
      <c r="BO30" s="1342">
        <f t="shared" si="21"/>
        <v>0</v>
      </c>
      <c r="BP30" s="1342">
        <f t="shared" si="94"/>
        <v>0</v>
      </c>
      <c r="BQ30" s="1342">
        <f t="shared" ref="BQ30" si="396">Y30</f>
        <v>0</v>
      </c>
      <c r="BR30" s="1342">
        <f t="shared" ref="BR30" si="397">Z30</f>
        <v>0</v>
      </c>
      <c r="BS30" s="1342">
        <f t="shared" ref="BS30" si="398">AA30</f>
        <v>0</v>
      </c>
      <c r="BT30" s="1342">
        <f t="shared" ref="BT30" si="399">AB30</f>
        <v>0</v>
      </c>
      <c r="BU30" s="1342">
        <f t="shared" ref="BU30" si="400">AM30+AR30</f>
        <v>0</v>
      </c>
      <c r="BV30" s="231">
        <f>(BO30+BR30+BT30+BU30)*0.1267</f>
        <v>0</v>
      </c>
      <c r="BW30" s="1342">
        <f t="shared" ref="BW30" si="401">SUM(BO30:BV30)-BQ30-BS30</f>
        <v>0</v>
      </c>
      <c r="BX30" s="1349">
        <f t="shared" si="344"/>
        <v>0</v>
      </c>
      <c r="BY30" s="1350">
        <f t="shared" si="345"/>
        <v>0</v>
      </c>
      <c r="BZ30" s="1350">
        <f t="shared" ref="BZ30" si="402">AC30</f>
        <v>0</v>
      </c>
      <c r="CA30" s="1350">
        <f t="shared" ref="CA30" si="403">AD30</f>
        <v>0</v>
      </c>
      <c r="CB30" s="1350">
        <f t="shared" ref="CB30" si="404">AE30</f>
        <v>0</v>
      </c>
      <c r="CC30" s="1350">
        <f t="shared" ref="CC30" si="405">AF30</f>
        <v>0</v>
      </c>
      <c r="CD30" s="1350">
        <f>AN30+AS30</f>
        <v>0</v>
      </c>
      <c r="CE30" s="1351">
        <f>(BX30+CA30+CC30)*0.1267</f>
        <v>0</v>
      </c>
      <c r="CF30" s="1352">
        <f>SUM(BX30:CE30)-BZ30-CB30</f>
        <v>0</v>
      </c>
      <c r="CG30" s="1353">
        <f t="shared" si="350"/>
        <v>0</v>
      </c>
      <c r="CH30" s="1350">
        <f>(($G30/30)*$I30)*$N30</f>
        <v>0</v>
      </c>
      <c r="CI30" s="1350">
        <f>+AG30</f>
        <v>0</v>
      </c>
      <c r="CJ30" s="1350">
        <f t="shared" ref="CJ30" si="406">AH30</f>
        <v>0</v>
      </c>
      <c r="CK30" s="1350">
        <f t="shared" ref="CK30" si="407">AI30</f>
        <v>0</v>
      </c>
      <c r="CL30" s="1350">
        <f t="shared" ref="CL30" si="408">AJ30</f>
        <v>0</v>
      </c>
      <c r="CM30" s="1350">
        <f>AO30+AT30</f>
        <v>0</v>
      </c>
      <c r="CN30" s="1351">
        <f>(CG30+CJ30+CL30)*0.1267</f>
        <v>0</v>
      </c>
      <c r="CO30" s="1351">
        <f>SUM(CG30:CN30)-CI30-CK30</f>
        <v>0</v>
      </c>
      <c r="CP30" s="846"/>
      <c r="CQ30" s="1346" t="s">
        <v>16</v>
      </c>
      <c r="CR30" s="1342">
        <f t="shared" si="47"/>
        <v>0</v>
      </c>
      <c r="CS30" s="1342">
        <f t="shared" si="48"/>
        <v>0</v>
      </c>
      <c r="CT30" s="1342">
        <f t="shared" si="49"/>
        <v>0</v>
      </c>
      <c r="CU30" s="1342">
        <f t="shared" si="50"/>
        <v>0</v>
      </c>
      <c r="CV30" s="1342">
        <f t="shared" si="51"/>
        <v>0</v>
      </c>
      <c r="CW30" s="1342">
        <f t="shared" si="52"/>
        <v>0</v>
      </c>
      <c r="CX30" s="1342">
        <f t="shared" si="53"/>
        <v>0</v>
      </c>
      <c r="CY30" s="1342">
        <f t="shared" ref="CY30" si="409">IF($CQ30="PROQUIMA",$BD30+$BM30+$BV30+$CE30+CN30,0)</f>
        <v>0</v>
      </c>
      <c r="CZ30" s="1342">
        <f t="shared" ref="CZ30" si="410">SUM(CR30:CY30)-CT30-CV30</f>
        <v>0</v>
      </c>
      <c r="DA30" s="1342">
        <f t="shared" si="116"/>
        <v>2001.14</v>
      </c>
      <c r="DB30" s="299">
        <f t="shared" si="56"/>
        <v>125.00000000000001</v>
      </c>
      <c r="DC30" s="1342">
        <f t="shared" si="57"/>
        <v>0</v>
      </c>
      <c r="DD30" s="1342">
        <f t="shared" si="58"/>
        <v>0</v>
      </c>
      <c r="DE30" s="1342">
        <f t="shared" si="117"/>
        <v>0</v>
      </c>
      <c r="DF30" s="1342">
        <f t="shared" si="59"/>
        <v>0</v>
      </c>
      <c r="DG30" s="1342">
        <f t="shared" si="60"/>
        <v>0</v>
      </c>
      <c r="DH30" s="1342">
        <f t="shared" si="61"/>
        <v>253.54443800000001</v>
      </c>
      <c r="DI30" s="1342">
        <f t="shared" ref="DI30" si="411">SUM(DA30:DH30)-DC30-DE30</f>
        <v>2379.6844380000002</v>
      </c>
      <c r="DJ30" s="1342">
        <f>IF($CQ30="UNHESA LIQUIDOS",$AW30+$BF30+$BO30+$BX30+$CG30,0)</f>
        <v>0</v>
      </c>
      <c r="DK30" s="1342">
        <f>IF($CQ30="CALIDUL",$AX30+$BG30+$BP30+$BY30+$CH30,0)</f>
        <v>0</v>
      </c>
      <c r="DL30" s="1342">
        <f>IF($CQ30="CALIDUL",$AY30+$BH30+$BQ30+$BZ30+$CI30,0)</f>
        <v>0</v>
      </c>
      <c r="DM30" s="1342">
        <f>IF($CQ30="CALIDUL",$AZ30+$BI30+$BR30+$CA30+$CJ30,0)</f>
        <v>0</v>
      </c>
      <c r="DN30" s="1342">
        <f>IF($CQ30="CALIDUL",$BA30+$BJ30+$BS30+$CB30+$CK30,0)</f>
        <v>0</v>
      </c>
      <c r="DO30" s="1342">
        <f>IF($CQ30="CALIDUL",$BB30+$BK30+$BT30+$CC30+$CL30,0)</f>
        <v>0</v>
      </c>
      <c r="DP30" s="1342">
        <f>IF($CQ30="CALIDUL",$BC30+$BL30+$BU30+$CD30+$CM30,0)</f>
        <v>0</v>
      </c>
      <c r="DQ30" s="1342">
        <f>IF($CQ30="CALIDUL",$BD30+$BM30+$BV30+$CE30+$CN30,0)</f>
        <v>0</v>
      </c>
      <c r="DR30" s="1342">
        <f>SUM(DJ30:DQ30)-DL30-DN30</f>
        <v>0</v>
      </c>
      <c r="DS30" s="1349">
        <f>IF($CQ30="ECONACIONAL",$AW30+$BF30+$BO30+$BX30+$CG30,0)</f>
        <v>0</v>
      </c>
      <c r="DT30" s="1350">
        <f>IF($CQ30="ECONACIONAL",$AX30+$BG30+$BP30+$BY30+$CH30,0)</f>
        <v>0</v>
      </c>
      <c r="DU30" s="1350">
        <f>IF($CQ30="ECONACIONAL",$AY30+$BH30+$BQ30+$BZ30+$CI30,0)</f>
        <v>0</v>
      </c>
      <c r="DV30" s="1350">
        <f>IF($CQ30="ECONACIONAL",$AZ30+$BI30+$BR30+$CA30+$CJ30,0)</f>
        <v>0</v>
      </c>
      <c r="DW30" s="1350">
        <f>IF($CQ30="ECONACIONAL",$BA30+$BJ30+$BS30+$CB30+$CK30,0)</f>
        <v>0</v>
      </c>
      <c r="DX30" s="1350">
        <f>IF($CQ30="ECONACIONAL",$BB30+$BK30+$BT30+$CC30+$CL30,0)</f>
        <v>0</v>
      </c>
      <c r="DY30" s="1351">
        <f>IF($CQ30="ECONACIONAL",$BC30+$BL30+$BU30+$CD30+$CM30,0)</f>
        <v>0</v>
      </c>
      <c r="DZ30" s="1351">
        <f>IF($CQ30="ECONACIONAL",$BD30+$BM30+$BV30+$CE30+$CN30,0)</f>
        <v>0</v>
      </c>
      <c r="EA30" s="1352">
        <f>SUM(DS30:DZ30)-DU30-DW30</f>
        <v>0</v>
      </c>
      <c r="EB30" s="1349">
        <f>IF($CQ30="CLEARTEC",$AW30+$BF30+$BO30+$BX30+$CG30,0)</f>
        <v>0</v>
      </c>
      <c r="EC30" s="1350">
        <f>IF($CQ30="CLEARTEC",$AX30+$BG30+$BP30+$BY30+$CH30,0)</f>
        <v>0</v>
      </c>
      <c r="ED30" s="1350">
        <f>IF($CQ30="CLEARTEC",$AY30+$BH30+$BQ30+$BZ30+$CI30,0)</f>
        <v>0</v>
      </c>
      <c r="EE30" s="1350">
        <f>IF($CQ30="CLEARTEC",$AZ30+$BI30+$BR30+$CA30+$CJ30,0)</f>
        <v>0</v>
      </c>
      <c r="EF30" s="1350">
        <f>IF($CQ30="CLEARTEC",$BA30+$BJ30+$BS30+$CB30+$CK30,0)</f>
        <v>0</v>
      </c>
      <c r="EG30" s="1350">
        <f>IF($CQ30="CLEARTEC",$BB30+$BK30+$BT30+$CC30+$CL30,0)</f>
        <v>0</v>
      </c>
      <c r="EH30" s="1351">
        <f>IF($CQ30="CLEARTEC",$BC30+$BL30+$BU30+$CD30+$CM30,0)</f>
        <v>0</v>
      </c>
      <c r="EI30" s="1351">
        <f>IF($CQ30="CLEARTEC",$BD30+$BM30+$BV30+$CE30+$CN30,0)</f>
        <v>0</v>
      </c>
      <c r="EJ30" s="1351">
        <f>SUM(EB30:EI30)-ED30-EF30</f>
        <v>0</v>
      </c>
      <c r="EK30" s="846"/>
      <c r="EL30" s="1485">
        <v>2.95</v>
      </c>
      <c r="EM30" s="1354"/>
      <c r="EN30" s="1346"/>
      <c r="EO30" s="1346"/>
      <c r="EP30" s="1346"/>
      <c r="EQ30" s="1346"/>
      <c r="ER30" s="274"/>
      <c r="ES30" s="1346"/>
      <c r="ET30" s="1346"/>
      <c r="EU30" s="229">
        <f t="shared" si="354"/>
        <v>0</v>
      </c>
      <c r="EV30" s="846"/>
      <c r="EW30" s="1344">
        <f t="shared" ref="EW30" si="412">IF($I30&lt;=15,EL30/2,EL30)</f>
        <v>1.4750000000000001</v>
      </c>
      <c r="EX30" s="1344">
        <f t="shared" ref="EX30" si="413">IF($I30&lt;=15,EM30/2,EM30)</f>
        <v>0</v>
      </c>
      <c r="EY30" s="1344">
        <f t="shared" ref="EY30" si="414">IF($I30&lt;=15,EN30/2,EN30)</f>
        <v>0</v>
      </c>
      <c r="EZ30" s="1344">
        <f t="shared" ref="EZ30" si="415">IF($I30&lt;=15,EO30/2,EO30)</f>
        <v>0</v>
      </c>
      <c r="FA30" s="1344">
        <f t="shared" ref="FA30" si="416">IF($I30&lt;=15,EP30/2,EP30)</f>
        <v>0</v>
      </c>
      <c r="FB30" s="1344">
        <f t="shared" ref="FB30" si="417">IF($I30&lt;=15,EQ30/2,EQ30)</f>
        <v>0</v>
      </c>
      <c r="FC30" s="1344">
        <f t="shared" ref="FC30" si="418">IF($I30&lt;=15,ER30/2,ER30)</f>
        <v>0</v>
      </c>
      <c r="FD30" s="1344">
        <f t="shared" ref="FD30" si="419">IF($I30&lt;=15,ES30/2,ES30)</f>
        <v>0</v>
      </c>
      <c r="FE30" s="1344">
        <f t="shared" ref="FE30" si="420">IF($I30&lt;=15,ET30/2,ET30)</f>
        <v>0</v>
      </c>
      <c r="FF30" s="1344">
        <f t="shared" ref="FF30" si="421">IF($I30&lt;=15,EU30/2,EU30)</f>
        <v>0</v>
      </c>
      <c r="FG30" s="1001"/>
      <c r="FH30" s="1001"/>
      <c r="FI30" s="1001"/>
      <c r="FJ30" s="1001"/>
      <c r="FK30" s="1001"/>
      <c r="FL30" s="1355"/>
      <c r="FN30" s="1362">
        <f t="shared" si="365"/>
        <v>0</v>
      </c>
      <c r="FO30" s="1362">
        <f t="shared" si="366"/>
        <v>0</v>
      </c>
      <c r="FP30" s="1364">
        <f t="shared" si="367"/>
        <v>0</v>
      </c>
      <c r="FQ30" s="1362">
        <f t="shared" si="368"/>
        <v>0</v>
      </c>
      <c r="FR30" s="1363">
        <f t="shared" si="369"/>
        <v>1.4750000000000001</v>
      </c>
    </row>
    <row r="31" spans="1:174" s="246" customFormat="1" ht="15" customHeight="1" outlineLevel="1">
      <c r="B31" s="302"/>
      <c r="C31" s="1175"/>
      <c r="D31" s="228" t="s">
        <v>34</v>
      </c>
      <c r="E31" s="229"/>
      <c r="F31" s="857">
        <f>SUM(F27:F30)</f>
        <v>8004.56</v>
      </c>
      <c r="G31" s="857">
        <f t="shared" ref="G31:H31" si="422">SUM(G27:G30)</f>
        <v>500</v>
      </c>
      <c r="H31" s="857">
        <f t="shared" si="422"/>
        <v>8504.5600000000013</v>
      </c>
      <c r="I31" s="857"/>
      <c r="J31" s="231"/>
      <c r="K31" s="231"/>
      <c r="L31" s="231"/>
      <c r="M31" s="231"/>
      <c r="N31" s="231"/>
      <c r="O31" s="231"/>
      <c r="P31" s="903"/>
      <c r="Q31" s="857">
        <f t="shared" ref="Q31" si="423">SUM(Q27:Q30)</f>
        <v>0</v>
      </c>
      <c r="R31" s="857">
        <f t="shared" ref="R31" si="424">SUM(R27:R30)</f>
        <v>0</v>
      </c>
      <c r="S31" s="857">
        <f t="shared" ref="S31" si="425">SUM(S27:S30)</f>
        <v>0</v>
      </c>
      <c r="T31" s="857">
        <f t="shared" ref="T31" si="426">SUM(T27:T30)</f>
        <v>0</v>
      </c>
      <c r="U31" s="857">
        <f t="shared" ref="U31" si="427">SUM(U27:U30)</f>
        <v>0</v>
      </c>
      <c r="V31" s="857">
        <f t="shared" ref="V31" si="428">SUM(V27:V30)</f>
        <v>0</v>
      </c>
      <c r="W31" s="857">
        <f t="shared" ref="W31" si="429">SUM(W27:W30)</f>
        <v>0</v>
      </c>
      <c r="X31" s="857">
        <f t="shared" ref="X31" si="430">SUM(X27:X30)</f>
        <v>0</v>
      </c>
      <c r="Y31" s="857">
        <f t="shared" ref="Y31" si="431">SUM(Y27:Y30)</f>
        <v>0</v>
      </c>
      <c r="Z31" s="857">
        <f t="shared" ref="Z31" si="432">SUM(Z27:Z30)</f>
        <v>0</v>
      </c>
      <c r="AA31" s="857">
        <f t="shared" ref="AA31" si="433">SUM(AA27:AA30)</f>
        <v>0</v>
      </c>
      <c r="AB31" s="857">
        <f t="shared" ref="AB31" si="434">SUM(AB27:AB30)</f>
        <v>0</v>
      </c>
      <c r="AC31" s="857">
        <f t="shared" ref="AC31" si="435">SUM(AC27:AC30)</f>
        <v>0</v>
      </c>
      <c r="AD31" s="857">
        <f t="shared" ref="AD31" si="436">SUM(AD27:AD30)</f>
        <v>0</v>
      </c>
      <c r="AE31" s="857">
        <f t="shared" ref="AE31" si="437">SUM(AE27:AE30)</f>
        <v>0</v>
      </c>
      <c r="AF31" s="857">
        <f t="shared" ref="AF31" si="438">SUM(AF27:AF30)</f>
        <v>0</v>
      </c>
      <c r="AG31" s="857">
        <f t="shared" ref="AG31" si="439">SUM(AG27:AG30)</f>
        <v>0</v>
      </c>
      <c r="AH31" s="857">
        <f t="shared" ref="AH31" si="440">SUM(AH27:AH30)</f>
        <v>0</v>
      </c>
      <c r="AI31" s="857">
        <f t="shared" ref="AI31" si="441">SUM(AI27:AI30)</f>
        <v>0</v>
      </c>
      <c r="AJ31" s="857">
        <f t="shared" ref="AJ31" si="442">SUM(AJ27:AJ30)</f>
        <v>0</v>
      </c>
      <c r="AK31" s="857">
        <f t="shared" ref="AK31" si="443">SUM(AK27:AK30)</f>
        <v>0</v>
      </c>
      <c r="AL31" s="857">
        <f t="shared" ref="AL31" si="444">SUM(AL27:AL30)</f>
        <v>0</v>
      </c>
      <c r="AM31" s="857">
        <f t="shared" ref="AM31" si="445">SUM(AM27:AM30)</f>
        <v>0</v>
      </c>
      <c r="AN31" s="857">
        <f t="shared" ref="AN31" si="446">SUM(AN27:AN30)</f>
        <v>0</v>
      </c>
      <c r="AO31" s="857">
        <f t="shared" ref="AO31" si="447">SUM(AO27:AO30)</f>
        <v>0</v>
      </c>
      <c r="AP31" s="857">
        <f t="shared" ref="AP31" si="448">SUM(AP27:AP30)</f>
        <v>0</v>
      </c>
      <c r="AQ31" s="857">
        <f t="shared" ref="AQ31" si="449">SUM(AQ27:AQ30)</f>
        <v>0</v>
      </c>
      <c r="AR31" s="857">
        <f t="shared" ref="AR31" si="450">SUM(AR27:AR30)</f>
        <v>0</v>
      </c>
      <c r="AS31" s="857">
        <f t="shared" ref="AS31" si="451">SUM(AS27:AS30)</f>
        <v>0</v>
      </c>
      <c r="AT31" s="857">
        <f t="shared" ref="AT31" si="452">SUM(AT27:AT30)</f>
        <v>0</v>
      </c>
      <c r="AU31" s="857">
        <f t="shared" ref="AU31" si="453">SUM(AU27:AU30)</f>
        <v>0</v>
      </c>
      <c r="AV31" s="857">
        <f t="shared" ref="AV31" si="454">SUM(AV27:AV30)</f>
        <v>0</v>
      </c>
      <c r="AW31" s="857">
        <f t="shared" ref="AW31" si="455">SUM(AW27:AW30)</f>
        <v>0</v>
      </c>
      <c r="AX31" s="857">
        <f t="shared" ref="AX31" si="456">SUM(AX27:AX30)</f>
        <v>0</v>
      </c>
      <c r="AY31" s="857">
        <f t="shared" ref="AY31" si="457">SUM(AY27:AY30)</f>
        <v>0</v>
      </c>
      <c r="AZ31" s="857">
        <f t="shared" ref="AZ31" si="458">SUM(AZ27:AZ30)</f>
        <v>0</v>
      </c>
      <c r="BA31" s="857">
        <f t="shared" ref="BA31" si="459">SUM(BA27:BA30)</f>
        <v>0</v>
      </c>
      <c r="BB31" s="857">
        <f t="shared" ref="BB31" si="460">SUM(BB27:BB30)</f>
        <v>0</v>
      </c>
      <c r="BC31" s="857">
        <f t="shared" ref="BC31" si="461">SUM(BC27:BC30)</f>
        <v>0</v>
      </c>
      <c r="BD31" s="857">
        <f t="shared" ref="BD31" si="462">SUM(BD27:BD30)</f>
        <v>0</v>
      </c>
      <c r="BE31" s="857">
        <f t="shared" ref="BE31" si="463">SUM(BE27:BE30)</f>
        <v>0</v>
      </c>
      <c r="BF31" s="857">
        <f t="shared" ref="BF31" si="464">SUM(BF27:BF30)</f>
        <v>4002.28</v>
      </c>
      <c r="BG31" s="857">
        <f t="shared" ref="BG31" si="465">SUM(BG27:BG30)</f>
        <v>250.00000000000003</v>
      </c>
      <c r="BH31" s="857">
        <f t="shared" ref="BH31" si="466">SUM(BH27:BH30)</f>
        <v>0</v>
      </c>
      <c r="BI31" s="857">
        <f t="shared" ref="BI31" si="467">SUM(BI27:BI30)</f>
        <v>0</v>
      </c>
      <c r="BJ31" s="857">
        <f t="shared" ref="BJ31" si="468">SUM(BJ27:BJ30)</f>
        <v>0</v>
      </c>
      <c r="BK31" s="857">
        <f t="shared" ref="BK31" si="469">SUM(BK27:BK30)</f>
        <v>0</v>
      </c>
      <c r="BL31" s="857">
        <f t="shared" ref="BL31" si="470">SUM(BL27:BL30)</f>
        <v>0</v>
      </c>
      <c r="BM31" s="857">
        <f t="shared" ref="BM31" si="471">SUM(BM27:BM30)</f>
        <v>507.08887600000003</v>
      </c>
      <c r="BN31" s="857">
        <f t="shared" ref="BN31" si="472">SUM(BN27:BN30)</f>
        <v>4759.3688760000005</v>
      </c>
      <c r="BO31" s="857">
        <f t="shared" ref="BO31" si="473">SUM(BO27:BO30)</f>
        <v>0</v>
      </c>
      <c r="BP31" s="857">
        <f t="shared" ref="BP31" si="474">SUM(BP27:BP30)</f>
        <v>0</v>
      </c>
      <c r="BQ31" s="857">
        <f t="shared" ref="BQ31" si="475">SUM(BQ27:BQ30)</f>
        <v>0</v>
      </c>
      <c r="BR31" s="857">
        <f t="shared" ref="BR31" si="476">SUM(BR27:BR30)</f>
        <v>0</v>
      </c>
      <c r="BS31" s="857">
        <f t="shared" ref="BS31" si="477">SUM(BS27:BS30)</f>
        <v>0</v>
      </c>
      <c r="BT31" s="857">
        <f t="shared" ref="BT31" si="478">SUM(BT27:BT30)</f>
        <v>0</v>
      </c>
      <c r="BU31" s="857">
        <f t="shared" ref="BU31" si="479">SUM(BU27:BU30)</f>
        <v>0</v>
      </c>
      <c r="BV31" s="857">
        <f t="shared" ref="BV31" si="480">SUM(BV27:BV30)</f>
        <v>0</v>
      </c>
      <c r="BW31" s="857">
        <f t="shared" ref="BW31" si="481">SUM(BW27:BW30)</f>
        <v>0</v>
      </c>
      <c r="BX31" s="857">
        <f t="shared" ref="BX31" si="482">SUM(BX27:BX30)</f>
        <v>0</v>
      </c>
      <c r="BY31" s="857">
        <f t="shared" ref="BY31" si="483">SUM(BY27:BY30)</f>
        <v>0</v>
      </c>
      <c r="BZ31" s="857">
        <f t="shared" ref="BZ31" si="484">SUM(BZ27:BZ30)</f>
        <v>0</v>
      </c>
      <c r="CA31" s="857">
        <f t="shared" ref="CA31" si="485">SUM(CA27:CA30)</f>
        <v>0</v>
      </c>
      <c r="CB31" s="857">
        <f t="shared" ref="CB31" si="486">SUM(CB27:CB30)</f>
        <v>0</v>
      </c>
      <c r="CC31" s="857">
        <f t="shared" ref="CC31" si="487">SUM(CC27:CC30)</f>
        <v>0</v>
      </c>
      <c r="CD31" s="857">
        <f t="shared" ref="CD31" si="488">SUM(CD27:CD30)</f>
        <v>0</v>
      </c>
      <c r="CE31" s="857">
        <f t="shared" ref="CE31" si="489">SUM(CE27:CE30)</f>
        <v>0</v>
      </c>
      <c r="CF31" s="857">
        <f t="shared" ref="CF31" si="490">SUM(CF27:CF30)</f>
        <v>0</v>
      </c>
      <c r="CG31" s="857">
        <f t="shared" ref="CG31" si="491">SUM(CG27:CG30)</f>
        <v>0</v>
      </c>
      <c r="CH31" s="857">
        <f t="shared" ref="CH31" si="492">SUM(CH27:CH30)</f>
        <v>0</v>
      </c>
      <c r="CI31" s="857">
        <f t="shared" ref="CI31" si="493">SUM(CI27:CI30)</f>
        <v>0</v>
      </c>
      <c r="CJ31" s="857">
        <f t="shared" ref="CJ31" si="494">SUM(CJ27:CJ30)</f>
        <v>0</v>
      </c>
      <c r="CK31" s="857">
        <f t="shared" ref="CK31" si="495">SUM(CK27:CK30)</f>
        <v>0</v>
      </c>
      <c r="CL31" s="857">
        <f t="shared" ref="CL31" si="496">SUM(CL27:CL30)</f>
        <v>0</v>
      </c>
      <c r="CM31" s="857">
        <f t="shared" ref="CM31" si="497">SUM(CM27:CM30)</f>
        <v>0</v>
      </c>
      <c r="CN31" s="857">
        <f t="shared" ref="CN31" si="498">SUM(CN27:CN30)</f>
        <v>0</v>
      </c>
      <c r="CO31" s="857">
        <f t="shared" ref="CO31" si="499">SUM(CO27:CO30)</f>
        <v>0</v>
      </c>
      <c r="CP31" s="857">
        <f t="shared" ref="CP31" si="500">SUM(CP27:CP30)</f>
        <v>0</v>
      </c>
      <c r="CQ31" s="857">
        <f t="shared" ref="CQ31" si="501">SUM(CQ27:CQ30)</f>
        <v>0</v>
      </c>
      <c r="CR31" s="857">
        <f t="shared" ref="CR31" si="502">SUM(CR27:CR30)</f>
        <v>0</v>
      </c>
      <c r="CS31" s="857">
        <f t="shared" ref="CS31" si="503">SUM(CS27:CS30)</f>
        <v>0</v>
      </c>
      <c r="CT31" s="857">
        <f t="shared" ref="CT31" si="504">SUM(CT27:CT30)</f>
        <v>0</v>
      </c>
      <c r="CU31" s="857">
        <f t="shared" ref="CU31" si="505">SUM(CU27:CU30)</f>
        <v>0</v>
      </c>
      <c r="CV31" s="857">
        <f t="shared" ref="CV31" si="506">SUM(CV27:CV30)</f>
        <v>0</v>
      </c>
      <c r="CW31" s="857">
        <f t="shared" ref="CW31" si="507">SUM(CW27:CW30)</f>
        <v>0</v>
      </c>
      <c r="CX31" s="857">
        <f t="shared" ref="CX31" si="508">SUM(CX27:CX30)</f>
        <v>0</v>
      </c>
      <c r="CY31" s="857">
        <f t="shared" ref="CY31" si="509">SUM(CY27:CY30)</f>
        <v>0</v>
      </c>
      <c r="CZ31" s="857">
        <f t="shared" ref="CZ31" si="510">SUM(CZ27:CZ30)</f>
        <v>0</v>
      </c>
      <c r="DA31" s="857">
        <f t="shared" ref="DA31" si="511">SUM(DA27:DA30)</f>
        <v>4002.28</v>
      </c>
      <c r="DB31" s="857">
        <f t="shared" ref="DB31" si="512">SUM(DB27:DB30)</f>
        <v>250.00000000000003</v>
      </c>
      <c r="DC31" s="857">
        <f t="shared" ref="DC31" si="513">SUM(DC27:DC30)</f>
        <v>0</v>
      </c>
      <c r="DD31" s="857">
        <f t="shared" ref="DD31" si="514">SUM(DD27:DD30)</f>
        <v>0</v>
      </c>
      <c r="DE31" s="857">
        <f t="shared" ref="DE31" si="515">SUM(DE27:DE30)</f>
        <v>0</v>
      </c>
      <c r="DF31" s="857">
        <f t="shared" ref="DF31" si="516">SUM(DF27:DF30)</f>
        <v>0</v>
      </c>
      <c r="DG31" s="857">
        <f t="shared" ref="DG31" si="517">SUM(DG27:DG30)</f>
        <v>0</v>
      </c>
      <c r="DH31" s="857">
        <f t="shared" ref="DH31" si="518">SUM(DH27:DH30)</f>
        <v>507.08887600000003</v>
      </c>
      <c r="DI31" s="857">
        <f t="shared" ref="DI31" si="519">SUM(DI27:DI30)</f>
        <v>4759.3688760000005</v>
      </c>
      <c r="DJ31" s="857">
        <f t="shared" ref="DJ31" si="520">SUM(DJ27:DJ30)</f>
        <v>0</v>
      </c>
      <c r="DK31" s="857">
        <f t="shared" ref="DK31" si="521">SUM(DK27:DK30)</f>
        <v>0</v>
      </c>
      <c r="DL31" s="857">
        <f t="shared" ref="DL31" si="522">SUM(DL27:DL30)</f>
        <v>0</v>
      </c>
      <c r="DM31" s="857">
        <f t="shared" ref="DM31" si="523">SUM(DM27:DM30)</f>
        <v>0</v>
      </c>
      <c r="DN31" s="857">
        <f t="shared" ref="DN31" si="524">SUM(DN27:DN30)</f>
        <v>0</v>
      </c>
      <c r="DO31" s="857">
        <f t="shared" ref="DO31" si="525">SUM(DO27:DO30)</f>
        <v>0</v>
      </c>
      <c r="DP31" s="857">
        <f t="shared" ref="DP31" si="526">SUM(DP27:DP30)</f>
        <v>0</v>
      </c>
      <c r="DQ31" s="857">
        <f t="shared" ref="DQ31" si="527">SUM(DQ27:DQ30)</f>
        <v>0</v>
      </c>
      <c r="DR31" s="857">
        <f t="shared" ref="DR31" si="528">SUM(DR27:DR30)</f>
        <v>0</v>
      </c>
      <c r="DS31" s="857">
        <f t="shared" ref="DS31" si="529">SUM(DS27:DS30)</f>
        <v>0</v>
      </c>
      <c r="DT31" s="857">
        <f t="shared" ref="DT31" si="530">SUM(DT27:DT30)</f>
        <v>0</v>
      </c>
      <c r="DU31" s="857">
        <f t="shared" ref="DU31" si="531">SUM(DU27:DU30)</f>
        <v>0</v>
      </c>
      <c r="DV31" s="857">
        <f t="shared" ref="DV31" si="532">SUM(DV27:DV30)</f>
        <v>0</v>
      </c>
      <c r="DW31" s="857">
        <f t="shared" ref="DW31" si="533">SUM(DW27:DW30)</f>
        <v>0</v>
      </c>
      <c r="DX31" s="857">
        <f t="shared" ref="DX31" si="534">SUM(DX27:DX30)</f>
        <v>0</v>
      </c>
      <c r="DY31" s="857">
        <f t="shared" ref="DY31" si="535">SUM(DY27:DY30)</f>
        <v>0</v>
      </c>
      <c r="DZ31" s="857">
        <f t="shared" ref="DZ31" si="536">SUM(DZ27:DZ30)</f>
        <v>0</v>
      </c>
      <c r="EA31" s="857">
        <f t="shared" ref="EA31" si="537">SUM(EA27:EA30)</f>
        <v>0</v>
      </c>
      <c r="EB31" s="857">
        <f t="shared" ref="EB31" si="538">SUM(EB27:EB30)</f>
        <v>0</v>
      </c>
      <c r="EC31" s="857">
        <f t="shared" ref="EC31" si="539">SUM(EC27:EC30)</f>
        <v>0</v>
      </c>
      <c r="ED31" s="857">
        <f t="shared" ref="ED31" si="540">SUM(ED27:ED30)</f>
        <v>0</v>
      </c>
      <c r="EE31" s="857">
        <f t="shared" ref="EE31" si="541">SUM(EE27:EE30)</f>
        <v>0</v>
      </c>
      <c r="EF31" s="857">
        <f t="shared" ref="EF31" si="542">SUM(EF27:EF30)</f>
        <v>0</v>
      </c>
      <c r="EG31" s="857">
        <f t="shared" ref="EG31" si="543">SUM(EG27:EG30)</f>
        <v>0</v>
      </c>
      <c r="EH31" s="857">
        <f t="shared" ref="EH31" si="544">SUM(EH27:EH30)</f>
        <v>0</v>
      </c>
      <c r="EI31" s="857">
        <f t="shared" ref="EI31" si="545">SUM(EI27:EI30)</f>
        <v>0</v>
      </c>
      <c r="EJ31" s="857">
        <f t="shared" ref="EJ31" si="546">SUM(EJ27:EJ30)</f>
        <v>0</v>
      </c>
      <c r="EK31" s="857">
        <f t="shared" ref="EK31" si="547">SUM(EK27:EK30)</f>
        <v>0</v>
      </c>
      <c r="EL31" s="857">
        <f t="shared" ref="EL31" si="548">SUM(EL27:EL30)</f>
        <v>5.9</v>
      </c>
      <c r="EM31" s="857">
        <f t="shared" ref="EM31" si="549">SUM(EM27:EM30)</f>
        <v>1951.06</v>
      </c>
      <c r="EN31" s="857">
        <f t="shared" ref="EN31" si="550">SUM(EN27:EN30)</f>
        <v>0</v>
      </c>
      <c r="EO31" s="857">
        <f t="shared" ref="EO31" si="551">SUM(EO27:EO30)</f>
        <v>0</v>
      </c>
      <c r="EP31" s="857">
        <f t="shared" ref="EP31" si="552">SUM(EP27:EP30)</f>
        <v>0</v>
      </c>
      <c r="EQ31" s="857">
        <f t="shared" ref="EQ31" si="553">SUM(EQ27:EQ30)</f>
        <v>0</v>
      </c>
      <c r="ER31" s="857">
        <f t="shared" ref="ER31" si="554">SUM(ER27:ER30)</f>
        <v>0</v>
      </c>
      <c r="ES31" s="857">
        <f t="shared" ref="ES31" si="555">SUM(ES27:ES30)</f>
        <v>0</v>
      </c>
      <c r="ET31" s="857">
        <f t="shared" ref="ET31" si="556">SUM(ET27:ET30)</f>
        <v>0</v>
      </c>
      <c r="EU31" s="857">
        <f t="shared" ref="EU31" si="557">SUM(EU27:EU30)</f>
        <v>0</v>
      </c>
      <c r="EV31" s="857">
        <f t="shared" ref="EV31" si="558">SUM(EV27:EV30)</f>
        <v>0</v>
      </c>
      <c r="EW31" s="857">
        <f t="shared" ref="EW31" si="559">SUM(EW27:EW30)</f>
        <v>2.95</v>
      </c>
      <c r="EX31" s="857">
        <f t="shared" ref="EX31" si="560">SUM(EX27:EX30)</f>
        <v>975.53</v>
      </c>
      <c r="EY31" s="857">
        <f t="shared" ref="EY31" si="561">SUM(EY27:EY30)</f>
        <v>0</v>
      </c>
      <c r="EZ31" s="857">
        <f t="shared" ref="EZ31" si="562">SUM(EZ27:EZ30)</f>
        <v>0</v>
      </c>
      <c r="FA31" s="857">
        <f t="shared" ref="FA31" si="563">SUM(FA27:FA30)</f>
        <v>0</v>
      </c>
      <c r="FB31" s="857">
        <f t="shared" ref="FB31" si="564">SUM(FB27:FB30)</f>
        <v>0</v>
      </c>
      <c r="FC31" s="857">
        <f t="shared" ref="FC31" si="565">SUM(FC27:FC30)</f>
        <v>0</v>
      </c>
      <c r="FD31" s="857">
        <f t="shared" ref="FD31" si="566">SUM(FD27:FD30)</f>
        <v>0</v>
      </c>
      <c r="FE31" s="857">
        <f t="shared" ref="FE31" si="567">SUM(FE27:FE30)</f>
        <v>0</v>
      </c>
      <c r="FF31" s="857">
        <f t="shared" ref="FF31" si="568">SUM(FF27:FF30)</f>
        <v>0</v>
      </c>
      <c r="FG31" s="247"/>
      <c r="FH31" s="247"/>
      <c r="FI31" s="247"/>
      <c r="FJ31" s="247"/>
      <c r="FK31" s="247"/>
      <c r="FL31" s="247"/>
    </row>
    <row r="32" spans="1:174" s="1161" customFormat="1" ht="15" customHeight="1">
      <c r="B32" s="1160"/>
      <c r="C32" s="1175"/>
      <c r="D32" s="1160"/>
      <c r="J32" s="1356"/>
      <c r="K32" s="1356"/>
      <c r="L32" s="1356"/>
      <c r="M32" s="1356"/>
      <c r="N32" s="1356"/>
      <c r="O32" s="1356"/>
      <c r="Q32" s="1778"/>
      <c r="R32" s="1778"/>
      <c r="S32" s="1778"/>
      <c r="T32" s="1778"/>
      <c r="U32" s="1779"/>
      <c r="V32" s="1779"/>
      <c r="W32" s="1779"/>
      <c r="X32" s="1779"/>
      <c r="Y32" s="1778"/>
      <c r="Z32" s="1778"/>
      <c r="AA32" s="1778"/>
      <c r="AB32" s="1778"/>
      <c r="AC32" s="1780"/>
      <c r="AD32" s="1780"/>
      <c r="AE32" s="1780"/>
      <c r="AF32" s="1780"/>
      <c r="AG32" s="1781"/>
      <c r="AH32" s="1781"/>
      <c r="AI32" s="1781"/>
      <c r="AJ32" s="1781"/>
      <c r="AK32" s="1782"/>
      <c r="AL32" s="1782"/>
      <c r="AM32" s="1782"/>
      <c r="AN32" s="1782"/>
      <c r="AO32" s="1782"/>
      <c r="AP32" s="1783"/>
      <c r="AQ32" s="1783"/>
      <c r="AR32" s="1783"/>
      <c r="AS32" s="1783"/>
      <c r="AT32" s="1783"/>
      <c r="AW32" s="1773"/>
      <c r="AX32" s="1773"/>
      <c r="AY32" s="1773"/>
      <c r="AZ32" s="1773"/>
      <c r="BA32" s="1773"/>
      <c r="BB32" s="1773"/>
      <c r="BC32" s="1773"/>
      <c r="BD32" s="1773"/>
      <c r="BE32" s="1773"/>
      <c r="BF32" s="1774"/>
      <c r="BG32" s="1774"/>
      <c r="BH32" s="1774"/>
      <c r="BI32" s="1774"/>
      <c r="BJ32" s="1774"/>
      <c r="BK32" s="1774"/>
      <c r="BL32" s="1774"/>
      <c r="BM32" s="1774"/>
      <c r="BN32" s="1774"/>
      <c r="BO32" s="1775"/>
      <c r="BP32" s="1775"/>
      <c r="BQ32" s="1775"/>
      <c r="BR32" s="1775"/>
      <c r="BS32" s="1775"/>
      <c r="BT32" s="1775"/>
      <c r="BU32" s="1775"/>
      <c r="BV32" s="1775"/>
      <c r="BW32" s="1775"/>
      <c r="BX32" s="1776"/>
      <c r="BY32" s="1776"/>
      <c r="BZ32" s="1776"/>
      <c r="CA32" s="1776"/>
      <c r="CB32" s="1776"/>
      <c r="CC32" s="1776"/>
      <c r="CD32" s="1776"/>
      <c r="CE32" s="1776"/>
      <c r="CF32" s="1776"/>
      <c r="CG32" s="1777"/>
      <c r="CH32" s="1777"/>
      <c r="CI32" s="1777"/>
      <c r="CJ32" s="1777"/>
      <c r="CK32" s="1777"/>
      <c r="CL32" s="1777"/>
      <c r="CM32" s="1777"/>
      <c r="CN32" s="1777"/>
      <c r="CO32" s="1777"/>
      <c r="CR32" s="1773"/>
      <c r="CS32" s="1773"/>
      <c r="CT32" s="1773"/>
      <c r="CU32" s="1773"/>
      <c r="CV32" s="1773"/>
      <c r="CW32" s="1773"/>
      <c r="CX32" s="1773"/>
      <c r="CY32" s="1773"/>
      <c r="CZ32" s="1773"/>
      <c r="DA32" s="1774"/>
      <c r="DB32" s="1774"/>
      <c r="DC32" s="1774"/>
      <c r="DD32" s="1774"/>
      <c r="DE32" s="1774"/>
      <c r="DF32" s="1774"/>
      <c r="DG32" s="1774"/>
      <c r="DH32" s="1774"/>
      <c r="DI32" s="1774"/>
      <c r="DJ32" s="1775"/>
      <c r="DK32" s="1775"/>
      <c r="DL32" s="1775"/>
      <c r="DM32" s="1775"/>
      <c r="DN32" s="1775"/>
      <c r="DO32" s="1775"/>
      <c r="DP32" s="1775"/>
      <c r="DQ32" s="1775"/>
      <c r="DR32" s="1775"/>
      <c r="DS32" s="1776"/>
      <c r="DT32" s="1776"/>
      <c r="DU32" s="1776"/>
      <c r="DV32" s="1776"/>
      <c r="DW32" s="1776"/>
      <c r="DX32" s="1776"/>
      <c r="DY32" s="1776"/>
      <c r="DZ32" s="1776"/>
      <c r="EA32" s="1776"/>
      <c r="EB32" s="1777"/>
      <c r="EC32" s="1777"/>
      <c r="ED32" s="1777"/>
      <c r="EE32" s="1777"/>
      <c r="EF32" s="1777"/>
      <c r="EG32" s="1777"/>
      <c r="EH32" s="1777"/>
      <c r="EI32" s="1777"/>
      <c r="EJ32" s="1777"/>
      <c r="FG32" s="1772"/>
      <c r="FH32" s="1772"/>
      <c r="FI32" s="1772"/>
      <c r="FJ32" s="1772"/>
      <c r="FK32" s="1772"/>
      <c r="FL32" s="1772"/>
    </row>
    <row r="33" spans="1:174" s="1161" customFormat="1" ht="15" customHeight="1">
      <c r="A33" s="246">
        <v>102050</v>
      </c>
      <c r="B33" s="1160"/>
      <c r="C33" s="848" t="s">
        <v>405</v>
      </c>
      <c r="D33" s="1160"/>
      <c r="J33" s="1356"/>
      <c r="K33" s="1356"/>
      <c r="L33" s="1356"/>
      <c r="M33" s="1356"/>
      <c r="N33" s="1356"/>
      <c r="O33" s="1356"/>
      <c r="Q33" s="1778"/>
      <c r="R33" s="1778"/>
      <c r="S33" s="1778"/>
      <c r="T33" s="1778"/>
      <c r="U33" s="1779"/>
      <c r="V33" s="1779"/>
      <c r="W33" s="1779"/>
      <c r="X33" s="1779"/>
      <c r="Y33" s="1778"/>
      <c r="Z33" s="1778"/>
      <c r="AA33" s="1778"/>
      <c r="AB33" s="1778"/>
      <c r="AC33" s="1780"/>
      <c r="AD33" s="1780"/>
      <c r="AE33" s="1780"/>
      <c r="AF33" s="1780"/>
      <c r="AG33" s="1781"/>
      <c r="AH33" s="1781"/>
      <c r="AI33" s="1781"/>
      <c r="AJ33" s="1781"/>
      <c r="AK33" s="1782"/>
      <c r="AL33" s="1782"/>
      <c r="AM33" s="1782"/>
      <c r="AN33" s="1782"/>
      <c r="AO33" s="1782"/>
      <c r="AP33" s="1783"/>
      <c r="AQ33" s="1783"/>
      <c r="AR33" s="1783"/>
      <c r="AS33" s="1783"/>
      <c r="AT33" s="1783"/>
      <c r="AW33" s="1773"/>
      <c r="AX33" s="1773"/>
      <c r="AY33" s="1773"/>
      <c r="AZ33" s="1773"/>
      <c r="BA33" s="1773"/>
      <c r="BB33" s="1773"/>
      <c r="BC33" s="1773"/>
      <c r="BD33" s="1773"/>
      <c r="BE33" s="1773"/>
      <c r="BF33" s="1774"/>
      <c r="BG33" s="1774"/>
      <c r="BH33" s="1774"/>
      <c r="BI33" s="1774"/>
      <c r="BJ33" s="1774"/>
      <c r="BK33" s="1774"/>
      <c r="BL33" s="1774"/>
      <c r="BM33" s="1774"/>
      <c r="BN33" s="1774"/>
      <c r="BO33" s="1775"/>
      <c r="BP33" s="1775"/>
      <c r="BQ33" s="1775"/>
      <c r="BR33" s="1775"/>
      <c r="BS33" s="1775"/>
      <c r="BT33" s="1775"/>
      <c r="BU33" s="1775"/>
      <c r="BV33" s="1775"/>
      <c r="BW33" s="1775"/>
      <c r="BX33" s="1776"/>
      <c r="BY33" s="1776"/>
      <c r="BZ33" s="1776"/>
      <c r="CA33" s="1776"/>
      <c r="CB33" s="1776"/>
      <c r="CC33" s="1776"/>
      <c r="CD33" s="1776"/>
      <c r="CE33" s="1776"/>
      <c r="CF33" s="1776"/>
      <c r="CG33" s="1777"/>
      <c r="CH33" s="1777"/>
      <c r="CI33" s="1777"/>
      <c r="CJ33" s="1777"/>
      <c r="CK33" s="1777"/>
      <c r="CL33" s="1777"/>
      <c r="CM33" s="1777"/>
      <c r="CN33" s="1777"/>
      <c r="CO33" s="1777"/>
      <c r="CR33" s="1773"/>
      <c r="CS33" s="1773"/>
      <c r="CT33" s="1773"/>
      <c r="CU33" s="1773"/>
      <c r="CV33" s="1773"/>
      <c r="CW33" s="1773"/>
      <c r="CX33" s="1773"/>
      <c r="CY33" s="1773"/>
      <c r="CZ33" s="1773"/>
      <c r="DA33" s="1774"/>
      <c r="DB33" s="1774"/>
      <c r="DC33" s="1774"/>
      <c r="DD33" s="1774"/>
      <c r="DE33" s="1774"/>
      <c r="DF33" s="1774"/>
      <c r="DG33" s="1774"/>
      <c r="DH33" s="1774"/>
      <c r="DI33" s="1774"/>
      <c r="DJ33" s="1775"/>
      <c r="DK33" s="1775"/>
      <c r="DL33" s="1775"/>
      <c r="DM33" s="1775"/>
      <c r="DN33" s="1775"/>
      <c r="DO33" s="1775"/>
      <c r="DP33" s="1775"/>
      <c r="DQ33" s="1775"/>
      <c r="DR33" s="1775"/>
      <c r="DS33" s="1776"/>
      <c r="DT33" s="1776"/>
      <c r="DU33" s="1776"/>
      <c r="DV33" s="1776"/>
      <c r="DW33" s="1776"/>
      <c r="DX33" s="1776"/>
      <c r="DY33" s="1776"/>
      <c r="DZ33" s="1776"/>
      <c r="EA33" s="1776"/>
      <c r="EB33" s="1777"/>
      <c r="EC33" s="1777"/>
      <c r="ED33" s="1777"/>
      <c r="EE33" s="1777"/>
      <c r="EF33" s="1777"/>
      <c r="EG33" s="1777"/>
      <c r="EH33" s="1777"/>
      <c r="EI33" s="1777"/>
      <c r="EJ33" s="1777"/>
      <c r="FG33" s="1772"/>
      <c r="FH33" s="1772"/>
      <c r="FI33" s="1772"/>
      <c r="FJ33" s="1772"/>
      <c r="FK33" s="1772"/>
      <c r="FL33" s="1772"/>
      <c r="FN33" s="1362">
        <f t="shared" ref="FN33:FN35" si="569">(((F33/30/8)*1.5)*(Q33+U33+Y33))-(AZ33+BI33+BR33)</f>
        <v>0</v>
      </c>
      <c r="FO33" s="1362">
        <f t="shared" ref="FO33:FO35" si="570">(((F33/30/8)*2)*(S33+W33+AA33))-(BB33+BK33+BT33)</f>
        <v>0</v>
      </c>
      <c r="FP33" s="1364">
        <f t="shared" ref="FP33:FP35" si="571">(SUM(AW33:CF33))-(SUM(CR33:DR33))</f>
        <v>0</v>
      </c>
      <c r="FQ33" s="1362">
        <f t="shared" ref="FQ33:FQ35" si="572">(F33/30*I33)-(CR33+DA33+DJ33)</f>
        <v>0</v>
      </c>
      <c r="FR33" s="1363">
        <f t="shared" ref="FR33:FR35" si="573">(SUM(EL33:EU33))-((SUM(EW33:FF33))*$FR$5)</f>
        <v>0</v>
      </c>
    </row>
    <row r="34" spans="1:174" s="891" customFormat="1" ht="15" customHeight="1" outlineLevel="1">
      <c r="A34" s="246">
        <v>102050</v>
      </c>
      <c r="B34" s="881">
        <v>9</v>
      </c>
      <c r="C34" s="174" t="s">
        <v>406</v>
      </c>
      <c r="D34" s="276" t="s">
        <v>28</v>
      </c>
      <c r="E34" s="276" t="s">
        <v>20</v>
      </c>
      <c r="F34" s="231">
        <v>4002.28</v>
      </c>
      <c r="G34" s="888">
        <v>250</v>
      </c>
      <c r="H34" s="889">
        <f t="shared" ref="H34" si="574">+F34+G34</f>
        <v>4252.2800000000007</v>
      </c>
      <c r="I34" s="231">
        <v>15</v>
      </c>
      <c r="J34" s="890">
        <v>1</v>
      </c>
      <c r="K34" s="890">
        <v>0</v>
      </c>
      <c r="L34" s="890">
        <v>0</v>
      </c>
      <c r="M34" s="890">
        <v>0</v>
      </c>
      <c r="N34" s="890">
        <v>0</v>
      </c>
      <c r="O34" s="890">
        <f t="shared" ref="O34" si="575">SUM(J34:N34)</f>
        <v>1</v>
      </c>
      <c r="Q34" s="892"/>
      <c r="R34" s="893">
        <f t="shared" ref="R34" si="576">($F34/30/8*1.5)*Q34</f>
        <v>0</v>
      </c>
      <c r="S34" s="892"/>
      <c r="T34" s="893">
        <f t="shared" ref="T34" si="577">($F34/30/8*2)*S34</f>
        <v>0</v>
      </c>
      <c r="U34" s="892"/>
      <c r="V34" s="893">
        <f t="shared" ref="V34" si="578">($F34/30/8*1.5)*U34</f>
        <v>0</v>
      </c>
      <c r="W34" s="892"/>
      <c r="X34" s="893">
        <f t="shared" ref="X34" si="579">($F34/30/8*2)*W34</f>
        <v>0</v>
      </c>
      <c r="Y34" s="892"/>
      <c r="Z34" s="893">
        <f t="shared" ref="Z34" si="580">(($F34/30/8)*1.5)*Y34</f>
        <v>0</v>
      </c>
      <c r="AA34" s="894"/>
      <c r="AB34" s="893">
        <f t="shared" ref="AB34" si="581">(($F34/30/8)*2)*AA34</f>
        <v>0</v>
      </c>
      <c r="AC34" s="894"/>
      <c r="AD34" s="893">
        <f t="shared" ref="AD34" si="582">(($F34/30/8)*1.5)*AC34</f>
        <v>0</v>
      </c>
      <c r="AE34" s="894"/>
      <c r="AF34" s="893">
        <f t="shared" ref="AF34" si="583">(($F34/30/8)*2)*AE34</f>
        <v>0</v>
      </c>
      <c r="AG34" s="893"/>
      <c r="AH34" s="893">
        <f t="shared" ref="AH34" si="584">(($F34/30/8)*1.5)*AG34</f>
        <v>0</v>
      </c>
      <c r="AI34" s="894"/>
      <c r="AJ34" s="893">
        <f t="shared" ref="AJ34" si="585">(($F34/30/8)*2)*AI34</f>
        <v>0</v>
      </c>
      <c r="AK34" s="893"/>
      <c r="AL34" s="893"/>
      <c r="AM34" s="893"/>
      <c r="AN34" s="893"/>
      <c r="AO34" s="893"/>
      <c r="AP34" s="893"/>
      <c r="AQ34" s="893"/>
      <c r="AR34" s="893"/>
      <c r="AS34" s="893"/>
      <c r="AT34" s="893"/>
      <c r="AU34" s="893"/>
      <c r="AV34" s="895"/>
      <c r="AW34" s="893">
        <f t="shared" si="382"/>
        <v>2001.14</v>
      </c>
      <c r="AX34" s="893">
        <f t="shared" ref="AX34" si="586">((G34/30)*I34)*$J34</f>
        <v>125.00000000000001</v>
      </c>
      <c r="AY34" s="893">
        <f t="shared" ref="AY34" si="587">Q34</f>
        <v>0</v>
      </c>
      <c r="AZ34" s="893">
        <f t="shared" ref="AZ34" si="588">R34</f>
        <v>0</v>
      </c>
      <c r="BA34" s="893">
        <f t="shared" ref="BA34" si="589">S34</f>
        <v>0</v>
      </c>
      <c r="BB34" s="893">
        <f t="shared" ref="BB34" si="590">T34</f>
        <v>0</v>
      </c>
      <c r="BC34" s="893">
        <f t="shared" ref="BC34" si="591">AK34+AP34</f>
        <v>0</v>
      </c>
      <c r="BD34" s="231">
        <f t="shared" ref="BD34:BD36" si="592">(AW34+AZ34+BB34+BC34)*0.1267</f>
        <v>253.54443800000001</v>
      </c>
      <c r="BE34" s="893">
        <f t="shared" ref="BE34" si="593">SUM(AW34:BD34)-AY34-BA34</f>
        <v>2379.6844380000002</v>
      </c>
      <c r="BF34" s="893">
        <f t="shared" si="90"/>
        <v>0</v>
      </c>
      <c r="BG34" s="893">
        <f t="shared" si="336"/>
        <v>0</v>
      </c>
      <c r="BH34" s="893">
        <f t="shared" ref="BH34" si="594">U34</f>
        <v>0</v>
      </c>
      <c r="BI34" s="893">
        <f t="shared" ref="BI34" si="595">V34</f>
        <v>0</v>
      </c>
      <c r="BJ34" s="893">
        <f t="shared" ref="BJ34" si="596">W34</f>
        <v>0</v>
      </c>
      <c r="BK34" s="893">
        <f t="shared" ref="BK34" si="597">X34</f>
        <v>0</v>
      </c>
      <c r="BL34" s="893">
        <f t="shared" ref="BL34" si="598">AL34+AQ34</f>
        <v>0</v>
      </c>
      <c r="BM34" s="231">
        <f t="shared" ref="BM34:BM36" si="599">(+BF34+BI34+BK34+BL34)*0.1267</f>
        <v>0</v>
      </c>
      <c r="BN34" s="889">
        <f t="shared" ref="BN34" si="600">SUM(BF34:BM34)-BH34-BJ34</f>
        <v>0</v>
      </c>
      <c r="BO34" s="893">
        <f t="shared" si="21"/>
        <v>0</v>
      </c>
      <c r="BP34" s="893">
        <f t="shared" si="94"/>
        <v>0</v>
      </c>
      <c r="BQ34" s="893">
        <f t="shared" ref="BQ34" si="601">Y34</f>
        <v>0</v>
      </c>
      <c r="BR34" s="893">
        <f t="shared" ref="BR34" si="602">Z34</f>
        <v>0</v>
      </c>
      <c r="BS34" s="893">
        <f t="shared" ref="BS34" si="603">AA34</f>
        <v>0</v>
      </c>
      <c r="BT34" s="893">
        <f t="shared" ref="BT34" si="604">AB34</f>
        <v>0</v>
      </c>
      <c r="BU34" s="893">
        <f t="shared" ref="BU34" si="605">AM34+AR34</f>
        <v>0</v>
      </c>
      <c r="BV34" s="231">
        <f t="shared" ref="BV34:BV36" si="606">(BO34+BR34+BT34+BU34)*0.1267</f>
        <v>0</v>
      </c>
      <c r="BW34" s="893">
        <f t="shared" ref="BW34" si="607">SUM(BO34:BV34)-BQ34-BS34</f>
        <v>0</v>
      </c>
      <c r="BX34" s="896">
        <f t="shared" si="344"/>
        <v>0</v>
      </c>
      <c r="BY34" s="897">
        <f t="shared" si="345"/>
        <v>0</v>
      </c>
      <c r="BZ34" s="897">
        <f t="shared" ref="BZ34" si="608">AC34</f>
        <v>0</v>
      </c>
      <c r="CA34" s="897">
        <f t="shared" ref="CA34" si="609">AD34</f>
        <v>0</v>
      </c>
      <c r="CB34" s="897">
        <f t="shared" ref="CB34" si="610">AE34</f>
        <v>0</v>
      </c>
      <c r="CC34" s="897">
        <f t="shared" ref="CC34" si="611">AF34</f>
        <v>0</v>
      </c>
      <c r="CD34" s="897">
        <f t="shared" ref="CD34" si="612">AN34+AS34</f>
        <v>0</v>
      </c>
      <c r="CE34" s="898">
        <f>(BX34+CA34+CC34)*0.09</f>
        <v>0</v>
      </c>
      <c r="CF34" s="899">
        <f t="shared" ref="CF34" si="613">SUM(BX34:CE34)-BZ34-CB34</f>
        <v>0</v>
      </c>
      <c r="CG34" s="900">
        <f t="shared" si="350"/>
        <v>0</v>
      </c>
      <c r="CH34" s="897">
        <f t="shared" ref="CH34:CH36" si="614">(($G34/30)*$I34)*$N34</f>
        <v>0</v>
      </c>
      <c r="CI34" s="897">
        <f t="shared" ref="CI34" si="615">+AG34</f>
        <v>0</v>
      </c>
      <c r="CJ34" s="897">
        <f t="shared" ref="CJ34" si="616">AH34</f>
        <v>0</v>
      </c>
      <c r="CK34" s="897">
        <f t="shared" ref="CK34" si="617">AI34</f>
        <v>0</v>
      </c>
      <c r="CL34" s="897">
        <f t="shared" ref="CL34" si="618">AJ34</f>
        <v>0</v>
      </c>
      <c r="CM34" s="897">
        <f t="shared" ref="CM34" si="619">AO34+AT34</f>
        <v>0</v>
      </c>
      <c r="CN34" s="898">
        <f>(CG34+CJ34+CL34)*0.09</f>
        <v>0</v>
      </c>
      <c r="CO34" s="898">
        <f t="shared" ref="CO34" si="620">SUM(CG34:CN34)-CI34-CK34</f>
        <v>0</v>
      </c>
      <c r="CQ34" s="901" t="s">
        <v>20</v>
      </c>
      <c r="CR34" s="893">
        <f t="shared" si="47"/>
        <v>2001.14</v>
      </c>
      <c r="CS34" s="893">
        <f t="shared" si="48"/>
        <v>125.00000000000001</v>
      </c>
      <c r="CT34" s="893">
        <f t="shared" si="49"/>
        <v>0</v>
      </c>
      <c r="CU34" s="893">
        <f t="shared" si="50"/>
        <v>0</v>
      </c>
      <c r="CV34" s="893">
        <f t="shared" si="51"/>
        <v>0</v>
      </c>
      <c r="CW34" s="893">
        <f t="shared" si="52"/>
        <v>0</v>
      </c>
      <c r="CX34" s="893">
        <f t="shared" si="53"/>
        <v>0</v>
      </c>
      <c r="CY34" s="893">
        <f t="shared" ref="CY34" si="621">IF($CQ34="PROQUIMA",$BD34+$BM34+$BV34+$CE34+CN34,0)</f>
        <v>253.54443800000001</v>
      </c>
      <c r="CZ34" s="893">
        <f t="shared" ref="CZ34" si="622">SUM(CR34:CY34)-CT34-CV34</f>
        <v>2379.6844380000002</v>
      </c>
      <c r="DA34" s="893">
        <f t="shared" si="116"/>
        <v>0</v>
      </c>
      <c r="DB34" s="893">
        <f t="shared" si="56"/>
        <v>0</v>
      </c>
      <c r="DC34" s="893">
        <f t="shared" si="57"/>
        <v>0</v>
      </c>
      <c r="DD34" s="893">
        <f t="shared" si="58"/>
        <v>0</v>
      </c>
      <c r="DE34" s="893">
        <f t="shared" si="117"/>
        <v>0</v>
      </c>
      <c r="DF34" s="893">
        <f t="shared" si="59"/>
        <v>0</v>
      </c>
      <c r="DG34" s="893">
        <f t="shared" si="60"/>
        <v>0</v>
      </c>
      <c r="DH34" s="893">
        <f t="shared" si="61"/>
        <v>0</v>
      </c>
      <c r="DI34" s="893">
        <f t="shared" ref="DI34" si="623">SUM(DA34:DH34)-DC34-DE34</f>
        <v>0</v>
      </c>
      <c r="DJ34" s="893">
        <f t="shared" ref="DJ34:DJ36" si="624">IF($CQ34="UNHESA LIQUIDOS",$AW34+$BF34+$BO34+$BX34+$CG34,0)</f>
        <v>0</v>
      </c>
      <c r="DK34" s="893">
        <f t="shared" ref="DK34:DK36" si="625">IF($CQ34="CALIDUL",$AX34+$BG34+$BP34+$BY34+$CH34,0)</f>
        <v>0</v>
      </c>
      <c r="DL34" s="893">
        <f t="shared" ref="DL34:DL36" si="626">IF($CQ34="CALIDUL",$AY34+$BH34+$BQ34+$BZ34+$CI34,0)</f>
        <v>0</v>
      </c>
      <c r="DM34" s="893">
        <f t="shared" ref="DM34:DM36" si="627">IF($CQ34="CALIDUL",$AZ34+$BI34+$BR34+$CA34+$CJ34,0)</f>
        <v>0</v>
      </c>
      <c r="DN34" s="893">
        <f t="shared" ref="DN34:DN36" si="628">IF($CQ34="CALIDUL",$BA34+$BJ34+$BS34+$CB34+$CK34,0)</f>
        <v>0</v>
      </c>
      <c r="DO34" s="893">
        <f t="shared" ref="DO34:DO36" si="629">IF($CQ34="CALIDUL",$BB34+$BK34+$BT34+$CC34+$CL34,0)</f>
        <v>0</v>
      </c>
      <c r="DP34" s="893">
        <f t="shared" ref="DP34:DP36" si="630">IF($CQ34="CALIDUL",$BC34+$BL34+$BU34+$CD34+$CM34,0)</f>
        <v>0</v>
      </c>
      <c r="DQ34" s="893">
        <f t="shared" ref="DQ34:DQ36" si="631">IF($CQ34="CALIDUL",$BD34+$BM34+$BV34+$CE34+$CN34,0)</f>
        <v>0</v>
      </c>
      <c r="DR34" s="893">
        <f t="shared" ref="DR34" si="632">SUM(DJ34:DQ34)-DL34-DN34</f>
        <v>0</v>
      </c>
      <c r="DS34" s="896">
        <f t="shared" ref="DS34:DS36" si="633">IF($CQ34="ECONACIONAL",$AW34+$BF34+$BO34+$BX34+$CG34,0)</f>
        <v>0</v>
      </c>
      <c r="DT34" s="897">
        <f t="shared" ref="DT34:DT36" si="634">IF($CQ34="ECONACIONAL",$AX34+$BG34+$BP34+$BY34+$CH34,0)</f>
        <v>0</v>
      </c>
      <c r="DU34" s="897">
        <f t="shared" ref="DU34:DU36" si="635">IF($CQ34="ECONACIONAL",$AY34+$BH34+$BQ34+$BZ34+$CI34,0)</f>
        <v>0</v>
      </c>
      <c r="DV34" s="897">
        <f t="shared" ref="DV34:DV36" si="636">IF($CQ34="ECONACIONAL",$AZ34+$BI34+$BR34+$CA34+$CJ34,0)</f>
        <v>0</v>
      </c>
      <c r="DW34" s="897">
        <f t="shared" ref="DW34:DW36" si="637">IF($CQ34="ECONACIONAL",$BA34+$BJ34+$BS34+$CB34+$CK34,0)</f>
        <v>0</v>
      </c>
      <c r="DX34" s="897">
        <f t="shared" ref="DX34:DX36" si="638">IF($CQ34="ECONACIONAL",$BB34+$BK34+$BT34+$CC34+$CL34,0)</f>
        <v>0</v>
      </c>
      <c r="DY34" s="898">
        <f t="shared" ref="DY34:DY36" si="639">IF($CQ34="ECONACIONAL",$BC34+$BL34+$BU34+$CD34+$CM34,0)</f>
        <v>0</v>
      </c>
      <c r="DZ34" s="898">
        <f t="shared" ref="DZ34:DZ36" si="640">IF($CQ34="ECONACIONAL",$BD34+$BM34+$BV34+$CE34+$CN34,0)</f>
        <v>0</v>
      </c>
      <c r="EA34" s="899">
        <f t="shared" ref="EA34" si="641">SUM(DS34:DZ34)-DU34-DW34</f>
        <v>0</v>
      </c>
      <c r="EB34" s="896">
        <f t="shared" ref="EB34:EB36" si="642">IF($CQ34="CLEARTEC",$AW34+$BF34+$BO34+$BX34+$CG34,0)</f>
        <v>0</v>
      </c>
      <c r="EC34" s="897">
        <f t="shared" ref="EC34:EC36" si="643">IF($CQ34="CLEARTEC",$AX34+$BG34+$BP34+$BY34+$CH34,0)</f>
        <v>0</v>
      </c>
      <c r="ED34" s="897">
        <f t="shared" ref="ED34:ED36" si="644">IF($CQ34="CLEARTEC",$AY34+$BH34+$BQ34+$BZ34+$CI34,0)</f>
        <v>0</v>
      </c>
      <c r="EE34" s="897">
        <f t="shared" ref="EE34:EE36" si="645">IF($CQ34="CLEARTEC",$AZ34+$BI34+$BR34+$CA34+$CJ34,0)</f>
        <v>0</v>
      </c>
      <c r="EF34" s="897">
        <f t="shared" ref="EF34:EF36" si="646">IF($CQ34="CLEARTEC",$BA34+$BJ34+$BS34+$CB34+$CK34,0)</f>
        <v>0</v>
      </c>
      <c r="EG34" s="897">
        <f t="shared" ref="EG34:EG36" si="647">IF($CQ34="CLEARTEC",$BB34+$BK34+$BT34+$CC34+$CL34,0)</f>
        <v>0</v>
      </c>
      <c r="EH34" s="898">
        <f t="shared" ref="EH34:EH36" si="648">IF($CQ34="CLEARTEC",$BC34+$BL34+$BU34+$CD34+$CM34,0)</f>
        <v>0</v>
      </c>
      <c r="EI34" s="898">
        <f t="shared" ref="EI34:EI36" si="649">IF($CQ34="CLEARTEC",$BD34+$BM34+$BV34+$CE34+$CN34,0)</f>
        <v>0</v>
      </c>
      <c r="EJ34" s="898">
        <f t="shared" ref="EJ34" si="650">SUM(EB34:EI34)-ED34-EF34</f>
        <v>0</v>
      </c>
      <c r="EL34" s="907">
        <v>2.95</v>
      </c>
      <c r="EM34" s="901">
        <v>810.96</v>
      </c>
      <c r="EN34" s="901"/>
      <c r="EO34" s="901"/>
      <c r="EP34" s="274"/>
      <c r="EQ34" s="274"/>
      <c r="ER34" s="274"/>
      <c r="ES34" s="901"/>
      <c r="ET34" s="901"/>
      <c r="EU34" s="229">
        <f t="shared" ref="EU34:EU35" si="651">+EP34+EQ34+ER34</f>
        <v>0</v>
      </c>
      <c r="EW34" s="892">
        <f t="shared" ref="EW34" si="652">IF($I34&lt;=15,EL34/2,EL34)</f>
        <v>1.4750000000000001</v>
      </c>
      <c r="EX34" s="892">
        <f t="shared" ref="EX34" si="653">IF($I34&lt;=15,EM34/2,EM34)</f>
        <v>405.48</v>
      </c>
      <c r="EY34" s="892">
        <f t="shared" ref="EY34" si="654">IF($I34&lt;=15,EN34/2,EN34)</f>
        <v>0</v>
      </c>
      <c r="EZ34" s="892">
        <f t="shared" ref="EZ34" si="655">IF($I34&lt;=15,EO34/2,EO34)</f>
        <v>0</v>
      </c>
      <c r="FA34" s="892">
        <f t="shared" ref="FA34" si="656">IF($I34&lt;=15,EP34/2,EP34)</f>
        <v>0</v>
      </c>
      <c r="FB34" s="892">
        <f t="shared" ref="FB34" si="657">IF($I34&lt;=15,EQ34/2,EQ34)</f>
        <v>0</v>
      </c>
      <c r="FC34" s="892">
        <f t="shared" ref="FC34" si="658">IF($I34&lt;=15,ER34/2,ER34)</f>
        <v>0</v>
      </c>
      <c r="FD34" s="892">
        <f t="shared" ref="FD34" si="659">IF($I34&lt;=15,ES34/2,ES34)</f>
        <v>0</v>
      </c>
      <c r="FE34" s="892">
        <f t="shared" ref="FE34" si="660">IF($I34&lt;=15,ET34/2,ET34)</f>
        <v>0</v>
      </c>
      <c r="FF34" s="892">
        <f t="shared" ref="FF34" si="661">IF($I34&lt;=15,EU34/2,EU34)</f>
        <v>0</v>
      </c>
      <c r="FG34" s="902"/>
      <c r="FH34" s="902"/>
      <c r="FI34" s="902"/>
      <c r="FJ34" s="902"/>
      <c r="FK34" s="902"/>
      <c r="FL34" s="902"/>
      <c r="FN34" s="1362">
        <f t="shared" si="569"/>
        <v>0</v>
      </c>
      <c r="FO34" s="1362">
        <f t="shared" si="570"/>
        <v>0</v>
      </c>
      <c r="FP34" s="1364">
        <f t="shared" si="571"/>
        <v>0</v>
      </c>
      <c r="FQ34" s="1362">
        <f t="shared" si="572"/>
        <v>0</v>
      </c>
      <c r="FR34" s="1363">
        <f t="shared" si="573"/>
        <v>406.95500000000004</v>
      </c>
    </row>
    <row r="35" spans="1:174" s="891" customFormat="1" ht="15" customHeight="1" outlineLevel="1">
      <c r="A35" s="246">
        <v>102050</v>
      </c>
      <c r="B35" s="881">
        <v>10</v>
      </c>
      <c r="C35" s="174" t="s">
        <v>407</v>
      </c>
      <c r="D35" s="276" t="s">
        <v>28</v>
      </c>
      <c r="E35" s="276" t="s">
        <v>20</v>
      </c>
      <c r="F35" s="231">
        <v>4002.28</v>
      </c>
      <c r="G35" s="888">
        <v>250</v>
      </c>
      <c r="H35" s="889">
        <f t="shared" ref="H35" si="662">+F35+G35</f>
        <v>4252.2800000000007</v>
      </c>
      <c r="I35" s="231">
        <v>15</v>
      </c>
      <c r="J35" s="890">
        <v>1</v>
      </c>
      <c r="K35" s="890">
        <v>0</v>
      </c>
      <c r="L35" s="890">
        <v>0</v>
      </c>
      <c r="M35" s="890">
        <v>0</v>
      </c>
      <c r="N35" s="890">
        <v>0</v>
      </c>
      <c r="O35" s="890">
        <f t="shared" ref="O35" si="663">SUM(J35:N35)</f>
        <v>1</v>
      </c>
      <c r="Q35" s="892"/>
      <c r="R35" s="893">
        <f t="shared" ref="R35" si="664">($F35/30/8*1.5)*Q35</f>
        <v>0</v>
      </c>
      <c r="S35" s="892"/>
      <c r="T35" s="893">
        <f t="shared" ref="T35" si="665">($F35/30/8*2)*S35</f>
        <v>0</v>
      </c>
      <c r="U35" s="892"/>
      <c r="V35" s="893">
        <f t="shared" ref="V35" si="666">($F35/30/8*1.5)*U35</f>
        <v>0</v>
      </c>
      <c r="W35" s="892"/>
      <c r="X35" s="893">
        <f t="shared" ref="X35" si="667">($F35/30/8*2)*W35</f>
        <v>0</v>
      </c>
      <c r="Y35" s="892"/>
      <c r="Z35" s="893">
        <f t="shared" ref="Z35" si="668">(($F35/30/8)*1.5)*Y35</f>
        <v>0</v>
      </c>
      <c r="AA35" s="894"/>
      <c r="AB35" s="893">
        <f t="shared" ref="AB35" si="669">(($F35/30/8)*2)*AA35</f>
        <v>0</v>
      </c>
      <c r="AC35" s="894"/>
      <c r="AD35" s="893">
        <f t="shared" ref="AD35" si="670">(($F35/30/8)*1.5)*AC35</f>
        <v>0</v>
      </c>
      <c r="AE35" s="894"/>
      <c r="AF35" s="893">
        <f t="shared" ref="AF35" si="671">(($F35/30/8)*2)*AE35</f>
        <v>0</v>
      </c>
      <c r="AG35" s="893"/>
      <c r="AH35" s="893">
        <f t="shared" ref="AH35" si="672">(($F35/30/8)*1.5)*AG35</f>
        <v>0</v>
      </c>
      <c r="AI35" s="894"/>
      <c r="AJ35" s="893">
        <f t="shared" ref="AJ35" si="673">(($F35/30/8)*2)*AI35</f>
        <v>0</v>
      </c>
      <c r="AK35" s="893"/>
      <c r="AL35" s="893"/>
      <c r="AM35" s="893"/>
      <c r="AN35" s="893"/>
      <c r="AO35" s="893"/>
      <c r="AP35" s="893"/>
      <c r="AQ35" s="893"/>
      <c r="AR35" s="893"/>
      <c r="AS35" s="893"/>
      <c r="AT35" s="893"/>
      <c r="AU35" s="893"/>
      <c r="AV35" s="895"/>
      <c r="AW35" s="893">
        <f t="shared" si="382"/>
        <v>2001.14</v>
      </c>
      <c r="AX35" s="893">
        <f>((G35/30)*I35)*$J35</f>
        <v>125.00000000000001</v>
      </c>
      <c r="AY35" s="893">
        <f t="shared" ref="AY35" si="674">Q35</f>
        <v>0</v>
      </c>
      <c r="AZ35" s="893">
        <f t="shared" ref="AZ35" si="675">R35</f>
        <v>0</v>
      </c>
      <c r="BA35" s="893">
        <f t="shared" ref="BA35" si="676">S35</f>
        <v>0</v>
      </c>
      <c r="BB35" s="893">
        <f t="shared" ref="BB35" si="677">T35</f>
        <v>0</v>
      </c>
      <c r="BC35" s="893">
        <f t="shared" ref="BC35" si="678">AK35+AP35</f>
        <v>0</v>
      </c>
      <c r="BD35" s="231">
        <f t="shared" si="592"/>
        <v>253.54443800000001</v>
      </c>
      <c r="BE35" s="893">
        <f t="shared" ref="BE35" si="679">SUM(AW35:BD35)-AY35-BA35</f>
        <v>2379.6844380000002</v>
      </c>
      <c r="BF35" s="893">
        <f t="shared" si="90"/>
        <v>0</v>
      </c>
      <c r="BG35" s="893">
        <f t="shared" si="336"/>
        <v>0</v>
      </c>
      <c r="BH35" s="893">
        <f t="shared" ref="BH35" si="680">U35</f>
        <v>0</v>
      </c>
      <c r="BI35" s="893">
        <f t="shared" ref="BI35" si="681">V35</f>
        <v>0</v>
      </c>
      <c r="BJ35" s="893">
        <f t="shared" ref="BJ35" si="682">W35</f>
        <v>0</v>
      </c>
      <c r="BK35" s="893">
        <f t="shared" ref="BK35" si="683">X35</f>
        <v>0</v>
      </c>
      <c r="BL35" s="893">
        <f t="shared" ref="BL35" si="684">AL35+AQ35</f>
        <v>0</v>
      </c>
      <c r="BM35" s="231">
        <f t="shared" si="599"/>
        <v>0</v>
      </c>
      <c r="BN35" s="889">
        <f t="shared" ref="BN35" si="685">SUM(BF35:BM35)-BH35-BJ35</f>
        <v>0</v>
      </c>
      <c r="BO35" s="893">
        <f t="shared" si="21"/>
        <v>0</v>
      </c>
      <c r="BP35" s="893">
        <f t="shared" si="94"/>
        <v>0</v>
      </c>
      <c r="BQ35" s="893">
        <f t="shared" ref="BQ35" si="686">Y35</f>
        <v>0</v>
      </c>
      <c r="BR35" s="893">
        <f t="shared" ref="BR35" si="687">Z35</f>
        <v>0</v>
      </c>
      <c r="BS35" s="893">
        <f t="shared" ref="BS35" si="688">AA35</f>
        <v>0</v>
      </c>
      <c r="BT35" s="893">
        <f t="shared" ref="BT35" si="689">AB35</f>
        <v>0</v>
      </c>
      <c r="BU35" s="893">
        <f t="shared" ref="BU35" si="690">AM35+AR35</f>
        <v>0</v>
      </c>
      <c r="BV35" s="231">
        <f t="shared" si="606"/>
        <v>0</v>
      </c>
      <c r="BW35" s="893">
        <f t="shared" ref="BW35" si="691">SUM(BO35:BV35)-BQ35-BS35</f>
        <v>0</v>
      </c>
      <c r="BX35" s="896">
        <f t="shared" si="344"/>
        <v>0</v>
      </c>
      <c r="BY35" s="897">
        <f t="shared" si="345"/>
        <v>0</v>
      </c>
      <c r="BZ35" s="897">
        <f t="shared" ref="BZ35" si="692">AC35</f>
        <v>0</v>
      </c>
      <c r="CA35" s="897">
        <f t="shared" ref="CA35" si="693">AD35</f>
        <v>0</v>
      </c>
      <c r="CB35" s="897">
        <f t="shared" ref="CB35" si="694">AE35</f>
        <v>0</v>
      </c>
      <c r="CC35" s="897">
        <f t="shared" ref="CC35" si="695">AF35</f>
        <v>0</v>
      </c>
      <c r="CD35" s="897">
        <f t="shared" ref="CD35" si="696">AN35+AS35</f>
        <v>0</v>
      </c>
      <c r="CE35" s="898">
        <f>(BX35+CA35+CC35)*0.09</f>
        <v>0</v>
      </c>
      <c r="CF35" s="899">
        <f t="shared" ref="CF35" si="697">SUM(BX35:CE35)-BZ35-CB35</f>
        <v>0</v>
      </c>
      <c r="CG35" s="900">
        <f t="shared" si="350"/>
        <v>0</v>
      </c>
      <c r="CH35" s="897">
        <f t="shared" si="614"/>
        <v>0</v>
      </c>
      <c r="CI35" s="897">
        <f t="shared" ref="CI35" si="698">+AG35</f>
        <v>0</v>
      </c>
      <c r="CJ35" s="897">
        <f t="shared" ref="CJ35" si="699">AH35</f>
        <v>0</v>
      </c>
      <c r="CK35" s="897">
        <f t="shared" ref="CK35" si="700">AI35</f>
        <v>0</v>
      </c>
      <c r="CL35" s="897">
        <f t="shared" ref="CL35" si="701">AJ35</f>
        <v>0</v>
      </c>
      <c r="CM35" s="897">
        <f t="shared" ref="CM35" si="702">AO35+AT35</f>
        <v>0</v>
      </c>
      <c r="CN35" s="898">
        <f>(CG35+CJ35+CL35)*0.09</f>
        <v>0</v>
      </c>
      <c r="CO35" s="898">
        <f t="shared" ref="CO35" si="703">SUM(CG35:CN35)-CI35-CK35</f>
        <v>0</v>
      </c>
      <c r="CQ35" s="901" t="s">
        <v>20</v>
      </c>
      <c r="CR35" s="893">
        <f t="shared" si="47"/>
        <v>2001.14</v>
      </c>
      <c r="CS35" s="893">
        <f t="shared" si="48"/>
        <v>125.00000000000001</v>
      </c>
      <c r="CT35" s="893">
        <f t="shared" si="49"/>
        <v>0</v>
      </c>
      <c r="CU35" s="893">
        <f t="shared" si="50"/>
        <v>0</v>
      </c>
      <c r="CV35" s="893">
        <f t="shared" si="51"/>
        <v>0</v>
      </c>
      <c r="CW35" s="893">
        <f t="shared" si="52"/>
        <v>0</v>
      </c>
      <c r="CX35" s="893">
        <f t="shared" si="53"/>
        <v>0</v>
      </c>
      <c r="CY35" s="893">
        <f t="shared" ref="CY35" si="704">IF($CQ35="PROQUIMA",$BD35+$BM35+$BV35+$CE35+CN35,0)</f>
        <v>253.54443800000001</v>
      </c>
      <c r="CZ35" s="893">
        <f t="shared" ref="CZ35" si="705">SUM(CR35:CY35)-CT35-CV35</f>
        <v>2379.6844380000002</v>
      </c>
      <c r="DA35" s="893">
        <f t="shared" si="116"/>
        <v>0</v>
      </c>
      <c r="DB35" s="893">
        <f t="shared" si="56"/>
        <v>0</v>
      </c>
      <c r="DC35" s="893">
        <f t="shared" si="57"/>
        <v>0</v>
      </c>
      <c r="DD35" s="893">
        <f t="shared" si="58"/>
        <v>0</v>
      </c>
      <c r="DE35" s="893">
        <f t="shared" si="117"/>
        <v>0</v>
      </c>
      <c r="DF35" s="893">
        <f t="shared" si="59"/>
        <v>0</v>
      </c>
      <c r="DG35" s="893">
        <f t="shared" si="60"/>
        <v>0</v>
      </c>
      <c r="DH35" s="893">
        <f t="shared" si="61"/>
        <v>0</v>
      </c>
      <c r="DI35" s="893">
        <f t="shared" ref="DI35" si="706">SUM(DA35:DH35)-DC35-DE35</f>
        <v>0</v>
      </c>
      <c r="DJ35" s="893">
        <f t="shared" si="624"/>
        <v>0</v>
      </c>
      <c r="DK35" s="893">
        <f t="shared" si="625"/>
        <v>0</v>
      </c>
      <c r="DL35" s="893">
        <f t="shared" si="626"/>
        <v>0</v>
      </c>
      <c r="DM35" s="893">
        <f t="shared" si="627"/>
        <v>0</v>
      </c>
      <c r="DN35" s="893">
        <f t="shared" si="628"/>
        <v>0</v>
      </c>
      <c r="DO35" s="893">
        <f t="shared" si="629"/>
        <v>0</v>
      </c>
      <c r="DP35" s="893">
        <f t="shared" si="630"/>
        <v>0</v>
      </c>
      <c r="DQ35" s="893">
        <f t="shared" si="631"/>
        <v>0</v>
      </c>
      <c r="DR35" s="893">
        <f t="shared" ref="DR35" si="707">SUM(DJ35:DQ35)-DL35-DN35</f>
        <v>0</v>
      </c>
      <c r="DS35" s="896">
        <f t="shared" si="633"/>
        <v>0</v>
      </c>
      <c r="DT35" s="897">
        <f t="shared" si="634"/>
        <v>0</v>
      </c>
      <c r="DU35" s="897">
        <f t="shared" si="635"/>
        <v>0</v>
      </c>
      <c r="DV35" s="897">
        <f t="shared" si="636"/>
        <v>0</v>
      </c>
      <c r="DW35" s="897">
        <f t="shared" si="637"/>
        <v>0</v>
      </c>
      <c r="DX35" s="897">
        <f t="shared" si="638"/>
        <v>0</v>
      </c>
      <c r="DY35" s="898">
        <f t="shared" si="639"/>
        <v>0</v>
      </c>
      <c r="DZ35" s="898">
        <f t="shared" si="640"/>
        <v>0</v>
      </c>
      <c r="EA35" s="899">
        <f t="shared" ref="EA35" si="708">SUM(DS35:DZ35)-DU35-DW35</f>
        <v>0</v>
      </c>
      <c r="EB35" s="896">
        <f t="shared" si="642"/>
        <v>0</v>
      </c>
      <c r="EC35" s="897">
        <f t="shared" si="643"/>
        <v>0</v>
      </c>
      <c r="ED35" s="897">
        <f t="shared" si="644"/>
        <v>0</v>
      </c>
      <c r="EE35" s="897">
        <f t="shared" si="645"/>
        <v>0</v>
      </c>
      <c r="EF35" s="897">
        <f t="shared" si="646"/>
        <v>0</v>
      </c>
      <c r="EG35" s="897">
        <f t="shared" si="647"/>
        <v>0</v>
      </c>
      <c r="EH35" s="898">
        <f t="shared" si="648"/>
        <v>0</v>
      </c>
      <c r="EI35" s="898">
        <f t="shared" si="649"/>
        <v>0</v>
      </c>
      <c r="EJ35" s="898">
        <f t="shared" ref="EJ35" si="709">SUM(EB35:EI35)-ED35-EF35</f>
        <v>0</v>
      </c>
      <c r="EL35" s="907">
        <v>11.28</v>
      </c>
      <c r="EM35" s="901"/>
      <c r="EN35" s="901"/>
      <c r="EO35" s="901"/>
      <c r="EP35" s="274"/>
      <c r="EQ35" s="274"/>
      <c r="ER35" s="274"/>
      <c r="ES35" s="901"/>
      <c r="ET35" s="901"/>
      <c r="EU35" s="229">
        <f t="shared" si="651"/>
        <v>0</v>
      </c>
      <c r="EW35" s="892">
        <f t="shared" ref="EW35" si="710">IF($I35&lt;=15,EL35/2,EL35)</f>
        <v>5.64</v>
      </c>
      <c r="EX35" s="892">
        <f t="shared" ref="EX35" si="711">IF($I35&lt;=15,EM35/2,EM35)</f>
        <v>0</v>
      </c>
      <c r="EY35" s="892">
        <f t="shared" ref="EY35" si="712">IF($I35&lt;=15,EN35/2,EN35)</f>
        <v>0</v>
      </c>
      <c r="EZ35" s="892">
        <f t="shared" ref="EZ35" si="713">IF($I35&lt;=15,EO35/2,EO35)</f>
        <v>0</v>
      </c>
      <c r="FA35" s="892">
        <f t="shared" ref="FA35" si="714">IF($I35&lt;=15,EP35/2,EP35)</f>
        <v>0</v>
      </c>
      <c r="FB35" s="892">
        <f t="shared" ref="FB35" si="715">IF($I35&lt;=15,EQ35/2,EQ35)</f>
        <v>0</v>
      </c>
      <c r="FC35" s="892">
        <f t="shared" ref="FC35" si="716">IF($I35&lt;=15,ER35/2,ER35)</f>
        <v>0</v>
      </c>
      <c r="FD35" s="892">
        <f t="shared" ref="FD35" si="717">IF($I35&lt;=15,ES35/2,ES35)</f>
        <v>0</v>
      </c>
      <c r="FE35" s="892">
        <f t="shared" ref="FE35" si="718">IF($I35&lt;=15,ET35/2,ET35)</f>
        <v>0</v>
      </c>
      <c r="FF35" s="892">
        <f t="shared" ref="FF35" si="719">IF($I35&lt;=15,EU35/2,EU35)</f>
        <v>0</v>
      </c>
      <c r="FG35" s="902"/>
      <c r="FH35" s="902"/>
      <c r="FI35" s="902"/>
      <c r="FJ35" s="902"/>
      <c r="FK35" s="902"/>
      <c r="FL35" s="902"/>
      <c r="FN35" s="1362">
        <f t="shared" si="569"/>
        <v>0</v>
      </c>
      <c r="FO35" s="1362">
        <f t="shared" si="570"/>
        <v>0</v>
      </c>
      <c r="FP35" s="1364">
        <f t="shared" si="571"/>
        <v>0</v>
      </c>
      <c r="FQ35" s="1362">
        <f t="shared" si="572"/>
        <v>0</v>
      </c>
      <c r="FR35" s="1363">
        <f t="shared" si="573"/>
        <v>5.64</v>
      </c>
    </row>
    <row r="36" spans="1:174" s="891" customFormat="1" ht="15" customHeight="1" outlineLevel="1">
      <c r="A36" s="246">
        <v>102050</v>
      </c>
      <c r="B36" s="881">
        <v>11</v>
      </c>
      <c r="C36" s="174" t="s">
        <v>408</v>
      </c>
      <c r="D36" s="276" t="s">
        <v>28</v>
      </c>
      <c r="E36" s="276" t="s">
        <v>20</v>
      </c>
      <c r="F36" s="231">
        <v>4002.28</v>
      </c>
      <c r="G36" s="888">
        <v>533.62</v>
      </c>
      <c r="H36" s="889">
        <f t="shared" ref="H36" si="720">+F36+G36</f>
        <v>4535.9000000000005</v>
      </c>
      <c r="I36" s="231">
        <v>15</v>
      </c>
      <c r="J36" s="890">
        <v>1</v>
      </c>
      <c r="K36" s="890">
        <v>0</v>
      </c>
      <c r="L36" s="890">
        <v>0</v>
      </c>
      <c r="M36" s="890">
        <v>0</v>
      </c>
      <c r="N36" s="890">
        <v>0</v>
      </c>
      <c r="O36" s="890">
        <f t="shared" ref="O36" si="721">SUM(J36:N36)</f>
        <v>1</v>
      </c>
      <c r="P36" s="891" t="s">
        <v>409</v>
      </c>
      <c r="Q36" s="892"/>
      <c r="R36" s="893">
        <f t="shared" ref="R36" si="722">($F36/30/8*1.5)*Q36</f>
        <v>0</v>
      </c>
      <c r="S36" s="892"/>
      <c r="T36" s="893">
        <f t="shared" ref="T36" si="723">($F36/30/8*2)*S36</f>
        <v>0</v>
      </c>
      <c r="U36" s="892"/>
      <c r="V36" s="893">
        <f t="shared" ref="V36" si="724">($F36/30/8*1.5)*U36</f>
        <v>0</v>
      </c>
      <c r="W36" s="892"/>
      <c r="X36" s="893">
        <f t="shared" ref="X36" si="725">($F36/30/8*2)*W36</f>
        <v>0</v>
      </c>
      <c r="Y36" s="892"/>
      <c r="Z36" s="893">
        <f t="shared" ref="Z36" si="726">(($F36/30/8)*1.5)*Y36</f>
        <v>0</v>
      </c>
      <c r="AA36" s="894"/>
      <c r="AB36" s="893">
        <f t="shared" ref="AB36" si="727">(($F36/30/8)*2)*AA36</f>
        <v>0</v>
      </c>
      <c r="AC36" s="894"/>
      <c r="AD36" s="893">
        <f t="shared" ref="AD36" si="728">(($F36/30/8)*1.5)*AC36</f>
        <v>0</v>
      </c>
      <c r="AE36" s="894"/>
      <c r="AF36" s="893">
        <f t="shared" ref="AF36" si="729">(($F36/30/8)*2)*AE36</f>
        <v>0</v>
      </c>
      <c r="AG36" s="893"/>
      <c r="AH36" s="893">
        <f t="shared" ref="AH36" si="730">(($F36/30/8)*1.5)*AG36</f>
        <v>0</v>
      </c>
      <c r="AI36" s="894"/>
      <c r="AJ36" s="893">
        <f t="shared" ref="AJ36" si="731">(($F36/30/8)*2)*AI36</f>
        <v>0</v>
      </c>
      <c r="AK36" s="893"/>
      <c r="AL36" s="893"/>
      <c r="AM36" s="893"/>
      <c r="AN36" s="893"/>
      <c r="AO36" s="893"/>
      <c r="AP36" s="893"/>
      <c r="AQ36" s="893"/>
      <c r="AR36" s="893"/>
      <c r="AS36" s="893"/>
      <c r="AT36" s="893"/>
      <c r="AU36" s="893"/>
      <c r="AV36" s="895"/>
      <c r="AW36" s="893">
        <f t="shared" ref="AW36" si="732">((F36/30)*I36)*$J36</f>
        <v>2001.14</v>
      </c>
      <c r="AX36" s="893">
        <f>((G36/30)*I36)*$J36</f>
        <v>266.81</v>
      </c>
      <c r="AY36" s="893">
        <f t="shared" ref="AY36" si="733">Q36</f>
        <v>0</v>
      </c>
      <c r="AZ36" s="893">
        <f t="shared" ref="AZ36" si="734">R36</f>
        <v>0</v>
      </c>
      <c r="BA36" s="893">
        <f t="shared" ref="BA36" si="735">S36</f>
        <v>0</v>
      </c>
      <c r="BB36" s="893">
        <f t="shared" ref="BB36" si="736">T36</f>
        <v>0</v>
      </c>
      <c r="BC36" s="893">
        <f t="shared" ref="BC36" si="737">AK36+AP36</f>
        <v>0</v>
      </c>
      <c r="BD36" s="231">
        <f t="shared" si="592"/>
        <v>253.54443800000001</v>
      </c>
      <c r="BE36" s="893">
        <f t="shared" ref="BE36" si="738">SUM(AW36:BD36)-AY36-BA36</f>
        <v>2521.4944380000002</v>
      </c>
      <c r="BF36" s="893">
        <f t="shared" si="90"/>
        <v>0</v>
      </c>
      <c r="BG36" s="893">
        <f t="shared" si="336"/>
        <v>0</v>
      </c>
      <c r="BH36" s="893">
        <f t="shared" ref="BH36" si="739">U36</f>
        <v>0</v>
      </c>
      <c r="BI36" s="893">
        <f t="shared" ref="BI36" si="740">V36</f>
        <v>0</v>
      </c>
      <c r="BJ36" s="893">
        <f t="shared" ref="BJ36" si="741">W36</f>
        <v>0</v>
      </c>
      <c r="BK36" s="893">
        <f t="shared" ref="BK36" si="742">X36</f>
        <v>0</v>
      </c>
      <c r="BL36" s="893">
        <f t="shared" ref="BL36" si="743">AL36+AQ36</f>
        <v>0</v>
      </c>
      <c r="BM36" s="231">
        <f t="shared" si="599"/>
        <v>0</v>
      </c>
      <c r="BN36" s="889">
        <f t="shared" ref="BN36" si="744">SUM(BF36:BM36)-BH36-BJ36</f>
        <v>0</v>
      </c>
      <c r="BO36" s="893">
        <f t="shared" si="21"/>
        <v>0</v>
      </c>
      <c r="BP36" s="893">
        <f t="shared" si="94"/>
        <v>0</v>
      </c>
      <c r="BQ36" s="893">
        <f t="shared" ref="BQ36" si="745">Y36</f>
        <v>0</v>
      </c>
      <c r="BR36" s="893">
        <f t="shared" ref="BR36" si="746">Z36</f>
        <v>0</v>
      </c>
      <c r="BS36" s="893">
        <f t="shared" ref="BS36" si="747">AA36</f>
        <v>0</v>
      </c>
      <c r="BT36" s="893">
        <f t="shared" ref="BT36" si="748">AB36</f>
        <v>0</v>
      </c>
      <c r="BU36" s="893">
        <f t="shared" ref="BU36" si="749">AM36+AR36</f>
        <v>0</v>
      </c>
      <c r="BV36" s="231">
        <f t="shared" si="606"/>
        <v>0</v>
      </c>
      <c r="BW36" s="893">
        <f t="shared" ref="BW36" si="750">SUM(BO36:BV36)-BQ36-BS36</f>
        <v>0</v>
      </c>
      <c r="BX36" s="896">
        <f t="shared" si="344"/>
        <v>0</v>
      </c>
      <c r="BY36" s="897">
        <f t="shared" si="345"/>
        <v>0</v>
      </c>
      <c r="BZ36" s="897">
        <f t="shared" ref="BZ36" si="751">AC36</f>
        <v>0</v>
      </c>
      <c r="CA36" s="897">
        <f t="shared" ref="CA36" si="752">AD36</f>
        <v>0</v>
      </c>
      <c r="CB36" s="897">
        <f t="shared" ref="CB36" si="753">AE36</f>
        <v>0</v>
      </c>
      <c r="CC36" s="897">
        <f t="shared" ref="CC36" si="754">AF36</f>
        <v>0</v>
      </c>
      <c r="CD36" s="897">
        <f t="shared" ref="CD36" si="755">AN36+AS36</f>
        <v>0</v>
      </c>
      <c r="CE36" s="898">
        <f>(BX36+CA36+CC36)*0.09</f>
        <v>0</v>
      </c>
      <c r="CF36" s="899">
        <f t="shared" ref="CF36" si="756">SUM(BX36:CE36)-BZ36-CB36</f>
        <v>0</v>
      </c>
      <c r="CG36" s="900">
        <f t="shared" ref="CG36" si="757">(($F36/30)*$I36)*N36</f>
        <v>0</v>
      </c>
      <c r="CH36" s="897">
        <f t="shared" si="614"/>
        <v>0</v>
      </c>
      <c r="CI36" s="897">
        <f t="shared" ref="CI36" si="758">+AG36</f>
        <v>0</v>
      </c>
      <c r="CJ36" s="897">
        <f t="shared" ref="CJ36" si="759">AH36</f>
        <v>0</v>
      </c>
      <c r="CK36" s="897">
        <f t="shared" ref="CK36" si="760">AI36</f>
        <v>0</v>
      </c>
      <c r="CL36" s="897">
        <f t="shared" ref="CL36" si="761">AJ36</f>
        <v>0</v>
      </c>
      <c r="CM36" s="897">
        <f t="shared" ref="CM36" si="762">AO36+AT36</f>
        <v>0</v>
      </c>
      <c r="CN36" s="898">
        <f>(CG36+CJ36+CL36)*0.09</f>
        <v>0</v>
      </c>
      <c r="CO36" s="898">
        <f t="shared" ref="CO36" si="763">SUM(CG36:CN36)-CI36-CK36</f>
        <v>0</v>
      </c>
      <c r="CQ36" s="901" t="s">
        <v>20</v>
      </c>
      <c r="CR36" s="893">
        <f t="shared" si="47"/>
        <v>2001.14</v>
      </c>
      <c r="CS36" s="893">
        <f t="shared" si="48"/>
        <v>266.81</v>
      </c>
      <c r="CT36" s="893">
        <f t="shared" si="49"/>
        <v>0</v>
      </c>
      <c r="CU36" s="893">
        <f t="shared" si="50"/>
        <v>0</v>
      </c>
      <c r="CV36" s="893">
        <f t="shared" si="51"/>
        <v>0</v>
      </c>
      <c r="CW36" s="893">
        <f t="shared" si="52"/>
        <v>0</v>
      </c>
      <c r="CX36" s="893">
        <f t="shared" si="53"/>
        <v>0</v>
      </c>
      <c r="CY36" s="893">
        <f t="shared" ref="CY36" si="764">IF($CQ36="PROQUIMA",$BD36+$BM36+$BV36+$CE36+CN36,0)</f>
        <v>253.54443800000001</v>
      </c>
      <c r="CZ36" s="893">
        <f t="shared" ref="CZ36" si="765">SUM(CR36:CY36)-CT36-CV36</f>
        <v>2521.4944380000002</v>
      </c>
      <c r="DA36" s="893">
        <f t="shared" si="116"/>
        <v>0</v>
      </c>
      <c r="DB36" s="893">
        <f t="shared" si="56"/>
        <v>0</v>
      </c>
      <c r="DC36" s="893">
        <f t="shared" si="57"/>
        <v>0</v>
      </c>
      <c r="DD36" s="893">
        <f t="shared" si="58"/>
        <v>0</v>
      </c>
      <c r="DE36" s="893">
        <f t="shared" si="117"/>
        <v>0</v>
      </c>
      <c r="DF36" s="893">
        <f t="shared" si="59"/>
        <v>0</v>
      </c>
      <c r="DG36" s="893">
        <f t="shared" si="60"/>
        <v>0</v>
      </c>
      <c r="DH36" s="893">
        <f t="shared" si="61"/>
        <v>0</v>
      </c>
      <c r="DI36" s="893">
        <f t="shared" ref="DI36" si="766">SUM(DA36:DH36)-DC36-DE36</f>
        <v>0</v>
      </c>
      <c r="DJ36" s="893">
        <f t="shared" si="624"/>
        <v>0</v>
      </c>
      <c r="DK36" s="893">
        <f t="shared" si="625"/>
        <v>0</v>
      </c>
      <c r="DL36" s="893">
        <f t="shared" si="626"/>
        <v>0</v>
      </c>
      <c r="DM36" s="893">
        <f t="shared" si="627"/>
        <v>0</v>
      </c>
      <c r="DN36" s="893">
        <f t="shared" si="628"/>
        <v>0</v>
      </c>
      <c r="DO36" s="893">
        <f t="shared" si="629"/>
        <v>0</v>
      </c>
      <c r="DP36" s="893">
        <f t="shared" si="630"/>
        <v>0</v>
      </c>
      <c r="DQ36" s="893">
        <f t="shared" si="631"/>
        <v>0</v>
      </c>
      <c r="DR36" s="893">
        <f t="shared" ref="DR36" si="767">SUM(DJ36:DQ36)-DL36-DN36</f>
        <v>0</v>
      </c>
      <c r="DS36" s="896">
        <f t="shared" si="633"/>
        <v>0</v>
      </c>
      <c r="DT36" s="897">
        <f t="shared" si="634"/>
        <v>0</v>
      </c>
      <c r="DU36" s="897">
        <f t="shared" si="635"/>
        <v>0</v>
      </c>
      <c r="DV36" s="897">
        <f t="shared" si="636"/>
        <v>0</v>
      </c>
      <c r="DW36" s="897">
        <f t="shared" si="637"/>
        <v>0</v>
      </c>
      <c r="DX36" s="897">
        <f t="shared" si="638"/>
        <v>0</v>
      </c>
      <c r="DY36" s="898">
        <f t="shared" si="639"/>
        <v>0</v>
      </c>
      <c r="DZ36" s="898">
        <f t="shared" si="640"/>
        <v>0</v>
      </c>
      <c r="EA36" s="899">
        <f t="shared" ref="EA36" si="768">SUM(DS36:DZ36)-DU36-DW36</f>
        <v>0</v>
      </c>
      <c r="EB36" s="896">
        <f t="shared" si="642"/>
        <v>0</v>
      </c>
      <c r="EC36" s="897">
        <f t="shared" si="643"/>
        <v>0</v>
      </c>
      <c r="ED36" s="897">
        <f t="shared" si="644"/>
        <v>0</v>
      </c>
      <c r="EE36" s="897">
        <f t="shared" si="645"/>
        <v>0</v>
      </c>
      <c r="EF36" s="897">
        <f t="shared" si="646"/>
        <v>0</v>
      </c>
      <c r="EG36" s="897">
        <f t="shared" si="647"/>
        <v>0</v>
      </c>
      <c r="EH36" s="898">
        <f t="shared" si="648"/>
        <v>0</v>
      </c>
      <c r="EI36" s="898">
        <f t="shared" si="649"/>
        <v>0</v>
      </c>
      <c r="EJ36" s="898">
        <f t="shared" ref="EJ36" si="769">SUM(EB36:EI36)-ED36-EF36</f>
        <v>0</v>
      </c>
      <c r="EL36" s="907">
        <v>17.13</v>
      </c>
      <c r="EM36" s="901"/>
      <c r="EN36" s="901"/>
      <c r="EO36" s="901"/>
      <c r="EP36" s="274"/>
      <c r="EQ36" s="274"/>
      <c r="ER36" s="274"/>
      <c r="ES36" s="901"/>
      <c r="ET36" s="901"/>
      <c r="EU36" s="229">
        <f t="shared" ref="EU36" si="770">+EP36+EQ36+ER36</f>
        <v>0</v>
      </c>
      <c r="EW36" s="892">
        <f t="shared" ref="EW36" si="771">IF($I36&lt;=15,EL36/2,EL36)</f>
        <v>8.5649999999999995</v>
      </c>
      <c r="EX36" s="892">
        <f t="shared" ref="EX36" si="772">IF($I36&lt;=15,EM36/2,EM36)</f>
        <v>0</v>
      </c>
      <c r="EY36" s="892">
        <f t="shared" ref="EY36" si="773">IF($I36&lt;=15,EN36/2,EN36)</f>
        <v>0</v>
      </c>
      <c r="EZ36" s="892">
        <f t="shared" ref="EZ36" si="774">IF($I36&lt;=15,EO36/2,EO36)</f>
        <v>0</v>
      </c>
      <c r="FA36" s="892">
        <f t="shared" ref="FA36" si="775">IF($I36&lt;=15,EP36/2,EP36)</f>
        <v>0</v>
      </c>
      <c r="FB36" s="892">
        <f t="shared" ref="FB36" si="776">IF($I36&lt;=15,EQ36/2,EQ36)</f>
        <v>0</v>
      </c>
      <c r="FC36" s="892">
        <f t="shared" ref="FC36" si="777">IF($I36&lt;=15,ER36/2,ER36)</f>
        <v>0</v>
      </c>
      <c r="FD36" s="892">
        <f t="shared" ref="FD36" si="778">IF($I36&lt;=15,ES36/2,ES36)</f>
        <v>0</v>
      </c>
      <c r="FE36" s="892">
        <f t="shared" ref="FE36" si="779">IF($I36&lt;=15,ET36/2,ET36)</f>
        <v>0</v>
      </c>
      <c r="FF36" s="892">
        <f t="shared" ref="FF36" si="780">IF($I36&lt;=15,EU36/2,EU36)</f>
        <v>0</v>
      </c>
      <c r="FG36" s="902"/>
      <c r="FH36" s="902"/>
      <c r="FI36" s="902"/>
      <c r="FJ36" s="902"/>
      <c r="FK36" s="902"/>
      <c r="FL36" s="902"/>
      <c r="FN36" s="1362"/>
      <c r="FO36" s="1362"/>
      <c r="FP36" s="1364"/>
      <c r="FQ36" s="1362"/>
      <c r="FR36" s="1363"/>
    </row>
    <row r="37" spans="1:174" s="891" customFormat="1" ht="15" customHeight="1" outlineLevel="1">
      <c r="A37" s="246">
        <v>102050</v>
      </c>
      <c r="B37" s="881"/>
      <c r="C37" s="174"/>
      <c r="D37" s="276"/>
      <c r="E37" s="276"/>
      <c r="F37" s="231"/>
      <c r="G37" s="888"/>
      <c r="H37" s="889"/>
      <c r="I37" s="231"/>
      <c r="J37" s="890"/>
      <c r="K37" s="890"/>
      <c r="L37" s="890"/>
      <c r="M37" s="890"/>
      <c r="N37" s="890"/>
      <c r="O37" s="890"/>
      <c r="Q37" s="892"/>
      <c r="R37" s="893"/>
      <c r="S37" s="892"/>
      <c r="T37" s="893"/>
      <c r="U37" s="892"/>
      <c r="V37" s="893"/>
      <c r="W37" s="892"/>
      <c r="X37" s="893"/>
      <c r="Y37" s="892"/>
      <c r="Z37" s="893"/>
      <c r="AA37" s="894"/>
      <c r="AB37" s="893"/>
      <c r="AC37" s="894"/>
      <c r="AD37" s="893"/>
      <c r="AE37" s="894"/>
      <c r="AF37" s="893"/>
      <c r="AG37" s="893"/>
      <c r="AH37" s="893"/>
      <c r="AI37" s="894"/>
      <c r="AJ37" s="893"/>
      <c r="AK37" s="893"/>
      <c r="AL37" s="893"/>
      <c r="AM37" s="893"/>
      <c r="AN37" s="893"/>
      <c r="AO37" s="893"/>
      <c r="AP37" s="893"/>
      <c r="AQ37" s="893"/>
      <c r="AR37" s="893"/>
      <c r="AS37" s="893"/>
      <c r="AT37" s="893"/>
      <c r="AU37" s="893"/>
      <c r="AV37" s="895"/>
      <c r="AW37" s="893"/>
      <c r="AX37" s="893"/>
      <c r="AY37" s="893"/>
      <c r="AZ37" s="893"/>
      <c r="BA37" s="893"/>
      <c r="BB37" s="893"/>
      <c r="BC37" s="893"/>
      <c r="BD37" s="893"/>
      <c r="BE37" s="893"/>
      <c r="BF37" s="893"/>
      <c r="BG37" s="893"/>
      <c r="BH37" s="893"/>
      <c r="BI37" s="893"/>
      <c r="BJ37" s="893"/>
      <c r="BK37" s="893"/>
      <c r="BL37" s="893"/>
      <c r="BM37" s="893"/>
      <c r="BN37" s="889"/>
      <c r="BO37" s="893"/>
      <c r="BP37" s="893"/>
      <c r="BQ37" s="893"/>
      <c r="BR37" s="893"/>
      <c r="BS37" s="893"/>
      <c r="BT37" s="893"/>
      <c r="BU37" s="893"/>
      <c r="BV37" s="893"/>
      <c r="BW37" s="893"/>
      <c r="BX37" s="896"/>
      <c r="BY37" s="897"/>
      <c r="BZ37" s="897"/>
      <c r="CA37" s="897"/>
      <c r="CB37" s="897"/>
      <c r="CC37" s="897"/>
      <c r="CD37" s="897"/>
      <c r="CE37" s="898"/>
      <c r="CF37" s="899"/>
      <c r="CG37" s="900"/>
      <c r="CH37" s="897"/>
      <c r="CI37" s="897"/>
      <c r="CJ37" s="897"/>
      <c r="CK37" s="897"/>
      <c r="CL37" s="897"/>
      <c r="CM37" s="897"/>
      <c r="CN37" s="898"/>
      <c r="CO37" s="898"/>
      <c r="CQ37" s="901"/>
      <c r="CR37" s="893"/>
      <c r="CS37" s="893"/>
      <c r="CT37" s="893"/>
      <c r="CU37" s="893"/>
      <c r="CV37" s="893"/>
      <c r="CW37" s="893"/>
      <c r="CX37" s="893"/>
      <c r="CY37" s="893"/>
      <c r="CZ37" s="893"/>
      <c r="DA37" s="893"/>
      <c r="DB37" s="893"/>
      <c r="DC37" s="893"/>
      <c r="DD37" s="893"/>
      <c r="DE37" s="893"/>
      <c r="DF37" s="893"/>
      <c r="DG37" s="893"/>
      <c r="DH37" s="893"/>
      <c r="DI37" s="893"/>
      <c r="DJ37" s="893"/>
      <c r="DK37" s="893"/>
      <c r="DL37" s="893"/>
      <c r="DM37" s="893"/>
      <c r="DN37" s="893"/>
      <c r="DO37" s="893"/>
      <c r="DP37" s="893"/>
      <c r="DQ37" s="893"/>
      <c r="DR37" s="893"/>
      <c r="DS37" s="896"/>
      <c r="DT37" s="897"/>
      <c r="DU37" s="897"/>
      <c r="DV37" s="897"/>
      <c r="DW37" s="897"/>
      <c r="DX37" s="897"/>
      <c r="DY37" s="898"/>
      <c r="DZ37" s="898"/>
      <c r="EA37" s="899"/>
      <c r="EB37" s="896"/>
      <c r="EC37" s="897"/>
      <c r="ED37" s="897"/>
      <c r="EE37" s="897"/>
      <c r="EF37" s="897"/>
      <c r="EG37" s="897"/>
      <c r="EH37" s="898"/>
      <c r="EI37" s="898"/>
      <c r="EJ37" s="898"/>
      <c r="EL37" s="856"/>
      <c r="EM37" s="901"/>
      <c r="EN37" s="901"/>
      <c r="EO37" s="901"/>
      <c r="EP37" s="274"/>
      <c r="EQ37" s="274"/>
      <c r="ER37" s="274"/>
      <c r="ES37" s="901"/>
      <c r="ET37" s="901"/>
      <c r="EU37" s="229"/>
      <c r="EW37" s="892"/>
      <c r="EX37" s="892"/>
      <c r="EY37" s="892"/>
      <c r="EZ37" s="892"/>
      <c r="FA37" s="892"/>
      <c r="FB37" s="892"/>
      <c r="FC37" s="892"/>
      <c r="FD37" s="892"/>
      <c r="FE37" s="892"/>
      <c r="FF37" s="892"/>
      <c r="FG37" s="902"/>
      <c r="FH37" s="902"/>
      <c r="FI37" s="902"/>
      <c r="FJ37" s="902"/>
      <c r="FK37" s="902"/>
      <c r="FL37" s="902"/>
      <c r="FN37" s="1362"/>
      <c r="FO37" s="1362"/>
      <c r="FP37" s="1364"/>
      <c r="FQ37" s="1362"/>
      <c r="FR37" s="1363"/>
    </row>
    <row r="38" spans="1:174" s="246" customFormat="1" ht="15" customHeight="1" outlineLevel="1">
      <c r="A38" s="246">
        <v>102050</v>
      </c>
      <c r="B38" s="302"/>
      <c r="C38" s="1175"/>
      <c r="D38" s="228" t="s">
        <v>34</v>
      </c>
      <c r="E38" s="229"/>
      <c r="F38" s="857">
        <f>SUM(F34:F37)</f>
        <v>12006.84</v>
      </c>
      <c r="G38" s="857">
        <f t="shared" ref="G38:H38" si="781">SUM(G34:G37)</f>
        <v>1033.6199999999999</v>
      </c>
      <c r="H38" s="857">
        <f t="shared" si="781"/>
        <v>13040.460000000003</v>
      </c>
      <c r="I38" s="857"/>
      <c r="J38" s="231"/>
      <c r="K38" s="231"/>
      <c r="L38" s="231"/>
      <c r="M38" s="231"/>
      <c r="N38" s="231"/>
      <c r="O38" s="231"/>
      <c r="P38" s="903"/>
      <c r="Q38" s="857">
        <f t="shared" ref="Q38" si="782">SUM(Q34:Q37)</f>
        <v>0</v>
      </c>
      <c r="R38" s="857">
        <f t="shared" ref="R38" si="783">SUM(R34:R37)</f>
        <v>0</v>
      </c>
      <c r="S38" s="857">
        <f t="shared" ref="S38" si="784">SUM(S34:S37)</f>
        <v>0</v>
      </c>
      <c r="T38" s="857">
        <f t="shared" ref="T38" si="785">SUM(T34:T37)</f>
        <v>0</v>
      </c>
      <c r="U38" s="857">
        <f t="shared" ref="U38" si="786">SUM(U34:U37)</f>
        <v>0</v>
      </c>
      <c r="V38" s="857">
        <f t="shared" ref="V38" si="787">SUM(V34:V37)</f>
        <v>0</v>
      </c>
      <c r="W38" s="857">
        <f t="shared" ref="W38" si="788">SUM(W34:W37)</f>
        <v>0</v>
      </c>
      <c r="X38" s="857">
        <f t="shared" ref="X38" si="789">SUM(X34:X37)</f>
        <v>0</v>
      </c>
      <c r="Y38" s="857">
        <f t="shared" ref="Y38" si="790">SUM(Y34:Y37)</f>
        <v>0</v>
      </c>
      <c r="Z38" s="857">
        <f t="shared" ref="Z38" si="791">SUM(Z34:Z37)</f>
        <v>0</v>
      </c>
      <c r="AA38" s="857">
        <f t="shared" ref="AA38" si="792">SUM(AA34:AA37)</f>
        <v>0</v>
      </c>
      <c r="AB38" s="857">
        <f t="shared" ref="AB38" si="793">SUM(AB34:AB37)</f>
        <v>0</v>
      </c>
      <c r="AC38" s="857">
        <f t="shared" ref="AC38" si="794">SUM(AC34:AC37)</f>
        <v>0</v>
      </c>
      <c r="AD38" s="857">
        <f t="shared" ref="AD38" si="795">SUM(AD34:AD37)</f>
        <v>0</v>
      </c>
      <c r="AE38" s="857">
        <f t="shared" ref="AE38" si="796">SUM(AE34:AE37)</f>
        <v>0</v>
      </c>
      <c r="AF38" s="857">
        <f t="shared" ref="AF38" si="797">SUM(AF34:AF37)</f>
        <v>0</v>
      </c>
      <c r="AG38" s="857">
        <f t="shared" ref="AG38" si="798">SUM(AG34:AG37)</f>
        <v>0</v>
      </c>
      <c r="AH38" s="857">
        <f t="shared" ref="AH38" si="799">SUM(AH34:AH37)</f>
        <v>0</v>
      </c>
      <c r="AI38" s="857">
        <f t="shared" ref="AI38" si="800">SUM(AI34:AI37)</f>
        <v>0</v>
      </c>
      <c r="AJ38" s="857">
        <f t="shared" ref="AJ38" si="801">SUM(AJ34:AJ37)</f>
        <v>0</v>
      </c>
      <c r="AK38" s="857">
        <f t="shared" ref="AK38" si="802">SUM(AK34:AK37)</f>
        <v>0</v>
      </c>
      <c r="AL38" s="857">
        <f t="shared" ref="AL38" si="803">SUM(AL34:AL37)</f>
        <v>0</v>
      </c>
      <c r="AM38" s="857">
        <f t="shared" ref="AM38" si="804">SUM(AM34:AM37)</f>
        <v>0</v>
      </c>
      <c r="AN38" s="857">
        <f t="shared" ref="AN38" si="805">SUM(AN34:AN37)</f>
        <v>0</v>
      </c>
      <c r="AO38" s="857">
        <f t="shared" ref="AO38" si="806">SUM(AO34:AO37)</f>
        <v>0</v>
      </c>
      <c r="AP38" s="857">
        <f t="shared" ref="AP38" si="807">SUM(AP34:AP37)</f>
        <v>0</v>
      </c>
      <c r="AQ38" s="857">
        <f t="shared" ref="AQ38" si="808">SUM(AQ34:AQ37)</f>
        <v>0</v>
      </c>
      <c r="AR38" s="857">
        <f t="shared" ref="AR38" si="809">SUM(AR34:AR37)</f>
        <v>0</v>
      </c>
      <c r="AS38" s="857">
        <f t="shared" ref="AS38" si="810">SUM(AS34:AS37)</f>
        <v>0</v>
      </c>
      <c r="AT38" s="857">
        <f t="shared" ref="AT38" si="811">SUM(AT34:AT37)</f>
        <v>0</v>
      </c>
      <c r="AU38" s="857">
        <f t="shared" ref="AU38" si="812">SUM(AU34:AU37)</f>
        <v>0</v>
      </c>
      <c r="AV38" s="857">
        <f t="shared" ref="AV38" si="813">SUM(AV34:AV37)</f>
        <v>0</v>
      </c>
      <c r="AW38" s="857">
        <f>SUM(AW34:AW37)</f>
        <v>6003.42</v>
      </c>
      <c r="AX38" s="857">
        <f t="shared" ref="AX38" si="814">SUM(AX34:AX37)</f>
        <v>516.81000000000006</v>
      </c>
      <c r="AY38" s="857">
        <f t="shared" ref="AY38" si="815">SUM(AY34:AY37)</f>
        <v>0</v>
      </c>
      <c r="AZ38" s="857">
        <f t="shared" ref="AZ38" si="816">SUM(AZ34:AZ37)</f>
        <v>0</v>
      </c>
      <c r="BA38" s="857">
        <f t="shared" ref="BA38" si="817">SUM(BA34:BA37)</f>
        <v>0</v>
      </c>
      <c r="BB38" s="857">
        <f t="shared" ref="BB38" si="818">SUM(BB34:BB37)</f>
        <v>0</v>
      </c>
      <c r="BC38" s="857">
        <f t="shared" ref="BC38" si="819">SUM(BC34:BC37)</f>
        <v>0</v>
      </c>
      <c r="BD38" s="857">
        <f t="shared" ref="BD38" si="820">SUM(BD34:BD37)</f>
        <v>760.63331400000004</v>
      </c>
      <c r="BE38" s="857">
        <f t="shared" ref="BE38" si="821">SUM(BE34:BE37)</f>
        <v>7280.8633140000002</v>
      </c>
      <c r="BF38" s="857">
        <f t="shared" ref="BF38" si="822">SUM(BF34:BF37)</f>
        <v>0</v>
      </c>
      <c r="BG38" s="857">
        <f t="shared" ref="BG38" si="823">SUM(BG34:BG37)</f>
        <v>0</v>
      </c>
      <c r="BH38" s="857">
        <f t="shared" ref="BH38" si="824">SUM(BH34:BH37)</f>
        <v>0</v>
      </c>
      <c r="BI38" s="857">
        <f t="shared" ref="BI38" si="825">SUM(BI34:BI37)</f>
        <v>0</v>
      </c>
      <c r="BJ38" s="857">
        <f t="shared" ref="BJ38" si="826">SUM(BJ34:BJ37)</f>
        <v>0</v>
      </c>
      <c r="BK38" s="857">
        <f t="shared" ref="BK38" si="827">SUM(BK34:BK37)</f>
        <v>0</v>
      </c>
      <c r="BL38" s="857">
        <f t="shared" ref="BL38" si="828">SUM(BL34:BL37)</f>
        <v>0</v>
      </c>
      <c r="BM38" s="857">
        <f t="shared" ref="BM38" si="829">SUM(BM34:BM37)</f>
        <v>0</v>
      </c>
      <c r="BN38" s="857">
        <f t="shared" ref="BN38" si="830">SUM(BN34:BN37)</f>
        <v>0</v>
      </c>
      <c r="BO38" s="857">
        <f t="shared" ref="BO38" si="831">SUM(BO34:BO37)</f>
        <v>0</v>
      </c>
      <c r="BP38" s="857">
        <f t="shared" ref="BP38" si="832">SUM(BP34:BP37)</f>
        <v>0</v>
      </c>
      <c r="BQ38" s="857">
        <f t="shared" ref="BQ38" si="833">SUM(BQ34:BQ37)</f>
        <v>0</v>
      </c>
      <c r="BR38" s="857">
        <f t="shared" ref="BR38" si="834">SUM(BR34:BR37)</f>
        <v>0</v>
      </c>
      <c r="BS38" s="857">
        <f t="shared" ref="BS38" si="835">SUM(BS34:BS37)</f>
        <v>0</v>
      </c>
      <c r="BT38" s="857">
        <f t="shared" ref="BT38" si="836">SUM(BT34:BT37)</f>
        <v>0</v>
      </c>
      <c r="BU38" s="857">
        <f t="shared" ref="BU38" si="837">SUM(BU34:BU37)</f>
        <v>0</v>
      </c>
      <c r="BV38" s="857">
        <f t="shared" ref="BV38" si="838">SUM(BV34:BV37)</f>
        <v>0</v>
      </c>
      <c r="BW38" s="857">
        <f t="shared" ref="BW38" si="839">SUM(BW34:BW37)</f>
        <v>0</v>
      </c>
      <c r="BX38" s="857">
        <f t="shared" ref="BX38" si="840">SUM(BX34:BX37)</f>
        <v>0</v>
      </c>
      <c r="BY38" s="857">
        <f t="shared" ref="BY38" si="841">SUM(BY34:BY37)</f>
        <v>0</v>
      </c>
      <c r="BZ38" s="857">
        <f t="shared" ref="BZ38" si="842">SUM(BZ34:BZ37)</f>
        <v>0</v>
      </c>
      <c r="CA38" s="857">
        <f t="shared" ref="CA38" si="843">SUM(CA34:CA37)</f>
        <v>0</v>
      </c>
      <c r="CB38" s="857">
        <f t="shared" ref="CB38" si="844">SUM(CB34:CB37)</f>
        <v>0</v>
      </c>
      <c r="CC38" s="857">
        <f t="shared" ref="CC38" si="845">SUM(CC34:CC37)</f>
        <v>0</v>
      </c>
      <c r="CD38" s="857">
        <f t="shared" ref="CD38" si="846">SUM(CD34:CD37)</f>
        <v>0</v>
      </c>
      <c r="CE38" s="857">
        <f t="shared" ref="CE38" si="847">SUM(CE34:CE37)</f>
        <v>0</v>
      </c>
      <c r="CF38" s="857">
        <f t="shared" ref="CF38" si="848">SUM(CF34:CF37)</f>
        <v>0</v>
      </c>
      <c r="CG38" s="857">
        <f t="shared" ref="CG38" si="849">SUM(CG34:CG37)</f>
        <v>0</v>
      </c>
      <c r="CH38" s="857">
        <f t="shared" ref="CH38" si="850">SUM(CH34:CH37)</f>
        <v>0</v>
      </c>
      <c r="CI38" s="857">
        <f t="shared" ref="CI38" si="851">SUM(CI34:CI37)</f>
        <v>0</v>
      </c>
      <c r="CJ38" s="857">
        <f t="shared" ref="CJ38" si="852">SUM(CJ34:CJ37)</f>
        <v>0</v>
      </c>
      <c r="CK38" s="857">
        <f t="shared" ref="CK38" si="853">SUM(CK34:CK37)</f>
        <v>0</v>
      </c>
      <c r="CL38" s="857">
        <f t="shared" ref="CL38" si="854">SUM(CL34:CL37)</f>
        <v>0</v>
      </c>
      <c r="CM38" s="857">
        <f t="shared" ref="CM38" si="855">SUM(CM34:CM37)</f>
        <v>0</v>
      </c>
      <c r="CN38" s="857">
        <f t="shared" ref="CN38" si="856">SUM(CN34:CN37)</f>
        <v>0</v>
      </c>
      <c r="CO38" s="857">
        <f t="shared" ref="CO38" si="857">SUM(CO34:CO37)</f>
        <v>0</v>
      </c>
      <c r="CP38" s="857">
        <f t="shared" ref="CP38" si="858">SUM(CP34:CP37)</f>
        <v>0</v>
      </c>
      <c r="CQ38" s="857">
        <f t="shared" ref="CQ38" si="859">SUM(CQ34:CQ37)</f>
        <v>0</v>
      </c>
      <c r="CR38" s="857">
        <f t="shared" ref="CR38" si="860">SUM(CR34:CR37)</f>
        <v>6003.42</v>
      </c>
      <c r="CS38" s="857">
        <f t="shared" ref="CS38" si="861">SUM(CS34:CS37)</f>
        <v>516.81000000000006</v>
      </c>
      <c r="CT38" s="857">
        <f t="shared" ref="CT38" si="862">SUM(CT34:CT37)</f>
        <v>0</v>
      </c>
      <c r="CU38" s="857">
        <f t="shared" ref="CU38" si="863">SUM(CU34:CU37)</f>
        <v>0</v>
      </c>
      <c r="CV38" s="857">
        <f t="shared" ref="CV38" si="864">SUM(CV34:CV37)</f>
        <v>0</v>
      </c>
      <c r="CW38" s="857">
        <f t="shared" ref="CW38" si="865">SUM(CW34:CW37)</f>
        <v>0</v>
      </c>
      <c r="CX38" s="857">
        <f t="shared" ref="CX38" si="866">SUM(CX34:CX37)</f>
        <v>0</v>
      </c>
      <c r="CY38" s="857">
        <f t="shared" ref="CY38" si="867">SUM(CY34:CY37)</f>
        <v>760.63331400000004</v>
      </c>
      <c r="CZ38" s="857">
        <f t="shared" ref="CZ38" si="868">SUM(CZ34:CZ37)</f>
        <v>7280.8633140000002</v>
      </c>
      <c r="DA38" s="857">
        <f t="shared" ref="DA38" si="869">SUM(DA34:DA37)</f>
        <v>0</v>
      </c>
      <c r="DB38" s="857">
        <f t="shared" ref="DB38" si="870">SUM(DB34:DB37)</f>
        <v>0</v>
      </c>
      <c r="DC38" s="857">
        <f t="shared" ref="DC38" si="871">SUM(DC34:DC37)</f>
        <v>0</v>
      </c>
      <c r="DD38" s="857">
        <f t="shared" ref="DD38" si="872">SUM(DD34:DD37)</f>
        <v>0</v>
      </c>
      <c r="DE38" s="857">
        <f t="shared" ref="DE38" si="873">SUM(DE34:DE37)</f>
        <v>0</v>
      </c>
      <c r="DF38" s="857">
        <f t="shared" ref="DF38" si="874">SUM(DF34:DF37)</f>
        <v>0</v>
      </c>
      <c r="DG38" s="857">
        <f t="shared" ref="DG38" si="875">SUM(DG34:DG37)</f>
        <v>0</v>
      </c>
      <c r="DH38" s="857">
        <f t="shared" ref="DH38" si="876">SUM(DH34:DH37)</f>
        <v>0</v>
      </c>
      <c r="DI38" s="857">
        <f t="shared" ref="DI38" si="877">SUM(DI34:DI37)</f>
        <v>0</v>
      </c>
      <c r="DJ38" s="857">
        <f t="shared" ref="DJ38" si="878">SUM(DJ34:DJ37)</f>
        <v>0</v>
      </c>
      <c r="DK38" s="857">
        <f t="shared" ref="DK38" si="879">SUM(DK34:DK37)</f>
        <v>0</v>
      </c>
      <c r="DL38" s="857">
        <f t="shared" ref="DL38" si="880">SUM(DL34:DL37)</f>
        <v>0</v>
      </c>
      <c r="DM38" s="857">
        <f t="shared" ref="DM38" si="881">SUM(DM34:DM37)</f>
        <v>0</v>
      </c>
      <c r="DN38" s="857">
        <f t="shared" ref="DN38" si="882">SUM(DN34:DN37)</f>
        <v>0</v>
      </c>
      <c r="DO38" s="857">
        <f t="shared" ref="DO38" si="883">SUM(DO34:DO37)</f>
        <v>0</v>
      </c>
      <c r="DP38" s="857">
        <f t="shared" ref="DP38" si="884">SUM(DP34:DP37)</f>
        <v>0</v>
      </c>
      <c r="DQ38" s="857">
        <f t="shared" ref="DQ38" si="885">SUM(DQ34:DQ37)</f>
        <v>0</v>
      </c>
      <c r="DR38" s="857">
        <f t="shared" ref="DR38" si="886">SUM(DR34:DR37)</f>
        <v>0</v>
      </c>
      <c r="DS38" s="857">
        <f t="shared" ref="DS38" si="887">SUM(DS34:DS37)</f>
        <v>0</v>
      </c>
      <c r="DT38" s="857">
        <f t="shared" ref="DT38" si="888">SUM(DT34:DT37)</f>
        <v>0</v>
      </c>
      <c r="DU38" s="857">
        <f t="shared" ref="DU38" si="889">SUM(DU34:DU37)</f>
        <v>0</v>
      </c>
      <c r="DV38" s="857">
        <f t="shared" ref="DV38" si="890">SUM(DV34:DV37)</f>
        <v>0</v>
      </c>
      <c r="DW38" s="857">
        <f t="shared" ref="DW38" si="891">SUM(DW34:DW37)</f>
        <v>0</v>
      </c>
      <c r="DX38" s="857">
        <f t="shared" ref="DX38" si="892">SUM(DX34:DX37)</f>
        <v>0</v>
      </c>
      <c r="DY38" s="857">
        <f t="shared" ref="DY38" si="893">SUM(DY34:DY37)</f>
        <v>0</v>
      </c>
      <c r="DZ38" s="857">
        <f t="shared" ref="DZ38" si="894">SUM(DZ34:DZ37)</f>
        <v>0</v>
      </c>
      <c r="EA38" s="857">
        <f t="shared" ref="EA38" si="895">SUM(EA34:EA37)</f>
        <v>0</v>
      </c>
      <c r="EB38" s="857">
        <f t="shared" ref="EB38" si="896">SUM(EB34:EB37)</f>
        <v>0</v>
      </c>
      <c r="EC38" s="857">
        <f t="shared" ref="EC38" si="897">SUM(EC34:EC37)</f>
        <v>0</v>
      </c>
      <c r="ED38" s="857">
        <f t="shared" ref="ED38" si="898">SUM(ED34:ED37)</f>
        <v>0</v>
      </c>
      <c r="EE38" s="857">
        <f t="shared" ref="EE38" si="899">SUM(EE34:EE37)</f>
        <v>0</v>
      </c>
      <c r="EF38" s="857">
        <f t="shared" ref="EF38" si="900">SUM(EF34:EF37)</f>
        <v>0</v>
      </c>
      <c r="EG38" s="857">
        <f t="shared" ref="EG38" si="901">SUM(EG34:EG37)</f>
        <v>0</v>
      </c>
      <c r="EH38" s="857">
        <f t="shared" ref="EH38" si="902">SUM(EH34:EH37)</f>
        <v>0</v>
      </c>
      <c r="EI38" s="857">
        <f t="shared" ref="EI38" si="903">SUM(EI34:EI37)</f>
        <v>0</v>
      </c>
      <c r="EJ38" s="857">
        <f t="shared" ref="EJ38" si="904">SUM(EJ34:EJ37)</f>
        <v>0</v>
      </c>
      <c r="EK38" s="857">
        <f t="shared" ref="EK38" si="905">SUM(EK34:EK37)</f>
        <v>0</v>
      </c>
      <c r="EL38" s="857">
        <f t="shared" ref="EL38" si="906">SUM(EL34:EL37)</f>
        <v>31.36</v>
      </c>
      <c r="EM38" s="857">
        <f t="shared" ref="EM38" si="907">SUM(EM34:EM37)</f>
        <v>810.96</v>
      </c>
      <c r="EN38" s="857">
        <f t="shared" ref="EN38" si="908">SUM(EN34:EN37)</f>
        <v>0</v>
      </c>
      <c r="EO38" s="857">
        <f t="shared" ref="EO38" si="909">SUM(EO34:EO37)</f>
        <v>0</v>
      </c>
      <c r="EP38" s="857">
        <f t="shared" ref="EP38" si="910">SUM(EP34:EP37)</f>
        <v>0</v>
      </c>
      <c r="EQ38" s="857">
        <f t="shared" ref="EQ38" si="911">SUM(EQ34:EQ37)</f>
        <v>0</v>
      </c>
      <c r="ER38" s="857">
        <f t="shared" ref="ER38" si="912">SUM(ER34:ER37)</f>
        <v>0</v>
      </c>
      <c r="ES38" s="857">
        <f t="shared" ref="ES38" si="913">SUM(ES34:ES37)</f>
        <v>0</v>
      </c>
      <c r="ET38" s="857">
        <f t="shared" ref="ET38" si="914">SUM(ET34:ET37)</f>
        <v>0</v>
      </c>
      <c r="EU38" s="857">
        <f t="shared" ref="EU38" si="915">SUM(EU34:EU37)</f>
        <v>0</v>
      </c>
      <c r="EV38" s="857">
        <f t="shared" ref="EV38" si="916">SUM(EV34:EV37)</f>
        <v>0</v>
      </c>
      <c r="EW38" s="857">
        <f t="shared" ref="EW38" si="917">SUM(EW34:EW37)</f>
        <v>15.68</v>
      </c>
      <c r="EX38" s="857">
        <f t="shared" ref="EX38" si="918">SUM(EX34:EX37)</f>
        <v>405.48</v>
      </c>
      <c r="EY38" s="857">
        <f t="shared" ref="EY38" si="919">SUM(EY34:EY37)</f>
        <v>0</v>
      </c>
      <c r="EZ38" s="857">
        <f t="shared" ref="EZ38" si="920">SUM(EZ34:EZ37)</f>
        <v>0</v>
      </c>
      <c r="FA38" s="857">
        <f t="shared" ref="FA38" si="921">SUM(FA34:FA37)</f>
        <v>0</v>
      </c>
      <c r="FB38" s="857">
        <f t="shared" ref="FB38" si="922">SUM(FB34:FB37)</f>
        <v>0</v>
      </c>
      <c r="FC38" s="857">
        <f t="shared" ref="FC38" si="923">SUM(FC34:FC37)</f>
        <v>0</v>
      </c>
      <c r="FD38" s="857">
        <f t="shared" ref="FD38" si="924">SUM(FD34:FD37)</f>
        <v>0</v>
      </c>
      <c r="FE38" s="857">
        <f t="shared" ref="FE38" si="925">SUM(FE34:FE37)</f>
        <v>0</v>
      </c>
      <c r="FF38" s="857">
        <f t="shared" ref="FF38" si="926">SUM(FF34:FF37)</f>
        <v>0</v>
      </c>
      <c r="FG38" s="247"/>
      <c r="FH38" s="247"/>
      <c r="FI38" s="247"/>
      <c r="FJ38" s="247"/>
      <c r="FK38" s="247"/>
      <c r="FL38" s="247"/>
    </row>
    <row r="39" spans="1:174" s="872" customFormat="1" ht="15.75" customHeight="1" outlineLevel="1">
      <c r="B39" s="876"/>
      <c r="C39" s="782"/>
      <c r="D39" s="835"/>
      <c r="E39" s="846"/>
      <c r="F39" s="877"/>
      <c r="H39" s="878"/>
      <c r="J39" s="873"/>
      <c r="K39" s="846"/>
      <c r="L39" s="873"/>
      <c r="M39" s="873"/>
      <c r="N39" s="873"/>
      <c r="O39" s="873"/>
      <c r="P39" s="849"/>
      <c r="Q39" s="879"/>
      <c r="S39" s="879"/>
      <c r="U39" s="879"/>
      <c r="W39" s="879"/>
      <c r="Y39" s="879"/>
      <c r="AA39" s="880"/>
      <c r="AC39" s="880"/>
      <c r="AE39" s="880"/>
      <c r="AI39" s="880"/>
      <c r="AV39" s="846"/>
      <c r="BN39" s="878"/>
      <c r="CP39" s="846"/>
      <c r="CQ39" s="846"/>
      <c r="EK39" s="846"/>
      <c r="EL39" s="265"/>
      <c r="EM39" s="846"/>
      <c r="EN39" s="846"/>
      <c r="EO39" s="846"/>
      <c r="EP39" s="846"/>
      <c r="EQ39" s="846"/>
      <c r="ER39" s="846"/>
      <c r="ES39" s="846"/>
      <c r="ET39" s="846"/>
      <c r="EU39" s="846"/>
      <c r="EV39" s="846"/>
      <c r="EW39" s="846"/>
      <c r="EX39" s="846"/>
      <c r="EY39" s="846"/>
      <c r="EZ39" s="846"/>
      <c r="FA39" s="846"/>
      <c r="FB39" s="846"/>
      <c r="FC39" s="846"/>
      <c r="FD39" s="846"/>
      <c r="FE39" s="846"/>
      <c r="FF39" s="846"/>
      <c r="FG39" s="875"/>
      <c r="FH39" s="875"/>
      <c r="FI39" s="875"/>
      <c r="FJ39" s="875"/>
      <c r="FK39" s="875"/>
      <c r="FL39" s="875"/>
      <c r="FM39" s="846"/>
      <c r="FN39" s="846"/>
      <c r="FO39" s="846"/>
      <c r="FP39" s="846"/>
      <c r="FQ39" s="846"/>
    </row>
    <row r="40" spans="1:174" s="846" customFormat="1" ht="15" customHeight="1" outlineLevel="1">
      <c r="A40" s="846">
        <v>102020</v>
      </c>
      <c r="B40" s="835"/>
      <c r="C40" s="848" t="s">
        <v>410</v>
      </c>
      <c r="D40" s="835"/>
      <c r="E40" s="835"/>
      <c r="F40" s="877"/>
      <c r="G40" s="872"/>
      <c r="H40" s="872"/>
      <c r="I40" s="872"/>
      <c r="P40" s="849"/>
      <c r="Q40" s="879"/>
      <c r="R40" s="872"/>
      <c r="S40" s="879"/>
      <c r="T40" s="872"/>
      <c r="U40" s="879"/>
      <c r="V40" s="872"/>
      <c r="W40" s="879"/>
      <c r="X40" s="872"/>
      <c r="Y40" s="879"/>
      <c r="Z40" s="872"/>
      <c r="AA40" s="880"/>
      <c r="AB40" s="872"/>
      <c r="AC40" s="880"/>
      <c r="AD40" s="872"/>
      <c r="AE40" s="880"/>
      <c r="AF40" s="872"/>
      <c r="AG40" s="872"/>
      <c r="AH40" s="872"/>
      <c r="AI40" s="880"/>
      <c r="AJ40" s="872"/>
      <c r="AK40" s="872"/>
      <c r="AL40" s="872"/>
      <c r="AM40" s="872"/>
      <c r="AN40" s="872"/>
      <c r="AO40" s="872"/>
      <c r="AP40" s="872"/>
      <c r="AQ40" s="872"/>
      <c r="AR40" s="872"/>
      <c r="AS40" s="872"/>
      <c r="AT40" s="872"/>
      <c r="AU40" s="872"/>
      <c r="AW40" s="872"/>
      <c r="AX40" s="872"/>
      <c r="AY40" s="872"/>
      <c r="AZ40" s="872"/>
      <c r="BA40" s="872"/>
      <c r="BB40" s="872"/>
      <c r="BC40" s="872"/>
      <c r="BD40" s="872"/>
      <c r="BE40" s="872"/>
      <c r="BF40" s="872"/>
      <c r="BG40" s="872"/>
      <c r="BH40" s="872"/>
      <c r="BI40" s="872"/>
      <c r="BJ40" s="872"/>
      <c r="BK40" s="872"/>
      <c r="BL40" s="872"/>
      <c r="BM40" s="872"/>
      <c r="BN40" s="878"/>
      <c r="BO40" s="872"/>
      <c r="BP40" s="872"/>
      <c r="BQ40" s="872"/>
      <c r="BR40" s="872"/>
      <c r="BS40" s="872"/>
      <c r="BT40" s="872"/>
      <c r="BU40" s="872"/>
      <c r="BV40" s="872"/>
      <c r="BW40" s="872"/>
      <c r="BX40" s="872"/>
      <c r="BY40" s="872"/>
      <c r="BZ40" s="872"/>
      <c r="CA40" s="872"/>
      <c r="CB40" s="872"/>
      <c r="CC40" s="872"/>
      <c r="CD40" s="872"/>
      <c r="CE40" s="872"/>
      <c r="CF40" s="872"/>
      <c r="CG40" s="872"/>
      <c r="CH40" s="872"/>
      <c r="CI40" s="872"/>
      <c r="CJ40" s="872"/>
      <c r="CK40" s="872"/>
      <c r="CL40" s="872"/>
      <c r="CM40" s="872"/>
      <c r="CN40" s="872"/>
      <c r="CO40" s="872"/>
      <c r="CR40" s="872"/>
      <c r="CS40" s="872"/>
      <c r="CT40" s="872"/>
      <c r="CU40" s="872"/>
      <c r="CV40" s="872"/>
      <c r="CW40" s="872"/>
      <c r="CX40" s="872"/>
      <c r="CY40" s="872"/>
      <c r="CZ40" s="872"/>
      <c r="DA40" s="872"/>
      <c r="DB40" s="872"/>
      <c r="DC40" s="872"/>
      <c r="DD40" s="872"/>
      <c r="DE40" s="872"/>
      <c r="DF40" s="872"/>
      <c r="DG40" s="872"/>
      <c r="DH40" s="872"/>
      <c r="DI40" s="872"/>
      <c r="DJ40" s="872"/>
      <c r="DK40" s="872"/>
      <c r="DL40" s="872"/>
      <c r="DM40" s="872"/>
      <c r="DN40" s="872"/>
      <c r="DO40" s="872"/>
      <c r="DP40" s="872"/>
      <c r="DQ40" s="872"/>
      <c r="DR40" s="872"/>
      <c r="DS40" s="872"/>
      <c r="DT40" s="872"/>
      <c r="DU40" s="872"/>
      <c r="DV40" s="872"/>
      <c r="DW40" s="872"/>
      <c r="DX40" s="872"/>
      <c r="DY40" s="872"/>
      <c r="DZ40" s="872"/>
      <c r="EA40" s="872"/>
      <c r="EB40" s="872"/>
      <c r="EC40" s="872"/>
      <c r="ED40" s="872"/>
      <c r="EE40" s="872"/>
      <c r="EF40" s="872"/>
      <c r="EG40" s="872"/>
      <c r="EH40" s="872"/>
      <c r="EI40" s="872"/>
      <c r="EJ40" s="872"/>
      <c r="EL40" s="265"/>
      <c r="FG40" s="875"/>
      <c r="FH40" s="875"/>
      <c r="FI40" s="875"/>
      <c r="FJ40" s="875"/>
      <c r="FK40" s="875"/>
      <c r="FL40" s="875"/>
    </row>
    <row r="41" spans="1:174" s="846" customFormat="1" ht="15" customHeight="1" outlineLevel="1">
      <c r="A41" s="846">
        <v>102020</v>
      </c>
      <c r="B41" s="881">
        <v>12</v>
      </c>
      <c r="C41" s="174" t="s">
        <v>33</v>
      </c>
      <c r="D41" s="276" t="s">
        <v>32</v>
      </c>
      <c r="E41" s="274" t="s">
        <v>20</v>
      </c>
      <c r="F41" s="231">
        <v>4002.28</v>
      </c>
      <c r="G41" s="266">
        <v>370</v>
      </c>
      <c r="H41" s="862">
        <f t="shared" ref="H41" si="927">+F41+G41</f>
        <v>4372.2800000000007</v>
      </c>
      <c r="I41" s="231">
        <v>15</v>
      </c>
      <c r="J41" s="863">
        <v>1</v>
      </c>
      <c r="K41" s="863">
        <v>0</v>
      </c>
      <c r="L41" s="863">
        <v>0</v>
      </c>
      <c r="M41" s="863">
        <v>0</v>
      </c>
      <c r="N41" s="863">
        <v>0</v>
      </c>
      <c r="O41" s="863">
        <f t="shared" ref="O41" si="928">SUM(J41:N41)</f>
        <v>1</v>
      </c>
      <c r="P41" s="904"/>
      <c r="Q41" s="277"/>
      <c r="R41" s="266">
        <f t="shared" ref="R41" si="929">($F41/30/8*1.5)*Q41</f>
        <v>0</v>
      </c>
      <c r="S41" s="277"/>
      <c r="T41" s="266">
        <f t="shared" ref="T41" si="930">($F41/30/8*2)*S41</f>
        <v>0</v>
      </c>
      <c r="U41" s="277"/>
      <c r="V41" s="266">
        <f t="shared" ref="V41" si="931">($F41/30/8*1.5)*U41</f>
        <v>0</v>
      </c>
      <c r="W41" s="277"/>
      <c r="X41" s="266">
        <f t="shared" ref="X41" si="932">($F41/30/8*2)*W41</f>
        <v>0</v>
      </c>
      <c r="Y41" s="277"/>
      <c r="Z41" s="266">
        <f t="shared" ref="Z41" si="933">(($F41/30/8)*1.5)*Y41</f>
        <v>0</v>
      </c>
      <c r="AA41" s="864"/>
      <c r="AB41" s="266">
        <f t="shared" ref="AB41" si="934">(($F41/30/8)*2)*AA41</f>
        <v>0</v>
      </c>
      <c r="AC41" s="864"/>
      <c r="AD41" s="266">
        <f t="shared" ref="AD41" si="935">(($F41/30/8)*1.5)*AC41</f>
        <v>0</v>
      </c>
      <c r="AE41" s="864"/>
      <c r="AF41" s="266">
        <f t="shared" ref="AF41" si="936">(($F41/30/8)*2)*AE41</f>
        <v>0</v>
      </c>
      <c r="AG41" s="266"/>
      <c r="AH41" s="266">
        <f t="shared" ref="AH41" si="937">(($F41/30/8)*1.5)*AG41</f>
        <v>0</v>
      </c>
      <c r="AI41" s="864"/>
      <c r="AJ41" s="266">
        <f t="shared" ref="AJ41" si="938">(($F41/30/8)*2)*AI41</f>
        <v>0</v>
      </c>
      <c r="AK41" s="266"/>
      <c r="AL41" s="266"/>
      <c r="AM41" s="266"/>
      <c r="AN41" s="266"/>
      <c r="AO41" s="266"/>
      <c r="AP41" s="266"/>
      <c r="AQ41" s="266"/>
      <c r="AR41" s="266"/>
      <c r="AS41" s="266"/>
      <c r="AT41" s="266"/>
      <c r="AU41" s="266"/>
      <c r="AV41" s="905"/>
      <c r="AW41" s="266">
        <f t="shared" ref="AW41" si="939">((F41/30)*I41)*$J41</f>
        <v>2001.14</v>
      </c>
      <c r="AX41" s="266">
        <f t="shared" ref="AX41" si="940">((G41/30)*I41)*$J41</f>
        <v>185</v>
      </c>
      <c r="AY41" s="266">
        <f t="shared" ref="AY41:BB41" si="941">Q41</f>
        <v>0</v>
      </c>
      <c r="AZ41" s="266">
        <f t="shared" si="941"/>
        <v>0</v>
      </c>
      <c r="BA41" s="266">
        <f t="shared" si="941"/>
        <v>0</v>
      </c>
      <c r="BB41" s="266">
        <f t="shared" si="941"/>
        <v>0</v>
      </c>
      <c r="BC41" s="266">
        <f t="shared" ref="BC41" si="942">AK41+AP41</f>
        <v>0</v>
      </c>
      <c r="BD41" s="231">
        <f t="shared" ref="BD41:BD42" si="943">(AW41+AZ41+BB41+BC41)*0.1267</f>
        <v>253.54443800000001</v>
      </c>
      <c r="BE41" s="266">
        <f t="shared" ref="BE41" si="944">SUM(AW41:BD41)-AY41-BA41</f>
        <v>2439.6844380000002</v>
      </c>
      <c r="BF41" s="266">
        <f t="shared" ref="BF41:BF42" si="945">(($F41/30)*$I41)*$K41</f>
        <v>0</v>
      </c>
      <c r="BG41" s="266">
        <f t="shared" ref="BG41:BG42" si="946">(($G41/30)*$I41)*$K41</f>
        <v>0</v>
      </c>
      <c r="BH41" s="266">
        <f t="shared" ref="BH41:BK41" si="947">U41</f>
        <v>0</v>
      </c>
      <c r="BI41" s="266">
        <f t="shared" si="947"/>
        <v>0</v>
      </c>
      <c r="BJ41" s="266">
        <f t="shared" si="947"/>
        <v>0</v>
      </c>
      <c r="BK41" s="266">
        <f t="shared" si="947"/>
        <v>0</v>
      </c>
      <c r="BL41" s="266">
        <f t="shared" ref="BL41" si="948">AL41+AQ41</f>
        <v>0</v>
      </c>
      <c r="BM41" s="231">
        <f t="shared" ref="BM41:BM42" si="949">(+BF41+BI41+BK41+BL41)*0.1267</f>
        <v>0</v>
      </c>
      <c r="BN41" s="862">
        <f t="shared" ref="BN41" si="950">SUM(BF41:BM41)-BH41-BJ41</f>
        <v>0</v>
      </c>
      <c r="BO41" s="266">
        <f t="shared" ref="BO41:BO42" si="951">(($F41/30)*$I41)*$L41</f>
        <v>0</v>
      </c>
      <c r="BP41" s="266">
        <f t="shared" ref="BP41:BP42" si="952">(($G41/30)*$I41)*$L41</f>
        <v>0</v>
      </c>
      <c r="BQ41" s="266">
        <f t="shared" ref="BQ41:BS41" si="953">Y41</f>
        <v>0</v>
      </c>
      <c r="BR41" s="266">
        <f t="shared" si="953"/>
        <v>0</v>
      </c>
      <c r="BS41" s="266">
        <f t="shared" si="953"/>
        <v>0</v>
      </c>
      <c r="BT41" s="266">
        <f t="shared" ref="BT41" si="954">AB41</f>
        <v>0</v>
      </c>
      <c r="BU41" s="266">
        <f t="shared" ref="BU41" si="955">AM41+AR41</f>
        <v>0</v>
      </c>
      <c r="BV41" s="231">
        <f t="shared" ref="BV41:BV42" si="956">(BO41+BR41+BT41+BU41)*0.1267</f>
        <v>0</v>
      </c>
      <c r="BW41" s="266">
        <f t="shared" ref="BW41" si="957">SUM(BO41:BV41)-BQ41-BS41</f>
        <v>0</v>
      </c>
      <c r="BX41" s="865">
        <f t="shared" ref="BX41:BX42" si="958">(($F41/30)*$I41)*$M41</f>
        <v>0</v>
      </c>
      <c r="BY41" s="866">
        <f t="shared" ref="BY41:BY42" si="959">(($G41/30)*$I41)*$M41</f>
        <v>0</v>
      </c>
      <c r="BZ41" s="866">
        <f t="shared" ref="BZ41:CC41" si="960">AC41</f>
        <v>0</v>
      </c>
      <c r="CA41" s="866">
        <f t="shared" si="960"/>
        <v>0</v>
      </c>
      <c r="CB41" s="866">
        <f t="shared" si="960"/>
        <v>0</v>
      </c>
      <c r="CC41" s="866">
        <f t="shared" si="960"/>
        <v>0</v>
      </c>
      <c r="CD41" s="866">
        <f t="shared" ref="CD41" si="961">AN41+AS41</f>
        <v>0</v>
      </c>
      <c r="CE41" s="867">
        <f>(BX41+CA41+CC41)*0.09</f>
        <v>0</v>
      </c>
      <c r="CF41" s="868">
        <f t="shared" ref="CF41" si="962">SUM(BX41:CE41)-BZ41-CB41</f>
        <v>0</v>
      </c>
      <c r="CG41" s="869">
        <f>(($F41/30)*$I41)*N41</f>
        <v>0</v>
      </c>
      <c r="CH41" s="866">
        <f t="shared" ref="CH41:CH42" si="963">(($G41/30)*$I41)*$N41</f>
        <v>0</v>
      </c>
      <c r="CI41" s="866">
        <f t="shared" ref="CI41" si="964">+AG41</f>
        <v>0</v>
      </c>
      <c r="CJ41" s="866">
        <f t="shared" ref="CJ41:CL41" si="965">AH41</f>
        <v>0</v>
      </c>
      <c r="CK41" s="866">
        <f t="shared" si="965"/>
        <v>0</v>
      </c>
      <c r="CL41" s="866">
        <f t="shared" si="965"/>
        <v>0</v>
      </c>
      <c r="CM41" s="866">
        <f t="shared" ref="CM41" si="966">AO41+AT41</f>
        <v>0</v>
      </c>
      <c r="CN41" s="867">
        <f>(CG41+CJ41+CL41)*0.09</f>
        <v>0</v>
      </c>
      <c r="CO41" s="867">
        <f t="shared" ref="CO41" si="967">SUM(CG41:CN41)-CI41-CK41</f>
        <v>0</v>
      </c>
      <c r="CQ41" s="274" t="s">
        <v>20</v>
      </c>
      <c r="CR41" s="266">
        <f t="shared" ref="CR41:CR42" si="968">IF($CQ41="PROQUIMA",$AW41+$BF41+$BO41+$BX41+$CG41,0)</f>
        <v>2001.14</v>
      </c>
      <c r="CS41" s="266">
        <f t="shared" ref="CS41:CS42" si="969">IF($CQ41="PROQUIMA",$AX41+$BG41+$BP41+$BY41+$CH41,0)</f>
        <v>185</v>
      </c>
      <c r="CT41" s="266">
        <f t="shared" ref="CT41:CT42" si="970">IF($CQ41="PROQUIMA",$AY41+$BH41+$BQ41+$BZ41+$CI41,0)</f>
        <v>0</v>
      </c>
      <c r="CU41" s="266">
        <f t="shared" ref="CU41:CU42" si="971">IF($CQ41="PROQUIMA",$AZ41+$BI41+$BR41+$CA41+$CJ41,0)</f>
        <v>0</v>
      </c>
      <c r="CV41" s="266">
        <f t="shared" ref="CV41:CV42" si="972">IF($CQ41="PROQUIMA",$BA41+$BJ41+$BS41+$CB41+$CK41,0)</f>
        <v>0</v>
      </c>
      <c r="CW41" s="266">
        <f t="shared" ref="CW41:CW42" si="973">IF($CQ41="PROQUIMA",$BB41+$BK41+$BT41+$CC41+$CL41,0)</f>
        <v>0</v>
      </c>
      <c r="CX41" s="266">
        <f t="shared" ref="CX41:CX42" si="974">IF($CQ41="PROQUIMA",$BC41+$BL41+$BU41+$CD41+$CM41,0)</f>
        <v>0</v>
      </c>
      <c r="CY41" s="266">
        <f t="shared" ref="CY41" si="975">IF($CQ41="PROQUIMA",$BD41+$BM41+$BV41+$CE41+CN41,0)</f>
        <v>253.54443800000001</v>
      </c>
      <c r="CZ41" s="266">
        <f t="shared" ref="CZ41" si="976">SUM(CR41:CY41)-CT41-CV41</f>
        <v>2439.6844380000002</v>
      </c>
      <c r="DA41" s="266">
        <f t="shared" ref="DA41:DA42" si="977">IF($CQ41="UNHESA",$AW41+$BF41+$BO41+$BX41+$CG41,0)</f>
        <v>0</v>
      </c>
      <c r="DB41" s="266">
        <f t="shared" ref="DB41:DB42" si="978">IF($CQ41="UNHESA",$AX41+$BG41+$BP41+$BY41+$CH41,0)</f>
        <v>0</v>
      </c>
      <c r="DC41" s="266">
        <f t="shared" ref="DC41:DC42" si="979">IF($CQ41="UNHESA",$AY41+$BH41+$BQ41+$BZ41+$CI41,0)</f>
        <v>0</v>
      </c>
      <c r="DD41" s="266">
        <f t="shared" ref="DD41:DD42" si="980">IF($CQ41="UNHESA",$AZ41+$BI41+$BR41+$CA41+$CJ41,0)</f>
        <v>0</v>
      </c>
      <c r="DE41" s="266">
        <f t="shared" ref="DE41:DE42" si="981">IF($CQ41="UNHESA",$BA41+$BJ41+$BS41+$CB41+$CK41,0)</f>
        <v>0</v>
      </c>
      <c r="DF41" s="266">
        <f t="shared" ref="DF41:DF42" si="982">IF($CQ41="UNHESA",$BB41+$BK41+$BT41+$CC41+$CL41,0)</f>
        <v>0</v>
      </c>
      <c r="DG41" s="266">
        <f t="shared" ref="DG41:DG42" si="983">IF($CQ41="UNHESA",$BC41+$BL41+$BU41+$CD41+$CM41,0)</f>
        <v>0</v>
      </c>
      <c r="DH41" s="266">
        <f t="shared" ref="DH41:DH42" si="984">IF($CQ41="UNHESA",$BD41+$BM41+$BV41+$CE41+$CN41,0)</f>
        <v>0</v>
      </c>
      <c r="DI41" s="266">
        <f t="shared" ref="DI41" si="985">SUM(DA41:DH41)-DC41-DE41</f>
        <v>0</v>
      </c>
      <c r="DJ41" s="266">
        <f t="shared" ref="DJ41:DJ42" si="986">IF($CQ41="UNHESA LIQUIDOS",$AW41+$BF41+$BO41+$BX41+$CG41,0)</f>
        <v>0</v>
      </c>
      <c r="DK41" s="266">
        <f t="shared" ref="DK41:DK42" si="987">IF($CQ41="CALIDUL",$AX41+$BG41+$BP41+$BY41+$CH41,0)</f>
        <v>0</v>
      </c>
      <c r="DL41" s="266">
        <f t="shared" ref="DL41:DL42" si="988">IF($CQ41="CALIDUL",$AY41+$BH41+$BQ41+$BZ41+$CI41,0)</f>
        <v>0</v>
      </c>
      <c r="DM41" s="266">
        <f t="shared" ref="DM41:DM42" si="989">IF($CQ41="CALIDUL",$AZ41+$BI41+$BR41+$CA41+$CJ41,0)</f>
        <v>0</v>
      </c>
      <c r="DN41" s="266">
        <f t="shared" ref="DN41:DN42" si="990">IF($CQ41="CALIDUL",$BA41+$BJ41+$BS41+$CB41+$CK41,0)</f>
        <v>0</v>
      </c>
      <c r="DO41" s="266">
        <f t="shared" ref="DO41:DO42" si="991">IF($CQ41="CALIDUL",$BB41+$BK41+$BT41+$CC41+$CL41,0)</f>
        <v>0</v>
      </c>
      <c r="DP41" s="266">
        <f t="shared" ref="DP41:DP42" si="992">IF($CQ41="CALIDUL",$BC41+$BL41+$BU41+$CD41+$CM41,0)</f>
        <v>0</v>
      </c>
      <c r="DQ41" s="266">
        <f t="shared" ref="DQ41:DQ42" si="993">IF($CQ41="CALIDUL",$BD41+$BM41+$BV41+$CE41+$CN41,0)</f>
        <v>0</v>
      </c>
      <c r="DR41" s="266">
        <f t="shared" ref="DR41" si="994">SUM(DJ41:DQ41)-DL41-DN41</f>
        <v>0</v>
      </c>
      <c r="DS41" s="865">
        <f t="shared" ref="DS41:DS42" si="995">IF($CQ41="ECONACIONAL",$AW41+$BF41+$BO41+$BX41+$CG41,0)</f>
        <v>0</v>
      </c>
      <c r="DT41" s="866">
        <f t="shared" ref="DT41:DT42" si="996">IF($CQ41="ECONACIONAL",$AX41+$BG41+$BP41+$BY41+$CH41,0)</f>
        <v>0</v>
      </c>
      <c r="DU41" s="866">
        <f t="shared" ref="DU41:DU42" si="997">IF($CQ41="ECONACIONAL",$AY41+$BH41+$BQ41+$BZ41+$CI41,0)</f>
        <v>0</v>
      </c>
      <c r="DV41" s="866">
        <f t="shared" ref="DV41:DV42" si="998">IF($CQ41="ECONACIONAL",$AZ41+$BI41+$BR41+$CA41+$CJ41,0)</f>
        <v>0</v>
      </c>
      <c r="DW41" s="866">
        <f t="shared" ref="DW41:DW42" si="999">IF($CQ41="ECONACIONAL",$BA41+$BJ41+$BS41+$CB41+$CK41,0)</f>
        <v>0</v>
      </c>
      <c r="DX41" s="866">
        <f t="shared" ref="DX41:DX42" si="1000">IF($CQ41="ECONACIONAL",$BB41+$BK41+$BT41+$CC41+$CL41,0)</f>
        <v>0</v>
      </c>
      <c r="DY41" s="867">
        <f t="shared" ref="DY41:DY42" si="1001">IF($CQ41="ECONACIONAL",$BC41+$BL41+$BU41+$CD41+$CM41,0)</f>
        <v>0</v>
      </c>
      <c r="DZ41" s="867">
        <f t="shared" ref="DZ41:DZ42" si="1002">IF($CQ41="ECONACIONAL",$BD41+$BM41+$BV41+$CE41+$CN41,0)</f>
        <v>0</v>
      </c>
      <c r="EA41" s="868">
        <f t="shared" ref="EA41" si="1003">SUM(DS41:DZ41)-DU41-DW41</f>
        <v>0</v>
      </c>
      <c r="EB41" s="865">
        <f t="shared" ref="EB41:EB42" si="1004">IF($CQ41="CLEARTEC",$AW41+$BF41+$BO41+$BX41+$CG41,0)</f>
        <v>0</v>
      </c>
      <c r="EC41" s="866">
        <f t="shared" ref="EC41:EC42" si="1005">IF($CQ41="CLEARTEC",$AX41+$BG41+$BP41+$BY41+$CH41,0)</f>
        <v>0</v>
      </c>
      <c r="ED41" s="866">
        <f t="shared" ref="ED41:ED42" si="1006">IF($CQ41="CLEARTEC",$AY41+$BH41+$BQ41+$BZ41+$CI41,0)</f>
        <v>0</v>
      </c>
      <c r="EE41" s="866">
        <f t="shared" ref="EE41:EE42" si="1007">IF($CQ41="CLEARTEC",$AZ41+$BI41+$BR41+$CA41+$CJ41,0)</f>
        <v>0</v>
      </c>
      <c r="EF41" s="866">
        <f t="shared" ref="EF41:EF42" si="1008">IF($CQ41="CLEARTEC",$BA41+$BJ41+$BS41+$CB41+$CK41,0)</f>
        <v>0</v>
      </c>
      <c r="EG41" s="866">
        <f t="shared" ref="EG41:EG42" si="1009">IF($CQ41="CLEARTEC",$BB41+$BK41+$BT41+$CC41+$CL41,0)</f>
        <v>0</v>
      </c>
      <c r="EH41" s="867">
        <f t="shared" ref="EH41:EH42" si="1010">IF($CQ41="CLEARTEC",$BC41+$BL41+$BU41+$CD41+$CM41,0)</f>
        <v>0</v>
      </c>
      <c r="EI41" s="867">
        <f t="shared" ref="EI41:EI42" si="1011">IF($CQ41="CLEARTEC",$BD41+$BM41+$BV41+$CE41+$CN41,0)</f>
        <v>0</v>
      </c>
      <c r="EJ41" s="867">
        <f t="shared" ref="EJ41" si="1012">SUM(EB41:EI41)-ED41-EF41</f>
        <v>0</v>
      </c>
      <c r="EL41" s="1485">
        <v>8.9600000000000009</v>
      </c>
      <c r="EM41" s="870"/>
      <c r="EN41" s="229"/>
      <c r="EO41" s="229"/>
      <c r="EP41" s="274"/>
      <c r="EQ41" s="274"/>
      <c r="ER41" s="274"/>
      <c r="ES41" s="274"/>
      <c r="ET41" s="274"/>
      <c r="EU41" s="229">
        <f t="shared" ref="EU41:EU42" si="1013">+EP41+EQ41+ER41</f>
        <v>0</v>
      </c>
      <c r="EW41" s="277">
        <f t="shared" ref="EW41" si="1014">IF($I41&lt;=15,EL41/2,EL41)</f>
        <v>4.4800000000000004</v>
      </c>
      <c r="EX41" s="277">
        <f t="shared" ref="EX41" si="1015">IF($I41&lt;=15,EM41/2,EM41)</f>
        <v>0</v>
      </c>
      <c r="EY41" s="277">
        <f t="shared" ref="EY41" si="1016">IF($I41&lt;=15,EN41/2,EN41)</f>
        <v>0</v>
      </c>
      <c r="EZ41" s="277">
        <f t="shared" ref="EZ41" si="1017">IF($I41&lt;=15,EO41/2,EO41)</f>
        <v>0</v>
      </c>
      <c r="FA41" s="277">
        <f t="shared" ref="FA41" si="1018">IF($I41&lt;=15,EP41/2,EP41)</f>
        <v>0</v>
      </c>
      <c r="FB41" s="277">
        <f t="shared" ref="FB41" si="1019">IF($I41&lt;=15,EQ41/2,EQ41)</f>
        <v>0</v>
      </c>
      <c r="FC41" s="277">
        <f>IF($I41&lt;=15,ER41/2,ER41)</f>
        <v>0</v>
      </c>
      <c r="FD41" s="277">
        <f t="shared" ref="FD41" si="1020">IF($I41&lt;=15,ES41/2,ES41)</f>
        <v>0</v>
      </c>
      <c r="FE41" s="277">
        <f t="shared" ref="FE41" si="1021">IF($I41&lt;=15,ET41/2,ET41)</f>
        <v>0</v>
      </c>
      <c r="FF41" s="277">
        <f>IF($I41&lt;=15,EU41/2,EU41)</f>
        <v>0</v>
      </c>
      <c r="FG41" s="275">
        <v>1</v>
      </c>
      <c r="FH41" s="275">
        <v>0</v>
      </c>
      <c r="FI41" s="275">
        <v>0</v>
      </c>
      <c r="FJ41" s="275">
        <v>0</v>
      </c>
      <c r="FK41" s="275">
        <v>0</v>
      </c>
      <c r="FL41" s="275">
        <v>1</v>
      </c>
      <c r="FN41" s="1362">
        <f t="shared" ref="FN41:FN42" si="1022">(((F41/30/8)*1.5)*(Q41+U41+Y41))-(AZ41+BI41+BR41)</f>
        <v>0</v>
      </c>
      <c r="FO41" s="1362">
        <f t="shared" ref="FO41:FO42" si="1023">(((F41/30/8)*2)*(S41+W41+AA41))-(BB41+BK41+BT41)</f>
        <v>0</v>
      </c>
      <c r="FP41" s="1364">
        <f t="shared" ref="FP41:FP42" si="1024">(SUM(AW41:CF41))-(SUM(CR41:DR41))</f>
        <v>0</v>
      </c>
      <c r="FQ41" s="1362">
        <f t="shared" ref="FQ41:FQ42" si="1025">(F41/30*I41)-(CR41+DA41+DJ41)</f>
        <v>0</v>
      </c>
      <c r="FR41" s="1363">
        <f t="shared" ref="FR41:FR42" si="1026">(SUM(EL41:EU41))-((SUM(EW41:FF41))*$FR$5)</f>
        <v>4.4800000000000004</v>
      </c>
    </row>
    <row r="42" spans="1:174" s="246" customFormat="1" ht="15" customHeight="1" outlineLevel="1">
      <c r="A42" s="246">
        <v>102020</v>
      </c>
      <c r="B42" s="302">
        <v>13</v>
      </c>
      <c r="C42" s="227" t="s">
        <v>411</v>
      </c>
      <c r="D42" s="228" t="s">
        <v>32</v>
      </c>
      <c r="E42" s="229" t="s">
        <v>20</v>
      </c>
      <c r="F42" s="231">
        <v>4002.28</v>
      </c>
      <c r="G42" s="231">
        <v>370</v>
      </c>
      <c r="H42" s="230">
        <f t="shared" ref="H42" si="1027">+F42+G42</f>
        <v>4372.2800000000007</v>
      </c>
      <c r="I42" s="231">
        <v>15</v>
      </c>
      <c r="J42" s="234">
        <v>1</v>
      </c>
      <c r="K42" s="234">
        <v>0</v>
      </c>
      <c r="L42" s="234">
        <v>0</v>
      </c>
      <c r="M42" s="234">
        <v>0</v>
      </c>
      <c r="N42" s="234">
        <v>0</v>
      </c>
      <c r="O42" s="234">
        <f t="shared" ref="O42" si="1028">SUM(J42:N42)</f>
        <v>1</v>
      </c>
      <c r="P42" s="756"/>
      <c r="Q42" s="237"/>
      <c r="R42" s="231">
        <f t="shared" ref="R42" si="1029">($F42/30/8*1.5)*Q42</f>
        <v>0</v>
      </c>
      <c r="S42" s="237"/>
      <c r="T42" s="231">
        <f t="shared" ref="T42" si="1030">($F42/30/8*2)*S42</f>
        <v>0</v>
      </c>
      <c r="U42" s="237"/>
      <c r="V42" s="231">
        <f t="shared" ref="V42" si="1031">($F42/30/8*1.5)*U42</f>
        <v>0</v>
      </c>
      <c r="W42" s="237"/>
      <c r="X42" s="231">
        <f t="shared" ref="X42" si="1032">($F42/30/8*2)*W42</f>
        <v>0</v>
      </c>
      <c r="Y42" s="237"/>
      <c r="Z42" s="231">
        <f t="shared" ref="Z42" si="1033">(($F42/30/8)*1.5)*Y42</f>
        <v>0</v>
      </c>
      <c r="AA42" s="238"/>
      <c r="AB42" s="231">
        <f t="shared" ref="AB42" si="1034">(($F42/30/8)*2)*AA42</f>
        <v>0</v>
      </c>
      <c r="AC42" s="238"/>
      <c r="AD42" s="231">
        <f t="shared" ref="AD42" si="1035">(($F42/30/8)*1.5)*AC42</f>
        <v>0</v>
      </c>
      <c r="AE42" s="238"/>
      <c r="AF42" s="231">
        <f t="shared" ref="AF42" si="1036">(($F42/30/8)*2)*AE42</f>
        <v>0</v>
      </c>
      <c r="AG42" s="231"/>
      <c r="AH42" s="231">
        <f t="shared" ref="AH42" si="1037">(($F42/30/8)*1.5)*AG42</f>
        <v>0</v>
      </c>
      <c r="AI42" s="238"/>
      <c r="AJ42" s="231">
        <f t="shared" ref="AJ42" si="1038">(($F42/30/8)*2)*AI42</f>
        <v>0</v>
      </c>
      <c r="AK42" s="231"/>
      <c r="AL42" s="231"/>
      <c r="AM42" s="231"/>
      <c r="AN42" s="231"/>
      <c r="AO42" s="231"/>
      <c r="AP42" s="231"/>
      <c r="AQ42" s="231"/>
      <c r="AR42" s="231"/>
      <c r="AS42" s="231"/>
      <c r="AT42" s="231"/>
      <c r="AU42" s="231"/>
      <c r="AV42" s="1407"/>
      <c r="AW42" s="231">
        <f t="shared" ref="AW42" si="1039">((F42/30)*I42)*$J42</f>
        <v>2001.14</v>
      </c>
      <c r="AX42" s="231">
        <f t="shared" ref="AX42" si="1040">((G42/30)*I42)*$J42</f>
        <v>185</v>
      </c>
      <c r="AY42" s="231">
        <f t="shared" ref="AY42" si="1041">Q42</f>
        <v>0</v>
      </c>
      <c r="AZ42" s="231">
        <f t="shared" ref="AZ42" si="1042">R42</f>
        <v>0</v>
      </c>
      <c r="BA42" s="231">
        <f t="shared" ref="BA42" si="1043">S42</f>
        <v>0</v>
      </c>
      <c r="BB42" s="231">
        <f t="shared" ref="BB42" si="1044">T42</f>
        <v>0</v>
      </c>
      <c r="BC42" s="231">
        <f t="shared" ref="BC42" si="1045">AK42+AP42</f>
        <v>0</v>
      </c>
      <c r="BD42" s="231">
        <f t="shared" si="943"/>
        <v>253.54443800000001</v>
      </c>
      <c r="BE42" s="231">
        <f t="shared" ref="BE42" si="1046">SUM(AW42:BD42)-AY42-BA42</f>
        <v>2439.6844380000002</v>
      </c>
      <c r="BF42" s="231">
        <f t="shared" si="945"/>
        <v>0</v>
      </c>
      <c r="BG42" s="231">
        <f t="shared" si="946"/>
        <v>0</v>
      </c>
      <c r="BH42" s="231">
        <f t="shared" ref="BH42" si="1047">U42</f>
        <v>0</v>
      </c>
      <c r="BI42" s="231">
        <f t="shared" ref="BI42" si="1048">V42</f>
        <v>0</v>
      </c>
      <c r="BJ42" s="231">
        <f t="shared" ref="BJ42" si="1049">W42</f>
        <v>0</v>
      </c>
      <c r="BK42" s="231">
        <f t="shared" ref="BK42" si="1050">X42</f>
        <v>0</v>
      </c>
      <c r="BL42" s="231">
        <f t="shared" ref="BL42" si="1051">AL42+AQ42</f>
        <v>0</v>
      </c>
      <c r="BM42" s="231">
        <f t="shared" si="949"/>
        <v>0</v>
      </c>
      <c r="BN42" s="230">
        <f t="shared" ref="BN42" si="1052">SUM(BF42:BM42)-BH42-BJ42</f>
        <v>0</v>
      </c>
      <c r="BO42" s="231">
        <f t="shared" si="951"/>
        <v>0</v>
      </c>
      <c r="BP42" s="231">
        <f t="shared" si="952"/>
        <v>0</v>
      </c>
      <c r="BQ42" s="231">
        <f t="shared" ref="BQ42" si="1053">Y42</f>
        <v>0</v>
      </c>
      <c r="BR42" s="231">
        <f t="shared" ref="BR42" si="1054">Z42</f>
        <v>0</v>
      </c>
      <c r="BS42" s="231">
        <f t="shared" ref="BS42" si="1055">AA42</f>
        <v>0</v>
      </c>
      <c r="BT42" s="231">
        <f t="shared" ref="BT42" si="1056">AB42</f>
        <v>0</v>
      </c>
      <c r="BU42" s="231">
        <f t="shared" ref="BU42" si="1057">AM42+AR42</f>
        <v>0</v>
      </c>
      <c r="BV42" s="231">
        <f t="shared" si="956"/>
        <v>0</v>
      </c>
      <c r="BW42" s="231">
        <f t="shared" ref="BW42" si="1058">SUM(BO42:BV42)-BQ42-BS42</f>
        <v>0</v>
      </c>
      <c r="BX42" s="757">
        <f t="shared" si="958"/>
        <v>0</v>
      </c>
      <c r="BY42" s="758">
        <f t="shared" si="959"/>
        <v>0</v>
      </c>
      <c r="BZ42" s="758">
        <f t="shared" ref="BZ42" si="1059">AC42</f>
        <v>0</v>
      </c>
      <c r="CA42" s="758">
        <f t="shared" ref="CA42" si="1060">AD42</f>
        <v>0</v>
      </c>
      <c r="CB42" s="758">
        <f t="shared" ref="CB42" si="1061">AE42</f>
        <v>0</v>
      </c>
      <c r="CC42" s="758">
        <f t="shared" ref="CC42" si="1062">AF42</f>
        <v>0</v>
      </c>
      <c r="CD42" s="758">
        <f t="shared" ref="CD42" si="1063">AN42+AS42</f>
        <v>0</v>
      </c>
      <c r="CE42" s="759">
        <f>(BX42+CA42+CC42)*0.09</f>
        <v>0</v>
      </c>
      <c r="CF42" s="760">
        <f t="shared" ref="CF42" si="1064">SUM(BX42:CE42)-BZ42-CB42</f>
        <v>0</v>
      </c>
      <c r="CG42" s="761">
        <f>(($F42/30)*$I42)*N42</f>
        <v>0</v>
      </c>
      <c r="CH42" s="758">
        <f t="shared" si="963"/>
        <v>0</v>
      </c>
      <c r="CI42" s="758">
        <f t="shared" ref="CI42" si="1065">+AG42</f>
        <v>0</v>
      </c>
      <c r="CJ42" s="758">
        <f t="shared" ref="CJ42" si="1066">AH42</f>
        <v>0</v>
      </c>
      <c r="CK42" s="758">
        <f t="shared" ref="CK42" si="1067">AI42</f>
        <v>0</v>
      </c>
      <c r="CL42" s="758">
        <f t="shared" ref="CL42" si="1068">AJ42</f>
        <v>0</v>
      </c>
      <c r="CM42" s="758">
        <f t="shared" ref="CM42" si="1069">AO42+AT42</f>
        <v>0</v>
      </c>
      <c r="CN42" s="759">
        <f>(CG42+CJ42+CL42)*0.09</f>
        <v>0</v>
      </c>
      <c r="CO42" s="759">
        <f t="shared" ref="CO42" si="1070">SUM(CG42:CN42)-CI42-CK42</f>
        <v>0</v>
      </c>
      <c r="CQ42" s="229" t="s">
        <v>20</v>
      </c>
      <c r="CR42" s="231">
        <f t="shared" si="968"/>
        <v>2001.14</v>
      </c>
      <c r="CS42" s="231">
        <f t="shared" si="969"/>
        <v>185</v>
      </c>
      <c r="CT42" s="231">
        <f t="shared" si="970"/>
        <v>0</v>
      </c>
      <c r="CU42" s="231">
        <f t="shared" si="971"/>
        <v>0</v>
      </c>
      <c r="CV42" s="231">
        <f t="shared" si="972"/>
        <v>0</v>
      </c>
      <c r="CW42" s="231">
        <f t="shared" si="973"/>
        <v>0</v>
      </c>
      <c r="CX42" s="231">
        <f t="shared" si="974"/>
        <v>0</v>
      </c>
      <c r="CY42" s="231">
        <f t="shared" ref="CY42" si="1071">IF($CQ42="PROQUIMA",$BD42+$BM42+$BV42+$CE42+CN42,0)</f>
        <v>253.54443800000001</v>
      </c>
      <c r="CZ42" s="231">
        <f t="shared" ref="CZ42" si="1072">SUM(CR42:CY42)-CT42-CV42</f>
        <v>2439.6844380000002</v>
      </c>
      <c r="DA42" s="231">
        <f t="shared" si="977"/>
        <v>0</v>
      </c>
      <c r="DB42" s="231">
        <f t="shared" si="978"/>
        <v>0</v>
      </c>
      <c r="DC42" s="231">
        <f t="shared" si="979"/>
        <v>0</v>
      </c>
      <c r="DD42" s="231">
        <f t="shared" si="980"/>
        <v>0</v>
      </c>
      <c r="DE42" s="231">
        <f t="shared" si="981"/>
        <v>0</v>
      </c>
      <c r="DF42" s="231">
        <f t="shared" si="982"/>
        <v>0</v>
      </c>
      <c r="DG42" s="231">
        <f t="shared" si="983"/>
        <v>0</v>
      </c>
      <c r="DH42" s="231">
        <f t="shared" si="984"/>
        <v>0</v>
      </c>
      <c r="DI42" s="231">
        <f t="shared" ref="DI42" si="1073">SUM(DA42:DH42)-DC42-DE42</f>
        <v>0</v>
      </c>
      <c r="DJ42" s="231">
        <f t="shared" si="986"/>
        <v>0</v>
      </c>
      <c r="DK42" s="231">
        <f t="shared" si="987"/>
        <v>0</v>
      </c>
      <c r="DL42" s="231">
        <f t="shared" si="988"/>
        <v>0</v>
      </c>
      <c r="DM42" s="231">
        <f t="shared" si="989"/>
        <v>0</v>
      </c>
      <c r="DN42" s="231">
        <f t="shared" si="990"/>
        <v>0</v>
      </c>
      <c r="DO42" s="231">
        <f t="shared" si="991"/>
        <v>0</v>
      </c>
      <c r="DP42" s="231">
        <f t="shared" si="992"/>
        <v>0</v>
      </c>
      <c r="DQ42" s="231">
        <f t="shared" si="993"/>
        <v>0</v>
      </c>
      <c r="DR42" s="231">
        <f t="shared" ref="DR42" si="1074">SUM(DJ42:DQ42)-DL42-DN42</f>
        <v>0</v>
      </c>
      <c r="DS42" s="757">
        <f t="shared" si="995"/>
        <v>0</v>
      </c>
      <c r="DT42" s="758">
        <f t="shared" si="996"/>
        <v>0</v>
      </c>
      <c r="DU42" s="758">
        <f t="shared" si="997"/>
        <v>0</v>
      </c>
      <c r="DV42" s="758">
        <f t="shared" si="998"/>
        <v>0</v>
      </c>
      <c r="DW42" s="758">
        <f t="shared" si="999"/>
        <v>0</v>
      </c>
      <c r="DX42" s="758">
        <f t="shared" si="1000"/>
        <v>0</v>
      </c>
      <c r="DY42" s="759">
        <f t="shared" si="1001"/>
        <v>0</v>
      </c>
      <c r="DZ42" s="759">
        <f t="shared" si="1002"/>
        <v>0</v>
      </c>
      <c r="EA42" s="760">
        <f t="shared" ref="EA42" si="1075">SUM(DS42:DZ42)-DU42-DW42</f>
        <v>0</v>
      </c>
      <c r="EB42" s="757">
        <f t="shared" si="1004"/>
        <v>0</v>
      </c>
      <c r="EC42" s="758">
        <f t="shared" si="1005"/>
        <v>0</v>
      </c>
      <c r="ED42" s="758">
        <f t="shared" si="1006"/>
        <v>0</v>
      </c>
      <c r="EE42" s="758">
        <f t="shared" si="1007"/>
        <v>0</v>
      </c>
      <c r="EF42" s="758">
        <f t="shared" si="1008"/>
        <v>0</v>
      </c>
      <c r="EG42" s="758">
        <f t="shared" si="1009"/>
        <v>0</v>
      </c>
      <c r="EH42" s="759">
        <f t="shared" si="1010"/>
        <v>0</v>
      </c>
      <c r="EI42" s="759">
        <f t="shared" si="1011"/>
        <v>0</v>
      </c>
      <c r="EJ42" s="759">
        <f t="shared" ref="EJ42" si="1076">SUM(EB42:EI42)-ED42-EF42</f>
        <v>0</v>
      </c>
      <c r="EL42" s="1485">
        <v>8.9700000000000006</v>
      </c>
      <c r="EM42" s="856"/>
      <c r="EN42" s="229"/>
      <c r="EO42" s="229"/>
      <c r="EP42" s="229"/>
      <c r="EQ42" s="229"/>
      <c r="ER42" s="1402">
        <v>1242.8699999999999</v>
      </c>
      <c r="ES42" s="229"/>
      <c r="ET42" s="229"/>
      <c r="EU42" s="229">
        <f t="shared" si="1013"/>
        <v>1242.8699999999999</v>
      </c>
      <c r="EW42" s="237">
        <f t="shared" ref="EW42" si="1077">IF($I42&lt;=15,EL42/2,EL42)</f>
        <v>4.4850000000000003</v>
      </c>
      <c r="EX42" s="237">
        <f t="shared" ref="EX42" si="1078">IF($I42&lt;=15,EM42/2,EM42)</f>
        <v>0</v>
      </c>
      <c r="EY42" s="237">
        <f t="shared" ref="EY42" si="1079">IF($I42&lt;=15,EN42/2,EN42)</f>
        <v>0</v>
      </c>
      <c r="EZ42" s="237">
        <f t="shared" ref="EZ42" si="1080">IF($I42&lt;=15,EO42/2,EO42)</f>
        <v>0</v>
      </c>
      <c r="FA42" s="237">
        <f t="shared" ref="FA42" si="1081">IF($I42&lt;=15,EP42/2,EP42)</f>
        <v>0</v>
      </c>
      <c r="FB42" s="237">
        <f t="shared" ref="FB42" si="1082">IF($I42&lt;=15,EQ42/2,EQ42)</f>
        <v>0</v>
      </c>
      <c r="FC42" s="237">
        <f>IF($I42&lt;=15,ER42/2,ER42)</f>
        <v>621.43499999999995</v>
      </c>
      <c r="FD42" s="237">
        <f t="shared" ref="FD42" si="1083">IF($I42&lt;=15,ES42/2,ES42)</f>
        <v>0</v>
      </c>
      <c r="FE42" s="237">
        <f t="shared" ref="FE42" si="1084">IF($I42&lt;=15,ET42/2,ET42)</f>
        <v>0</v>
      </c>
      <c r="FF42" s="237">
        <f>IF($I42&lt;=15,EU42/2,EU42)</f>
        <v>621.43499999999995</v>
      </c>
      <c r="FG42" s="1188"/>
      <c r="FH42" s="1188"/>
      <c r="FI42" s="1188"/>
      <c r="FJ42" s="1188"/>
      <c r="FK42" s="1188"/>
      <c r="FL42" s="1188"/>
      <c r="FN42" s="1370">
        <f t="shared" si="1022"/>
        <v>0</v>
      </c>
      <c r="FO42" s="1370">
        <f t="shared" si="1023"/>
        <v>0</v>
      </c>
      <c r="FP42" s="1371">
        <f t="shared" si="1024"/>
        <v>0</v>
      </c>
      <c r="FQ42" s="1370">
        <f t="shared" si="1025"/>
        <v>0</v>
      </c>
      <c r="FR42" s="1372">
        <f t="shared" si="1026"/>
        <v>1247.355</v>
      </c>
    </row>
    <row r="43" spans="1:174" s="846" customFormat="1" ht="15.75" customHeight="1" outlineLevel="1" thickBot="1">
      <c r="A43" s="846">
        <v>102020</v>
      </c>
      <c r="B43" s="835"/>
      <c r="C43" s="778"/>
      <c r="D43" s="775" t="s">
        <v>34</v>
      </c>
      <c r="F43" s="871">
        <f>SUM(F41:F42)</f>
        <v>8004.56</v>
      </c>
      <c r="G43" s="871">
        <f t="shared" ref="G43:H43" si="1085">SUM(G41:G42)</f>
        <v>740</v>
      </c>
      <c r="H43" s="871">
        <f t="shared" si="1085"/>
        <v>8744.5600000000013</v>
      </c>
      <c r="I43" s="906"/>
      <c r="J43" s="873"/>
      <c r="P43" s="849"/>
      <c r="Q43" s="871">
        <f t="shared" ref="Q43" si="1086">SUM(Q41:Q42)</f>
        <v>0</v>
      </c>
      <c r="R43" s="871">
        <f t="shared" ref="R43" si="1087">SUM(R41:R42)</f>
        <v>0</v>
      </c>
      <c r="S43" s="871">
        <f t="shared" ref="S43" si="1088">SUM(S41:S42)</f>
        <v>0</v>
      </c>
      <c r="T43" s="871">
        <f t="shared" ref="T43" si="1089">SUM(T41:T42)</f>
        <v>0</v>
      </c>
      <c r="U43" s="871">
        <f t="shared" ref="U43" si="1090">SUM(U41:U42)</f>
        <v>0</v>
      </c>
      <c r="V43" s="871">
        <f t="shared" ref="V43" si="1091">SUM(V41:V42)</f>
        <v>0</v>
      </c>
      <c r="W43" s="871">
        <f t="shared" ref="W43" si="1092">SUM(W41:W42)</f>
        <v>0</v>
      </c>
      <c r="X43" s="871">
        <f t="shared" ref="X43" si="1093">SUM(X41:X42)</f>
        <v>0</v>
      </c>
      <c r="Y43" s="871">
        <f t="shared" ref="Y43" si="1094">SUM(Y41:Y42)</f>
        <v>0</v>
      </c>
      <c r="Z43" s="871">
        <f t="shared" ref="Z43" si="1095">SUM(Z41:Z42)</f>
        <v>0</v>
      </c>
      <c r="AA43" s="871">
        <f t="shared" ref="AA43" si="1096">SUM(AA41:AA42)</f>
        <v>0</v>
      </c>
      <c r="AB43" s="871">
        <f t="shared" ref="AB43" si="1097">SUM(AB41:AB42)</f>
        <v>0</v>
      </c>
      <c r="AC43" s="871">
        <f t="shared" ref="AC43" si="1098">SUM(AC41:AC42)</f>
        <v>0</v>
      </c>
      <c r="AD43" s="871">
        <f t="shared" ref="AD43" si="1099">SUM(AD41:AD42)</f>
        <v>0</v>
      </c>
      <c r="AE43" s="871">
        <f t="shared" ref="AE43" si="1100">SUM(AE41:AE42)</f>
        <v>0</v>
      </c>
      <c r="AF43" s="871">
        <f t="shared" ref="AF43" si="1101">SUM(AF41:AF42)</f>
        <v>0</v>
      </c>
      <c r="AG43" s="871">
        <f t="shared" ref="AG43" si="1102">SUM(AG41:AG42)</f>
        <v>0</v>
      </c>
      <c r="AH43" s="871">
        <f t="shared" ref="AH43" si="1103">SUM(AH41:AH42)</f>
        <v>0</v>
      </c>
      <c r="AI43" s="871">
        <f t="shared" ref="AI43" si="1104">SUM(AI41:AI42)</f>
        <v>0</v>
      </c>
      <c r="AJ43" s="871">
        <f t="shared" ref="AJ43" si="1105">SUM(AJ41:AJ42)</f>
        <v>0</v>
      </c>
      <c r="AK43" s="871">
        <f t="shared" ref="AK43" si="1106">SUM(AK41:AK42)</f>
        <v>0</v>
      </c>
      <c r="AL43" s="871">
        <f t="shared" ref="AL43" si="1107">SUM(AL41:AL42)</f>
        <v>0</v>
      </c>
      <c r="AM43" s="871">
        <f t="shared" ref="AM43" si="1108">SUM(AM41:AM42)</f>
        <v>0</v>
      </c>
      <c r="AN43" s="871">
        <f t="shared" ref="AN43" si="1109">SUM(AN41:AN42)</f>
        <v>0</v>
      </c>
      <c r="AO43" s="871">
        <f t="shared" ref="AO43" si="1110">SUM(AO41:AO42)</f>
        <v>0</v>
      </c>
      <c r="AP43" s="871">
        <f t="shared" ref="AP43" si="1111">SUM(AP41:AP42)</f>
        <v>0</v>
      </c>
      <c r="AQ43" s="871">
        <f t="shared" ref="AQ43" si="1112">SUM(AQ41:AQ42)</f>
        <v>0</v>
      </c>
      <c r="AR43" s="871">
        <f t="shared" ref="AR43" si="1113">SUM(AR41:AR42)</f>
        <v>0</v>
      </c>
      <c r="AS43" s="871">
        <f t="shared" ref="AS43" si="1114">SUM(AS41:AS42)</f>
        <v>0</v>
      </c>
      <c r="AT43" s="871">
        <f t="shared" ref="AT43" si="1115">SUM(AT41:AT42)</f>
        <v>0</v>
      </c>
      <c r="AU43" s="871">
        <f t="shared" ref="AU43" si="1116">SUM(AU41:AU42)</f>
        <v>0</v>
      </c>
      <c r="AV43" s="871">
        <f t="shared" ref="AV43" si="1117">SUM(AV41:AV42)</f>
        <v>0</v>
      </c>
      <c r="AW43" s="871">
        <f>SUM(AW41:AW42)</f>
        <v>4002.28</v>
      </c>
      <c r="AX43" s="871">
        <f t="shared" ref="AX43" si="1118">SUM(AX41:AX42)</f>
        <v>370</v>
      </c>
      <c r="AY43" s="871">
        <f t="shared" ref="AY43" si="1119">SUM(AY41:AY42)</f>
        <v>0</v>
      </c>
      <c r="AZ43" s="871">
        <f t="shared" ref="AZ43" si="1120">SUM(AZ41:AZ42)</f>
        <v>0</v>
      </c>
      <c r="BA43" s="871">
        <f t="shared" ref="BA43" si="1121">SUM(BA41:BA42)</f>
        <v>0</v>
      </c>
      <c r="BB43" s="871">
        <f t="shared" ref="BB43" si="1122">SUM(BB41:BB42)</f>
        <v>0</v>
      </c>
      <c r="BC43" s="871">
        <f t="shared" ref="BC43" si="1123">SUM(BC41:BC42)</f>
        <v>0</v>
      </c>
      <c r="BD43" s="871">
        <f t="shared" ref="BD43" si="1124">SUM(BD41:BD42)</f>
        <v>507.08887600000003</v>
      </c>
      <c r="BE43" s="871">
        <f t="shared" ref="BE43" si="1125">SUM(BE41:BE42)</f>
        <v>4879.3688760000005</v>
      </c>
      <c r="BF43" s="871">
        <f t="shared" ref="BF43" si="1126">SUM(BF41:BF42)</f>
        <v>0</v>
      </c>
      <c r="BG43" s="871">
        <f t="shared" ref="BG43" si="1127">SUM(BG41:BG42)</f>
        <v>0</v>
      </c>
      <c r="BH43" s="871">
        <f t="shared" ref="BH43" si="1128">SUM(BH41:BH42)</f>
        <v>0</v>
      </c>
      <c r="BI43" s="871">
        <f t="shared" ref="BI43" si="1129">SUM(BI41:BI42)</f>
        <v>0</v>
      </c>
      <c r="BJ43" s="871">
        <f t="shared" ref="BJ43" si="1130">SUM(BJ41:BJ42)</f>
        <v>0</v>
      </c>
      <c r="BK43" s="871">
        <f t="shared" ref="BK43" si="1131">SUM(BK41:BK42)</f>
        <v>0</v>
      </c>
      <c r="BL43" s="871">
        <f t="shared" ref="BL43" si="1132">SUM(BL41:BL42)</f>
        <v>0</v>
      </c>
      <c r="BM43" s="871">
        <f t="shared" ref="BM43" si="1133">SUM(BM41:BM42)</f>
        <v>0</v>
      </c>
      <c r="BN43" s="871">
        <f t="shared" ref="BN43" si="1134">SUM(BN41:BN42)</f>
        <v>0</v>
      </c>
      <c r="BO43" s="871">
        <f t="shared" ref="BO43" si="1135">SUM(BO41:BO42)</f>
        <v>0</v>
      </c>
      <c r="BP43" s="871">
        <f t="shared" ref="BP43" si="1136">SUM(BP41:BP42)</f>
        <v>0</v>
      </c>
      <c r="BQ43" s="871">
        <f t="shared" ref="BQ43" si="1137">SUM(BQ41:BQ42)</f>
        <v>0</v>
      </c>
      <c r="BR43" s="871">
        <f t="shared" ref="BR43" si="1138">SUM(BR41:BR42)</f>
        <v>0</v>
      </c>
      <c r="BS43" s="871">
        <f t="shared" ref="BS43" si="1139">SUM(BS41:BS42)</f>
        <v>0</v>
      </c>
      <c r="BT43" s="871">
        <f t="shared" ref="BT43" si="1140">SUM(BT41:BT42)</f>
        <v>0</v>
      </c>
      <c r="BU43" s="871">
        <f t="shared" ref="BU43" si="1141">SUM(BU41:BU42)</f>
        <v>0</v>
      </c>
      <c r="BV43" s="871">
        <f t="shared" ref="BV43" si="1142">SUM(BV41:BV42)</f>
        <v>0</v>
      </c>
      <c r="BW43" s="871">
        <f t="shared" ref="BW43" si="1143">SUM(BW41:BW42)</f>
        <v>0</v>
      </c>
      <c r="BX43" s="871">
        <f t="shared" ref="BX43" si="1144">SUM(BX41:BX42)</f>
        <v>0</v>
      </c>
      <c r="BY43" s="871">
        <f t="shared" ref="BY43" si="1145">SUM(BY41:BY42)</f>
        <v>0</v>
      </c>
      <c r="BZ43" s="871">
        <f t="shared" ref="BZ43" si="1146">SUM(BZ41:BZ42)</f>
        <v>0</v>
      </c>
      <c r="CA43" s="871">
        <f t="shared" ref="CA43" si="1147">SUM(CA41:CA42)</f>
        <v>0</v>
      </c>
      <c r="CB43" s="871">
        <f t="shared" ref="CB43" si="1148">SUM(CB41:CB42)</f>
        <v>0</v>
      </c>
      <c r="CC43" s="871">
        <f t="shared" ref="CC43" si="1149">SUM(CC41:CC42)</f>
        <v>0</v>
      </c>
      <c r="CD43" s="871">
        <f t="shared" ref="CD43" si="1150">SUM(CD41:CD42)</f>
        <v>0</v>
      </c>
      <c r="CE43" s="871">
        <f t="shared" ref="CE43" si="1151">SUM(CE41:CE42)</f>
        <v>0</v>
      </c>
      <c r="CF43" s="871">
        <f t="shared" ref="CF43" si="1152">SUM(CF41:CF42)</f>
        <v>0</v>
      </c>
      <c r="CG43" s="871">
        <f t="shared" ref="CG43" si="1153">SUM(CG41:CG42)</f>
        <v>0</v>
      </c>
      <c r="CH43" s="871">
        <f t="shared" ref="CH43" si="1154">SUM(CH41:CH42)</f>
        <v>0</v>
      </c>
      <c r="CI43" s="871">
        <f t="shared" ref="CI43" si="1155">SUM(CI41:CI42)</f>
        <v>0</v>
      </c>
      <c r="CJ43" s="871">
        <f t="shared" ref="CJ43" si="1156">SUM(CJ41:CJ42)</f>
        <v>0</v>
      </c>
      <c r="CK43" s="871">
        <f t="shared" ref="CK43" si="1157">SUM(CK41:CK42)</f>
        <v>0</v>
      </c>
      <c r="CL43" s="871">
        <f t="shared" ref="CL43" si="1158">SUM(CL41:CL42)</f>
        <v>0</v>
      </c>
      <c r="CM43" s="871">
        <f t="shared" ref="CM43" si="1159">SUM(CM41:CM42)</f>
        <v>0</v>
      </c>
      <c r="CN43" s="871">
        <f t="shared" ref="CN43" si="1160">SUM(CN41:CN42)</f>
        <v>0</v>
      </c>
      <c r="CO43" s="871">
        <f t="shared" ref="CO43" si="1161">SUM(CO41:CO42)</f>
        <v>0</v>
      </c>
      <c r="CP43" s="871">
        <f t="shared" ref="CP43" si="1162">SUM(CP41:CP42)</f>
        <v>0</v>
      </c>
      <c r="CQ43" s="871">
        <f t="shared" ref="CQ43" si="1163">SUM(CQ41:CQ42)</f>
        <v>0</v>
      </c>
      <c r="CR43" s="871">
        <f t="shared" ref="CR43" si="1164">SUM(CR41:CR42)</f>
        <v>4002.28</v>
      </c>
      <c r="CS43" s="871">
        <f t="shared" ref="CS43" si="1165">SUM(CS41:CS42)</f>
        <v>370</v>
      </c>
      <c r="CT43" s="871">
        <f t="shared" ref="CT43" si="1166">SUM(CT41:CT42)</f>
        <v>0</v>
      </c>
      <c r="CU43" s="871">
        <f t="shared" ref="CU43" si="1167">SUM(CU41:CU42)</f>
        <v>0</v>
      </c>
      <c r="CV43" s="871">
        <f t="shared" ref="CV43" si="1168">SUM(CV41:CV42)</f>
        <v>0</v>
      </c>
      <c r="CW43" s="871">
        <f t="shared" ref="CW43" si="1169">SUM(CW41:CW42)</f>
        <v>0</v>
      </c>
      <c r="CX43" s="871">
        <f t="shared" ref="CX43" si="1170">SUM(CX41:CX42)</f>
        <v>0</v>
      </c>
      <c r="CY43" s="871">
        <f t="shared" ref="CY43" si="1171">SUM(CY41:CY42)</f>
        <v>507.08887600000003</v>
      </c>
      <c r="CZ43" s="871">
        <f t="shared" ref="CZ43" si="1172">SUM(CZ41:CZ42)</f>
        <v>4879.3688760000005</v>
      </c>
      <c r="DA43" s="871">
        <f t="shared" ref="DA43" si="1173">SUM(DA41:DA42)</f>
        <v>0</v>
      </c>
      <c r="DB43" s="871">
        <f t="shared" ref="DB43" si="1174">SUM(DB41:DB42)</f>
        <v>0</v>
      </c>
      <c r="DC43" s="871">
        <f t="shared" ref="DC43" si="1175">SUM(DC41:DC42)</f>
        <v>0</v>
      </c>
      <c r="DD43" s="871">
        <f t="shared" ref="DD43" si="1176">SUM(DD41:DD42)</f>
        <v>0</v>
      </c>
      <c r="DE43" s="871">
        <f t="shared" ref="DE43" si="1177">SUM(DE41:DE42)</f>
        <v>0</v>
      </c>
      <c r="DF43" s="871">
        <f t="shared" ref="DF43" si="1178">SUM(DF41:DF42)</f>
        <v>0</v>
      </c>
      <c r="DG43" s="871">
        <f t="shared" ref="DG43" si="1179">SUM(DG41:DG42)</f>
        <v>0</v>
      </c>
      <c r="DH43" s="871">
        <f t="shared" ref="DH43" si="1180">SUM(DH41:DH42)</f>
        <v>0</v>
      </c>
      <c r="DI43" s="871">
        <f t="shared" ref="DI43" si="1181">SUM(DI41:DI42)</f>
        <v>0</v>
      </c>
      <c r="DJ43" s="871">
        <f t="shared" ref="DJ43" si="1182">SUM(DJ41:DJ42)</f>
        <v>0</v>
      </c>
      <c r="DK43" s="871">
        <f t="shared" ref="DK43" si="1183">SUM(DK41:DK42)</f>
        <v>0</v>
      </c>
      <c r="DL43" s="871">
        <f t="shared" ref="DL43" si="1184">SUM(DL41:DL42)</f>
        <v>0</v>
      </c>
      <c r="DM43" s="871">
        <f t="shared" ref="DM43" si="1185">SUM(DM41:DM42)</f>
        <v>0</v>
      </c>
      <c r="DN43" s="871">
        <f t="shared" ref="DN43" si="1186">SUM(DN41:DN42)</f>
        <v>0</v>
      </c>
      <c r="DO43" s="871">
        <f t="shared" ref="DO43" si="1187">SUM(DO41:DO42)</f>
        <v>0</v>
      </c>
      <c r="DP43" s="871">
        <f t="shared" ref="DP43" si="1188">SUM(DP41:DP42)</f>
        <v>0</v>
      </c>
      <c r="DQ43" s="871">
        <f t="shared" ref="DQ43" si="1189">SUM(DQ41:DQ42)</f>
        <v>0</v>
      </c>
      <c r="DR43" s="871">
        <f t="shared" ref="DR43" si="1190">SUM(DR41:DR42)</f>
        <v>0</v>
      </c>
      <c r="DS43" s="871">
        <f t="shared" ref="DS43" si="1191">SUM(DS41:DS42)</f>
        <v>0</v>
      </c>
      <c r="DT43" s="871">
        <f t="shared" ref="DT43" si="1192">SUM(DT41:DT42)</f>
        <v>0</v>
      </c>
      <c r="DU43" s="871">
        <f t="shared" ref="DU43" si="1193">SUM(DU41:DU42)</f>
        <v>0</v>
      </c>
      <c r="DV43" s="871">
        <f t="shared" ref="DV43" si="1194">SUM(DV41:DV42)</f>
        <v>0</v>
      </c>
      <c r="DW43" s="871">
        <f t="shared" ref="DW43" si="1195">SUM(DW41:DW42)</f>
        <v>0</v>
      </c>
      <c r="DX43" s="871">
        <f t="shared" ref="DX43" si="1196">SUM(DX41:DX42)</f>
        <v>0</v>
      </c>
      <c r="DY43" s="871">
        <f t="shared" ref="DY43" si="1197">SUM(DY41:DY42)</f>
        <v>0</v>
      </c>
      <c r="DZ43" s="871">
        <f t="shared" ref="DZ43" si="1198">SUM(DZ41:DZ42)</f>
        <v>0</v>
      </c>
      <c r="EA43" s="871">
        <f t="shared" ref="EA43" si="1199">SUM(EA41:EA42)</f>
        <v>0</v>
      </c>
      <c r="EB43" s="871">
        <f t="shared" ref="EB43" si="1200">SUM(EB41:EB42)</f>
        <v>0</v>
      </c>
      <c r="EC43" s="871">
        <f t="shared" ref="EC43" si="1201">SUM(EC41:EC42)</f>
        <v>0</v>
      </c>
      <c r="ED43" s="871">
        <f t="shared" ref="ED43" si="1202">SUM(ED41:ED42)</f>
        <v>0</v>
      </c>
      <c r="EE43" s="871">
        <f t="shared" ref="EE43" si="1203">SUM(EE41:EE42)</f>
        <v>0</v>
      </c>
      <c r="EF43" s="871">
        <f t="shared" ref="EF43" si="1204">SUM(EF41:EF42)</f>
        <v>0</v>
      </c>
      <c r="EG43" s="871">
        <f t="shared" ref="EG43" si="1205">SUM(EG41:EG42)</f>
        <v>0</v>
      </c>
      <c r="EH43" s="871">
        <f t="shared" ref="EH43" si="1206">SUM(EH41:EH42)</f>
        <v>0</v>
      </c>
      <c r="EI43" s="871">
        <f t="shared" ref="EI43" si="1207">SUM(EI41:EI42)</f>
        <v>0</v>
      </c>
      <c r="EJ43" s="871">
        <f t="shared" ref="EJ43" si="1208">SUM(EJ41:EJ42)</f>
        <v>0</v>
      </c>
      <c r="EK43" s="871">
        <f t="shared" ref="EK43" si="1209">SUM(EK41:EK42)</f>
        <v>0</v>
      </c>
      <c r="EL43" s="871">
        <f t="shared" ref="EL43" si="1210">SUM(EL41:EL42)</f>
        <v>17.93</v>
      </c>
      <c r="EM43" s="871">
        <f t="shared" ref="EM43" si="1211">SUM(EM41:EM42)</f>
        <v>0</v>
      </c>
      <c r="EN43" s="871">
        <f t="shared" ref="EN43" si="1212">SUM(EN41:EN42)</f>
        <v>0</v>
      </c>
      <c r="EO43" s="871">
        <f t="shared" ref="EO43" si="1213">SUM(EO41:EO42)</f>
        <v>0</v>
      </c>
      <c r="EP43" s="871">
        <f t="shared" ref="EP43" si="1214">SUM(EP41:EP42)</f>
        <v>0</v>
      </c>
      <c r="EQ43" s="871">
        <f t="shared" ref="EQ43" si="1215">SUM(EQ41:EQ42)</f>
        <v>0</v>
      </c>
      <c r="ER43" s="871">
        <f t="shared" ref="ER43" si="1216">SUM(ER41:ER42)</f>
        <v>1242.8699999999999</v>
      </c>
      <c r="ES43" s="871">
        <f t="shared" ref="ES43" si="1217">SUM(ES41:ES42)</f>
        <v>0</v>
      </c>
      <c r="ET43" s="871">
        <f t="shared" ref="ET43" si="1218">SUM(ET41:ET42)</f>
        <v>0</v>
      </c>
      <c r="EU43" s="871">
        <f t="shared" ref="EU43" si="1219">SUM(EU41:EU42)</f>
        <v>1242.8699999999999</v>
      </c>
      <c r="EV43" s="871">
        <f t="shared" ref="EV43" si="1220">SUM(EV41:EV42)</f>
        <v>0</v>
      </c>
      <c r="EW43" s="871">
        <f t="shared" ref="EW43" si="1221">SUM(EW41:EW42)</f>
        <v>8.9649999999999999</v>
      </c>
      <c r="EX43" s="871">
        <f t="shared" ref="EX43" si="1222">SUM(EX41:EX42)</f>
        <v>0</v>
      </c>
      <c r="EY43" s="871">
        <f t="shared" ref="EY43" si="1223">SUM(EY41:EY42)</f>
        <v>0</v>
      </c>
      <c r="EZ43" s="871">
        <f t="shared" ref="EZ43" si="1224">SUM(EZ41:EZ42)</f>
        <v>0</v>
      </c>
      <c r="FA43" s="871">
        <f t="shared" ref="FA43" si="1225">SUM(FA41:FA42)</f>
        <v>0</v>
      </c>
      <c r="FB43" s="871">
        <f t="shared" ref="FB43" si="1226">SUM(FB41:FB42)</f>
        <v>0</v>
      </c>
      <c r="FC43" s="871">
        <f t="shared" ref="FC43" si="1227">SUM(FC41:FC42)</f>
        <v>621.43499999999995</v>
      </c>
      <c r="FD43" s="871">
        <f t="shared" ref="FD43" si="1228">SUM(FD41:FD42)</f>
        <v>0</v>
      </c>
      <c r="FE43" s="871">
        <f t="shared" ref="FE43" si="1229">SUM(FE41:FE42)</f>
        <v>0</v>
      </c>
      <c r="FF43" s="871">
        <f t="shared" ref="FF43" si="1230">SUM(FF41:FF42)</f>
        <v>621.43499999999995</v>
      </c>
      <c r="FG43" s="875"/>
      <c r="FH43" s="875"/>
      <c r="FI43" s="875"/>
      <c r="FJ43" s="875"/>
      <c r="FK43" s="875"/>
      <c r="FL43" s="875"/>
    </row>
    <row r="44" spans="1:174" s="846" customFormat="1" ht="15.75" customHeight="1" outlineLevel="1" thickTop="1">
      <c r="B44" s="835"/>
      <c r="C44" s="778"/>
      <c r="D44" s="775"/>
      <c r="F44" s="959"/>
      <c r="G44" s="906"/>
      <c r="H44" s="906"/>
      <c r="I44" s="906"/>
      <c r="J44" s="873"/>
      <c r="P44" s="849"/>
      <c r="Q44" s="906"/>
      <c r="R44" s="906"/>
      <c r="S44" s="906"/>
      <c r="T44" s="906"/>
      <c r="U44" s="906"/>
      <c r="V44" s="906"/>
      <c r="W44" s="906"/>
      <c r="X44" s="906"/>
      <c r="Y44" s="906"/>
      <c r="Z44" s="906"/>
      <c r="AA44" s="906"/>
      <c r="AB44" s="906"/>
      <c r="AC44" s="906"/>
      <c r="AD44" s="906"/>
      <c r="AE44" s="906"/>
      <c r="AF44" s="906"/>
      <c r="AG44" s="906"/>
      <c r="AH44" s="906"/>
      <c r="AI44" s="906"/>
      <c r="AJ44" s="906"/>
      <c r="AK44" s="906"/>
      <c r="AL44" s="906"/>
      <c r="AM44" s="906"/>
      <c r="AN44" s="906"/>
      <c r="AO44" s="906"/>
      <c r="AP44" s="906"/>
      <c r="AQ44" s="906"/>
      <c r="AR44" s="906"/>
      <c r="AS44" s="906"/>
      <c r="AT44" s="906"/>
      <c r="AU44" s="906"/>
      <c r="AW44" s="906"/>
      <c r="AX44" s="906"/>
      <c r="AY44" s="906"/>
      <c r="AZ44" s="906"/>
      <c r="BA44" s="906"/>
      <c r="BB44" s="906"/>
      <c r="BC44" s="906"/>
      <c r="BD44" s="906"/>
      <c r="BE44" s="906"/>
      <c r="BF44" s="906"/>
      <c r="BG44" s="906"/>
      <c r="BH44" s="906"/>
      <c r="BI44" s="906"/>
      <c r="BJ44" s="906"/>
      <c r="BK44" s="906"/>
      <c r="BL44" s="906"/>
      <c r="BM44" s="906"/>
      <c r="BN44" s="906"/>
      <c r="BO44" s="906"/>
      <c r="BP44" s="906"/>
      <c r="BQ44" s="906"/>
      <c r="BR44" s="906"/>
      <c r="BS44" s="906"/>
      <c r="BT44" s="906"/>
      <c r="BU44" s="906"/>
      <c r="BV44" s="906"/>
      <c r="BW44" s="906"/>
      <c r="BX44" s="906"/>
      <c r="BY44" s="906"/>
      <c r="BZ44" s="906"/>
      <c r="CA44" s="906"/>
      <c r="CB44" s="906"/>
      <c r="CC44" s="906"/>
      <c r="CD44" s="906"/>
      <c r="CE44" s="906"/>
      <c r="CF44" s="906"/>
      <c r="CG44" s="906"/>
      <c r="CH44" s="906"/>
      <c r="CI44" s="906"/>
      <c r="CJ44" s="906"/>
      <c r="CK44" s="906"/>
      <c r="CL44" s="906"/>
      <c r="CM44" s="906"/>
      <c r="CN44" s="906"/>
      <c r="CO44" s="906"/>
      <c r="CR44" s="906"/>
      <c r="CS44" s="906"/>
      <c r="CT44" s="906"/>
      <c r="CU44" s="906"/>
      <c r="CV44" s="906"/>
      <c r="CW44" s="906"/>
      <c r="CX44" s="906"/>
      <c r="CY44" s="906"/>
      <c r="CZ44" s="906"/>
      <c r="DA44" s="906"/>
      <c r="DB44" s="906"/>
      <c r="DC44" s="906"/>
      <c r="DD44" s="906"/>
      <c r="DE44" s="906"/>
      <c r="DF44" s="906"/>
      <c r="DG44" s="906"/>
      <c r="DH44" s="906"/>
      <c r="DI44" s="906"/>
      <c r="DJ44" s="906"/>
      <c r="DK44" s="906"/>
      <c r="DL44" s="906"/>
      <c r="DM44" s="906"/>
      <c r="DN44" s="906"/>
      <c r="DO44" s="906"/>
      <c r="DP44" s="906"/>
      <c r="DQ44" s="906"/>
      <c r="DR44" s="906"/>
      <c r="DS44" s="906"/>
      <c r="DT44" s="906"/>
      <c r="DU44" s="906"/>
      <c r="DV44" s="906"/>
      <c r="DW44" s="906"/>
      <c r="DX44" s="906"/>
      <c r="DY44" s="906"/>
      <c r="DZ44" s="906"/>
      <c r="EA44" s="906"/>
      <c r="EB44" s="906"/>
      <c r="EC44" s="906"/>
      <c r="ED44" s="906"/>
      <c r="EE44" s="906"/>
      <c r="EF44" s="906"/>
      <c r="EG44" s="906"/>
      <c r="EH44" s="906"/>
      <c r="EI44" s="906"/>
      <c r="EJ44" s="906"/>
      <c r="EL44" s="959"/>
      <c r="EM44" s="906"/>
      <c r="EN44" s="906"/>
      <c r="EO44" s="959"/>
      <c r="EP44" s="906"/>
      <c r="EQ44" s="906"/>
      <c r="ER44" s="906"/>
      <c r="ES44" s="906"/>
      <c r="ET44" s="906"/>
      <c r="EU44" s="906"/>
      <c r="EV44" s="835"/>
      <c r="EW44" s="906"/>
      <c r="EX44" s="906"/>
      <c r="EY44" s="906"/>
      <c r="EZ44" s="906"/>
      <c r="FA44" s="906"/>
      <c r="FB44" s="906"/>
      <c r="FC44" s="906"/>
      <c r="FD44" s="906"/>
      <c r="FE44" s="906"/>
      <c r="FF44" s="906"/>
      <c r="FG44" s="875"/>
      <c r="FH44" s="875"/>
      <c r="FI44" s="875"/>
      <c r="FJ44" s="875"/>
      <c r="FK44" s="875"/>
      <c r="FL44" s="875"/>
    </row>
    <row r="45" spans="1:174" s="846" customFormat="1" ht="15" customHeight="1" outlineLevel="1">
      <c r="A45" s="846">
        <v>102030</v>
      </c>
      <c r="B45" s="835"/>
      <c r="C45" s="848" t="s">
        <v>412</v>
      </c>
      <c r="D45" s="835"/>
      <c r="E45" s="835"/>
      <c r="F45" s="877"/>
      <c r="G45" s="872"/>
      <c r="H45" s="872"/>
      <c r="I45" s="872"/>
      <c r="P45" s="849"/>
      <c r="Q45" s="879"/>
      <c r="R45" s="872"/>
      <c r="S45" s="879"/>
      <c r="T45" s="872"/>
      <c r="U45" s="879"/>
      <c r="V45" s="872"/>
      <c r="W45" s="879"/>
      <c r="X45" s="872"/>
      <c r="Y45" s="879"/>
      <c r="Z45" s="872"/>
      <c r="AA45" s="880"/>
      <c r="AB45" s="872"/>
      <c r="AC45" s="880"/>
      <c r="AD45" s="872"/>
      <c r="AE45" s="880"/>
      <c r="AF45" s="872"/>
      <c r="AG45" s="872"/>
      <c r="AH45" s="872"/>
      <c r="AI45" s="880"/>
      <c r="AJ45" s="872"/>
      <c r="AK45" s="872"/>
      <c r="AL45" s="872"/>
      <c r="AM45" s="872"/>
      <c r="AN45" s="872"/>
      <c r="AO45" s="872"/>
      <c r="AP45" s="872"/>
      <c r="AQ45" s="872"/>
      <c r="AR45" s="872"/>
      <c r="AS45" s="872"/>
      <c r="AT45" s="872"/>
      <c r="AU45" s="872"/>
      <c r="AW45" s="872"/>
      <c r="AX45" s="872"/>
      <c r="AY45" s="872"/>
      <c r="AZ45" s="872"/>
      <c r="BA45" s="872"/>
      <c r="BB45" s="872"/>
      <c r="BC45" s="872"/>
      <c r="BD45" s="872"/>
      <c r="BE45" s="872"/>
      <c r="BF45" s="872"/>
      <c r="BG45" s="872"/>
      <c r="BH45" s="872"/>
      <c r="BI45" s="872"/>
      <c r="BJ45" s="872"/>
      <c r="BK45" s="872"/>
      <c r="BL45" s="872"/>
      <c r="BM45" s="872"/>
      <c r="BN45" s="878"/>
      <c r="BO45" s="872"/>
      <c r="BP45" s="872"/>
      <c r="BQ45" s="872"/>
      <c r="BR45" s="872"/>
      <c r="BS45" s="872"/>
      <c r="BT45" s="872"/>
      <c r="BU45" s="872"/>
      <c r="BV45" s="872"/>
      <c r="BW45" s="872"/>
      <c r="BX45" s="872"/>
      <c r="BY45" s="872"/>
      <c r="BZ45" s="872"/>
      <c r="CA45" s="872"/>
      <c r="CB45" s="872"/>
      <c r="CC45" s="872"/>
      <c r="CD45" s="872"/>
      <c r="CE45" s="872"/>
      <c r="CF45" s="872"/>
      <c r="CG45" s="872"/>
      <c r="CH45" s="872"/>
      <c r="CI45" s="872"/>
      <c r="CJ45" s="872"/>
      <c r="CK45" s="872"/>
      <c r="CL45" s="872"/>
      <c r="CM45" s="872"/>
      <c r="CN45" s="872"/>
      <c r="CO45" s="872"/>
      <c r="CR45" s="872"/>
      <c r="CS45" s="872"/>
      <c r="CT45" s="872"/>
      <c r="CU45" s="872"/>
      <c r="CV45" s="872"/>
      <c r="CW45" s="872"/>
      <c r="CX45" s="872"/>
      <c r="CY45" s="872"/>
      <c r="CZ45" s="872"/>
      <c r="DA45" s="872"/>
      <c r="DB45" s="872"/>
      <c r="DC45" s="872"/>
      <c r="DD45" s="872"/>
      <c r="DE45" s="872"/>
      <c r="DF45" s="872"/>
      <c r="DG45" s="872"/>
      <c r="DH45" s="872"/>
      <c r="DI45" s="872"/>
      <c r="DJ45" s="872"/>
      <c r="DK45" s="872"/>
      <c r="DL45" s="872"/>
      <c r="DM45" s="872"/>
      <c r="DN45" s="872"/>
      <c r="DO45" s="872"/>
      <c r="DP45" s="872"/>
      <c r="DQ45" s="872"/>
      <c r="DR45" s="872"/>
      <c r="DS45" s="872"/>
      <c r="DT45" s="872"/>
      <c r="DU45" s="872"/>
      <c r="DV45" s="872"/>
      <c r="DW45" s="872"/>
      <c r="DX45" s="872"/>
      <c r="DY45" s="872"/>
      <c r="DZ45" s="872"/>
      <c r="EA45" s="872"/>
      <c r="EB45" s="872"/>
      <c r="EC45" s="872"/>
      <c r="ED45" s="872"/>
      <c r="EE45" s="872"/>
      <c r="EF45" s="872"/>
      <c r="EG45" s="872"/>
      <c r="EH45" s="872"/>
      <c r="EI45" s="872"/>
      <c r="EJ45" s="872"/>
      <c r="EL45" s="265"/>
      <c r="FG45" s="875"/>
      <c r="FH45" s="875"/>
      <c r="FI45" s="875"/>
      <c r="FJ45" s="875"/>
      <c r="FK45" s="875"/>
      <c r="FL45" s="875"/>
    </row>
    <row r="46" spans="1:174" s="846" customFormat="1" ht="15" customHeight="1" outlineLevel="1">
      <c r="A46" s="846">
        <v>102030</v>
      </c>
      <c r="B46" s="881"/>
      <c r="C46" s="174"/>
      <c r="D46" s="276"/>
      <c r="E46" s="274"/>
      <c r="F46" s="231"/>
      <c r="G46" s="266"/>
      <c r="H46" s="862"/>
      <c r="I46" s="231"/>
      <c r="J46" s="863"/>
      <c r="K46" s="863"/>
      <c r="L46" s="863"/>
      <c r="M46" s="863"/>
      <c r="N46" s="863"/>
      <c r="O46" s="863"/>
      <c r="P46" s="887"/>
      <c r="Q46" s="277"/>
      <c r="R46" s="266"/>
      <c r="S46" s="277"/>
      <c r="T46" s="266"/>
      <c r="U46" s="277"/>
      <c r="V46" s="266"/>
      <c r="W46" s="277"/>
      <c r="X46" s="266"/>
      <c r="Y46" s="277"/>
      <c r="Z46" s="266"/>
      <c r="AA46" s="864"/>
      <c r="AB46" s="266"/>
      <c r="AC46" s="864"/>
      <c r="AD46" s="266"/>
      <c r="AE46" s="864"/>
      <c r="AF46" s="266"/>
      <c r="AG46" s="266"/>
      <c r="AH46" s="266"/>
      <c r="AI46" s="864"/>
      <c r="AJ46" s="266"/>
      <c r="AK46" s="266"/>
      <c r="AL46" s="266"/>
      <c r="AM46" s="266"/>
      <c r="AN46" s="266"/>
      <c r="AO46" s="266"/>
      <c r="AP46" s="266"/>
      <c r="AQ46" s="266"/>
      <c r="AR46" s="266"/>
      <c r="AS46" s="266"/>
      <c r="AT46" s="266"/>
      <c r="AU46" s="266"/>
      <c r="AV46" s="274"/>
      <c r="AW46" s="266"/>
      <c r="AX46" s="231"/>
      <c r="AY46" s="266"/>
      <c r="AZ46" s="266"/>
      <c r="BA46" s="266"/>
      <c r="BB46" s="266"/>
      <c r="BC46" s="266"/>
      <c r="BD46" s="266"/>
      <c r="BE46" s="266"/>
      <c r="BF46" s="266"/>
      <c r="BG46" s="231"/>
      <c r="BH46" s="266"/>
      <c r="BI46" s="266"/>
      <c r="BJ46" s="266"/>
      <c r="BK46" s="266"/>
      <c r="BL46" s="266"/>
      <c r="BM46" s="266"/>
      <c r="BN46" s="862"/>
      <c r="BO46" s="266"/>
      <c r="BP46" s="266"/>
      <c r="BQ46" s="266"/>
      <c r="BR46" s="266"/>
      <c r="BS46" s="266"/>
      <c r="BT46" s="266"/>
      <c r="BU46" s="266"/>
      <c r="BV46" s="266"/>
      <c r="BW46" s="266"/>
      <c r="BX46" s="882"/>
      <c r="BY46" s="883"/>
      <c r="BZ46" s="883"/>
      <c r="CA46" s="883"/>
      <c r="CB46" s="883"/>
      <c r="CC46" s="883"/>
      <c r="CD46" s="883"/>
      <c r="CE46" s="884"/>
      <c r="CF46" s="885"/>
      <c r="CG46" s="886"/>
      <c r="CH46" s="883"/>
      <c r="CI46" s="883"/>
      <c r="CJ46" s="883"/>
      <c r="CK46" s="883"/>
      <c r="CL46" s="883"/>
      <c r="CM46" s="883"/>
      <c r="CN46" s="884"/>
      <c r="CO46" s="884"/>
      <c r="CQ46" s="274"/>
      <c r="CR46" s="266"/>
      <c r="CS46" s="266"/>
      <c r="CT46" s="266"/>
      <c r="CU46" s="266"/>
      <c r="CV46" s="266"/>
      <c r="CW46" s="266"/>
      <c r="CX46" s="266"/>
      <c r="CY46" s="266"/>
      <c r="CZ46" s="266"/>
      <c r="DA46" s="266"/>
      <c r="DB46" s="266"/>
      <c r="DC46" s="266"/>
      <c r="DD46" s="266"/>
      <c r="DE46" s="266"/>
      <c r="DF46" s="266"/>
      <c r="DG46" s="266"/>
      <c r="DH46" s="266"/>
      <c r="DI46" s="266"/>
      <c r="DJ46" s="266"/>
      <c r="DK46" s="266"/>
      <c r="DL46" s="266"/>
      <c r="DM46" s="266"/>
      <c r="DN46" s="266"/>
      <c r="DO46" s="266"/>
      <c r="DP46" s="266"/>
      <c r="DQ46" s="266"/>
      <c r="DR46" s="266"/>
      <c r="DS46" s="882"/>
      <c r="DT46" s="883"/>
      <c r="DU46" s="883"/>
      <c r="DV46" s="883"/>
      <c r="DW46" s="883"/>
      <c r="DX46" s="883"/>
      <c r="DY46" s="884"/>
      <c r="DZ46" s="884"/>
      <c r="EA46" s="885"/>
      <c r="EB46" s="882"/>
      <c r="EC46" s="883"/>
      <c r="ED46" s="883"/>
      <c r="EE46" s="883"/>
      <c r="EF46" s="883"/>
      <c r="EG46" s="883"/>
      <c r="EH46" s="884"/>
      <c r="EI46" s="884"/>
      <c r="EJ46" s="884"/>
      <c r="EL46" s="229"/>
      <c r="EM46" s="274"/>
      <c r="EN46" s="274"/>
      <c r="EO46" s="274"/>
      <c r="EP46" s="274"/>
      <c r="EQ46" s="274"/>
      <c r="ER46" s="274"/>
      <c r="ES46" s="274"/>
      <c r="ET46" s="901"/>
      <c r="EU46" s="229">
        <f t="shared" ref="EU46" si="1231">+EP46+EQ46+ER46</f>
        <v>0</v>
      </c>
      <c r="EW46" s="277"/>
      <c r="EX46" s="277"/>
      <c r="EY46" s="277"/>
      <c r="EZ46" s="277"/>
      <c r="FA46" s="277"/>
      <c r="FB46" s="277"/>
      <c r="FC46" s="277"/>
      <c r="FD46" s="277"/>
      <c r="FE46" s="277"/>
      <c r="FF46" s="277"/>
      <c r="FG46" s="275"/>
      <c r="FH46" s="275"/>
      <c r="FI46" s="275"/>
      <c r="FJ46" s="275"/>
      <c r="FK46" s="275"/>
      <c r="FL46" s="275"/>
      <c r="FN46" s="1362">
        <f t="shared" ref="FN46" si="1232">(((F46/30/8)*1.5)*(Q46+U46+Y46))-(AZ46+BI46+BR46)</f>
        <v>0</v>
      </c>
      <c r="FO46" s="1362">
        <f t="shared" ref="FO46" si="1233">(((F46/30/8)*2)*(S46+W46+AA46))-(BB46+BK46+BT46)</f>
        <v>0</v>
      </c>
      <c r="FP46" s="1364">
        <f t="shared" ref="FP46" si="1234">(SUM(AW46:CF46))-(SUM(CR46:DR46))</f>
        <v>0</v>
      </c>
      <c r="FQ46" s="1362">
        <f t="shared" ref="FQ46" si="1235">(F46/30*I46)-(CR46+DA46+DJ46)</f>
        <v>0</v>
      </c>
      <c r="FR46" s="1363">
        <f>(SUM(EL46:EU46))-((SUM(EW46:FF46))*$FR$5)</f>
        <v>0</v>
      </c>
    </row>
    <row r="47" spans="1:174" s="846" customFormat="1" ht="15" customHeight="1" outlineLevel="1">
      <c r="A47" s="846">
        <v>102030</v>
      </c>
      <c r="B47" s="881"/>
      <c r="C47" s="778"/>
      <c r="D47" s="835"/>
      <c r="F47" s="877">
        <f>+F46</f>
        <v>0</v>
      </c>
      <c r="G47" s="877">
        <f>+G46</f>
        <v>0</v>
      </c>
      <c r="H47" s="877">
        <f>+H46</f>
        <v>0</v>
      </c>
      <c r="I47" s="877"/>
      <c r="J47" s="873"/>
      <c r="K47" s="873"/>
      <c r="L47" s="873"/>
      <c r="M47" s="873"/>
      <c r="N47" s="873"/>
      <c r="O47" s="873"/>
      <c r="P47" s="887"/>
      <c r="Q47" s="877">
        <f>+Q46</f>
        <v>0</v>
      </c>
      <c r="R47" s="877">
        <f t="shared" ref="R47:AV47" si="1236">+R46</f>
        <v>0</v>
      </c>
      <c r="S47" s="877">
        <f t="shared" si="1236"/>
        <v>0</v>
      </c>
      <c r="T47" s="877">
        <f t="shared" si="1236"/>
        <v>0</v>
      </c>
      <c r="U47" s="877">
        <f t="shared" si="1236"/>
        <v>0</v>
      </c>
      <c r="V47" s="877">
        <f t="shared" si="1236"/>
        <v>0</v>
      </c>
      <c r="W47" s="877">
        <f t="shared" si="1236"/>
        <v>0</v>
      </c>
      <c r="X47" s="877">
        <f t="shared" si="1236"/>
        <v>0</v>
      </c>
      <c r="Y47" s="877">
        <f t="shared" si="1236"/>
        <v>0</v>
      </c>
      <c r="Z47" s="877">
        <f t="shared" si="1236"/>
        <v>0</v>
      </c>
      <c r="AA47" s="877">
        <f t="shared" si="1236"/>
        <v>0</v>
      </c>
      <c r="AB47" s="877">
        <f t="shared" si="1236"/>
        <v>0</v>
      </c>
      <c r="AC47" s="877">
        <f t="shared" si="1236"/>
        <v>0</v>
      </c>
      <c r="AD47" s="877">
        <f t="shared" si="1236"/>
        <v>0</v>
      </c>
      <c r="AE47" s="877">
        <f t="shared" si="1236"/>
        <v>0</v>
      </c>
      <c r="AF47" s="877">
        <f t="shared" si="1236"/>
        <v>0</v>
      </c>
      <c r="AG47" s="877">
        <f t="shared" si="1236"/>
        <v>0</v>
      </c>
      <c r="AH47" s="877">
        <f t="shared" si="1236"/>
        <v>0</v>
      </c>
      <c r="AI47" s="877">
        <f t="shared" si="1236"/>
        <v>0</v>
      </c>
      <c r="AJ47" s="877">
        <f t="shared" si="1236"/>
        <v>0</v>
      </c>
      <c r="AK47" s="877">
        <f t="shared" si="1236"/>
        <v>0</v>
      </c>
      <c r="AL47" s="877">
        <f t="shared" si="1236"/>
        <v>0</v>
      </c>
      <c r="AM47" s="877">
        <f t="shared" si="1236"/>
        <v>0</v>
      </c>
      <c r="AN47" s="877">
        <f t="shared" si="1236"/>
        <v>0</v>
      </c>
      <c r="AO47" s="877">
        <f t="shared" si="1236"/>
        <v>0</v>
      </c>
      <c r="AP47" s="877">
        <f t="shared" si="1236"/>
        <v>0</v>
      </c>
      <c r="AQ47" s="877">
        <f t="shared" si="1236"/>
        <v>0</v>
      </c>
      <c r="AR47" s="877">
        <f t="shared" si="1236"/>
        <v>0</v>
      </c>
      <c r="AS47" s="877">
        <f t="shared" si="1236"/>
        <v>0</v>
      </c>
      <c r="AT47" s="877">
        <f t="shared" si="1236"/>
        <v>0</v>
      </c>
      <c r="AU47" s="877">
        <f t="shared" si="1236"/>
        <v>0</v>
      </c>
      <c r="AV47" s="877">
        <f t="shared" si="1236"/>
        <v>0</v>
      </c>
      <c r="AW47" s="1325">
        <f t="shared" ref="AW47:CB47" si="1237">+AW46</f>
        <v>0</v>
      </c>
      <c r="AX47" s="877">
        <f t="shared" si="1237"/>
        <v>0</v>
      </c>
      <c r="AY47" s="877">
        <f t="shared" si="1237"/>
        <v>0</v>
      </c>
      <c r="AZ47" s="877">
        <f t="shared" si="1237"/>
        <v>0</v>
      </c>
      <c r="BA47" s="877">
        <f t="shared" si="1237"/>
        <v>0</v>
      </c>
      <c r="BB47" s="877">
        <f t="shared" si="1237"/>
        <v>0</v>
      </c>
      <c r="BC47" s="877">
        <f t="shared" si="1237"/>
        <v>0</v>
      </c>
      <c r="BD47" s="877">
        <f t="shared" si="1237"/>
        <v>0</v>
      </c>
      <c r="BE47" s="877">
        <f t="shared" si="1237"/>
        <v>0</v>
      </c>
      <c r="BF47" s="877">
        <f t="shared" si="1237"/>
        <v>0</v>
      </c>
      <c r="BG47" s="877">
        <f t="shared" si="1237"/>
        <v>0</v>
      </c>
      <c r="BH47" s="877">
        <f t="shared" si="1237"/>
        <v>0</v>
      </c>
      <c r="BI47" s="877">
        <f t="shared" si="1237"/>
        <v>0</v>
      </c>
      <c r="BJ47" s="877">
        <f t="shared" si="1237"/>
        <v>0</v>
      </c>
      <c r="BK47" s="877">
        <f t="shared" si="1237"/>
        <v>0</v>
      </c>
      <c r="BL47" s="877">
        <f t="shared" si="1237"/>
        <v>0</v>
      </c>
      <c r="BM47" s="877">
        <f t="shared" si="1237"/>
        <v>0</v>
      </c>
      <c r="BN47" s="877">
        <f t="shared" si="1237"/>
        <v>0</v>
      </c>
      <c r="BO47" s="877">
        <f t="shared" si="1237"/>
        <v>0</v>
      </c>
      <c r="BP47" s="877">
        <f t="shared" si="1237"/>
        <v>0</v>
      </c>
      <c r="BQ47" s="877">
        <f t="shared" si="1237"/>
        <v>0</v>
      </c>
      <c r="BR47" s="877">
        <f t="shared" si="1237"/>
        <v>0</v>
      </c>
      <c r="BS47" s="877">
        <f t="shared" si="1237"/>
        <v>0</v>
      </c>
      <c r="BT47" s="877">
        <f t="shared" si="1237"/>
        <v>0</v>
      </c>
      <c r="BU47" s="877">
        <f t="shared" si="1237"/>
        <v>0</v>
      </c>
      <c r="BV47" s="877">
        <f t="shared" si="1237"/>
        <v>0</v>
      </c>
      <c r="BW47" s="877">
        <f t="shared" si="1237"/>
        <v>0</v>
      </c>
      <c r="BX47" s="877">
        <f t="shared" si="1237"/>
        <v>0</v>
      </c>
      <c r="BY47" s="877">
        <f t="shared" si="1237"/>
        <v>0</v>
      </c>
      <c r="BZ47" s="877">
        <f t="shared" si="1237"/>
        <v>0</v>
      </c>
      <c r="CA47" s="877">
        <f t="shared" si="1237"/>
        <v>0</v>
      </c>
      <c r="CB47" s="877">
        <f t="shared" si="1237"/>
        <v>0</v>
      </c>
      <c r="CC47" s="877">
        <f t="shared" ref="CC47:DH47" si="1238">+CC46</f>
        <v>0</v>
      </c>
      <c r="CD47" s="877">
        <f t="shared" si="1238"/>
        <v>0</v>
      </c>
      <c r="CE47" s="877">
        <f t="shared" si="1238"/>
        <v>0</v>
      </c>
      <c r="CF47" s="877">
        <f t="shared" si="1238"/>
        <v>0</v>
      </c>
      <c r="CG47" s="877">
        <f t="shared" si="1238"/>
        <v>0</v>
      </c>
      <c r="CH47" s="877">
        <f t="shared" si="1238"/>
        <v>0</v>
      </c>
      <c r="CI47" s="877">
        <f t="shared" si="1238"/>
        <v>0</v>
      </c>
      <c r="CJ47" s="877">
        <f t="shared" si="1238"/>
        <v>0</v>
      </c>
      <c r="CK47" s="877">
        <f t="shared" si="1238"/>
        <v>0</v>
      </c>
      <c r="CL47" s="877">
        <f t="shared" si="1238"/>
        <v>0</v>
      </c>
      <c r="CM47" s="877">
        <f t="shared" si="1238"/>
        <v>0</v>
      </c>
      <c r="CN47" s="877">
        <f t="shared" si="1238"/>
        <v>0</v>
      </c>
      <c r="CO47" s="877">
        <f t="shared" si="1238"/>
        <v>0</v>
      </c>
      <c r="CP47" s="877">
        <f t="shared" si="1238"/>
        <v>0</v>
      </c>
      <c r="CQ47" s="877">
        <f t="shared" si="1238"/>
        <v>0</v>
      </c>
      <c r="CR47" s="877">
        <f t="shared" si="1238"/>
        <v>0</v>
      </c>
      <c r="CS47" s="877">
        <f t="shared" si="1238"/>
        <v>0</v>
      </c>
      <c r="CT47" s="877">
        <f t="shared" si="1238"/>
        <v>0</v>
      </c>
      <c r="CU47" s="877">
        <f t="shared" si="1238"/>
        <v>0</v>
      </c>
      <c r="CV47" s="877">
        <f t="shared" si="1238"/>
        <v>0</v>
      </c>
      <c r="CW47" s="877">
        <f t="shared" si="1238"/>
        <v>0</v>
      </c>
      <c r="CX47" s="877">
        <f t="shared" si="1238"/>
        <v>0</v>
      </c>
      <c r="CY47" s="877">
        <f t="shared" si="1238"/>
        <v>0</v>
      </c>
      <c r="CZ47" s="877">
        <f t="shared" si="1238"/>
        <v>0</v>
      </c>
      <c r="DA47" s="877">
        <f t="shared" si="1238"/>
        <v>0</v>
      </c>
      <c r="DB47" s="877">
        <f t="shared" si="1238"/>
        <v>0</v>
      </c>
      <c r="DC47" s="877">
        <f t="shared" si="1238"/>
        <v>0</v>
      </c>
      <c r="DD47" s="877">
        <f t="shared" si="1238"/>
        <v>0</v>
      </c>
      <c r="DE47" s="877">
        <f t="shared" si="1238"/>
        <v>0</v>
      </c>
      <c r="DF47" s="877">
        <f t="shared" si="1238"/>
        <v>0</v>
      </c>
      <c r="DG47" s="877">
        <f t="shared" si="1238"/>
        <v>0</v>
      </c>
      <c r="DH47" s="877">
        <f t="shared" si="1238"/>
        <v>0</v>
      </c>
      <c r="DI47" s="877">
        <f t="shared" ref="DI47:EN47" si="1239">+DI46</f>
        <v>0</v>
      </c>
      <c r="DJ47" s="877">
        <f t="shared" si="1239"/>
        <v>0</v>
      </c>
      <c r="DK47" s="877">
        <f t="shared" si="1239"/>
        <v>0</v>
      </c>
      <c r="DL47" s="877">
        <f t="shared" si="1239"/>
        <v>0</v>
      </c>
      <c r="DM47" s="877">
        <f t="shared" si="1239"/>
        <v>0</v>
      </c>
      <c r="DN47" s="877">
        <f t="shared" si="1239"/>
        <v>0</v>
      </c>
      <c r="DO47" s="877">
        <f t="shared" si="1239"/>
        <v>0</v>
      </c>
      <c r="DP47" s="877">
        <f t="shared" si="1239"/>
        <v>0</v>
      </c>
      <c r="DQ47" s="877">
        <f t="shared" si="1239"/>
        <v>0</v>
      </c>
      <c r="DR47" s="877">
        <f t="shared" si="1239"/>
        <v>0</v>
      </c>
      <c r="DS47" s="877">
        <f t="shared" si="1239"/>
        <v>0</v>
      </c>
      <c r="DT47" s="877">
        <f t="shared" si="1239"/>
        <v>0</v>
      </c>
      <c r="DU47" s="877">
        <f t="shared" si="1239"/>
        <v>0</v>
      </c>
      <c r="DV47" s="877">
        <f t="shared" si="1239"/>
        <v>0</v>
      </c>
      <c r="DW47" s="877">
        <f t="shared" si="1239"/>
        <v>0</v>
      </c>
      <c r="DX47" s="877">
        <f t="shared" si="1239"/>
        <v>0</v>
      </c>
      <c r="DY47" s="877">
        <f t="shared" si="1239"/>
        <v>0</v>
      </c>
      <c r="DZ47" s="877">
        <f t="shared" si="1239"/>
        <v>0</v>
      </c>
      <c r="EA47" s="877">
        <f t="shared" si="1239"/>
        <v>0</v>
      </c>
      <c r="EB47" s="877">
        <f t="shared" si="1239"/>
        <v>0</v>
      </c>
      <c r="EC47" s="877">
        <f t="shared" si="1239"/>
        <v>0</v>
      </c>
      <c r="ED47" s="877">
        <f t="shared" si="1239"/>
        <v>0</v>
      </c>
      <c r="EE47" s="877">
        <f t="shared" si="1239"/>
        <v>0</v>
      </c>
      <c r="EF47" s="877">
        <f t="shared" si="1239"/>
        <v>0</v>
      </c>
      <c r="EG47" s="877">
        <f t="shared" si="1239"/>
        <v>0</v>
      </c>
      <c r="EH47" s="877">
        <f t="shared" si="1239"/>
        <v>0</v>
      </c>
      <c r="EI47" s="877">
        <f t="shared" si="1239"/>
        <v>0</v>
      </c>
      <c r="EJ47" s="877">
        <f t="shared" si="1239"/>
        <v>0</v>
      </c>
      <c r="EK47" s="877">
        <f t="shared" si="1239"/>
        <v>0</v>
      </c>
      <c r="EL47" s="877">
        <f t="shared" si="1239"/>
        <v>0</v>
      </c>
      <c r="EM47" s="877">
        <f t="shared" si="1239"/>
        <v>0</v>
      </c>
      <c r="EN47" s="877">
        <f t="shared" si="1239"/>
        <v>0</v>
      </c>
      <c r="EO47" s="877">
        <f t="shared" ref="EO47:FF47" si="1240">+EO46</f>
        <v>0</v>
      </c>
      <c r="EP47" s="877">
        <f t="shared" si="1240"/>
        <v>0</v>
      </c>
      <c r="EQ47" s="877">
        <f t="shared" si="1240"/>
        <v>0</v>
      </c>
      <c r="ER47" s="877">
        <f t="shared" si="1240"/>
        <v>0</v>
      </c>
      <c r="ES47" s="877">
        <f t="shared" si="1240"/>
        <v>0</v>
      </c>
      <c r="ET47" s="877">
        <f t="shared" si="1240"/>
        <v>0</v>
      </c>
      <c r="EU47" s="877">
        <f t="shared" si="1240"/>
        <v>0</v>
      </c>
      <c r="EV47" s="877">
        <f t="shared" si="1240"/>
        <v>0</v>
      </c>
      <c r="EW47" s="877">
        <f t="shared" si="1240"/>
        <v>0</v>
      </c>
      <c r="EX47" s="877">
        <f t="shared" si="1240"/>
        <v>0</v>
      </c>
      <c r="EY47" s="877">
        <f t="shared" si="1240"/>
        <v>0</v>
      </c>
      <c r="EZ47" s="877">
        <f t="shared" si="1240"/>
        <v>0</v>
      </c>
      <c r="FA47" s="877">
        <f t="shared" si="1240"/>
        <v>0</v>
      </c>
      <c r="FB47" s="877">
        <f t="shared" si="1240"/>
        <v>0</v>
      </c>
      <c r="FC47" s="877">
        <f t="shared" si="1240"/>
        <v>0</v>
      </c>
      <c r="FD47" s="877">
        <f t="shared" si="1240"/>
        <v>0</v>
      </c>
      <c r="FE47" s="877">
        <f t="shared" si="1240"/>
        <v>0</v>
      </c>
      <c r="FF47" s="877">
        <f t="shared" si="1240"/>
        <v>0</v>
      </c>
      <c r="FG47" s="875"/>
      <c r="FH47" s="875"/>
      <c r="FI47" s="875"/>
      <c r="FJ47" s="875"/>
      <c r="FK47" s="875"/>
      <c r="FL47" s="875"/>
    </row>
    <row r="48" spans="1:174" s="846" customFormat="1" ht="15" customHeight="1" outlineLevel="1">
      <c r="B48" s="881"/>
      <c r="C48" s="778"/>
      <c r="D48" s="835"/>
      <c r="F48" s="877"/>
      <c r="G48" s="872"/>
      <c r="H48" s="878"/>
      <c r="I48" s="877"/>
      <c r="J48" s="873"/>
      <c r="K48" s="873"/>
      <c r="L48" s="873"/>
      <c r="M48" s="873"/>
      <c r="N48" s="873"/>
      <c r="O48" s="873"/>
      <c r="P48" s="887"/>
      <c r="Q48" s="879"/>
      <c r="R48" s="872"/>
      <c r="S48" s="879"/>
      <c r="T48" s="872"/>
      <c r="U48" s="879"/>
      <c r="V48" s="872"/>
      <c r="W48" s="879"/>
      <c r="X48" s="872"/>
      <c r="Y48" s="879"/>
      <c r="Z48" s="872"/>
      <c r="AA48" s="880"/>
      <c r="AB48" s="872"/>
      <c r="AC48" s="880"/>
      <c r="AD48" s="872"/>
      <c r="AE48" s="880"/>
      <c r="AF48" s="872"/>
      <c r="AG48" s="872"/>
      <c r="AH48" s="872"/>
      <c r="AI48" s="880"/>
      <c r="AJ48" s="872"/>
      <c r="AK48" s="872"/>
      <c r="AL48" s="872"/>
      <c r="AM48" s="872"/>
      <c r="AN48" s="872"/>
      <c r="AO48" s="872"/>
      <c r="AP48" s="872"/>
      <c r="AQ48" s="872"/>
      <c r="AR48" s="872"/>
      <c r="AS48" s="872"/>
      <c r="AT48" s="872"/>
      <c r="AU48" s="872"/>
      <c r="AW48" s="872"/>
      <c r="AX48" s="877"/>
      <c r="AY48" s="872"/>
      <c r="AZ48" s="872"/>
      <c r="BA48" s="872"/>
      <c r="BB48" s="872"/>
      <c r="BC48" s="872"/>
      <c r="BD48" s="872"/>
      <c r="BE48" s="872"/>
      <c r="BF48" s="872"/>
      <c r="BG48" s="877"/>
      <c r="BH48" s="872"/>
      <c r="BI48" s="872"/>
      <c r="BJ48" s="872"/>
      <c r="BK48" s="872"/>
      <c r="BL48" s="872"/>
      <c r="BM48" s="872"/>
      <c r="BN48" s="878"/>
      <c r="BO48" s="872"/>
      <c r="BP48" s="872"/>
      <c r="BQ48" s="872"/>
      <c r="BR48" s="872"/>
      <c r="BS48" s="872"/>
      <c r="BT48" s="872"/>
      <c r="BU48" s="872"/>
      <c r="BV48" s="872"/>
      <c r="BW48" s="872"/>
      <c r="BX48" s="872"/>
      <c r="BY48" s="872"/>
      <c r="BZ48" s="872"/>
      <c r="CA48" s="872"/>
      <c r="CB48" s="872"/>
      <c r="CC48" s="872"/>
      <c r="CD48" s="872"/>
      <c r="CE48" s="872"/>
      <c r="CF48" s="872"/>
      <c r="CG48" s="872"/>
      <c r="CH48" s="872"/>
      <c r="CI48" s="872"/>
      <c r="CJ48" s="872"/>
      <c r="CK48" s="872"/>
      <c r="CL48" s="872"/>
      <c r="CM48" s="872"/>
      <c r="CN48" s="872"/>
      <c r="CO48" s="872"/>
      <c r="CR48" s="872"/>
      <c r="CS48" s="872"/>
      <c r="CT48" s="872"/>
      <c r="CU48" s="872"/>
      <c r="CV48" s="872"/>
      <c r="CW48" s="872"/>
      <c r="CX48" s="872"/>
      <c r="CY48" s="872"/>
      <c r="CZ48" s="872"/>
      <c r="DA48" s="872"/>
      <c r="DB48" s="872"/>
      <c r="DC48" s="872"/>
      <c r="DD48" s="872"/>
      <c r="DE48" s="872"/>
      <c r="DF48" s="872"/>
      <c r="DG48" s="872"/>
      <c r="DH48" s="872"/>
      <c r="DI48" s="872"/>
      <c r="DJ48" s="872"/>
      <c r="DK48" s="872"/>
      <c r="DL48" s="872"/>
      <c r="DM48" s="872"/>
      <c r="DN48" s="872"/>
      <c r="DO48" s="872"/>
      <c r="DP48" s="872"/>
      <c r="DQ48" s="872"/>
      <c r="DR48" s="872"/>
      <c r="DS48" s="872"/>
      <c r="DT48" s="872"/>
      <c r="DU48" s="872"/>
      <c r="DV48" s="872"/>
      <c r="DW48" s="872"/>
      <c r="DX48" s="872"/>
      <c r="DY48" s="872"/>
      <c r="DZ48" s="872"/>
      <c r="EA48" s="872"/>
      <c r="EB48" s="872"/>
      <c r="EC48" s="872"/>
      <c r="ED48" s="872"/>
      <c r="EE48" s="872"/>
      <c r="EF48" s="872"/>
      <c r="EG48" s="872"/>
      <c r="EH48" s="872"/>
      <c r="EI48" s="872"/>
      <c r="EJ48" s="872"/>
      <c r="EL48" s="246"/>
      <c r="ET48" s="891"/>
      <c r="EW48" s="879"/>
      <c r="EX48" s="879"/>
      <c r="EY48" s="879"/>
      <c r="EZ48" s="879"/>
      <c r="FA48" s="879"/>
      <c r="FB48" s="879"/>
      <c r="FC48" s="879"/>
      <c r="FD48" s="879"/>
      <c r="FE48" s="879"/>
      <c r="FF48" s="879"/>
      <c r="FG48" s="875"/>
      <c r="FH48" s="875"/>
      <c r="FI48" s="875"/>
      <c r="FJ48" s="875"/>
      <c r="FK48" s="875"/>
      <c r="FL48" s="875"/>
    </row>
    <row r="49" spans="1:174" s="846" customFormat="1" ht="15" customHeight="1" outlineLevel="1">
      <c r="A49" s="846">
        <v>102040</v>
      </c>
      <c r="B49" s="881"/>
      <c r="C49" s="848" t="s">
        <v>413</v>
      </c>
      <c r="D49" s="835"/>
      <c r="F49" s="877"/>
      <c r="G49" s="872"/>
      <c r="H49" s="878"/>
      <c r="I49" s="877"/>
      <c r="J49" s="873"/>
      <c r="K49" s="873"/>
      <c r="L49" s="873"/>
      <c r="M49" s="873"/>
      <c r="N49" s="873"/>
      <c r="O49" s="873"/>
      <c r="P49" s="887"/>
      <c r="Q49" s="879"/>
      <c r="R49" s="872"/>
      <c r="S49" s="879"/>
      <c r="T49" s="872"/>
      <c r="U49" s="879"/>
      <c r="V49" s="872"/>
      <c r="W49" s="879"/>
      <c r="X49" s="872"/>
      <c r="Y49" s="879"/>
      <c r="Z49" s="872"/>
      <c r="AA49" s="880"/>
      <c r="AB49" s="872"/>
      <c r="AC49" s="880"/>
      <c r="AD49" s="872"/>
      <c r="AE49" s="880"/>
      <c r="AF49" s="872"/>
      <c r="AG49" s="872"/>
      <c r="AH49" s="872"/>
      <c r="AI49" s="880"/>
      <c r="AJ49" s="872"/>
      <c r="AK49" s="872"/>
      <c r="AL49" s="872"/>
      <c r="AM49" s="872"/>
      <c r="AN49" s="872"/>
      <c r="AO49" s="872"/>
      <c r="AP49" s="872"/>
      <c r="AQ49" s="872"/>
      <c r="AR49" s="872"/>
      <c r="AS49" s="872"/>
      <c r="AT49" s="872"/>
      <c r="AU49" s="872"/>
      <c r="AW49" s="872"/>
      <c r="AX49" s="877"/>
      <c r="AY49" s="872"/>
      <c r="AZ49" s="872"/>
      <c r="BA49" s="872"/>
      <c r="BB49" s="872"/>
      <c r="BC49" s="872"/>
      <c r="BD49" s="872"/>
      <c r="BE49" s="872"/>
      <c r="BF49" s="872"/>
      <c r="BG49" s="877"/>
      <c r="BH49" s="872"/>
      <c r="BI49" s="872"/>
      <c r="BJ49" s="872"/>
      <c r="BK49" s="872"/>
      <c r="BL49" s="872"/>
      <c r="BM49" s="872"/>
      <c r="BN49" s="878"/>
      <c r="BO49" s="872"/>
      <c r="BP49" s="872"/>
      <c r="BQ49" s="872"/>
      <c r="BR49" s="872"/>
      <c r="BS49" s="872"/>
      <c r="BT49" s="872"/>
      <c r="BU49" s="872"/>
      <c r="BV49" s="872"/>
      <c r="BW49" s="872"/>
      <c r="BX49" s="872"/>
      <c r="BY49" s="872"/>
      <c r="BZ49" s="872"/>
      <c r="CA49" s="872"/>
      <c r="CB49" s="872"/>
      <c r="CC49" s="872"/>
      <c r="CD49" s="872"/>
      <c r="CE49" s="872"/>
      <c r="CF49" s="872"/>
      <c r="CG49" s="872"/>
      <c r="CH49" s="872"/>
      <c r="CI49" s="872"/>
      <c r="CJ49" s="872"/>
      <c r="CK49" s="872"/>
      <c r="CL49" s="872"/>
      <c r="CM49" s="872"/>
      <c r="CN49" s="872"/>
      <c r="CO49" s="872"/>
      <c r="CR49" s="872"/>
      <c r="CS49" s="872"/>
      <c r="CT49" s="872"/>
      <c r="CU49" s="872"/>
      <c r="CV49" s="872"/>
      <c r="CW49" s="872"/>
      <c r="CX49" s="872"/>
      <c r="CY49" s="872"/>
      <c r="CZ49" s="872"/>
      <c r="DA49" s="872"/>
      <c r="DB49" s="872"/>
      <c r="DC49" s="872"/>
      <c r="DD49" s="872"/>
      <c r="DE49" s="872"/>
      <c r="DF49" s="872"/>
      <c r="DG49" s="872"/>
      <c r="DH49" s="872"/>
      <c r="DI49" s="872"/>
      <c r="DJ49" s="872"/>
      <c r="DK49" s="872"/>
      <c r="DL49" s="872"/>
      <c r="DM49" s="872"/>
      <c r="DN49" s="872"/>
      <c r="DO49" s="872"/>
      <c r="DP49" s="872"/>
      <c r="DQ49" s="872"/>
      <c r="DR49" s="872"/>
      <c r="DS49" s="872"/>
      <c r="DT49" s="872"/>
      <c r="DU49" s="872"/>
      <c r="DV49" s="872"/>
      <c r="DW49" s="872"/>
      <c r="DX49" s="872"/>
      <c r="DY49" s="872"/>
      <c r="DZ49" s="872"/>
      <c r="EA49" s="872"/>
      <c r="EB49" s="872"/>
      <c r="EC49" s="872"/>
      <c r="ED49" s="872"/>
      <c r="EE49" s="872"/>
      <c r="EF49" s="872"/>
      <c r="EG49" s="872"/>
      <c r="EH49" s="872"/>
      <c r="EI49" s="872"/>
      <c r="EJ49" s="872"/>
      <c r="EL49" s="246"/>
      <c r="ET49" s="891"/>
      <c r="EW49" s="879"/>
      <c r="EX49" s="879"/>
      <c r="EY49" s="879"/>
      <c r="EZ49" s="879"/>
      <c r="FA49" s="879"/>
      <c r="FB49" s="879"/>
      <c r="FC49" s="879"/>
      <c r="FD49" s="879"/>
      <c r="FE49" s="879"/>
      <c r="FF49" s="879"/>
      <c r="FG49" s="875"/>
      <c r="FH49" s="875"/>
      <c r="FI49" s="875"/>
      <c r="FJ49" s="875"/>
      <c r="FK49" s="875"/>
      <c r="FL49" s="875"/>
    </row>
    <row r="50" spans="1:174" s="246" customFormat="1" ht="15" customHeight="1" outlineLevel="1">
      <c r="A50" s="846">
        <v>102040</v>
      </c>
      <c r="B50" s="302"/>
      <c r="C50" s="227"/>
      <c r="D50" s="228"/>
      <c r="E50" s="229"/>
      <c r="F50" s="231"/>
      <c r="G50" s="231"/>
      <c r="H50" s="230"/>
      <c r="I50" s="231"/>
      <c r="J50" s="234"/>
      <c r="K50" s="234"/>
      <c r="L50" s="234"/>
      <c r="M50" s="234"/>
      <c r="N50" s="234"/>
      <c r="O50" s="234"/>
      <c r="P50" s="235"/>
      <c r="Q50" s="237"/>
      <c r="R50" s="231"/>
      <c r="S50" s="237"/>
      <c r="T50" s="231"/>
      <c r="U50" s="237"/>
      <c r="V50" s="231"/>
      <c r="W50" s="237"/>
      <c r="X50" s="231"/>
      <c r="Y50" s="237"/>
      <c r="Z50" s="231"/>
      <c r="AA50" s="238"/>
      <c r="AB50" s="231"/>
      <c r="AC50" s="239"/>
      <c r="AD50" s="231"/>
      <c r="AE50" s="239"/>
      <c r="AF50" s="231"/>
      <c r="AG50" s="240"/>
      <c r="AH50" s="231"/>
      <c r="AI50" s="239"/>
      <c r="AJ50" s="231"/>
      <c r="AK50" s="240"/>
      <c r="AL50" s="240"/>
      <c r="AM50" s="240"/>
      <c r="AN50" s="240"/>
      <c r="AO50" s="240"/>
      <c r="AP50" s="240"/>
      <c r="AQ50" s="240"/>
      <c r="AR50" s="240"/>
      <c r="AS50" s="240"/>
      <c r="AT50" s="240"/>
      <c r="AU50" s="231"/>
      <c r="AV50" s="229"/>
      <c r="AW50" s="231"/>
      <c r="AX50" s="266"/>
      <c r="AY50" s="231"/>
      <c r="AZ50" s="231"/>
      <c r="BA50" s="231"/>
      <c r="BB50" s="231"/>
      <c r="BC50" s="231"/>
      <c r="BD50" s="231"/>
      <c r="BE50" s="231"/>
      <c r="BF50" s="231"/>
      <c r="BG50" s="231"/>
      <c r="BH50" s="231"/>
      <c r="BI50" s="231"/>
      <c r="BJ50" s="231"/>
      <c r="BK50" s="231"/>
      <c r="BL50" s="231"/>
      <c r="BM50" s="266"/>
      <c r="BN50" s="230"/>
      <c r="BO50" s="231"/>
      <c r="BP50" s="231"/>
      <c r="BQ50" s="231"/>
      <c r="BR50" s="231"/>
      <c r="BS50" s="231"/>
      <c r="BT50" s="231"/>
      <c r="BU50" s="231"/>
      <c r="BV50" s="266"/>
      <c r="BW50" s="231"/>
      <c r="BX50" s="851"/>
      <c r="BY50" s="852"/>
      <c r="BZ50" s="852"/>
      <c r="CA50" s="852"/>
      <c r="CB50" s="852"/>
      <c r="CC50" s="852"/>
      <c r="CD50" s="852"/>
      <c r="CE50" s="867"/>
      <c r="CF50" s="854"/>
      <c r="CG50" s="855"/>
      <c r="CH50" s="852"/>
      <c r="CI50" s="852"/>
      <c r="CJ50" s="852"/>
      <c r="CK50" s="852"/>
      <c r="CL50" s="852"/>
      <c r="CM50" s="852"/>
      <c r="CN50" s="853"/>
      <c r="CO50" s="853"/>
      <c r="CQ50" s="229"/>
      <c r="CR50" s="231"/>
      <c r="CS50" s="231"/>
      <c r="CT50" s="231"/>
      <c r="CU50" s="231"/>
      <c r="CV50" s="231"/>
      <c r="CW50" s="231"/>
      <c r="CX50" s="231"/>
      <c r="CY50" s="231"/>
      <c r="CZ50" s="231"/>
      <c r="DA50" s="231"/>
      <c r="DB50" s="231"/>
      <c r="DC50" s="231"/>
      <c r="DD50" s="231"/>
      <c r="DE50" s="231"/>
      <c r="DF50" s="231"/>
      <c r="DG50" s="231"/>
      <c r="DH50" s="231"/>
      <c r="DI50" s="231"/>
      <c r="DJ50" s="240"/>
      <c r="DK50" s="240"/>
      <c r="DL50" s="240"/>
      <c r="DM50" s="240"/>
      <c r="DN50" s="240"/>
      <c r="DO50" s="240"/>
      <c r="DP50" s="240"/>
      <c r="DQ50" s="240"/>
      <c r="DR50" s="240"/>
      <c r="DS50" s="860"/>
      <c r="DT50" s="858"/>
      <c r="DU50" s="858"/>
      <c r="DV50" s="858"/>
      <c r="DW50" s="858"/>
      <c r="DX50" s="858"/>
      <c r="DY50" s="859"/>
      <c r="DZ50" s="859"/>
      <c r="EA50" s="861"/>
      <c r="EB50" s="860"/>
      <c r="EC50" s="858"/>
      <c r="ED50" s="858"/>
      <c r="EE50" s="858"/>
      <c r="EF50" s="858"/>
      <c r="EG50" s="858"/>
      <c r="EH50" s="859"/>
      <c r="EI50" s="859"/>
      <c r="EJ50" s="859"/>
      <c r="EL50" s="1336"/>
      <c r="EM50" s="229"/>
      <c r="EN50" s="228"/>
      <c r="EO50" s="228"/>
      <c r="EP50" s="229"/>
      <c r="EQ50" s="229"/>
      <c r="ER50" s="229"/>
      <c r="ES50" s="229"/>
      <c r="ET50" s="229"/>
      <c r="EU50" s="229">
        <f t="shared" ref="EU50" si="1241">+EP50+EQ50+ER50</f>
        <v>0</v>
      </c>
      <c r="EV50" s="1133"/>
      <c r="EW50" s="974"/>
      <c r="EX50" s="974"/>
      <c r="EY50" s="974"/>
      <c r="EZ50" s="974"/>
      <c r="FA50" s="974"/>
      <c r="FB50" s="974"/>
      <c r="FC50" s="974"/>
      <c r="FD50" s="974"/>
      <c r="FE50" s="974"/>
      <c r="FF50" s="974"/>
      <c r="FG50" s="247"/>
      <c r="FH50" s="247"/>
      <c r="FI50" s="247"/>
      <c r="FJ50" s="247"/>
      <c r="FK50" s="247"/>
      <c r="FL50" s="248"/>
      <c r="FN50" s="1362">
        <f t="shared" ref="FN50" si="1242">(((F50/30/8)*1.5)*(Q50+U50+Y50))-(AZ50+BI50+BR50)</f>
        <v>0</v>
      </c>
      <c r="FO50" s="1362">
        <f t="shared" ref="FO50" si="1243">(((F50/30/8)*2)*(S50+W50+AA50))-(BB50+BK50+BT50)</f>
        <v>0</v>
      </c>
      <c r="FP50" s="1364">
        <f t="shared" ref="FP50" si="1244">(SUM(AW50:CF50))-(SUM(CR50:DR50))</f>
        <v>0</v>
      </c>
      <c r="FQ50" s="1362">
        <f t="shared" ref="FQ50" si="1245">(F50/30*I50)-(CR50+DA50+DJ50)</f>
        <v>0</v>
      </c>
      <c r="FR50" s="1363">
        <f>(SUM(EL50:EU50))-((SUM(EW50:FF50))*$FR$5)</f>
        <v>0</v>
      </c>
    </row>
    <row r="51" spans="1:174" s="872" customFormat="1" ht="15.75" customHeight="1" outlineLevel="1">
      <c r="A51" s="846">
        <v>102040</v>
      </c>
      <c r="B51" s="876"/>
      <c r="C51" s="778"/>
      <c r="D51" s="835" t="s">
        <v>414</v>
      </c>
      <c r="E51" s="846"/>
      <c r="F51" s="877">
        <f>+F50</f>
        <v>0</v>
      </c>
      <c r="G51" s="877">
        <f>+G50</f>
        <v>0</v>
      </c>
      <c r="H51" s="877">
        <f>+H50</f>
        <v>0</v>
      </c>
      <c r="J51" s="873"/>
      <c r="K51" s="846"/>
      <c r="L51" s="846"/>
      <c r="M51" s="846"/>
      <c r="N51" s="846"/>
      <c r="O51" s="846"/>
      <c r="P51" s="849"/>
      <c r="Q51" s="877">
        <f>+Q50</f>
        <v>0</v>
      </c>
      <c r="R51" s="877">
        <f t="shared" ref="R51:AV51" si="1246">+R50</f>
        <v>0</v>
      </c>
      <c r="S51" s="877">
        <f t="shared" si="1246"/>
        <v>0</v>
      </c>
      <c r="T51" s="877">
        <f t="shared" si="1246"/>
        <v>0</v>
      </c>
      <c r="U51" s="877">
        <f t="shared" si="1246"/>
        <v>0</v>
      </c>
      <c r="V51" s="877">
        <f t="shared" si="1246"/>
        <v>0</v>
      </c>
      <c r="W51" s="877">
        <f t="shared" si="1246"/>
        <v>0</v>
      </c>
      <c r="X51" s="877">
        <f t="shared" si="1246"/>
        <v>0</v>
      </c>
      <c r="Y51" s="877">
        <f t="shared" si="1246"/>
        <v>0</v>
      </c>
      <c r="Z51" s="877">
        <f t="shared" si="1246"/>
        <v>0</v>
      </c>
      <c r="AA51" s="877">
        <f t="shared" si="1246"/>
        <v>0</v>
      </c>
      <c r="AB51" s="877">
        <f t="shared" si="1246"/>
        <v>0</v>
      </c>
      <c r="AC51" s="877">
        <f t="shared" si="1246"/>
        <v>0</v>
      </c>
      <c r="AD51" s="877">
        <f t="shared" si="1246"/>
        <v>0</v>
      </c>
      <c r="AE51" s="877">
        <f t="shared" si="1246"/>
        <v>0</v>
      </c>
      <c r="AF51" s="877">
        <f t="shared" si="1246"/>
        <v>0</v>
      </c>
      <c r="AG51" s="877">
        <f t="shared" si="1246"/>
        <v>0</v>
      </c>
      <c r="AH51" s="877">
        <f t="shared" si="1246"/>
        <v>0</v>
      </c>
      <c r="AI51" s="877">
        <f t="shared" si="1246"/>
        <v>0</v>
      </c>
      <c r="AJ51" s="877">
        <f t="shared" si="1246"/>
        <v>0</v>
      </c>
      <c r="AK51" s="877">
        <f t="shared" si="1246"/>
        <v>0</v>
      </c>
      <c r="AL51" s="877">
        <f t="shared" si="1246"/>
        <v>0</v>
      </c>
      <c r="AM51" s="877">
        <f t="shared" si="1246"/>
        <v>0</v>
      </c>
      <c r="AN51" s="877">
        <f t="shared" si="1246"/>
        <v>0</v>
      </c>
      <c r="AO51" s="877">
        <f t="shared" si="1246"/>
        <v>0</v>
      </c>
      <c r="AP51" s="877">
        <f t="shared" si="1246"/>
        <v>0</v>
      </c>
      <c r="AQ51" s="877">
        <f t="shared" si="1246"/>
        <v>0</v>
      </c>
      <c r="AR51" s="877">
        <f t="shared" si="1246"/>
        <v>0</v>
      </c>
      <c r="AS51" s="877">
        <f t="shared" si="1246"/>
        <v>0</v>
      </c>
      <c r="AT51" s="877">
        <f t="shared" si="1246"/>
        <v>0</v>
      </c>
      <c r="AU51" s="877">
        <f t="shared" si="1246"/>
        <v>0</v>
      </c>
      <c r="AV51" s="877">
        <f t="shared" si="1246"/>
        <v>0</v>
      </c>
      <c r="AW51" s="1325">
        <f t="shared" ref="AW51:CB51" si="1247">+AW50</f>
        <v>0</v>
      </c>
      <c r="AX51" s="877">
        <f t="shared" si="1247"/>
        <v>0</v>
      </c>
      <c r="AY51" s="877">
        <f t="shared" si="1247"/>
        <v>0</v>
      </c>
      <c r="AZ51" s="877">
        <f t="shared" si="1247"/>
        <v>0</v>
      </c>
      <c r="BA51" s="877">
        <f t="shared" si="1247"/>
        <v>0</v>
      </c>
      <c r="BB51" s="877">
        <f t="shared" si="1247"/>
        <v>0</v>
      </c>
      <c r="BC51" s="877">
        <f t="shared" si="1247"/>
        <v>0</v>
      </c>
      <c r="BD51" s="877">
        <f t="shared" si="1247"/>
        <v>0</v>
      </c>
      <c r="BE51" s="877">
        <f t="shared" si="1247"/>
        <v>0</v>
      </c>
      <c r="BF51" s="877">
        <f t="shared" si="1247"/>
        <v>0</v>
      </c>
      <c r="BG51" s="877">
        <f t="shared" si="1247"/>
        <v>0</v>
      </c>
      <c r="BH51" s="877">
        <f t="shared" si="1247"/>
        <v>0</v>
      </c>
      <c r="BI51" s="877">
        <f t="shared" si="1247"/>
        <v>0</v>
      </c>
      <c r="BJ51" s="877">
        <f t="shared" si="1247"/>
        <v>0</v>
      </c>
      <c r="BK51" s="877">
        <f t="shared" si="1247"/>
        <v>0</v>
      </c>
      <c r="BL51" s="877">
        <f t="shared" si="1247"/>
        <v>0</v>
      </c>
      <c r="BM51" s="877">
        <f t="shared" si="1247"/>
        <v>0</v>
      </c>
      <c r="BN51" s="877">
        <f t="shared" si="1247"/>
        <v>0</v>
      </c>
      <c r="BO51" s="877">
        <f t="shared" si="1247"/>
        <v>0</v>
      </c>
      <c r="BP51" s="877">
        <f t="shared" si="1247"/>
        <v>0</v>
      </c>
      <c r="BQ51" s="877">
        <f t="shared" si="1247"/>
        <v>0</v>
      </c>
      <c r="BR51" s="877">
        <f t="shared" si="1247"/>
        <v>0</v>
      </c>
      <c r="BS51" s="877">
        <f t="shared" si="1247"/>
        <v>0</v>
      </c>
      <c r="BT51" s="877">
        <f t="shared" si="1247"/>
        <v>0</v>
      </c>
      <c r="BU51" s="877">
        <f t="shared" si="1247"/>
        <v>0</v>
      </c>
      <c r="BV51" s="877">
        <f t="shared" si="1247"/>
        <v>0</v>
      </c>
      <c r="BW51" s="877">
        <f t="shared" si="1247"/>
        <v>0</v>
      </c>
      <c r="BX51" s="877">
        <f t="shared" si="1247"/>
        <v>0</v>
      </c>
      <c r="BY51" s="877">
        <f t="shared" si="1247"/>
        <v>0</v>
      </c>
      <c r="BZ51" s="877">
        <f t="shared" si="1247"/>
        <v>0</v>
      </c>
      <c r="CA51" s="877">
        <f t="shared" si="1247"/>
        <v>0</v>
      </c>
      <c r="CB51" s="877">
        <f t="shared" si="1247"/>
        <v>0</v>
      </c>
      <c r="CC51" s="877">
        <f t="shared" ref="CC51:DH51" si="1248">+CC50</f>
        <v>0</v>
      </c>
      <c r="CD51" s="877">
        <f t="shared" si="1248"/>
        <v>0</v>
      </c>
      <c r="CE51" s="877">
        <f t="shared" si="1248"/>
        <v>0</v>
      </c>
      <c r="CF51" s="877">
        <f t="shared" si="1248"/>
        <v>0</v>
      </c>
      <c r="CG51" s="877">
        <f t="shared" si="1248"/>
        <v>0</v>
      </c>
      <c r="CH51" s="877">
        <f t="shared" si="1248"/>
        <v>0</v>
      </c>
      <c r="CI51" s="877">
        <f t="shared" si="1248"/>
        <v>0</v>
      </c>
      <c r="CJ51" s="877">
        <f t="shared" si="1248"/>
        <v>0</v>
      </c>
      <c r="CK51" s="877">
        <f t="shared" si="1248"/>
        <v>0</v>
      </c>
      <c r="CL51" s="877">
        <f t="shared" si="1248"/>
        <v>0</v>
      </c>
      <c r="CM51" s="877">
        <f t="shared" si="1248"/>
        <v>0</v>
      </c>
      <c r="CN51" s="877">
        <f t="shared" si="1248"/>
        <v>0</v>
      </c>
      <c r="CO51" s="877">
        <f t="shared" si="1248"/>
        <v>0</v>
      </c>
      <c r="CP51" s="877">
        <f t="shared" si="1248"/>
        <v>0</v>
      </c>
      <c r="CQ51" s="877">
        <f t="shared" si="1248"/>
        <v>0</v>
      </c>
      <c r="CR51" s="877">
        <f t="shared" si="1248"/>
        <v>0</v>
      </c>
      <c r="CS51" s="877">
        <f t="shared" si="1248"/>
        <v>0</v>
      </c>
      <c r="CT51" s="877">
        <f t="shared" si="1248"/>
        <v>0</v>
      </c>
      <c r="CU51" s="877">
        <f t="shared" si="1248"/>
        <v>0</v>
      </c>
      <c r="CV51" s="877">
        <f t="shared" si="1248"/>
        <v>0</v>
      </c>
      <c r="CW51" s="877">
        <f t="shared" si="1248"/>
        <v>0</v>
      </c>
      <c r="CX51" s="877">
        <f t="shared" si="1248"/>
        <v>0</v>
      </c>
      <c r="CY51" s="877">
        <f t="shared" si="1248"/>
        <v>0</v>
      </c>
      <c r="CZ51" s="877">
        <f t="shared" si="1248"/>
        <v>0</v>
      </c>
      <c r="DA51" s="877">
        <f t="shared" si="1248"/>
        <v>0</v>
      </c>
      <c r="DB51" s="877">
        <f t="shared" si="1248"/>
        <v>0</v>
      </c>
      <c r="DC51" s="877">
        <f t="shared" si="1248"/>
        <v>0</v>
      </c>
      <c r="DD51" s="877">
        <f t="shared" si="1248"/>
        <v>0</v>
      </c>
      <c r="DE51" s="877">
        <f t="shared" si="1248"/>
        <v>0</v>
      </c>
      <c r="DF51" s="877">
        <f t="shared" si="1248"/>
        <v>0</v>
      </c>
      <c r="DG51" s="877">
        <f t="shared" si="1248"/>
        <v>0</v>
      </c>
      <c r="DH51" s="877">
        <f t="shared" si="1248"/>
        <v>0</v>
      </c>
      <c r="DI51" s="877">
        <f t="shared" ref="DI51:EN51" si="1249">+DI50</f>
        <v>0</v>
      </c>
      <c r="DJ51" s="877">
        <f t="shared" si="1249"/>
        <v>0</v>
      </c>
      <c r="DK51" s="877">
        <f t="shared" si="1249"/>
        <v>0</v>
      </c>
      <c r="DL51" s="877">
        <f t="shared" si="1249"/>
        <v>0</v>
      </c>
      <c r="DM51" s="877">
        <f t="shared" si="1249"/>
        <v>0</v>
      </c>
      <c r="DN51" s="877">
        <f t="shared" si="1249"/>
        <v>0</v>
      </c>
      <c r="DO51" s="877">
        <f t="shared" si="1249"/>
        <v>0</v>
      </c>
      <c r="DP51" s="877">
        <f t="shared" si="1249"/>
        <v>0</v>
      </c>
      <c r="DQ51" s="877">
        <f t="shared" si="1249"/>
        <v>0</v>
      </c>
      <c r="DR51" s="877">
        <f t="shared" si="1249"/>
        <v>0</v>
      </c>
      <c r="DS51" s="877">
        <f t="shared" si="1249"/>
        <v>0</v>
      </c>
      <c r="DT51" s="877">
        <f t="shared" si="1249"/>
        <v>0</v>
      </c>
      <c r="DU51" s="877">
        <f t="shared" si="1249"/>
        <v>0</v>
      </c>
      <c r="DV51" s="877">
        <f t="shared" si="1249"/>
        <v>0</v>
      </c>
      <c r="DW51" s="877">
        <f t="shared" si="1249"/>
        <v>0</v>
      </c>
      <c r="DX51" s="877">
        <f t="shared" si="1249"/>
        <v>0</v>
      </c>
      <c r="DY51" s="877">
        <f t="shared" si="1249"/>
        <v>0</v>
      </c>
      <c r="DZ51" s="877">
        <f t="shared" si="1249"/>
        <v>0</v>
      </c>
      <c r="EA51" s="877">
        <f t="shared" si="1249"/>
        <v>0</v>
      </c>
      <c r="EB51" s="877">
        <f t="shared" si="1249"/>
        <v>0</v>
      </c>
      <c r="EC51" s="877">
        <f t="shared" si="1249"/>
        <v>0</v>
      </c>
      <c r="ED51" s="877">
        <f t="shared" si="1249"/>
        <v>0</v>
      </c>
      <c r="EE51" s="877">
        <f t="shared" si="1249"/>
        <v>0</v>
      </c>
      <c r="EF51" s="877">
        <f t="shared" si="1249"/>
        <v>0</v>
      </c>
      <c r="EG51" s="877">
        <f t="shared" si="1249"/>
        <v>0</v>
      </c>
      <c r="EH51" s="877">
        <f t="shared" si="1249"/>
        <v>0</v>
      </c>
      <c r="EI51" s="877">
        <f t="shared" si="1249"/>
        <v>0</v>
      </c>
      <c r="EJ51" s="877">
        <f t="shared" si="1249"/>
        <v>0</v>
      </c>
      <c r="EK51" s="877">
        <f t="shared" si="1249"/>
        <v>0</v>
      </c>
      <c r="EL51" s="877">
        <f t="shared" si="1249"/>
        <v>0</v>
      </c>
      <c r="EM51" s="877">
        <f t="shared" si="1249"/>
        <v>0</v>
      </c>
      <c r="EN51" s="877">
        <f t="shared" si="1249"/>
        <v>0</v>
      </c>
      <c r="EO51" s="877">
        <f t="shared" ref="EO51:FF51" si="1250">+EO50</f>
        <v>0</v>
      </c>
      <c r="EP51" s="877">
        <f t="shared" si="1250"/>
        <v>0</v>
      </c>
      <c r="EQ51" s="877">
        <f t="shared" si="1250"/>
        <v>0</v>
      </c>
      <c r="ER51" s="877">
        <f t="shared" si="1250"/>
        <v>0</v>
      </c>
      <c r="ES51" s="877">
        <f t="shared" si="1250"/>
        <v>0</v>
      </c>
      <c r="ET51" s="877">
        <f t="shared" si="1250"/>
        <v>0</v>
      </c>
      <c r="EU51" s="877">
        <f t="shared" si="1250"/>
        <v>0</v>
      </c>
      <c r="EV51" s="877">
        <f t="shared" si="1250"/>
        <v>0</v>
      </c>
      <c r="EW51" s="877">
        <f t="shared" si="1250"/>
        <v>0</v>
      </c>
      <c r="EX51" s="877">
        <f t="shared" si="1250"/>
        <v>0</v>
      </c>
      <c r="EY51" s="877">
        <f t="shared" si="1250"/>
        <v>0</v>
      </c>
      <c r="EZ51" s="877">
        <f t="shared" si="1250"/>
        <v>0</v>
      </c>
      <c r="FA51" s="877">
        <f t="shared" si="1250"/>
        <v>0</v>
      </c>
      <c r="FB51" s="877">
        <f t="shared" si="1250"/>
        <v>0</v>
      </c>
      <c r="FC51" s="877">
        <f t="shared" si="1250"/>
        <v>0</v>
      </c>
      <c r="FD51" s="877">
        <f t="shared" si="1250"/>
        <v>0</v>
      </c>
      <c r="FE51" s="877">
        <f t="shared" si="1250"/>
        <v>0</v>
      </c>
      <c r="FF51" s="877">
        <f t="shared" si="1250"/>
        <v>0</v>
      </c>
      <c r="FG51" s="875"/>
      <c r="FH51" s="875"/>
      <c r="FI51" s="875"/>
      <c r="FJ51" s="875"/>
      <c r="FK51" s="875"/>
      <c r="FL51" s="875"/>
      <c r="FM51" s="846"/>
      <c r="FN51" s="846"/>
      <c r="FO51" s="846"/>
      <c r="FP51" s="846"/>
      <c r="FQ51" s="846"/>
    </row>
    <row r="52" spans="1:174" s="872" customFormat="1" ht="15.75" customHeight="1" outlineLevel="1">
      <c r="B52" s="876"/>
      <c r="C52" s="778"/>
      <c r="D52" s="835"/>
      <c r="E52" s="846"/>
      <c r="F52" s="877"/>
      <c r="G52" s="877"/>
      <c r="H52" s="877"/>
      <c r="J52" s="873"/>
      <c r="K52" s="846"/>
      <c r="L52" s="846"/>
      <c r="M52" s="846"/>
      <c r="N52" s="846"/>
      <c r="O52" s="846"/>
      <c r="P52" s="849"/>
      <c r="Q52" s="879"/>
      <c r="S52" s="879"/>
      <c r="U52" s="879"/>
      <c r="W52" s="879"/>
      <c r="Y52" s="879"/>
      <c r="AA52" s="880"/>
      <c r="AC52" s="880"/>
      <c r="AE52" s="880"/>
      <c r="AI52" s="880"/>
      <c r="AV52" s="846"/>
      <c r="BN52" s="878"/>
      <c r="CP52" s="846"/>
      <c r="CQ52" s="846"/>
      <c r="EK52" s="846"/>
      <c r="EL52" s="265"/>
      <c r="EM52" s="891"/>
      <c r="EN52" s="846"/>
      <c r="EO52" s="246"/>
      <c r="EP52" s="775"/>
      <c r="EQ52" s="846"/>
      <c r="ER52" s="846"/>
      <c r="ES52" s="846"/>
      <c r="ET52" s="891"/>
      <c r="EU52" s="891"/>
      <c r="EV52" s="846"/>
      <c r="EW52" s="846"/>
      <c r="EX52" s="846"/>
      <c r="EY52" s="846"/>
      <c r="EZ52" s="846"/>
      <c r="FA52" s="846"/>
      <c r="FB52" s="846"/>
      <c r="FC52" s="846"/>
      <c r="FD52" s="846"/>
      <c r="FE52" s="846"/>
      <c r="FF52" s="846"/>
      <c r="FG52" s="875"/>
      <c r="FH52" s="875"/>
      <c r="FI52" s="875"/>
      <c r="FJ52" s="875"/>
      <c r="FK52" s="875"/>
      <c r="FL52" s="875"/>
      <c r="FM52" s="846"/>
      <c r="FN52" s="846"/>
      <c r="FO52" s="846"/>
      <c r="FP52" s="846"/>
      <c r="FQ52" s="846"/>
    </row>
    <row r="53" spans="1:174" s="920" customFormat="1" ht="15" customHeight="1" outlineLevel="1">
      <c r="A53" s="846">
        <v>103010</v>
      </c>
      <c r="B53" s="918"/>
      <c r="C53" s="848" t="s">
        <v>79</v>
      </c>
      <c r="D53" s="775"/>
      <c r="E53" s="891"/>
      <c r="F53" s="919"/>
      <c r="J53" s="921"/>
      <c r="K53" s="921"/>
      <c r="L53" s="921"/>
      <c r="M53" s="921"/>
      <c r="N53" s="921"/>
      <c r="O53" s="921"/>
      <c r="Q53" s="922"/>
      <c r="S53" s="922"/>
      <c r="U53" s="922"/>
      <c r="W53" s="922"/>
      <c r="Y53" s="922"/>
      <c r="AA53" s="923"/>
      <c r="AC53" s="923"/>
      <c r="AE53" s="923"/>
      <c r="AG53" s="923"/>
      <c r="AI53" s="923"/>
      <c r="AV53" s="935"/>
      <c r="CP53" s="891"/>
      <c r="CQ53" s="891"/>
      <c r="EK53" s="891"/>
      <c r="EL53" s="265"/>
      <c r="EM53" s="891"/>
      <c r="EN53" s="891"/>
      <c r="EO53" s="936"/>
      <c r="EP53" s="891"/>
      <c r="EQ53" s="891"/>
      <c r="ER53" s="891"/>
      <c r="ES53" s="891"/>
      <c r="ET53" s="891"/>
      <c r="EU53" s="891"/>
      <c r="EV53" s="891"/>
      <c r="EW53" s="846"/>
      <c r="EX53" s="846"/>
      <c r="EY53" s="846"/>
      <c r="EZ53" s="846"/>
      <c r="FA53" s="846"/>
      <c r="FB53" s="846"/>
      <c r="FC53" s="846"/>
      <c r="FD53" s="846"/>
      <c r="FE53" s="846"/>
      <c r="FF53" s="846"/>
      <c r="FG53" s="875"/>
      <c r="FH53" s="875"/>
      <c r="FI53" s="875"/>
      <c r="FJ53" s="875"/>
      <c r="FK53" s="875"/>
      <c r="FL53" s="875"/>
      <c r="FM53" s="846"/>
      <c r="FN53" s="846"/>
      <c r="FO53" s="846"/>
      <c r="FP53" s="846"/>
      <c r="FQ53" s="846"/>
    </row>
    <row r="54" spans="1:174" s="920" customFormat="1" ht="15" customHeight="1" outlineLevel="1">
      <c r="A54" s="846">
        <v>103010</v>
      </c>
      <c r="B54" s="918"/>
      <c r="C54" s="848" t="s">
        <v>415</v>
      </c>
      <c r="D54" s="775"/>
      <c r="E54" s="891"/>
      <c r="F54" s="919"/>
      <c r="J54" s="921"/>
      <c r="K54" s="921"/>
      <c r="L54" s="921"/>
      <c r="M54" s="921"/>
      <c r="N54" s="921"/>
      <c r="O54" s="921"/>
      <c r="Q54" s="922"/>
      <c r="S54" s="922"/>
      <c r="U54" s="922"/>
      <c r="W54" s="922"/>
      <c r="Y54" s="922"/>
      <c r="AA54" s="923"/>
      <c r="AC54" s="923"/>
      <c r="AE54" s="923"/>
      <c r="AG54" s="923"/>
      <c r="AI54" s="923"/>
      <c r="AV54" s="935"/>
      <c r="CP54" s="891"/>
      <c r="CQ54" s="891"/>
      <c r="EK54" s="891"/>
      <c r="EL54" s="265"/>
      <c r="EM54" s="891"/>
      <c r="EN54" s="891"/>
      <c r="EO54" s="936"/>
      <c r="EP54" s="891"/>
      <c r="EQ54" s="891"/>
      <c r="ER54" s="891"/>
      <c r="ES54" s="891"/>
      <c r="ET54" s="891"/>
      <c r="EU54" s="891"/>
      <c r="EV54" s="891"/>
      <c r="EW54" s="846"/>
      <c r="EX54" s="846"/>
      <c r="EY54" s="846"/>
      <c r="EZ54" s="846"/>
      <c r="FA54" s="846"/>
      <c r="FB54" s="846"/>
      <c r="FC54" s="846"/>
      <c r="FD54" s="846"/>
      <c r="FE54" s="846"/>
      <c r="FF54" s="846"/>
      <c r="FG54" s="875"/>
      <c r="FH54" s="875"/>
      <c r="FI54" s="875"/>
      <c r="FJ54" s="875"/>
      <c r="FK54" s="875"/>
      <c r="FL54" s="875"/>
      <c r="FM54" s="846"/>
      <c r="FN54" s="846"/>
      <c r="FO54" s="846"/>
      <c r="FP54" s="846"/>
      <c r="FQ54" s="846"/>
    </row>
    <row r="55" spans="1:174" s="846" customFormat="1" ht="15" customHeight="1" outlineLevel="1">
      <c r="A55" s="846">
        <v>103010</v>
      </c>
      <c r="B55" s="881"/>
      <c r="C55" s="174"/>
      <c r="D55" s="276"/>
      <c r="E55" s="274"/>
      <c r="F55" s="230"/>
      <c r="G55" s="862"/>
      <c r="H55" s="230"/>
      <c r="I55" s="231"/>
      <c r="J55" s="908"/>
      <c r="K55" s="908"/>
      <c r="L55" s="908"/>
      <c r="M55" s="863"/>
      <c r="N55" s="863"/>
      <c r="O55" s="863"/>
      <c r="P55" s="849"/>
      <c r="Q55" s="937"/>
      <c r="R55" s="266"/>
      <c r="S55" s="277"/>
      <c r="T55" s="266"/>
      <c r="U55" s="277"/>
      <c r="V55" s="266"/>
      <c r="W55" s="277"/>
      <c r="X55" s="266"/>
      <c r="Y55" s="277"/>
      <c r="Z55" s="266"/>
      <c r="AA55" s="864"/>
      <c r="AB55" s="266"/>
      <c r="AC55" s="864"/>
      <c r="AD55" s="266"/>
      <c r="AE55" s="864"/>
      <c r="AF55" s="266"/>
      <c r="AG55" s="864"/>
      <c r="AH55" s="266"/>
      <c r="AI55" s="864"/>
      <c r="AJ55" s="266"/>
      <c r="AK55" s="862"/>
      <c r="AL55" s="862"/>
      <c r="AM55" s="862"/>
      <c r="AN55" s="862"/>
      <c r="AO55" s="862"/>
      <c r="AP55" s="862"/>
      <c r="AQ55" s="862"/>
      <c r="AR55" s="862"/>
      <c r="AS55" s="862"/>
      <c r="AT55" s="862"/>
      <c r="AU55" s="862"/>
      <c r="AV55" s="938"/>
      <c r="AW55" s="266"/>
      <c r="AX55" s="944"/>
      <c r="AY55" s="266"/>
      <c r="AZ55" s="266"/>
      <c r="BA55" s="266"/>
      <c r="BB55" s="266"/>
      <c r="BC55" s="266"/>
      <c r="BD55" s="266"/>
      <c r="BE55" s="266"/>
      <c r="BF55" s="266"/>
      <c r="BG55" s="231"/>
      <c r="BH55" s="266"/>
      <c r="BI55" s="266"/>
      <c r="BJ55" s="266"/>
      <c r="BK55" s="266"/>
      <c r="BL55" s="266"/>
      <c r="BM55" s="266"/>
      <c r="BN55" s="862"/>
      <c r="BO55" s="266"/>
      <c r="BP55" s="266"/>
      <c r="BQ55" s="266"/>
      <c r="BR55" s="266"/>
      <c r="BS55" s="266"/>
      <c r="BT55" s="266"/>
      <c r="BU55" s="266"/>
      <c r="BV55" s="266"/>
      <c r="BW55" s="266"/>
      <c r="BX55" s="909"/>
      <c r="BY55" s="910"/>
      <c r="BZ55" s="910"/>
      <c r="CA55" s="910"/>
      <c r="CB55" s="910"/>
      <c r="CC55" s="910"/>
      <c r="CD55" s="910"/>
      <c r="CE55" s="910"/>
      <c r="CF55" s="910"/>
      <c r="CG55" s="910"/>
      <c r="CH55" s="910"/>
      <c r="CI55" s="910"/>
      <c r="CJ55" s="910"/>
      <c r="CK55" s="910"/>
      <c r="CL55" s="910"/>
      <c r="CM55" s="910"/>
      <c r="CN55" s="910"/>
      <c r="CO55" s="911"/>
      <c r="CP55" s="891"/>
      <c r="CQ55" s="274"/>
      <c r="CR55" s="266"/>
      <c r="CS55" s="266"/>
      <c r="CT55" s="266"/>
      <c r="CU55" s="266"/>
      <c r="CV55" s="266"/>
      <c r="CW55" s="266"/>
      <c r="CX55" s="266"/>
      <c r="CY55" s="266"/>
      <c r="CZ55" s="266"/>
      <c r="DA55" s="266"/>
      <c r="DB55" s="266"/>
      <c r="DC55" s="266"/>
      <c r="DD55" s="266"/>
      <c r="DE55" s="266"/>
      <c r="DF55" s="266"/>
      <c r="DG55" s="266"/>
      <c r="DH55" s="266"/>
      <c r="DI55" s="266"/>
      <c r="DJ55" s="266"/>
      <c r="DK55" s="266"/>
      <c r="DL55" s="266"/>
      <c r="DM55" s="266"/>
      <c r="DN55" s="266"/>
      <c r="DO55" s="266"/>
      <c r="DP55" s="266"/>
      <c r="DQ55" s="266"/>
      <c r="DR55" s="266"/>
      <c r="DS55" s="909"/>
      <c r="DT55" s="910"/>
      <c r="DU55" s="910"/>
      <c r="DV55" s="910"/>
      <c r="DW55" s="910"/>
      <c r="DX55" s="910"/>
      <c r="DY55" s="910"/>
      <c r="DZ55" s="910"/>
      <c r="EA55" s="910"/>
      <c r="EB55" s="910"/>
      <c r="EC55" s="910"/>
      <c r="ED55" s="910"/>
      <c r="EE55" s="910"/>
      <c r="EF55" s="910"/>
      <c r="EG55" s="910"/>
      <c r="EH55" s="910"/>
      <c r="EI55" s="910"/>
      <c r="EJ55" s="911"/>
      <c r="EK55" s="891"/>
      <c r="EL55" s="1336"/>
      <c r="EM55" s="901"/>
      <c r="EN55" s="901"/>
      <c r="EO55" s="901"/>
      <c r="EP55" s="901"/>
      <c r="EQ55" s="901"/>
      <c r="ER55" s="901"/>
      <c r="ES55" s="901"/>
      <c r="ET55" s="901"/>
      <c r="EU55" s="229">
        <f t="shared" ref="EU55" si="1251">+EP55+EQ55+ER55</f>
        <v>0</v>
      </c>
      <c r="EV55" s="775"/>
      <c r="EW55" s="277"/>
      <c r="EX55" s="277"/>
      <c r="EY55" s="277"/>
      <c r="EZ55" s="277"/>
      <c r="FA55" s="277"/>
      <c r="FB55" s="277"/>
      <c r="FC55" s="277"/>
      <c r="FD55" s="277"/>
      <c r="FE55" s="277"/>
      <c r="FF55" s="277"/>
      <c r="FG55" s="275"/>
      <c r="FH55" s="275"/>
      <c r="FI55" s="275"/>
      <c r="FJ55" s="275"/>
      <c r="FK55" s="275"/>
      <c r="FL55" s="275"/>
      <c r="FN55" s="1362">
        <f t="shared" ref="FN55" si="1252">(((F55/30/8)*1.5)*(Q55+U55+Y55))-(AZ55+BI55+BR55)</f>
        <v>0</v>
      </c>
      <c r="FO55" s="1362">
        <f t="shared" ref="FO55" si="1253">(((F55/30/8)*2)*(S55+W55+AA55))-(BB55+BK55+BT55)</f>
        <v>0</v>
      </c>
      <c r="FP55" s="1364">
        <f t="shared" ref="FP55" si="1254">(SUM(AW55:CF55))-(SUM(CR55:DR55))</f>
        <v>0</v>
      </c>
      <c r="FQ55" s="1362">
        <f t="shared" ref="FQ55" si="1255">(F55/30*I55)-(CR55+DA55+DJ55)</f>
        <v>0</v>
      </c>
      <c r="FR55" s="1363">
        <f>(SUM(EL55:EU55))-((SUM(EW55:FF55))*$FR$5)</f>
        <v>0</v>
      </c>
    </row>
    <row r="56" spans="1:174" s="891" customFormat="1" ht="15.75" customHeight="1" outlineLevel="1" thickBot="1">
      <c r="A56" s="846">
        <v>103010</v>
      </c>
      <c r="B56" s="835"/>
      <c r="C56" s="782"/>
      <c r="D56" s="775" t="s">
        <v>86</v>
      </c>
      <c r="F56" s="945">
        <f>SUM(F55:F55)</f>
        <v>0</v>
      </c>
      <c r="G56" s="945">
        <f>SUM(G55:G55)</f>
        <v>0</v>
      </c>
      <c r="H56" s="945">
        <f>SUM(H55:H55)</f>
        <v>0</v>
      </c>
      <c r="I56" s="928"/>
      <c r="J56" s="921"/>
      <c r="K56" s="921"/>
      <c r="L56" s="921"/>
      <c r="M56" s="921"/>
      <c r="N56" s="921"/>
      <c r="O56" s="921"/>
      <c r="P56" s="928"/>
      <c r="Q56" s="945">
        <f>SUM(Q55:Q55)</f>
        <v>0</v>
      </c>
      <c r="R56" s="945">
        <f t="shared" ref="R56:AV56" si="1256">SUM(R55:R55)</f>
        <v>0</v>
      </c>
      <c r="S56" s="945">
        <f t="shared" si="1256"/>
        <v>0</v>
      </c>
      <c r="T56" s="945">
        <f t="shared" si="1256"/>
        <v>0</v>
      </c>
      <c r="U56" s="945">
        <f t="shared" si="1256"/>
        <v>0</v>
      </c>
      <c r="V56" s="945">
        <f t="shared" si="1256"/>
        <v>0</v>
      </c>
      <c r="W56" s="945">
        <f t="shared" si="1256"/>
        <v>0</v>
      </c>
      <c r="X56" s="945">
        <f t="shared" si="1256"/>
        <v>0</v>
      </c>
      <c r="Y56" s="945">
        <f t="shared" si="1256"/>
        <v>0</v>
      </c>
      <c r="Z56" s="945">
        <f t="shared" si="1256"/>
        <v>0</v>
      </c>
      <c r="AA56" s="945">
        <f t="shared" si="1256"/>
        <v>0</v>
      </c>
      <c r="AB56" s="945">
        <f t="shared" si="1256"/>
        <v>0</v>
      </c>
      <c r="AC56" s="945">
        <f t="shared" si="1256"/>
        <v>0</v>
      </c>
      <c r="AD56" s="945">
        <f t="shared" si="1256"/>
        <v>0</v>
      </c>
      <c r="AE56" s="945">
        <f t="shared" si="1256"/>
        <v>0</v>
      </c>
      <c r="AF56" s="945">
        <f t="shared" si="1256"/>
        <v>0</v>
      </c>
      <c r="AG56" s="945">
        <f t="shared" si="1256"/>
        <v>0</v>
      </c>
      <c r="AH56" s="945">
        <f t="shared" si="1256"/>
        <v>0</v>
      </c>
      <c r="AI56" s="945">
        <f t="shared" si="1256"/>
        <v>0</v>
      </c>
      <c r="AJ56" s="945">
        <f t="shared" si="1256"/>
        <v>0</v>
      </c>
      <c r="AK56" s="945">
        <f t="shared" si="1256"/>
        <v>0</v>
      </c>
      <c r="AL56" s="945">
        <f t="shared" si="1256"/>
        <v>0</v>
      </c>
      <c r="AM56" s="945">
        <f t="shared" si="1256"/>
        <v>0</v>
      </c>
      <c r="AN56" s="945">
        <f t="shared" si="1256"/>
        <v>0</v>
      </c>
      <c r="AO56" s="945">
        <f t="shared" si="1256"/>
        <v>0</v>
      </c>
      <c r="AP56" s="945">
        <f t="shared" si="1256"/>
        <v>0</v>
      </c>
      <c r="AQ56" s="945">
        <f t="shared" si="1256"/>
        <v>0</v>
      </c>
      <c r="AR56" s="945">
        <f t="shared" si="1256"/>
        <v>0</v>
      </c>
      <c r="AS56" s="945">
        <f t="shared" si="1256"/>
        <v>0</v>
      </c>
      <c r="AT56" s="945">
        <f t="shared" si="1256"/>
        <v>0</v>
      </c>
      <c r="AU56" s="945">
        <f t="shared" si="1256"/>
        <v>0</v>
      </c>
      <c r="AV56" s="945">
        <f t="shared" si="1256"/>
        <v>0</v>
      </c>
      <c r="AW56" s="1326">
        <f t="shared" ref="AW56:CB56" si="1257">SUM(AW55:AW55)</f>
        <v>0</v>
      </c>
      <c r="AX56" s="945">
        <f t="shared" si="1257"/>
        <v>0</v>
      </c>
      <c r="AY56" s="945">
        <f t="shared" si="1257"/>
        <v>0</v>
      </c>
      <c r="AZ56" s="945">
        <f t="shared" si="1257"/>
        <v>0</v>
      </c>
      <c r="BA56" s="945">
        <f t="shared" si="1257"/>
        <v>0</v>
      </c>
      <c r="BB56" s="945">
        <f t="shared" si="1257"/>
        <v>0</v>
      </c>
      <c r="BC56" s="945">
        <f t="shared" si="1257"/>
        <v>0</v>
      </c>
      <c r="BD56" s="945">
        <f t="shared" si="1257"/>
        <v>0</v>
      </c>
      <c r="BE56" s="945">
        <f t="shared" si="1257"/>
        <v>0</v>
      </c>
      <c r="BF56" s="945">
        <f t="shared" si="1257"/>
        <v>0</v>
      </c>
      <c r="BG56" s="945">
        <f t="shared" si="1257"/>
        <v>0</v>
      </c>
      <c r="BH56" s="945">
        <f t="shared" si="1257"/>
        <v>0</v>
      </c>
      <c r="BI56" s="945">
        <f t="shared" si="1257"/>
        <v>0</v>
      </c>
      <c r="BJ56" s="945">
        <f t="shared" si="1257"/>
        <v>0</v>
      </c>
      <c r="BK56" s="945">
        <f t="shared" si="1257"/>
        <v>0</v>
      </c>
      <c r="BL56" s="945">
        <f t="shared" si="1257"/>
        <v>0</v>
      </c>
      <c r="BM56" s="945">
        <f t="shared" si="1257"/>
        <v>0</v>
      </c>
      <c r="BN56" s="945">
        <f t="shared" si="1257"/>
        <v>0</v>
      </c>
      <c r="BO56" s="945">
        <f t="shared" si="1257"/>
        <v>0</v>
      </c>
      <c r="BP56" s="945">
        <f t="shared" si="1257"/>
        <v>0</v>
      </c>
      <c r="BQ56" s="945">
        <f t="shared" si="1257"/>
        <v>0</v>
      </c>
      <c r="BR56" s="945">
        <f t="shared" si="1257"/>
        <v>0</v>
      </c>
      <c r="BS56" s="945">
        <f t="shared" si="1257"/>
        <v>0</v>
      </c>
      <c r="BT56" s="945">
        <f t="shared" si="1257"/>
        <v>0</v>
      </c>
      <c r="BU56" s="945">
        <f t="shared" si="1257"/>
        <v>0</v>
      </c>
      <c r="BV56" s="945">
        <f t="shared" si="1257"/>
        <v>0</v>
      </c>
      <c r="BW56" s="945">
        <f t="shared" si="1257"/>
        <v>0</v>
      </c>
      <c r="BX56" s="945">
        <f t="shared" si="1257"/>
        <v>0</v>
      </c>
      <c r="BY56" s="945">
        <f t="shared" si="1257"/>
        <v>0</v>
      </c>
      <c r="BZ56" s="945">
        <f t="shared" si="1257"/>
        <v>0</v>
      </c>
      <c r="CA56" s="945">
        <f t="shared" si="1257"/>
        <v>0</v>
      </c>
      <c r="CB56" s="945">
        <f t="shared" si="1257"/>
        <v>0</v>
      </c>
      <c r="CC56" s="945">
        <f t="shared" ref="CC56:DH56" si="1258">SUM(CC55:CC55)</f>
        <v>0</v>
      </c>
      <c r="CD56" s="945">
        <f t="shared" si="1258"/>
        <v>0</v>
      </c>
      <c r="CE56" s="945">
        <f t="shared" si="1258"/>
        <v>0</v>
      </c>
      <c r="CF56" s="945">
        <f t="shared" si="1258"/>
        <v>0</v>
      </c>
      <c r="CG56" s="945">
        <f t="shared" si="1258"/>
        <v>0</v>
      </c>
      <c r="CH56" s="945">
        <f t="shared" si="1258"/>
        <v>0</v>
      </c>
      <c r="CI56" s="945">
        <f t="shared" si="1258"/>
        <v>0</v>
      </c>
      <c r="CJ56" s="945">
        <f t="shared" si="1258"/>
        <v>0</v>
      </c>
      <c r="CK56" s="945">
        <f t="shared" si="1258"/>
        <v>0</v>
      </c>
      <c r="CL56" s="945">
        <f t="shared" si="1258"/>
        <v>0</v>
      </c>
      <c r="CM56" s="945">
        <f t="shared" si="1258"/>
        <v>0</v>
      </c>
      <c r="CN56" s="945">
        <f t="shared" si="1258"/>
        <v>0</v>
      </c>
      <c r="CO56" s="945">
        <f t="shared" si="1258"/>
        <v>0</v>
      </c>
      <c r="CP56" s="945">
        <f t="shared" si="1258"/>
        <v>0</v>
      </c>
      <c r="CQ56" s="945">
        <f t="shared" si="1258"/>
        <v>0</v>
      </c>
      <c r="CR56" s="945">
        <f t="shared" si="1258"/>
        <v>0</v>
      </c>
      <c r="CS56" s="945">
        <f t="shared" si="1258"/>
        <v>0</v>
      </c>
      <c r="CT56" s="945">
        <f t="shared" si="1258"/>
        <v>0</v>
      </c>
      <c r="CU56" s="945">
        <f t="shared" si="1258"/>
        <v>0</v>
      </c>
      <c r="CV56" s="945">
        <f t="shared" si="1258"/>
        <v>0</v>
      </c>
      <c r="CW56" s="945">
        <f t="shared" si="1258"/>
        <v>0</v>
      </c>
      <c r="CX56" s="945">
        <f t="shared" si="1258"/>
        <v>0</v>
      </c>
      <c r="CY56" s="945">
        <f t="shared" si="1258"/>
        <v>0</v>
      </c>
      <c r="CZ56" s="945">
        <f t="shared" si="1258"/>
        <v>0</v>
      </c>
      <c r="DA56" s="945">
        <f t="shared" si="1258"/>
        <v>0</v>
      </c>
      <c r="DB56" s="945">
        <f t="shared" si="1258"/>
        <v>0</v>
      </c>
      <c r="DC56" s="945">
        <f t="shared" si="1258"/>
        <v>0</v>
      </c>
      <c r="DD56" s="945">
        <f t="shared" si="1258"/>
        <v>0</v>
      </c>
      <c r="DE56" s="945">
        <f t="shared" si="1258"/>
        <v>0</v>
      </c>
      <c r="DF56" s="945">
        <f t="shared" si="1258"/>
        <v>0</v>
      </c>
      <c r="DG56" s="945">
        <f t="shared" si="1258"/>
        <v>0</v>
      </c>
      <c r="DH56" s="945">
        <f t="shared" si="1258"/>
        <v>0</v>
      </c>
      <c r="DI56" s="945">
        <f t="shared" ref="DI56:EN56" si="1259">SUM(DI55:DI55)</f>
        <v>0</v>
      </c>
      <c r="DJ56" s="945">
        <f t="shared" si="1259"/>
        <v>0</v>
      </c>
      <c r="DK56" s="945">
        <f t="shared" si="1259"/>
        <v>0</v>
      </c>
      <c r="DL56" s="945">
        <f t="shared" si="1259"/>
        <v>0</v>
      </c>
      <c r="DM56" s="945">
        <f t="shared" si="1259"/>
        <v>0</v>
      </c>
      <c r="DN56" s="945">
        <f t="shared" si="1259"/>
        <v>0</v>
      </c>
      <c r="DO56" s="945">
        <f t="shared" si="1259"/>
        <v>0</v>
      </c>
      <c r="DP56" s="945">
        <f t="shared" si="1259"/>
        <v>0</v>
      </c>
      <c r="DQ56" s="945">
        <f t="shared" si="1259"/>
        <v>0</v>
      </c>
      <c r="DR56" s="945">
        <f t="shared" si="1259"/>
        <v>0</v>
      </c>
      <c r="DS56" s="945">
        <f t="shared" si="1259"/>
        <v>0</v>
      </c>
      <c r="DT56" s="945">
        <f t="shared" si="1259"/>
        <v>0</v>
      </c>
      <c r="DU56" s="945">
        <f t="shared" si="1259"/>
        <v>0</v>
      </c>
      <c r="DV56" s="945">
        <f t="shared" si="1259"/>
        <v>0</v>
      </c>
      <c r="DW56" s="945">
        <f t="shared" si="1259"/>
        <v>0</v>
      </c>
      <c r="DX56" s="945">
        <f t="shared" si="1259"/>
        <v>0</v>
      </c>
      <c r="DY56" s="945">
        <f t="shared" si="1259"/>
        <v>0</v>
      </c>
      <c r="DZ56" s="945">
        <f t="shared" si="1259"/>
        <v>0</v>
      </c>
      <c r="EA56" s="945">
        <f t="shared" si="1259"/>
        <v>0</v>
      </c>
      <c r="EB56" s="945">
        <f t="shared" si="1259"/>
        <v>0</v>
      </c>
      <c r="EC56" s="945">
        <f t="shared" si="1259"/>
        <v>0</v>
      </c>
      <c r="ED56" s="945">
        <f t="shared" si="1259"/>
        <v>0</v>
      </c>
      <c r="EE56" s="945">
        <f t="shared" si="1259"/>
        <v>0</v>
      </c>
      <c r="EF56" s="945">
        <f t="shared" si="1259"/>
        <v>0</v>
      </c>
      <c r="EG56" s="945">
        <f t="shared" si="1259"/>
        <v>0</v>
      </c>
      <c r="EH56" s="945">
        <f t="shared" si="1259"/>
        <v>0</v>
      </c>
      <c r="EI56" s="945">
        <f t="shared" si="1259"/>
        <v>0</v>
      </c>
      <c r="EJ56" s="945">
        <f t="shared" si="1259"/>
        <v>0</v>
      </c>
      <c r="EK56" s="945">
        <f t="shared" si="1259"/>
        <v>0</v>
      </c>
      <c r="EL56" s="945">
        <f t="shared" si="1259"/>
        <v>0</v>
      </c>
      <c r="EM56" s="945">
        <f t="shared" si="1259"/>
        <v>0</v>
      </c>
      <c r="EN56" s="945">
        <f t="shared" si="1259"/>
        <v>0</v>
      </c>
      <c r="EO56" s="945">
        <f t="shared" ref="EO56:FF56" si="1260">SUM(EO55:EO55)</f>
        <v>0</v>
      </c>
      <c r="EP56" s="945">
        <f t="shared" si="1260"/>
        <v>0</v>
      </c>
      <c r="EQ56" s="945">
        <f t="shared" si="1260"/>
        <v>0</v>
      </c>
      <c r="ER56" s="945">
        <f t="shared" si="1260"/>
        <v>0</v>
      </c>
      <c r="ES56" s="945">
        <f t="shared" si="1260"/>
        <v>0</v>
      </c>
      <c r="ET56" s="945">
        <f t="shared" si="1260"/>
        <v>0</v>
      </c>
      <c r="EU56" s="945">
        <f t="shared" si="1260"/>
        <v>0</v>
      </c>
      <c r="EV56" s="945">
        <f t="shared" si="1260"/>
        <v>0</v>
      </c>
      <c r="EW56" s="945">
        <f t="shared" si="1260"/>
        <v>0</v>
      </c>
      <c r="EX56" s="945">
        <f t="shared" si="1260"/>
        <v>0</v>
      </c>
      <c r="EY56" s="945">
        <f t="shared" si="1260"/>
        <v>0</v>
      </c>
      <c r="EZ56" s="945">
        <f t="shared" si="1260"/>
        <v>0</v>
      </c>
      <c r="FA56" s="945">
        <f t="shared" si="1260"/>
        <v>0</v>
      </c>
      <c r="FB56" s="945">
        <f t="shared" si="1260"/>
        <v>0</v>
      </c>
      <c r="FC56" s="945">
        <f t="shared" si="1260"/>
        <v>0</v>
      </c>
      <c r="FD56" s="945">
        <f t="shared" si="1260"/>
        <v>0</v>
      </c>
      <c r="FE56" s="945">
        <f t="shared" si="1260"/>
        <v>0</v>
      </c>
      <c r="FF56" s="945">
        <f t="shared" si="1260"/>
        <v>0</v>
      </c>
      <c r="FG56" s="946"/>
      <c r="FH56" s="946"/>
      <c r="FI56" s="946"/>
      <c r="FJ56" s="946"/>
      <c r="FK56" s="946"/>
      <c r="FL56" s="946"/>
    </row>
    <row r="57" spans="1:174" s="891" customFormat="1" ht="16.5" customHeight="1" outlineLevel="1" thickTop="1" thickBot="1">
      <c r="B57" s="835"/>
      <c r="C57" s="782"/>
      <c r="D57" s="775"/>
      <c r="F57" s="947"/>
      <c r="G57" s="948"/>
      <c r="H57" s="948"/>
      <c r="I57" s="928"/>
      <c r="J57" s="921"/>
      <c r="K57" s="921"/>
      <c r="L57" s="921"/>
      <c r="M57" s="921"/>
      <c r="N57" s="921"/>
      <c r="O57" s="921"/>
      <c r="P57" s="928"/>
      <c r="Q57" s="949"/>
      <c r="R57" s="949"/>
      <c r="S57" s="949"/>
      <c r="T57" s="949"/>
      <c r="U57" s="949"/>
      <c r="V57" s="949"/>
      <c r="W57" s="949"/>
      <c r="X57" s="949"/>
      <c r="Y57" s="949"/>
      <c r="Z57" s="949"/>
      <c r="AA57" s="949"/>
      <c r="AB57" s="949"/>
      <c r="AC57" s="949"/>
      <c r="AD57" s="949"/>
      <c r="AE57" s="949"/>
      <c r="AF57" s="949"/>
      <c r="AG57" s="949"/>
      <c r="AH57" s="949"/>
      <c r="AI57" s="949"/>
      <c r="AJ57" s="949"/>
      <c r="AK57" s="949"/>
      <c r="AL57" s="949"/>
      <c r="AM57" s="949"/>
      <c r="AN57" s="949"/>
      <c r="AO57" s="949"/>
      <c r="AP57" s="949"/>
      <c r="AQ57" s="949"/>
      <c r="AR57" s="949"/>
      <c r="AS57" s="949"/>
      <c r="AT57" s="949"/>
      <c r="AU57" s="949"/>
      <c r="AV57" s="949"/>
      <c r="AW57" s="949"/>
      <c r="AX57" s="949"/>
      <c r="AY57" s="949"/>
      <c r="AZ57" s="949"/>
      <c r="BA57" s="949"/>
      <c r="BB57" s="949"/>
      <c r="BC57" s="949"/>
      <c r="BD57" s="949"/>
      <c r="BE57" s="949"/>
      <c r="BF57" s="949"/>
      <c r="BG57" s="949"/>
      <c r="BH57" s="949"/>
      <c r="BI57" s="949"/>
      <c r="BJ57" s="949"/>
      <c r="BK57" s="949"/>
      <c r="BL57" s="949"/>
      <c r="BM57" s="949"/>
      <c r="BN57" s="949"/>
      <c r="BO57" s="949"/>
      <c r="BP57" s="949"/>
      <c r="BQ57" s="949"/>
      <c r="BR57" s="949"/>
      <c r="BS57" s="949"/>
      <c r="BT57" s="949"/>
      <c r="BU57" s="949"/>
      <c r="BV57" s="949"/>
      <c r="BW57" s="949"/>
      <c r="BX57" s="949"/>
      <c r="BY57" s="949"/>
      <c r="BZ57" s="949"/>
      <c r="CA57" s="949"/>
      <c r="CB57" s="949"/>
      <c r="CC57" s="949"/>
      <c r="CD57" s="949"/>
      <c r="CE57" s="949"/>
      <c r="CF57" s="949"/>
      <c r="CG57" s="949"/>
      <c r="CH57" s="949"/>
      <c r="CI57" s="949"/>
      <c r="CJ57" s="949"/>
      <c r="CK57" s="949"/>
      <c r="CL57" s="949"/>
      <c r="CM57" s="949"/>
      <c r="CN57" s="949"/>
      <c r="CO57" s="949"/>
      <c r="CP57" s="949"/>
      <c r="CQ57" s="949"/>
      <c r="CR57" s="949"/>
      <c r="CS57" s="949"/>
      <c r="CT57" s="949"/>
      <c r="CU57" s="949"/>
      <c r="CV57" s="949"/>
      <c r="CW57" s="949"/>
      <c r="CX57" s="949"/>
      <c r="CY57" s="949"/>
      <c r="CZ57" s="949"/>
      <c r="DA57" s="949"/>
      <c r="DB57" s="949"/>
      <c r="DC57" s="949"/>
      <c r="DD57" s="949"/>
      <c r="DE57" s="949"/>
      <c r="DF57" s="949"/>
      <c r="DG57" s="949"/>
      <c r="DH57" s="949"/>
      <c r="DI57" s="949"/>
      <c r="DJ57" s="949"/>
      <c r="DK57" s="949"/>
      <c r="DL57" s="949"/>
      <c r="DM57" s="949"/>
      <c r="DN57" s="949"/>
      <c r="DO57" s="949"/>
      <c r="DP57" s="949"/>
      <c r="DQ57" s="949"/>
      <c r="DR57" s="949"/>
      <c r="DS57" s="949"/>
      <c r="DT57" s="949"/>
      <c r="DU57" s="949"/>
      <c r="DV57" s="949"/>
      <c r="DW57" s="949"/>
      <c r="DX57" s="949"/>
      <c r="DY57" s="949"/>
      <c r="DZ57" s="949"/>
      <c r="EA57" s="949"/>
      <c r="EB57" s="949"/>
      <c r="EC57" s="949"/>
      <c r="ED57" s="949"/>
      <c r="EE57" s="949"/>
      <c r="EF57" s="949"/>
      <c r="EG57" s="949"/>
      <c r="EH57" s="949"/>
      <c r="EI57" s="949"/>
      <c r="EJ57" s="949"/>
      <c r="EK57" s="949"/>
      <c r="EL57" s="949"/>
      <c r="EM57" s="949"/>
      <c r="EN57" s="949"/>
      <c r="EO57" s="949"/>
      <c r="EP57" s="949"/>
      <c r="EQ57" s="949"/>
      <c r="ER57" s="949"/>
      <c r="ES57" s="949"/>
      <c r="ET57" s="949"/>
      <c r="EU57" s="949"/>
      <c r="EV57" s="949"/>
      <c r="EW57" s="949"/>
      <c r="EX57" s="949"/>
      <c r="EY57" s="949"/>
      <c r="EZ57" s="949"/>
      <c r="FA57" s="949"/>
      <c r="FB57" s="949"/>
      <c r="FC57" s="949"/>
      <c r="FD57" s="949"/>
      <c r="FE57" s="949"/>
      <c r="FF57" s="949"/>
      <c r="FG57" s="946"/>
      <c r="FH57" s="946"/>
      <c r="FI57" s="946"/>
      <c r="FJ57" s="946"/>
      <c r="FK57" s="946"/>
      <c r="FL57" s="946"/>
    </row>
    <row r="58" spans="1:174" s="920" customFormat="1" ht="15" customHeight="1" outlineLevel="1" thickTop="1">
      <c r="A58" s="846">
        <v>104010</v>
      </c>
      <c r="B58" s="918"/>
      <c r="C58" s="848" t="s">
        <v>71</v>
      </c>
      <c r="D58" s="775"/>
      <c r="E58" s="891"/>
      <c r="F58" s="919"/>
      <c r="J58" s="921"/>
      <c r="K58" s="921"/>
      <c r="L58" s="921"/>
      <c r="M58" s="921"/>
      <c r="N58" s="921"/>
      <c r="O58" s="921"/>
      <c r="Q58" s="934"/>
      <c r="S58" s="922"/>
      <c r="U58" s="922"/>
      <c r="W58" s="922"/>
      <c r="Y58" s="922"/>
      <c r="AA58" s="923"/>
      <c r="AC58" s="923"/>
      <c r="AE58" s="923"/>
      <c r="AG58" s="923"/>
      <c r="AI58" s="923"/>
      <c r="AV58" s="935"/>
      <c r="CP58" s="891"/>
      <c r="CQ58" s="891"/>
      <c r="EK58" s="891"/>
      <c r="EL58" s="265"/>
      <c r="EM58" s="891"/>
      <c r="EN58" s="891"/>
      <c r="EO58" s="936"/>
      <c r="EP58" s="891"/>
      <c r="EQ58" s="891"/>
      <c r="ER58" s="891"/>
      <c r="ES58" s="891"/>
      <c r="ET58" s="891"/>
      <c r="EU58" s="891"/>
      <c r="EV58" s="891"/>
      <c r="EW58" s="846"/>
      <c r="EX58" s="846"/>
      <c r="EY58" s="846"/>
      <c r="EZ58" s="846"/>
      <c r="FA58" s="846"/>
      <c r="FB58" s="846"/>
      <c r="FC58" s="846"/>
      <c r="FD58" s="846"/>
      <c r="FE58" s="846"/>
      <c r="FF58" s="846"/>
      <c r="FG58" s="875"/>
      <c r="FH58" s="875"/>
      <c r="FI58" s="875"/>
      <c r="FJ58" s="875"/>
      <c r="FK58" s="875"/>
      <c r="FL58" s="875"/>
      <c r="FM58" s="846"/>
      <c r="FN58" s="891"/>
      <c r="FO58" s="891"/>
      <c r="FP58" s="891"/>
      <c r="FQ58" s="891"/>
    </row>
    <row r="59" spans="1:174" s="920" customFormat="1" ht="15" customHeight="1" outlineLevel="1">
      <c r="A59" s="846">
        <v>104010</v>
      </c>
      <c r="B59" s="918"/>
      <c r="C59" s="848" t="s">
        <v>415</v>
      </c>
      <c r="D59" s="775"/>
      <c r="E59" s="891"/>
      <c r="F59" s="919"/>
      <c r="J59" s="921"/>
      <c r="K59" s="921"/>
      <c r="L59" s="921"/>
      <c r="M59" s="921"/>
      <c r="N59" s="921"/>
      <c r="O59" s="921"/>
      <c r="Q59" s="934"/>
      <c r="S59" s="922"/>
      <c r="U59" s="922"/>
      <c r="W59" s="922"/>
      <c r="Y59" s="922"/>
      <c r="AA59" s="923"/>
      <c r="AC59" s="923"/>
      <c r="AE59" s="923"/>
      <c r="AG59" s="923"/>
      <c r="AI59" s="923"/>
      <c r="AV59" s="935"/>
      <c r="CP59" s="891"/>
      <c r="CQ59" s="891"/>
      <c r="EK59" s="891"/>
      <c r="EL59" s="265"/>
      <c r="EM59" s="891"/>
      <c r="EN59" s="891"/>
      <c r="EO59" s="936"/>
      <c r="EP59" s="891"/>
      <c r="EQ59" s="891"/>
      <c r="ER59" s="891"/>
      <c r="ES59" s="891"/>
      <c r="ET59" s="891"/>
      <c r="EU59" s="891"/>
      <c r="EV59" s="891"/>
      <c r="EW59" s="846"/>
      <c r="EX59" s="846"/>
      <c r="EY59" s="846"/>
      <c r="EZ59" s="846"/>
      <c r="FA59" s="846"/>
      <c r="FB59" s="846"/>
      <c r="FC59" s="846"/>
      <c r="FD59" s="846"/>
      <c r="FE59" s="846"/>
      <c r="FF59" s="846"/>
      <c r="FG59" s="875"/>
      <c r="FH59" s="875"/>
      <c r="FI59" s="875"/>
      <c r="FJ59" s="875"/>
      <c r="FK59" s="875"/>
      <c r="FL59" s="875"/>
      <c r="FM59" s="846"/>
      <c r="FN59" s="891"/>
      <c r="FO59" s="891"/>
      <c r="FP59" s="891"/>
      <c r="FQ59" s="891"/>
    </row>
    <row r="60" spans="1:174" s="891" customFormat="1" ht="15" customHeight="1" outlineLevel="1">
      <c r="A60" s="846">
        <v>104010</v>
      </c>
      <c r="B60" s="881"/>
      <c r="C60" s="174"/>
      <c r="D60" s="276"/>
      <c r="E60" s="274"/>
      <c r="F60" s="230"/>
      <c r="G60" s="862"/>
      <c r="H60" s="862"/>
      <c r="I60" s="231"/>
      <c r="J60" s="908"/>
      <c r="K60" s="908"/>
      <c r="L60" s="908"/>
      <c r="M60" s="863"/>
      <c r="N60" s="863"/>
      <c r="O60" s="863"/>
      <c r="Q60" s="937"/>
      <c r="R60" s="266"/>
      <c r="S60" s="277"/>
      <c r="T60" s="266"/>
      <c r="U60" s="277"/>
      <c r="V60" s="266"/>
      <c r="W60" s="277"/>
      <c r="X60" s="266"/>
      <c r="Y60" s="277"/>
      <c r="Z60" s="266"/>
      <c r="AA60" s="864"/>
      <c r="AB60" s="266"/>
      <c r="AC60" s="864"/>
      <c r="AD60" s="266"/>
      <c r="AE60" s="864"/>
      <c r="AF60" s="266"/>
      <c r="AG60" s="864"/>
      <c r="AH60" s="266"/>
      <c r="AI60" s="864"/>
      <c r="AJ60" s="266"/>
      <c r="AK60" s="862"/>
      <c r="AL60" s="862"/>
      <c r="AM60" s="862"/>
      <c r="AN60" s="862"/>
      <c r="AO60" s="862"/>
      <c r="AP60" s="862"/>
      <c r="AQ60" s="862"/>
      <c r="AR60" s="862"/>
      <c r="AS60" s="862"/>
      <c r="AT60" s="862"/>
      <c r="AU60" s="862"/>
      <c r="AV60" s="938"/>
      <c r="AW60" s="266"/>
      <c r="AX60" s="266"/>
      <c r="AY60" s="266"/>
      <c r="AZ60" s="266"/>
      <c r="BA60" s="266"/>
      <c r="BB60" s="266"/>
      <c r="BC60" s="266"/>
      <c r="BD60" s="266"/>
      <c r="BE60" s="266"/>
      <c r="BF60" s="266"/>
      <c r="BG60" s="266"/>
      <c r="BH60" s="266"/>
      <c r="BI60" s="266"/>
      <c r="BJ60" s="266"/>
      <c r="BK60" s="266"/>
      <c r="BL60" s="266"/>
      <c r="BM60" s="266"/>
      <c r="BN60" s="862"/>
      <c r="BO60" s="266"/>
      <c r="BP60" s="266"/>
      <c r="BQ60" s="266"/>
      <c r="BR60" s="266"/>
      <c r="BS60" s="266"/>
      <c r="BT60" s="266"/>
      <c r="BU60" s="266"/>
      <c r="BV60" s="266"/>
      <c r="BW60" s="266"/>
      <c r="BX60" s="909"/>
      <c r="BY60" s="910"/>
      <c r="BZ60" s="910"/>
      <c r="CA60" s="910"/>
      <c r="CB60" s="910"/>
      <c r="CC60" s="910"/>
      <c r="CD60" s="910"/>
      <c r="CE60" s="910"/>
      <c r="CF60" s="910"/>
      <c r="CG60" s="910"/>
      <c r="CH60" s="910"/>
      <c r="CI60" s="910"/>
      <c r="CJ60" s="910"/>
      <c r="CK60" s="910"/>
      <c r="CL60" s="910"/>
      <c r="CM60" s="910"/>
      <c r="CN60" s="910"/>
      <c r="CO60" s="911"/>
      <c r="CQ60" s="274"/>
      <c r="CR60" s="266"/>
      <c r="CS60" s="266"/>
      <c r="CT60" s="266"/>
      <c r="CU60" s="266"/>
      <c r="CV60" s="266"/>
      <c r="CW60" s="266"/>
      <c r="CX60" s="266"/>
      <c r="CY60" s="266"/>
      <c r="CZ60" s="266"/>
      <c r="DA60" s="266"/>
      <c r="DB60" s="266"/>
      <c r="DC60" s="266"/>
      <c r="DD60" s="266"/>
      <c r="DE60" s="266"/>
      <c r="DF60" s="266"/>
      <c r="DG60" s="266"/>
      <c r="DH60" s="266"/>
      <c r="DI60" s="266"/>
      <c r="DJ60" s="266"/>
      <c r="DK60" s="266"/>
      <c r="DL60" s="266"/>
      <c r="DM60" s="266"/>
      <c r="DN60" s="266"/>
      <c r="DO60" s="266"/>
      <c r="DP60" s="266"/>
      <c r="DQ60" s="266"/>
      <c r="DR60" s="266"/>
      <c r="DS60" s="909"/>
      <c r="DT60" s="910"/>
      <c r="DU60" s="910"/>
      <c r="DV60" s="910"/>
      <c r="DW60" s="910"/>
      <c r="DX60" s="910"/>
      <c r="DY60" s="910"/>
      <c r="DZ60" s="910"/>
      <c r="EA60" s="910"/>
      <c r="EB60" s="910"/>
      <c r="EC60" s="910"/>
      <c r="ED60" s="910"/>
      <c r="EE60" s="910"/>
      <c r="EF60" s="910"/>
      <c r="EG60" s="910"/>
      <c r="EH60" s="910"/>
      <c r="EI60" s="910"/>
      <c r="EJ60" s="911"/>
      <c r="EL60" s="1335"/>
      <c r="EM60" s="907"/>
      <c r="EN60" s="901"/>
      <c r="EO60" s="229"/>
      <c r="EP60" s="901"/>
      <c r="EQ60" s="901"/>
      <c r="ER60" s="901"/>
      <c r="ES60" s="901"/>
      <c r="ET60" s="901"/>
      <c r="EU60" s="229">
        <f t="shared" ref="EU60" si="1261">+EP60+EQ60+ER60</f>
        <v>0</v>
      </c>
      <c r="EV60" s="775"/>
      <c r="EW60" s="277"/>
      <c r="EX60" s="277"/>
      <c r="EY60" s="277"/>
      <c r="EZ60" s="277"/>
      <c r="FA60" s="277"/>
      <c r="FB60" s="277"/>
      <c r="FC60" s="277"/>
      <c r="FD60" s="277"/>
      <c r="FE60" s="277"/>
      <c r="FF60" s="277"/>
      <c r="FG60" s="275"/>
      <c r="FH60" s="275"/>
      <c r="FI60" s="275"/>
      <c r="FJ60" s="275"/>
      <c r="FK60" s="275"/>
      <c r="FL60" s="275"/>
      <c r="FM60" s="846"/>
      <c r="FN60" s="1362">
        <f t="shared" ref="FN60" si="1262">(((F60/30/8)*1.5)*(Q60+U60+Y60))-(AZ60+BI60+BR60)</f>
        <v>0</v>
      </c>
      <c r="FO60" s="1362">
        <f t="shared" ref="FO60" si="1263">(((F60/30/8)*2)*(S60+W60+AA60))-(BB60+BK60+BT60)</f>
        <v>0</v>
      </c>
      <c r="FP60" s="1364">
        <f t="shared" ref="FP60" si="1264">(SUM(AW60:CF60))-(SUM(CR60:DR60))</f>
        <v>0</v>
      </c>
      <c r="FQ60" s="1362">
        <f t="shared" ref="FQ60" si="1265">(F60/30*I60)-(CR60+DA60+DJ60)</f>
        <v>0</v>
      </c>
      <c r="FR60" s="1363">
        <f>(SUM(EL60:EU60))-((SUM(EW60:FF60))*$FR$5)</f>
        <v>0</v>
      </c>
    </row>
    <row r="61" spans="1:174" s="891" customFormat="1" ht="15.75" customHeight="1" outlineLevel="1" thickBot="1">
      <c r="A61" s="846">
        <v>104010</v>
      </c>
      <c r="B61" s="835"/>
      <c r="C61" s="778"/>
      <c r="D61" s="775" t="s">
        <v>78</v>
      </c>
      <c r="E61" s="846"/>
      <c r="F61" s="940">
        <f>+SUM(F60:F60)</f>
        <v>0</v>
      </c>
      <c r="G61" s="940">
        <f>+SUM(G60:G60)</f>
        <v>0</v>
      </c>
      <c r="H61" s="940">
        <f>+SUM(H60:H60)</f>
        <v>0</v>
      </c>
      <c r="I61" s="872"/>
      <c r="J61" s="942"/>
      <c r="K61" s="942"/>
      <c r="L61" s="942"/>
      <c r="M61" s="873"/>
      <c r="N61" s="873"/>
      <c r="O61" s="873"/>
      <c r="Q61" s="940">
        <f>+SUM(Q60:Q60)</f>
        <v>0</v>
      </c>
      <c r="R61" s="940">
        <f t="shared" ref="R61:AV61" si="1266">+SUM(R60:R60)</f>
        <v>0</v>
      </c>
      <c r="S61" s="940">
        <f t="shared" si="1266"/>
        <v>0</v>
      </c>
      <c r="T61" s="940">
        <f t="shared" si="1266"/>
        <v>0</v>
      </c>
      <c r="U61" s="940">
        <f t="shared" si="1266"/>
        <v>0</v>
      </c>
      <c r="V61" s="940">
        <f t="shared" si="1266"/>
        <v>0</v>
      </c>
      <c r="W61" s="940">
        <f t="shared" si="1266"/>
        <v>0</v>
      </c>
      <c r="X61" s="940">
        <f t="shared" si="1266"/>
        <v>0</v>
      </c>
      <c r="Y61" s="940">
        <f t="shared" si="1266"/>
        <v>0</v>
      </c>
      <c r="Z61" s="940">
        <f t="shared" si="1266"/>
        <v>0</v>
      </c>
      <c r="AA61" s="940">
        <f t="shared" si="1266"/>
        <v>0</v>
      </c>
      <c r="AB61" s="940">
        <f t="shared" si="1266"/>
        <v>0</v>
      </c>
      <c r="AC61" s="940">
        <f t="shared" si="1266"/>
        <v>0</v>
      </c>
      <c r="AD61" s="940">
        <f t="shared" si="1266"/>
        <v>0</v>
      </c>
      <c r="AE61" s="940">
        <f t="shared" si="1266"/>
        <v>0</v>
      </c>
      <c r="AF61" s="940">
        <f t="shared" si="1266"/>
        <v>0</v>
      </c>
      <c r="AG61" s="940">
        <f t="shared" si="1266"/>
        <v>0</v>
      </c>
      <c r="AH61" s="940">
        <f t="shared" si="1266"/>
        <v>0</v>
      </c>
      <c r="AI61" s="940">
        <f t="shared" si="1266"/>
        <v>0</v>
      </c>
      <c r="AJ61" s="940">
        <f t="shared" si="1266"/>
        <v>0</v>
      </c>
      <c r="AK61" s="940">
        <f t="shared" si="1266"/>
        <v>0</v>
      </c>
      <c r="AL61" s="940">
        <f t="shared" si="1266"/>
        <v>0</v>
      </c>
      <c r="AM61" s="940">
        <f t="shared" si="1266"/>
        <v>0</v>
      </c>
      <c r="AN61" s="940">
        <f t="shared" si="1266"/>
        <v>0</v>
      </c>
      <c r="AO61" s="940">
        <f t="shared" si="1266"/>
        <v>0</v>
      </c>
      <c r="AP61" s="940">
        <f t="shared" si="1266"/>
        <v>0</v>
      </c>
      <c r="AQ61" s="940">
        <f t="shared" si="1266"/>
        <v>0</v>
      </c>
      <c r="AR61" s="940">
        <f t="shared" si="1266"/>
        <v>0</v>
      </c>
      <c r="AS61" s="940">
        <f t="shared" si="1266"/>
        <v>0</v>
      </c>
      <c r="AT61" s="940">
        <f t="shared" si="1266"/>
        <v>0</v>
      </c>
      <c r="AU61" s="940">
        <f t="shared" si="1266"/>
        <v>0</v>
      </c>
      <c r="AV61" s="940">
        <f t="shared" si="1266"/>
        <v>0</v>
      </c>
      <c r="AW61" s="940">
        <f t="shared" ref="AW61:CB61" si="1267">+SUM(AW60:AW60)</f>
        <v>0</v>
      </c>
      <c r="AX61" s="940">
        <f t="shared" si="1267"/>
        <v>0</v>
      </c>
      <c r="AY61" s="940">
        <f t="shared" si="1267"/>
        <v>0</v>
      </c>
      <c r="AZ61" s="940">
        <f t="shared" si="1267"/>
        <v>0</v>
      </c>
      <c r="BA61" s="940">
        <f t="shared" si="1267"/>
        <v>0</v>
      </c>
      <c r="BB61" s="940">
        <f t="shared" si="1267"/>
        <v>0</v>
      </c>
      <c r="BC61" s="940">
        <f t="shared" si="1267"/>
        <v>0</v>
      </c>
      <c r="BD61" s="940">
        <f t="shared" si="1267"/>
        <v>0</v>
      </c>
      <c r="BE61" s="940">
        <f t="shared" si="1267"/>
        <v>0</v>
      </c>
      <c r="BF61" s="940">
        <f t="shared" si="1267"/>
        <v>0</v>
      </c>
      <c r="BG61" s="940">
        <f t="shared" si="1267"/>
        <v>0</v>
      </c>
      <c r="BH61" s="940">
        <f t="shared" si="1267"/>
        <v>0</v>
      </c>
      <c r="BI61" s="940">
        <f t="shared" si="1267"/>
        <v>0</v>
      </c>
      <c r="BJ61" s="940">
        <f t="shared" si="1267"/>
        <v>0</v>
      </c>
      <c r="BK61" s="940">
        <f t="shared" si="1267"/>
        <v>0</v>
      </c>
      <c r="BL61" s="940">
        <f t="shared" si="1267"/>
        <v>0</v>
      </c>
      <c r="BM61" s="940">
        <f t="shared" si="1267"/>
        <v>0</v>
      </c>
      <c r="BN61" s="940">
        <f t="shared" si="1267"/>
        <v>0</v>
      </c>
      <c r="BO61" s="940">
        <f t="shared" si="1267"/>
        <v>0</v>
      </c>
      <c r="BP61" s="940">
        <f t="shared" si="1267"/>
        <v>0</v>
      </c>
      <c r="BQ61" s="940">
        <f t="shared" si="1267"/>
        <v>0</v>
      </c>
      <c r="BR61" s="940">
        <f t="shared" si="1267"/>
        <v>0</v>
      </c>
      <c r="BS61" s="940">
        <f t="shared" si="1267"/>
        <v>0</v>
      </c>
      <c r="BT61" s="940">
        <f t="shared" si="1267"/>
        <v>0</v>
      </c>
      <c r="BU61" s="940">
        <f t="shared" si="1267"/>
        <v>0</v>
      </c>
      <c r="BV61" s="940">
        <f t="shared" si="1267"/>
        <v>0</v>
      </c>
      <c r="BW61" s="940">
        <f t="shared" si="1267"/>
        <v>0</v>
      </c>
      <c r="BX61" s="940">
        <f t="shared" si="1267"/>
        <v>0</v>
      </c>
      <c r="BY61" s="940">
        <f t="shared" si="1267"/>
        <v>0</v>
      </c>
      <c r="BZ61" s="940">
        <f t="shared" si="1267"/>
        <v>0</v>
      </c>
      <c r="CA61" s="940">
        <f t="shared" si="1267"/>
        <v>0</v>
      </c>
      <c r="CB61" s="940">
        <f t="shared" si="1267"/>
        <v>0</v>
      </c>
      <c r="CC61" s="940">
        <f t="shared" ref="CC61:DH61" si="1268">+SUM(CC60:CC60)</f>
        <v>0</v>
      </c>
      <c r="CD61" s="940">
        <f t="shared" si="1268"/>
        <v>0</v>
      </c>
      <c r="CE61" s="940">
        <f t="shared" si="1268"/>
        <v>0</v>
      </c>
      <c r="CF61" s="940">
        <f t="shared" si="1268"/>
        <v>0</v>
      </c>
      <c r="CG61" s="940">
        <f t="shared" si="1268"/>
        <v>0</v>
      </c>
      <c r="CH61" s="940">
        <f t="shared" si="1268"/>
        <v>0</v>
      </c>
      <c r="CI61" s="940">
        <f t="shared" si="1268"/>
        <v>0</v>
      </c>
      <c r="CJ61" s="940">
        <f t="shared" si="1268"/>
        <v>0</v>
      </c>
      <c r="CK61" s="940">
        <f t="shared" si="1268"/>
        <v>0</v>
      </c>
      <c r="CL61" s="940">
        <f t="shared" si="1268"/>
        <v>0</v>
      </c>
      <c r="CM61" s="940">
        <f t="shared" si="1268"/>
        <v>0</v>
      </c>
      <c r="CN61" s="940">
        <f t="shared" si="1268"/>
        <v>0</v>
      </c>
      <c r="CO61" s="940">
        <f t="shared" si="1268"/>
        <v>0</v>
      </c>
      <c r="CP61" s="940">
        <f t="shared" si="1268"/>
        <v>0</v>
      </c>
      <c r="CQ61" s="940">
        <f t="shared" si="1268"/>
        <v>0</v>
      </c>
      <c r="CR61" s="940">
        <f t="shared" si="1268"/>
        <v>0</v>
      </c>
      <c r="CS61" s="940">
        <f t="shared" si="1268"/>
        <v>0</v>
      </c>
      <c r="CT61" s="940">
        <f t="shared" si="1268"/>
        <v>0</v>
      </c>
      <c r="CU61" s="940">
        <f t="shared" si="1268"/>
        <v>0</v>
      </c>
      <c r="CV61" s="940">
        <f t="shared" si="1268"/>
        <v>0</v>
      </c>
      <c r="CW61" s="940">
        <f t="shared" si="1268"/>
        <v>0</v>
      </c>
      <c r="CX61" s="940">
        <f t="shared" si="1268"/>
        <v>0</v>
      </c>
      <c r="CY61" s="940">
        <f t="shared" si="1268"/>
        <v>0</v>
      </c>
      <c r="CZ61" s="940">
        <f t="shared" si="1268"/>
        <v>0</v>
      </c>
      <c r="DA61" s="940">
        <f t="shared" si="1268"/>
        <v>0</v>
      </c>
      <c r="DB61" s="940">
        <f t="shared" si="1268"/>
        <v>0</v>
      </c>
      <c r="DC61" s="940">
        <f t="shared" si="1268"/>
        <v>0</v>
      </c>
      <c r="DD61" s="940">
        <f t="shared" si="1268"/>
        <v>0</v>
      </c>
      <c r="DE61" s="940">
        <f t="shared" si="1268"/>
        <v>0</v>
      </c>
      <c r="DF61" s="940">
        <f t="shared" si="1268"/>
        <v>0</v>
      </c>
      <c r="DG61" s="940">
        <f t="shared" si="1268"/>
        <v>0</v>
      </c>
      <c r="DH61" s="940">
        <f t="shared" si="1268"/>
        <v>0</v>
      </c>
      <c r="DI61" s="940">
        <f t="shared" ref="DI61:EN61" si="1269">+SUM(DI60:DI60)</f>
        <v>0</v>
      </c>
      <c r="DJ61" s="940">
        <f t="shared" si="1269"/>
        <v>0</v>
      </c>
      <c r="DK61" s="940">
        <f t="shared" si="1269"/>
        <v>0</v>
      </c>
      <c r="DL61" s="940">
        <f t="shared" si="1269"/>
        <v>0</v>
      </c>
      <c r="DM61" s="940">
        <f t="shared" si="1269"/>
        <v>0</v>
      </c>
      <c r="DN61" s="940">
        <f t="shared" si="1269"/>
        <v>0</v>
      </c>
      <c r="DO61" s="940">
        <f t="shared" si="1269"/>
        <v>0</v>
      </c>
      <c r="DP61" s="940">
        <f t="shared" si="1269"/>
        <v>0</v>
      </c>
      <c r="DQ61" s="940">
        <f t="shared" si="1269"/>
        <v>0</v>
      </c>
      <c r="DR61" s="940">
        <f t="shared" si="1269"/>
        <v>0</v>
      </c>
      <c r="DS61" s="940">
        <f t="shared" si="1269"/>
        <v>0</v>
      </c>
      <c r="DT61" s="940">
        <f t="shared" si="1269"/>
        <v>0</v>
      </c>
      <c r="DU61" s="940">
        <f t="shared" si="1269"/>
        <v>0</v>
      </c>
      <c r="DV61" s="940">
        <f t="shared" si="1269"/>
        <v>0</v>
      </c>
      <c r="DW61" s="940">
        <f t="shared" si="1269"/>
        <v>0</v>
      </c>
      <c r="DX61" s="940">
        <f t="shared" si="1269"/>
        <v>0</v>
      </c>
      <c r="DY61" s="940">
        <f t="shared" si="1269"/>
        <v>0</v>
      </c>
      <c r="DZ61" s="940">
        <f t="shared" si="1269"/>
        <v>0</v>
      </c>
      <c r="EA61" s="940">
        <f t="shared" si="1269"/>
        <v>0</v>
      </c>
      <c r="EB61" s="940">
        <f t="shared" si="1269"/>
        <v>0</v>
      </c>
      <c r="EC61" s="940">
        <f t="shared" si="1269"/>
        <v>0</v>
      </c>
      <c r="ED61" s="940">
        <f t="shared" si="1269"/>
        <v>0</v>
      </c>
      <c r="EE61" s="940">
        <f t="shared" si="1269"/>
        <v>0</v>
      </c>
      <c r="EF61" s="940">
        <f t="shared" si="1269"/>
        <v>0</v>
      </c>
      <c r="EG61" s="940">
        <f t="shared" si="1269"/>
        <v>0</v>
      </c>
      <c r="EH61" s="940">
        <f t="shared" si="1269"/>
        <v>0</v>
      </c>
      <c r="EI61" s="940">
        <f t="shared" si="1269"/>
        <v>0</v>
      </c>
      <c r="EJ61" s="940">
        <f t="shared" si="1269"/>
        <v>0</v>
      </c>
      <c r="EK61" s="940">
        <f t="shared" si="1269"/>
        <v>0</v>
      </c>
      <c r="EL61" s="940">
        <f t="shared" si="1269"/>
        <v>0</v>
      </c>
      <c r="EM61" s="940">
        <f t="shared" si="1269"/>
        <v>0</v>
      </c>
      <c r="EN61" s="940">
        <f t="shared" si="1269"/>
        <v>0</v>
      </c>
      <c r="EO61" s="940">
        <f t="shared" ref="EO61:FF61" si="1270">+SUM(EO60:EO60)</f>
        <v>0</v>
      </c>
      <c r="EP61" s="940">
        <f t="shared" si="1270"/>
        <v>0</v>
      </c>
      <c r="EQ61" s="940">
        <f t="shared" si="1270"/>
        <v>0</v>
      </c>
      <c r="ER61" s="940">
        <f t="shared" si="1270"/>
        <v>0</v>
      </c>
      <c r="ES61" s="940">
        <f t="shared" si="1270"/>
        <v>0</v>
      </c>
      <c r="ET61" s="940">
        <f t="shared" si="1270"/>
        <v>0</v>
      </c>
      <c r="EU61" s="940">
        <f t="shared" si="1270"/>
        <v>0</v>
      </c>
      <c r="EV61" s="940">
        <f t="shared" si="1270"/>
        <v>0</v>
      </c>
      <c r="EW61" s="940">
        <f t="shared" si="1270"/>
        <v>0</v>
      </c>
      <c r="EX61" s="940">
        <f t="shared" si="1270"/>
        <v>0</v>
      </c>
      <c r="EY61" s="940">
        <f t="shared" si="1270"/>
        <v>0</v>
      </c>
      <c r="EZ61" s="940">
        <f t="shared" si="1270"/>
        <v>0</v>
      </c>
      <c r="FA61" s="940">
        <f t="shared" si="1270"/>
        <v>0</v>
      </c>
      <c r="FB61" s="940">
        <f t="shared" si="1270"/>
        <v>0</v>
      </c>
      <c r="FC61" s="940">
        <f t="shared" si="1270"/>
        <v>0</v>
      </c>
      <c r="FD61" s="940">
        <f t="shared" si="1270"/>
        <v>0</v>
      </c>
      <c r="FE61" s="940">
        <f t="shared" si="1270"/>
        <v>0</v>
      </c>
      <c r="FF61" s="940">
        <f t="shared" si="1270"/>
        <v>0</v>
      </c>
      <c r="FG61" s="875"/>
      <c r="FH61" s="875"/>
      <c r="FI61" s="875"/>
      <c r="FJ61" s="875"/>
      <c r="FK61" s="875"/>
      <c r="FL61" s="875"/>
      <c r="FM61" s="846"/>
    </row>
    <row r="62" spans="1:174" s="891" customFormat="1" ht="15.75" customHeight="1" outlineLevel="1" thickTop="1">
      <c r="B62" s="835"/>
      <c r="C62" s="778"/>
      <c r="D62" s="775"/>
      <c r="E62" s="846"/>
      <c r="F62" s="955"/>
      <c r="G62" s="933"/>
      <c r="H62" s="933"/>
      <c r="I62" s="872"/>
      <c r="J62" s="942"/>
      <c r="K62" s="942"/>
      <c r="L62" s="942"/>
      <c r="M62" s="873"/>
      <c r="N62" s="873"/>
      <c r="O62" s="873"/>
      <c r="Q62" s="933"/>
      <c r="R62" s="933"/>
      <c r="S62" s="933"/>
      <c r="T62" s="933"/>
      <c r="U62" s="933"/>
      <c r="V62" s="933"/>
      <c r="W62" s="933"/>
      <c r="X62" s="933"/>
      <c r="Y62" s="933"/>
      <c r="Z62" s="933"/>
      <c r="AA62" s="933"/>
      <c r="AB62" s="933"/>
      <c r="AC62" s="933"/>
      <c r="AD62" s="933"/>
      <c r="AE62" s="933"/>
      <c r="AF62" s="933"/>
      <c r="AG62" s="933"/>
      <c r="AH62" s="933"/>
      <c r="AI62" s="933"/>
      <c r="AJ62" s="933"/>
      <c r="AK62" s="933"/>
      <c r="AL62" s="933"/>
      <c r="AM62" s="933"/>
      <c r="AN62" s="933"/>
      <c r="AO62" s="933"/>
      <c r="AP62" s="933"/>
      <c r="AQ62" s="933"/>
      <c r="AR62" s="933"/>
      <c r="AS62" s="933"/>
      <c r="AT62" s="933"/>
      <c r="AU62" s="933"/>
      <c r="AV62" s="933"/>
      <c r="AW62" s="933"/>
      <c r="AX62" s="933"/>
      <c r="AY62" s="933"/>
      <c r="AZ62" s="933"/>
      <c r="BA62" s="933"/>
      <c r="BB62" s="933"/>
      <c r="BC62" s="933"/>
      <c r="BD62" s="933"/>
      <c r="BE62" s="933"/>
      <c r="BF62" s="933"/>
      <c r="BG62" s="933"/>
      <c r="BH62" s="933"/>
      <c r="BI62" s="933"/>
      <c r="BJ62" s="933"/>
      <c r="BK62" s="933"/>
      <c r="BL62" s="933"/>
      <c r="BM62" s="933"/>
      <c r="BN62" s="933"/>
      <c r="BO62" s="933"/>
      <c r="BP62" s="933"/>
      <c r="BQ62" s="933"/>
      <c r="BR62" s="933"/>
      <c r="BS62" s="933"/>
      <c r="BT62" s="933"/>
      <c r="BU62" s="933"/>
      <c r="BV62" s="933"/>
      <c r="BW62" s="933"/>
      <c r="BX62" s="878"/>
      <c r="BY62" s="878"/>
      <c r="BZ62" s="878"/>
      <c r="CA62" s="878"/>
      <c r="CB62" s="878"/>
      <c r="CC62" s="878"/>
      <c r="CD62" s="878"/>
      <c r="CE62" s="878"/>
      <c r="CF62" s="878"/>
      <c r="CG62" s="878"/>
      <c r="CH62" s="878"/>
      <c r="CI62" s="878"/>
      <c r="CJ62" s="878"/>
      <c r="CK62" s="878"/>
      <c r="CL62" s="878"/>
      <c r="CM62" s="878"/>
      <c r="CN62" s="878"/>
      <c r="CO62" s="878"/>
      <c r="CP62" s="878"/>
      <c r="CQ62" s="775"/>
      <c r="CR62" s="933"/>
      <c r="CS62" s="933"/>
      <c r="CT62" s="933"/>
      <c r="CU62" s="933"/>
      <c r="CV62" s="933"/>
      <c r="CW62" s="933"/>
      <c r="CX62" s="933"/>
      <c r="CY62" s="933"/>
      <c r="CZ62" s="933"/>
      <c r="DA62" s="933"/>
      <c r="DB62" s="933"/>
      <c r="DC62" s="933"/>
      <c r="DD62" s="933"/>
      <c r="DE62" s="933"/>
      <c r="DF62" s="933"/>
      <c r="DG62" s="933"/>
      <c r="DH62" s="933"/>
      <c r="DI62" s="933"/>
      <c r="DJ62" s="933"/>
      <c r="DK62" s="933"/>
      <c r="DL62" s="933"/>
      <c r="DM62" s="933"/>
      <c r="DN62" s="933"/>
      <c r="DO62" s="933"/>
      <c r="DP62" s="933"/>
      <c r="DQ62" s="933"/>
      <c r="DR62" s="933"/>
      <c r="DS62" s="878"/>
      <c r="DT62" s="878"/>
      <c r="DU62" s="878"/>
      <c r="DV62" s="878"/>
      <c r="DW62" s="878"/>
      <c r="DX62" s="878"/>
      <c r="DY62" s="878"/>
      <c r="DZ62" s="878"/>
      <c r="EA62" s="878"/>
      <c r="EB62" s="878"/>
      <c r="EC62" s="878"/>
      <c r="ED62" s="878"/>
      <c r="EE62" s="878"/>
      <c r="EF62" s="878"/>
      <c r="EG62" s="878"/>
      <c r="EH62" s="878"/>
      <c r="EI62" s="878"/>
      <c r="EJ62" s="878"/>
      <c r="EK62" s="878"/>
      <c r="EL62" s="955"/>
      <c r="EM62" s="933"/>
      <c r="EN62" s="933"/>
      <c r="EO62" s="955"/>
      <c r="EP62" s="933"/>
      <c r="EQ62" s="933"/>
      <c r="ER62" s="933"/>
      <c r="ES62" s="933"/>
      <c r="ET62" s="933"/>
      <c r="EU62" s="933"/>
      <c r="EV62" s="775"/>
      <c r="EW62" s="933"/>
      <c r="EX62" s="933"/>
      <c r="EY62" s="933"/>
      <c r="EZ62" s="933"/>
      <c r="FA62" s="933"/>
      <c r="FB62" s="933"/>
      <c r="FC62" s="933"/>
      <c r="FD62" s="933"/>
      <c r="FE62" s="933"/>
      <c r="FF62" s="933"/>
      <c r="FG62" s="875"/>
      <c r="FH62" s="875"/>
      <c r="FI62" s="875"/>
      <c r="FJ62" s="875"/>
      <c r="FK62" s="875"/>
      <c r="FL62" s="875"/>
      <c r="FM62" s="846"/>
    </row>
    <row r="63" spans="1:174" s="891" customFormat="1" ht="15.75" customHeight="1" outlineLevel="1">
      <c r="A63" s="835">
        <v>105010</v>
      </c>
      <c r="B63" s="835"/>
      <c r="C63" s="848" t="s">
        <v>416</v>
      </c>
      <c r="D63" s="775"/>
      <c r="E63" s="846"/>
      <c r="F63" s="955"/>
      <c r="G63" s="933"/>
      <c r="H63" s="933"/>
      <c r="I63" s="872"/>
      <c r="J63" s="942"/>
      <c r="K63" s="942"/>
      <c r="L63" s="942"/>
      <c r="M63" s="873"/>
      <c r="N63" s="873"/>
      <c r="O63" s="873"/>
      <c r="Q63" s="933"/>
      <c r="R63" s="933"/>
      <c r="S63" s="933"/>
      <c r="T63" s="933"/>
      <c r="U63" s="933"/>
      <c r="V63" s="933"/>
      <c r="W63" s="933"/>
      <c r="X63" s="933"/>
      <c r="Y63" s="933"/>
      <c r="Z63" s="933"/>
      <c r="AA63" s="933"/>
      <c r="AB63" s="933"/>
      <c r="AC63" s="933"/>
      <c r="AD63" s="933"/>
      <c r="AE63" s="933"/>
      <c r="AF63" s="933"/>
      <c r="AG63" s="933"/>
      <c r="AH63" s="933"/>
      <c r="AI63" s="933"/>
      <c r="AJ63" s="933"/>
      <c r="AK63" s="933"/>
      <c r="AL63" s="933"/>
      <c r="AM63" s="933"/>
      <c r="AN63" s="933"/>
      <c r="AO63" s="933"/>
      <c r="AP63" s="933"/>
      <c r="AQ63" s="933"/>
      <c r="AR63" s="933"/>
      <c r="AS63" s="933"/>
      <c r="AT63" s="933"/>
      <c r="AU63" s="933"/>
      <c r="AV63" s="933"/>
      <c r="AW63" s="933"/>
      <c r="AX63" s="933"/>
      <c r="AY63" s="933"/>
      <c r="AZ63" s="933"/>
      <c r="BA63" s="933"/>
      <c r="BB63" s="933"/>
      <c r="BC63" s="933"/>
      <c r="BD63" s="933"/>
      <c r="BE63" s="933"/>
      <c r="BF63" s="933"/>
      <c r="BG63" s="933"/>
      <c r="BH63" s="933"/>
      <c r="BI63" s="933"/>
      <c r="BJ63" s="933"/>
      <c r="BK63" s="933"/>
      <c r="BL63" s="933"/>
      <c r="BM63" s="933"/>
      <c r="BN63" s="933"/>
      <c r="BO63" s="933"/>
      <c r="BP63" s="933"/>
      <c r="BQ63" s="933"/>
      <c r="BR63" s="933"/>
      <c r="BS63" s="933"/>
      <c r="BT63" s="933"/>
      <c r="BU63" s="933"/>
      <c r="BV63" s="933"/>
      <c r="BW63" s="933"/>
      <c r="BX63" s="878"/>
      <c r="BY63" s="878"/>
      <c r="BZ63" s="878"/>
      <c r="CA63" s="878"/>
      <c r="CB63" s="878"/>
      <c r="CC63" s="878"/>
      <c r="CD63" s="878"/>
      <c r="CE63" s="878"/>
      <c r="CF63" s="878"/>
      <c r="CG63" s="878"/>
      <c r="CH63" s="878"/>
      <c r="CI63" s="878"/>
      <c r="CJ63" s="878"/>
      <c r="CK63" s="878"/>
      <c r="CL63" s="878"/>
      <c r="CM63" s="878"/>
      <c r="CN63" s="878"/>
      <c r="CO63" s="878"/>
      <c r="CP63" s="878"/>
      <c r="CQ63" s="775"/>
      <c r="CR63" s="933"/>
      <c r="CS63" s="933"/>
      <c r="CT63" s="933"/>
      <c r="CU63" s="933"/>
      <c r="CV63" s="933"/>
      <c r="CW63" s="933"/>
      <c r="CX63" s="933"/>
      <c r="CY63" s="933"/>
      <c r="CZ63" s="933"/>
      <c r="DA63" s="933"/>
      <c r="DB63" s="933"/>
      <c r="DC63" s="933"/>
      <c r="DD63" s="933"/>
      <c r="DE63" s="933"/>
      <c r="DF63" s="933"/>
      <c r="DG63" s="933"/>
      <c r="DH63" s="933"/>
      <c r="DI63" s="933"/>
      <c r="DJ63" s="933"/>
      <c r="DK63" s="933"/>
      <c r="DL63" s="933"/>
      <c r="DM63" s="933"/>
      <c r="DN63" s="933"/>
      <c r="DO63" s="933"/>
      <c r="DP63" s="933"/>
      <c r="DQ63" s="933"/>
      <c r="DR63" s="933"/>
      <c r="DS63" s="878"/>
      <c r="DT63" s="878"/>
      <c r="DU63" s="878"/>
      <c r="DV63" s="878"/>
      <c r="DW63" s="878"/>
      <c r="DX63" s="878"/>
      <c r="DY63" s="878"/>
      <c r="DZ63" s="878"/>
      <c r="EA63" s="878"/>
      <c r="EB63" s="878"/>
      <c r="EC63" s="878"/>
      <c r="ED63" s="878"/>
      <c r="EE63" s="878"/>
      <c r="EF63" s="878"/>
      <c r="EG63" s="878"/>
      <c r="EH63" s="878"/>
      <c r="EI63" s="878"/>
      <c r="EJ63" s="878"/>
      <c r="EK63" s="878"/>
      <c r="EL63" s="955"/>
      <c r="EM63" s="933"/>
      <c r="EN63" s="933"/>
      <c r="EO63" s="955"/>
      <c r="EP63" s="933"/>
      <c r="EQ63" s="933"/>
      <c r="ER63" s="933"/>
      <c r="ES63" s="933"/>
      <c r="ET63" s="933"/>
      <c r="EU63" s="933"/>
      <c r="EV63" s="775"/>
      <c r="EW63" s="933"/>
      <c r="EX63" s="933"/>
      <c r="EY63" s="933"/>
      <c r="EZ63" s="933"/>
      <c r="FA63" s="933"/>
      <c r="FB63" s="933"/>
      <c r="FC63" s="933"/>
      <c r="FD63" s="933"/>
      <c r="FE63" s="933"/>
      <c r="FF63" s="933"/>
      <c r="FG63" s="875"/>
      <c r="FH63" s="875"/>
      <c r="FI63" s="875"/>
      <c r="FJ63" s="875"/>
      <c r="FK63" s="875"/>
      <c r="FL63" s="875"/>
      <c r="FM63" s="846"/>
    </row>
    <row r="64" spans="1:174" s="891" customFormat="1" ht="15.75" customHeight="1" outlineLevel="1">
      <c r="A64" s="835">
        <v>105010</v>
      </c>
      <c r="B64" s="835"/>
      <c r="C64" s="848" t="s">
        <v>415</v>
      </c>
      <c r="D64" s="775"/>
      <c r="E64" s="846"/>
      <c r="F64" s="955"/>
      <c r="G64" s="933"/>
      <c r="H64" s="933"/>
      <c r="I64" s="872"/>
      <c r="J64" s="942"/>
      <c r="K64" s="942"/>
      <c r="L64" s="942"/>
      <c r="M64" s="873"/>
      <c r="N64" s="873"/>
      <c r="O64" s="873"/>
      <c r="Q64" s="933"/>
      <c r="R64" s="933"/>
      <c r="S64" s="933"/>
      <c r="T64" s="933"/>
      <c r="U64" s="933"/>
      <c r="V64" s="933"/>
      <c r="W64" s="933"/>
      <c r="X64" s="933"/>
      <c r="Y64" s="933"/>
      <c r="Z64" s="933"/>
      <c r="AA64" s="933"/>
      <c r="AB64" s="933"/>
      <c r="AC64" s="933"/>
      <c r="AD64" s="933"/>
      <c r="AE64" s="933"/>
      <c r="AF64" s="933"/>
      <c r="AG64" s="933"/>
      <c r="AH64" s="933"/>
      <c r="AI64" s="933"/>
      <c r="AJ64" s="933"/>
      <c r="AK64" s="933"/>
      <c r="AL64" s="933"/>
      <c r="AM64" s="933"/>
      <c r="AN64" s="933"/>
      <c r="AO64" s="933"/>
      <c r="AP64" s="933"/>
      <c r="AQ64" s="933"/>
      <c r="AR64" s="933"/>
      <c r="AS64" s="933"/>
      <c r="AT64" s="933"/>
      <c r="AU64" s="933"/>
      <c r="AV64" s="933"/>
      <c r="AW64" s="933"/>
      <c r="AX64" s="933"/>
      <c r="AY64" s="933"/>
      <c r="AZ64" s="933"/>
      <c r="BA64" s="933"/>
      <c r="BB64" s="933"/>
      <c r="BC64" s="933"/>
      <c r="BD64" s="933"/>
      <c r="BE64" s="933"/>
      <c r="BF64" s="933"/>
      <c r="BG64" s="933"/>
      <c r="BH64" s="933"/>
      <c r="BI64" s="933"/>
      <c r="BJ64" s="933"/>
      <c r="BK64" s="933"/>
      <c r="BL64" s="933"/>
      <c r="BM64" s="933"/>
      <c r="BN64" s="933"/>
      <c r="BO64" s="933"/>
      <c r="BP64" s="933"/>
      <c r="BQ64" s="933"/>
      <c r="BR64" s="933"/>
      <c r="BS64" s="933"/>
      <c r="BT64" s="933"/>
      <c r="BU64" s="933"/>
      <c r="BV64" s="933"/>
      <c r="BW64" s="933"/>
      <c r="BX64" s="878"/>
      <c r="BY64" s="878"/>
      <c r="BZ64" s="878"/>
      <c r="CA64" s="878"/>
      <c r="CB64" s="878"/>
      <c r="CC64" s="878"/>
      <c r="CD64" s="878"/>
      <c r="CE64" s="878"/>
      <c r="CF64" s="878"/>
      <c r="CG64" s="878"/>
      <c r="CH64" s="878"/>
      <c r="CI64" s="878"/>
      <c r="CJ64" s="878"/>
      <c r="CK64" s="878"/>
      <c r="CL64" s="878"/>
      <c r="CM64" s="878"/>
      <c r="CN64" s="878"/>
      <c r="CO64" s="878"/>
      <c r="CP64" s="878"/>
      <c r="CQ64" s="775"/>
      <c r="CR64" s="933"/>
      <c r="CS64" s="933"/>
      <c r="CT64" s="933"/>
      <c r="CU64" s="933"/>
      <c r="CV64" s="933"/>
      <c r="CW64" s="933"/>
      <c r="CX64" s="933"/>
      <c r="CY64" s="933"/>
      <c r="CZ64" s="933"/>
      <c r="DA64" s="933"/>
      <c r="DB64" s="933"/>
      <c r="DC64" s="933"/>
      <c r="DD64" s="933"/>
      <c r="DE64" s="933"/>
      <c r="DF64" s="933"/>
      <c r="DG64" s="933"/>
      <c r="DH64" s="933"/>
      <c r="DI64" s="933"/>
      <c r="DJ64" s="933"/>
      <c r="DK64" s="933"/>
      <c r="DL64" s="933"/>
      <c r="DM64" s="933"/>
      <c r="DN64" s="933"/>
      <c r="DO64" s="933"/>
      <c r="DP64" s="933"/>
      <c r="DQ64" s="933"/>
      <c r="DR64" s="933"/>
      <c r="DS64" s="878"/>
      <c r="DT64" s="878"/>
      <c r="DU64" s="878"/>
      <c r="DV64" s="878"/>
      <c r="DW64" s="878"/>
      <c r="DX64" s="878"/>
      <c r="DY64" s="878"/>
      <c r="DZ64" s="878"/>
      <c r="EA64" s="878"/>
      <c r="EB64" s="878"/>
      <c r="EC64" s="878"/>
      <c r="ED64" s="878"/>
      <c r="EE64" s="878"/>
      <c r="EF64" s="878"/>
      <c r="EG64" s="878"/>
      <c r="EH64" s="878"/>
      <c r="EI64" s="878"/>
      <c r="EJ64" s="878"/>
      <c r="EK64" s="878"/>
      <c r="EL64" s="955"/>
      <c r="EM64" s="933"/>
      <c r="EN64" s="933"/>
      <c r="EO64" s="955"/>
      <c r="EP64" s="933"/>
      <c r="EQ64" s="933"/>
      <c r="ER64" s="933"/>
      <c r="ES64" s="933"/>
      <c r="ET64" s="933"/>
      <c r="EU64" s="933"/>
      <c r="EV64" s="775"/>
      <c r="EW64" s="933"/>
      <c r="EX64" s="933"/>
      <c r="EY64" s="933"/>
      <c r="EZ64" s="933"/>
      <c r="FA64" s="933"/>
      <c r="FB64" s="933"/>
      <c r="FC64" s="933"/>
      <c r="FD64" s="933"/>
      <c r="FE64" s="933"/>
      <c r="FF64" s="933"/>
      <c r="FG64" s="875"/>
      <c r="FH64" s="875"/>
      <c r="FI64" s="875"/>
      <c r="FJ64" s="875"/>
      <c r="FK64" s="875"/>
      <c r="FL64" s="875"/>
      <c r="FM64" s="846"/>
    </row>
    <row r="65" spans="1:174" s="246" customFormat="1" ht="15" customHeight="1" outlineLevel="1">
      <c r="A65" s="835">
        <v>105010</v>
      </c>
      <c r="B65" s="881"/>
      <c r="C65" s="227"/>
      <c r="D65" s="228"/>
      <c r="E65" s="229"/>
      <c r="F65" s="231"/>
      <c r="G65" s="231"/>
      <c r="H65" s="230"/>
      <c r="I65" s="231"/>
      <c r="J65" s="234"/>
      <c r="K65" s="234"/>
      <c r="L65" s="234"/>
      <c r="M65" s="234"/>
      <c r="N65" s="912"/>
      <c r="O65" s="234"/>
      <c r="P65" s="235"/>
      <c r="Q65" s="892"/>
      <c r="R65" s="893"/>
      <c r="S65" s="892"/>
      <c r="T65" s="893"/>
      <c r="U65" s="892"/>
      <c r="V65" s="893"/>
      <c r="W65" s="892"/>
      <c r="X65" s="893"/>
      <c r="Y65" s="892"/>
      <c r="Z65" s="893"/>
      <c r="AA65" s="894"/>
      <c r="AB65" s="893"/>
      <c r="AC65" s="894"/>
      <c r="AD65" s="893"/>
      <c r="AE65" s="894"/>
      <c r="AF65" s="893"/>
      <c r="AG65" s="893"/>
      <c r="AH65" s="893"/>
      <c r="AI65" s="894"/>
      <c r="AJ65" s="893"/>
      <c r="AK65" s="893"/>
      <c r="AL65" s="893"/>
      <c r="AM65" s="893"/>
      <c r="AN65" s="893"/>
      <c r="AO65" s="893"/>
      <c r="AP65" s="893"/>
      <c r="AQ65" s="893"/>
      <c r="AR65" s="893"/>
      <c r="AS65" s="893"/>
      <c r="AT65" s="893"/>
      <c r="AU65" s="893"/>
      <c r="AV65" s="895"/>
      <c r="AW65" s="893"/>
      <c r="AX65" s="893"/>
      <c r="AY65" s="893"/>
      <c r="AZ65" s="893"/>
      <c r="BA65" s="893"/>
      <c r="BB65" s="893"/>
      <c r="BC65" s="893"/>
      <c r="BD65" s="893"/>
      <c r="BE65" s="893"/>
      <c r="BF65" s="893"/>
      <c r="BG65" s="893"/>
      <c r="BH65" s="893"/>
      <c r="BI65" s="893"/>
      <c r="BJ65" s="893"/>
      <c r="BK65" s="893"/>
      <c r="BL65" s="893"/>
      <c r="BM65" s="893"/>
      <c r="BN65" s="889"/>
      <c r="BO65" s="893"/>
      <c r="BP65" s="893"/>
      <c r="BQ65" s="893"/>
      <c r="BR65" s="893"/>
      <c r="BS65" s="893"/>
      <c r="BT65" s="893"/>
      <c r="BU65" s="893"/>
      <c r="BV65" s="893"/>
      <c r="BW65" s="893"/>
      <c r="BX65" s="896"/>
      <c r="BY65" s="897"/>
      <c r="BZ65" s="897"/>
      <c r="CA65" s="897"/>
      <c r="CB65" s="897"/>
      <c r="CC65" s="897"/>
      <c r="CD65" s="897"/>
      <c r="CE65" s="898"/>
      <c r="CF65" s="899"/>
      <c r="CG65" s="900"/>
      <c r="CH65" s="897"/>
      <c r="CI65" s="897"/>
      <c r="CJ65" s="897"/>
      <c r="CK65" s="897"/>
      <c r="CL65" s="897"/>
      <c r="CM65" s="897"/>
      <c r="CN65" s="898"/>
      <c r="CO65" s="898"/>
      <c r="CP65" s="891"/>
      <c r="CQ65" s="901"/>
      <c r="CR65" s="893"/>
      <c r="CS65" s="893"/>
      <c r="CT65" s="893"/>
      <c r="CU65" s="893"/>
      <c r="CV65" s="893"/>
      <c r="CW65" s="893"/>
      <c r="CX65" s="893"/>
      <c r="CY65" s="893"/>
      <c r="CZ65" s="893"/>
      <c r="DA65" s="893"/>
      <c r="DB65" s="893"/>
      <c r="DC65" s="893"/>
      <c r="DD65" s="893"/>
      <c r="DE65" s="893"/>
      <c r="DF65" s="893"/>
      <c r="DG65" s="893"/>
      <c r="DH65" s="893"/>
      <c r="DI65" s="893"/>
      <c r="DJ65" s="893"/>
      <c r="DK65" s="893"/>
      <c r="DL65" s="893"/>
      <c r="DM65" s="893"/>
      <c r="DN65" s="893"/>
      <c r="DO65" s="893"/>
      <c r="DP65" s="893"/>
      <c r="DQ65" s="893"/>
      <c r="DR65" s="893"/>
      <c r="DS65" s="896"/>
      <c r="DT65" s="897"/>
      <c r="DU65" s="897"/>
      <c r="DV65" s="897"/>
      <c r="DW65" s="897"/>
      <c r="DX65" s="897"/>
      <c r="DY65" s="898"/>
      <c r="DZ65" s="898"/>
      <c r="EA65" s="899"/>
      <c r="EB65" s="896"/>
      <c r="EC65" s="897"/>
      <c r="ED65" s="897"/>
      <c r="EE65" s="897"/>
      <c r="EF65" s="897"/>
      <c r="EG65" s="897"/>
      <c r="EH65" s="898"/>
      <c r="EI65" s="898"/>
      <c r="EJ65" s="898"/>
      <c r="EK65" s="891"/>
      <c r="EL65" s="856"/>
      <c r="EM65" s="870"/>
      <c r="EN65" s="901"/>
      <c r="EO65" s="901"/>
      <c r="EP65" s="274"/>
      <c r="EQ65" s="274"/>
      <c r="ER65" s="274"/>
      <c r="ES65" s="901"/>
      <c r="ET65" s="901"/>
      <c r="EU65" s="901"/>
      <c r="EV65" s="891"/>
      <c r="EW65" s="892"/>
      <c r="EX65" s="892"/>
      <c r="EY65" s="892"/>
      <c r="EZ65" s="892"/>
      <c r="FA65" s="892"/>
      <c r="FB65" s="892"/>
      <c r="FC65" s="892"/>
      <c r="FD65" s="892"/>
      <c r="FE65" s="892"/>
      <c r="FF65" s="892"/>
      <c r="FG65" s="247"/>
      <c r="FH65" s="247"/>
      <c r="FI65" s="247"/>
      <c r="FJ65" s="247"/>
      <c r="FK65" s="247"/>
      <c r="FL65" s="247"/>
      <c r="FN65" s="1362">
        <f t="shared" ref="FN65" si="1271">(((F65/30/8)*1.5)*(Q65+U65+Y65))-(AZ65+BI65+BR65)</f>
        <v>0</v>
      </c>
      <c r="FO65" s="1362">
        <f t="shared" ref="FO65" si="1272">(((F65/30/8)*2)*(S65+W65+AA65))-(BB65+BK65+BT65)</f>
        <v>0</v>
      </c>
      <c r="FP65" s="1364">
        <f t="shared" ref="FP65" si="1273">(SUM(AW65:CF65))-(SUM(CR65:DR65))</f>
        <v>0</v>
      </c>
      <c r="FQ65" s="1362">
        <f t="shared" ref="FQ65" si="1274">(F65/30*I65)-(CR65+DA65+DJ65)</f>
        <v>0</v>
      </c>
      <c r="FR65" s="1363">
        <f>(SUM(EL65:EU65))-((SUM(EW65:FF65))*$FR$5)</f>
        <v>0</v>
      </c>
    </row>
    <row r="66" spans="1:174" s="872" customFormat="1" ht="15.75" customHeight="1" outlineLevel="1">
      <c r="A66" s="835">
        <v>105010</v>
      </c>
      <c r="B66" s="876"/>
      <c r="C66" s="778"/>
      <c r="D66" s="835" t="s">
        <v>417</v>
      </c>
      <c r="E66" s="846"/>
      <c r="F66" s="959">
        <f>SUM(F65:F65)</f>
        <v>0</v>
      </c>
      <c r="G66" s="959">
        <f>SUM(G65:G65)</f>
        <v>0</v>
      </c>
      <c r="H66" s="959">
        <f>SUM(H65:H65)</f>
        <v>0</v>
      </c>
      <c r="J66" s="873"/>
      <c r="K66" s="846"/>
      <c r="L66" s="846"/>
      <c r="M66" s="846"/>
      <c r="N66" s="846"/>
      <c r="O66" s="846"/>
      <c r="P66" s="849"/>
      <c r="Q66" s="959">
        <f>SUM(Q65:Q65)</f>
        <v>0</v>
      </c>
      <c r="R66" s="959">
        <f t="shared" ref="R66:AV66" si="1275">SUM(R65:R65)</f>
        <v>0</v>
      </c>
      <c r="S66" s="959">
        <f t="shared" si="1275"/>
        <v>0</v>
      </c>
      <c r="T66" s="959">
        <f t="shared" si="1275"/>
        <v>0</v>
      </c>
      <c r="U66" s="959">
        <f t="shared" si="1275"/>
        <v>0</v>
      </c>
      <c r="V66" s="959">
        <f t="shared" si="1275"/>
        <v>0</v>
      </c>
      <c r="W66" s="959">
        <f t="shared" si="1275"/>
        <v>0</v>
      </c>
      <c r="X66" s="959">
        <f t="shared" si="1275"/>
        <v>0</v>
      </c>
      <c r="Y66" s="959">
        <f t="shared" si="1275"/>
        <v>0</v>
      </c>
      <c r="Z66" s="959">
        <f t="shared" si="1275"/>
        <v>0</v>
      </c>
      <c r="AA66" s="959">
        <f t="shared" si="1275"/>
        <v>0</v>
      </c>
      <c r="AB66" s="959">
        <f t="shared" si="1275"/>
        <v>0</v>
      </c>
      <c r="AC66" s="959">
        <f t="shared" si="1275"/>
        <v>0</v>
      </c>
      <c r="AD66" s="959">
        <f t="shared" si="1275"/>
        <v>0</v>
      </c>
      <c r="AE66" s="959">
        <f t="shared" si="1275"/>
        <v>0</v>
      </c>
      <c r="AF66" s="959">
        <f t="shared" si="1275"/>
        <v>0</v>
      </c>
      <c r="AG66" s="959">
        <f t="shared" si="1275"/>
        <v>0</v>
      </c>
      <c r="AH66" s="959">
        <f t="shared" si="1275"/>
        <v>0</v>
      </c>
      <c r="AI66" s="959">
        <f t="shared" si="1275"/>
        <v>0</v>
      </c>
      <c r="AJ66" s="959">
        <f t="shared" si="1275"/>
        <v>0</v>
      </c>
      <c r="AK66" s="959">
        <f t="shared" si="1275"/>
        <v>0</v>
      </c>
      <c r="AL66" s="959">
        <f t="shared" si="1275"/>
        <v>0</v>
      </c>
      <c r="AM66" s="959">
        <f t="shared" si="1275"/>
        <v>0</v>
      </c>
      <c r="AN66" s="959">
        <f t="shared" si="1275"/>
        <v>0</v>
      </c>
      <c r="AO66" s="959">
        <f t="shared" si="1275"/>
        <v>0</v>
      </c>
      <c r="AP66" s="959">
        <f t="shared" si="1275"/>
        <v>0</v>
      </c>
      <c r="AQ66" s="959">
        <f t="shared" si="1275"/>
        <v>0</v>
      </c>
      <c r="AR66" s="959">
        <f t="shared" si="1275"/>
        <v>0</v>
      </c>
      <c r="AS66" s="959">
        <f t="shared" si="1275"/>
        <v>0</v>
      </c>
      <c r="AT66" s="959">
        <f t="shared" si="1275"/>
        <v>0</v>
      </c>
      <c r="AU66" s="959">
        <f t="shared" si="1275"/>
        <v>0</v>
      </c>
      <c r="AV66" s="959">
        <f t="shared" si="1275"/>
        <v>0</v>
      </c>
      <c r="AW66" s="1327">
        <f t="shared" ref="AW66:CB66" si="1276">SUM(AW65:AW65)</f>
        <v>0</v>
      </c>
      <c r="AX66" s="959">
        <f t="shared" si="1276"/>
        <v>0</v>
      </c>
      <c r="AY66" s="959">
        <f t="shared" si="1276"/>
        <v>0</v>
      </c>
      <c r="AZ66" s="959">
        <f t="shared" si="1276"/>
        <v>0</v>
      </c>
      <c r="BA66" s="959">
        <f t="shared" si="1276"/>
        <v>0</v>
      </c>
      <c r="BB66" s="959">
        <f t="shared" si="1276"/>
        <v>0</v>
      </c>
      <c r="BC66" s="959">
        <f t="shared" si="1276"/>
        <v>0</v>
      </c>
      <c r="BD66" s="959">
        <f t="shared" si="1276"/>
        <v>0</v>
      </c>
      <c r="BE66" s="959">
        <f t="shared" si="1276"/>
        <v>0</v>
      </c>
      <c r="BF66" s="959">
        <f t="shared" si="1276"/>
        <v>0</v>
      </c>
      <c r="BG66" s="959">
        <f t="shared" si="1276"/>
        <v>0</v>
      </c>
      <c r="BH66" s="959">
        <f t="shared" si="1276"/>
        <v>0</v>
      </c>
      <c r="BI66" s="959">
        <f t="shared" si="1276"/>
        <v>0</v>
      </c>
      <c r="BJ66" s="959">
        <f t="shared" si="1276"/>
        <v>0</v>
      </c>
      <c r="BK66" s="959">
        <f t="shared" si="1276"/>
        <v>0</v>
      </c>
      <c r="BL66" s="959">
        <f t="shared" si="1276"/>
        <v>0</v>
      </c>
      <c r="BM66" s="959">
        <f t="shared" si="1276"/>
        <v>0</v>
      </c>
      <c r="BN66" s="959">
        <f t="shared" si="1276"/>
        <v>0</v>
      </c>
      <c r="BO66" s="959">
        <f t="shared" si="1276"/>
        <v>0</v>
      </c>
      <c r="BP66" s="959">
        <f t="shared" si="1276"/>
        <v>0</v>
      </c>
      <c r="BQ66" s="959">
        <f t="shared" si="1276"/>
        <v>0</v>
      </c>
      <c r="BR66" s="959">
        <f t="shared" si="1276"/>
        <v>0</v>
      </c>
      <c r="BS66" s="959">
        <f t="shared" si="1276"/>
        <v>0</v>
      </c>
      <c r="BT66" s="959">
        <f t="shared" si="1276"/>
        <v>0</v>
      </c>
      <c r="BU66" s="959">
        <f t="shared" si="1276"/>
        <v>0</v>
      </c>
      <c r="BV66" s="959">
        <f t="shared" si="1276"/>
        <v>0</v>
      </c>
      <c r="BW66" s="959">
        <f t="shared" si="1276"/>
        <v>0</v>
      </c>
      <c r="BX66" s="959">
        <f t="shared" si="1276"/>
        <v>0</v>
      </c>
      <c r="BY66" s="959">
        <f t="shared" si="1276"/>
        <v>0</v>
      </c>
      <c r="BZ66" s="959">
        <f t="shared" si="1276"/>
        <v>0</v>
      </c>
      <c r="CA66" s="959">
        <f t="shared" si="1276"/>
        <v>0</v>
      </c>
      <c r="CB66" s="959">
        <f t="shared" si="1276"/>
        <v>0</v>
      </c>
      <c r="CC66" s="959">
        <f t="shared" ref="CC66:DH66" si="1277">SUM(CC65:CC65)</f>
        <v>0</v>
      </c>
      <c r="CD66" s="959">
        <f t="shared" si="1277"/>
        <v>0</v>
      </c>
      <c r="CE66" s="959">
        <f t="shared" si="1277"/>
        <v>0</v>
      </c>
      <c r="CF66" s="959">
        <f t="shared" si="1277"/>
        <v>0</v>
      </c>
      <c r="CG66" s="959">
        <f t="shared" si="1277"/>
        <v>0</v>
      </c>
      <c r="CH66" s="959">
        <f t="shared" si="1277"/>
        <v>0</v>
      </c>
      <c r="CI66" s="959">
        <f t="shared" si="1277"/>
        <v>0</v>
      </c>
      <c r="CJ66" s="959">
        <f t="shared" si="1277"/>
        <v>0</v>
      </c>
      <c r="CK66" s="959">
        <f t="shared" si="1277"/>
        <v>0</v>
      </c>
      <c r="CL66" s="959">
        <f t="shared" si="1277"/>
        <v>0</v>
      </c>
      <c r="CM66" s="959">
        <f t="shared" si="1277"/>
        <v>0</v>
      </c>
      <c r="CN66" s="959">
        <f t="shared" si="1277"/>
        <v>0</v>
      </c>
      <c r="CO66" s="959">
        <f t="shared" si="1277"/>
        <v>0</v>
      </c>
      <c r="CP66" s="959">
        <f t="shared" si="1277"/>
        <v>0</v>
      </c>
      <c r="CQ66" s="959">
        <f t="shared" si="1277"/>
        <v>0</v>
      </c>
      <c r="CR66" s="959">
        <f t="shared" si="1277"/>
        <v>0</v>
      </c>
      <c r="CS66" s="959">
        <f t="shared" si="1277"/>
        <v>0</v>
      </c>
      <c r="CT66" s="959">
        <f t="shared" si="1277"/>
        <v>0</v>
      </c>
      <c r="CU66" s="959">
        <f t="shared" si="1277"/>
        <v>0</v>
      </c>
      <c r="CV66" s="959">
        <f t="shared" si="1277"/>
        <v>0</v>
      </c>
      <c r="CW66" s="959">
        <f t="shared" si="1277"/>
        <v>0</v>
      </c>
      <c r="CX66" s="959">
        <f t="shared" si="1277"/>
        <v>0</v>
      </c>
      <c r="CY66" s="959">
        <f t="shared" si="1277"/>
        <v>0</v>
      </c>
      <c r="CZ66" s="959">
        <f t="shared" si="1277"/>
        <v>0</v>
      </c>
      <c r="DA66" s="959">
        <f t="shared" si="1277"/>
        <v>0</v>
      </c>
      <c r="DB66" s="959">
        <f t="shared" si="1277"/>
        <v>0</v>
      </c>
      <c r="DC66" s="959">
        <f t="shared" si="1277"/>
        <v>0</v>
      </c>
      <c r="DD66" s="959">
        <f t="shared" si="1277"/>
        <v>0</v>
      </c>
      <c r="DE66" s="959">
        <f t="shared" si="1277"/>
        <v>0</v>
      </c>
      <c r="DF66" s="959">
        <f t="shared" si="1277"/>
        <v>0</v>
      </c>
      <c r="DG66" s="959">
        <f t="shared" si="1277"/>
        <v>0</v>
      </c>
      <c r="DH66" s="959">
        <f t="shared" si="1277"/>
        <v>0</v>
      </c>
      <c r="DI66" s="959">
        <f t="shared" ref="DI66:EN66" si="1278">SUM(DI65:DI65)</f>
        <v>0</v>
      </c>
      <c r="DJ66" s="959">
        <f t="shared" si="1278"/>
        <v>0</v>
      </c>
      <c r="DK66" s="959">
        <f t="shared" si="1278"/>
        <v>0</v>
      </c>
      <c r="DL66" s="959">
        <f t="shared" si="1278"/>
        <v>0</v>
      </c>
      <c r="DM66" s="959">
        <f t="shared" si="1278"/>
        <v>0</v>
      </c>
      <c r="DN66" s="959">
        <f t="shared" si="1278"/>
        <v>0</v>
      </c>
      <c r="DO66" s="959">
        <f t="shared" si="1278"/>
        <v>0</v>
      </c>
      <c r="DP66" s="959">
        <f t="shared" si="1278"/>
        <v>0</v>
      </c>
      <c r="DQ66" s="959">
        <f t="shared" si="1278"/>
        <v>0</v>
      </c>
      <c r="DR66" s="959">
        <f t="shared" si="1278"/>
        <v>0</v>
      </c>
      <c r="DS66" s="959">
        <f t="shared" si="1278"/>
        <v>0</v>
      </c>
      <c r="DT66" s="959">
        <f t="shared" si="1278"/>
        <v>0</v>
      </c>
      <c r="DU66" s="959">
        <f t="shared" si="1278"/>
        <v>0</v>
      </c>
      <c r="DV66" s="959">
        <f t="shared" si="1278"/>
        <v>0</v>
      </c>
      <c r="DW66" s="959">
        <f t="shared" si="1278"/>
        <v>0</v>
      </c>
      <c r="DX66" s="959">
        <f t="shared" si="1278"/>
        <v>0</v>
      </c>
      <c r="DY66" s="959">
        <f t="shared" si="1278"/>
        <v>0</v>
      </c>
      <c r="DZ66" s="959">
        <f t="shared" si="1278"/>
        <v>0</v>
      </c>
      <c r="EA66" s="959">
        <f t="shared" si="1278"/>
        <v>0</v>
      </c>
      <c r="EB66" s="959">
        <f t="shared" si="1278"/>
        <v>0</v>
      </c>
      <c r="EC66" s="959">
        <f t="shared" si="1278"/>
        <v>0</v>
      </c>
      <c r="ED66" s="959">
        <f t="shared" si="1278"/>
        <v>0</v>
      </c>
      <c r="EE66" s="959">
        <f t="shared" si="1278"/>
        <v>0</v>
      </c>
      <c r="EF66" s="959">
        <f t="shared" si="1278"/>
        <v>0</v>
      </c>
      <c r="EG66" s="959">
        <f t="shared" si="1278"/>
        <v>0</v>
      </c>
      <c r="EH66" s="959">
        <f t="shared" si="1278"/>
        <v>0</v>
      </c>
      <c r="EI66" s="959">
        <f t="shared" si="1278"/>
        <v>0</v>
      </c>
      <c r="EJ66" s="959">
        <f t="shared" si="1278"/>
        <v>0</v>
      </c>
      <c r="EK66" s="959">
        <f t="shared" si="1278"/>
        <v>0</v>
      </c>
      <c r="EL66" s="959">
        <f t="shared" si="1278"/>
        <v>0</v>
      </c>
      <c r="EM66" s="959">
        <f t="shared" si="1278"/>
        <v>0</v>
      </c>
      <c r="EN66" s="959">
        <f t="shared" si="1278"/>
        <v>0</v>
      </c>
      <c r="EO66" s="959">
        <f t="shared" ref="EO66:FF66" si="1279">SUM(EO65:EO65)</f>
        <v>0</v>
      </c>
      <c r="EP66" s="959">
        <f t="shared" si="1279"/>
        <v>0</v>
      </c>
      <c r="EQ66" s="959">
        <f t="shared" si="1279"/>
        <v>0</v>
      </c>
      <c r="ER66" s="959">
        <f t="shared" si="1279"/>
        <v>0</v>
      </c>
      <c r="ES66" s="959">
        <f t="shared" si="1279"/>
        <v>0</v>
      </c>
      <c r="ET66" s="959">
        <f t="shared" si="1279"/>
        <v>0</v>
      </c>
      <c r="EU66" s="959">
        <f t="shared" si="1279"/>
        <v>0</v>
      </c>
      <c r="EV66" s="959">
        <f t="shared" si="1279"/>
        <v>0</v>
      </c>
      <c r="EW66" s="959">
        <f t="shared" si="1279"/>
        <v>0</v>
      </c>
      <c r="EX66" s="959">
        <f t="shared" si="1279"/>
        <v>0</v>
      </c>
      <c r="EY66" s="959">
        <f t="shared" si="1279"/>
        <v>0</v>
      </c>
      <c r="EZ66" s="959">
        <f t="shared" si="1279"/>
        <v>0</v>
      </c>
      <c r="FA66" s="959">
        <f t="shared" si="1279"/>
        <v>0</v>
      </c>
      <c r="FB66" s="959">
        <f t="shared" si="1279"/>
        <v>0</v>
      </c>
      <c r="FC66" s="959">
        <f t="shared" si="1279"/>
        <v>0</v>
      </c>
      <c r="FD66" s="959">
        <f t="shared" si="1279"/>
        <v>0</v>
      </c>
      <c r="FE66" s="959">
        <f t="shared" si="1279"/>
        <v>0</v>
      </c>
      <c r="FF66" s="959">
        <f t="shared" si="1279"/>
        <v>0</v>
      </c>
      <c r="FG66" s="875"/>
      <c r="FH66" s="875"/>
      <c r="FI66" s="875"/>
      <c r="FJ66" s="875"/>
      <c r="FK66" s="875"/>
      <c r="FL66" s="875"/>
      <c r="FM66" s="846"/>
      <c r="FN66" s="846"/>
      <c r="FO66" s="846"/>
      <c r="FP66" s="846"/>
      <c r="FQ66" s="846"/>
    </row>
    <row r="67" spans="1:174" s="872" customFormat="1" ht="15.75" customHeight="1" outlineLevel="1">
      <c r="B67" s="876"/>
      <c r="C67" s="778"/>
      <c r="D67" s="835"/>
      <c r="E67" s="846"/>
      <c r="F67" s="877"/>
      <c r="G67" s="877"/>
      <c r="H67" s="877"/>
      <c r="J67" s="873"/>
      <c r="K67" s="846"/>
      <c r="L67" s="846"/>
      <c r="M67" s="846"/>
      <c r="N67" s="846"/>
      <c r="O67" s="846"/>
      <c r="P67" s="849"/>
      <c r="Q67" s="879"/>
      <c r="S67" s="879"/>
      <c r="U67" s="879"/>
      <c r="W67" s="879"/>
      <c r="Y67" s="879"/>
      <c r="AA67" s="880"/>
      <c r="AC67" s="880"/>
      <c r="AE67" s="880"/>
      <c r="AI67" s="880"/>
      <c r="AV67" s="846"/>
      <c r="BN67" s="878"/>
      <c r="CP67" s="846"/>
      <c r="CQ67" s="846"/>
      <c r="EK67" s="846"/>
      <c r="EL67" s="265"/>
      <c r="EM67" s="891"/>
      <c r="EN67" s="846"/>
      <c r="EO67" s="246"/>
      <c r="EP67" s="846"/>
      <c r="EQ67" s="846"/>
      <c r="ER67" s="846"/>
      <c r="ES67" s="846"/>
      <c r="ET67" s="891"/>
      <c r="EU67" s="891"/>
      <c r="EV67" s="846"/>
      <c r="EW67" s="846"/>
      <c r="EX67" s="846"/>
      <c r="EY67" s="846"/>
      <c r="EZ67" s="846"/>
      <c r="FA67" s="846"/>
      <c r="FB67" s="846"/>
      <c r="FC67" s="846"/>
      <c r="FD67" s="846"/>
      <c r="FE67" s="846"/>
      <c r="FF67" s="846"/>
      <c r="FG67" s="875"/>
      <c r="FH67" s="875"/>
      <c r="FI67" s="875"/>
      <c r="FJ67" s="875"/>
      <c r="FK67" s="875"/>
      <c r="FL67" s="875"/>
      <c r="FM67" s="846"/>
      <c r="FN67" s="846"/>
      <c r="FO67" s="846"/>
      <c r="FP67" s="846"/>
      <c r="FQ67" s="846"/>
    </row>
    <row r="68" spans="1:174" s="846" customFormat="1" ht="15" customHeight="1" outlineLevel="1">
      <c r="A68" s="846">
        <v>106010</v>
      </c>
      <c r="B68" s="835"/>
      <c r="C68" s="848" t="s">
        <v>418</v>
      </c>
      <c r="D68" s="835"/>
      <c r="F68" s="877"/>
      <c r="G68" s="872"/>
      <c r="H68" s="872"/>
      <c r="I68" s="872"/>
      <c r="P68" s="849"/>
      <c r="Q68" s="879"/>
      <c r="R68" s="872"/>
      <c r="S68" s="879"/>
      <c r="T68" s="872"/>
      <c r="U68" s="879"/>
      <c r="V68" s="872"/>
      <c r="W68" s="879"/>
      <c r="X68" s="872"/>
      <c r="Y68" s="879"/>
      <c r="Z68" s="872"/>
      <c r="AA68" s="880"/>
      <c r="AB68" s="872"/>
      <c r="AC68" s="880"/>
      <c r="AD68" s="872"/>
      <c r="AE68" s="880"/>
      <c r="AF68" s="872"/>
      <c r="AG68" s="872"/>
      <c r="AH68" s="872"/>
      <c r="AI68" s="880"/>
      <c r="AJ68" s="872"/>
      <c r="AK68" s="872"/>
      <c r="AL68" s="872"/>
      <c r="AM68" s="872"/>
      <c r="AN68" s="872"/>
      <c r="AO68" s="872"/>
      <c r="AP68" s="872"/>
      <c r="AQ68" s="872"/>
      <c r="AR68" s="872"/>
      <c r="AS68" s="872"/>
      <c r="AT68" s="872"/>
      <c r="AU68" s="872"/>
      <c r="AW68" s="872"/>
      <c r="AX68" s="872"/>
      <c r="AY68" s="872"/>
      <c r="AZ68" s="872"/>
      <c r="BA68" s="872"/>
      <c r="BB68" s="872"/>
      <c r="BC68" s="872"/>
      <c r="BD68" s="872"/>
      <c r="BE68" s="872"/>
      <c r="BF68" s="872"/>
      <c r="BG68" s="872"/>
      <c r="BH68" s="872"/>
      <c r="BI68" s="872"/>
      <c r="BJ68" s="872"/>
      <c r="BK68" s="872"/>
      <c r="BL68" s="872"/>
      <c r="BM68" s="872"/>
      <c r="BN68" s="878"/>
      <c r="BO68" s="872"/>
      <c r="BP68" s="872"/>
      <c r="BQ68" s="872"/>
      <c r="BR68" s="872"/>
      <c r="BS68" s="872"/>
      <c r="BT68" s="872"/>
      <c r="BU68" s="872"/>
      <c r="BV68" s="872"/>
      <c r="BW68" s="872"/>
      <c r="BX68" s="872"/>
      <c r="BY68" s="872"/>
      <c r="BZ68" s="872"/>
      <c r="CA68" s="872"/>
      <c r="CB68" s="872"/>
      <c r="CC68" s="872"/>
      <c r="CD68" s="872"/>
      <c r="CE68" s="872"/>
      <c r="CF68" s="872"/>
      <c r="CG68" s="872"/>
      <c r="CH68" s="872"/>
      <c r="CI68" s="872"/>
      <c r="CJ68" s="872"/>
      <c r="CK68" s="872"/>
      <c r="CL68" s="872"/>
      <c r="CM68" s="872"/>
      <c r="CN68" s="872"/>
      <c r="CO68" s="872"/>
      <c r="CR68" s="872"/>
      <c r="CS68" s="872"/>
      <c r="CT68" s="872"/>
      <c r="CU68" s="872"/>
      <c r="CV68" s="872"/>
      <c r="CW68" s="872"/>
      <c r="CX68" s="872"/>
      <c r="CY68" s="872"/>
      <c r="CZ68" s="872"/>
      <c r="DA68" s="872"/>
      <c r="DB68" s="872"/>
      <c r="DC68" s="872"/>
      <c r="DD68" s="872"/>
      <c r="DE68" s="872"/>
      <c r="DF68" s="872"/>
      <c r="DG68" s="872"/>
      <c r="DH68" s="872"/>
      <c r="DI68" s="872"/>
      <c r="DJ68" s="872"/>
      <c r="DK68" s="872"/>
      <c r="DL68" s="872"/>
      <c r="DM68" s="872"/>
      <c r="DN68" s="872"/>
      <c r="DO68" s="872"/>
      <c r="DP68" s="872"/>
      <c r="DQ68" s="872"/>
      <c r="DR68" s="872"/>
      <c r="DS68" s="872"/>
      <c r="DT68" s="872"/>
      <c r="DU68" s="872"/>
      <c r="DV68" s="872"/>
      <c r="DW68" s="872"/>
      <c r="DX68" s="872"/>
      <c r="DY68" s="872"/>
      <c r="DZ68" s="872"/>
      <c r="EA68" s="872"/>
      <c r="EB68" s="872"/>
      <c r="EC68" s="872"/>
      <c r="ED68" s="872"/>
      <c r="EE68" s="872"/>
      <c r="EF68" s="872"/>
      <c r="EG68" s="872"/>
      <c r="EH68" s="872"/>
      <c r="EI68" s="872"/>
      <c r="EJ68" s="872"/>
      <c r="EL68" s="265"/>
      <c r="EO68" s="246"/>
      <c r="FG68" s="875"/>
      <c r="FH68" s="875"/>
      <c r="FI68" s="875"/>
      <c r="FJ68" s="875"/>
      <c r="FK68" s="875"/>
      <c r="FL68" s="875"/>
    </row>
    <row r="69" spans="1:174" s="846" customFormat="1" ht="15" customHeight="1" outlineLevel="1">
      <c r="A69" s="846">
        <v>106010</v>
      </c>
      <c r="B69" s="835"/>
      <c r="C69" s="848" t="s">
        <v>415</v>
      </c>
      <c r="D69" s="835"/>
      <c r="F69" s="877"/>
      <c r="G69" s="872"/>
      <c r="H69" s="872"/>
      <c r="I69" s="872"/>
      <c r="P69" s="849"/>
      <c r="Q69" s="879"/>
      <c r="R69" s="872"/>
      <c r="S69" s="879"/>
      <c r="T69" s="872"/>
      <c r="U69" s="879"/>
      <c r="V69" s="872"/>
      <c r="W69" s="879"/>
      <c r="X69" s="872"/>
      <c r="Y69" s="879"/>
      <c r="Z69" s="872"/>
      <c r="AA69" s="880"/>
      <c r="AB69" s="872"/>
      <c r="AC69" s="880"/>
      <c r="AD69" s="872"/>
      <c r="AE69" s="880"/>
      <c r="AF69" s="872"/>
      <c r="AG69" s="872"/>
      <c r="AH69" s="872"/>
      <c r="AI69" s="880"/>
      <c r="AJ69" s="872"/>
      <c r="AK69" s="872"/>
      <c r="AL69" s="872"/>
      <c r="AM69" s="872"/>
      <c r="AN69" s="872"/>
      <c r="AO69" s="872"/>
      <c r="AP69" s="872"/>
      <c r="AQ69" s="872"/>
      <c r="AR69" s="872"/>
      <c r="AS69" s="872"/>
      <c r="AT69" s="872"/>
      <c r="AU69" s="872"/>
      <c r="AW69" s="872"/>
      <c r="AX69" s="872"/>
      <c r="AY69" s="872"/>
      <c r="AZ69" s="872"/>
      <c r="BA69" s="872"/>
      <c r="BB69" s="872"/>
      <c r="BC69" s="872"/>
      <c r="BD69" s="872"/>
      <c r="BE69" s="872"/>
      <c r="BF69" s="872"/>
      <c r="BG69" s="872"/>
      <c r="BH69" s="872"/>
      <c r="BI69" s="872"/>
      <c r="BJ69" s="872"/>
      <c r="BK69" s="872"/>
      <c r="BL69" s="872"/>
      <c r="BM69" s="872"/>
      <c r="BN69" s="878"/>
      <c r="BO69" s="872"/>
      <c r="BP69" s="872"/>
      <c r="BQ69" s="872"/>
      <c r="BR69" s="872"/>
      <c r="BS69" s="872"/>
      <c r="BT69" s="872"/>
      <c r="BU69" s="872"/>
      <c r="BV69" s="872"/>
      <c r="BW69" s="872"/>
      <c r="BX69" s="872"/>
      <c r="BY69" s="872"/>
      <c r="BZ69" s="872"/>
      <c r="CA69" s="872"/>
      <c r="CB69" s="872"/>
      <c r="CC69" s="872"/>
      <c r="CD69" s="872"/>
      <c r="CE69" s="872"/>
      <c r="CF69" s="872"/>
      <c r="CG69" s="872"/>
      <c r="CH69" s="872"/>
      <c r="CI69" s="872"/>
      <c r="CJ69" s="872"/>
      <c r="CK69" s="872"/>
      <c r="CL69" s="872"/>
      <c r="CM69" s="872"/>
      <c r="CN69" s="872"/>
      <c r="CO69" s="872"/>
      <c r="CR69" s="872"/>
      <c r="CS69" s="872"/>
      <c r="CT69" s="872"/>
      <c r="CU69" s="872"/>
      <c r="CV69" s="872"/>
      <c r="CW69" s="872"/>
      <c r="CX69" s="872"/>
      <c r="CY69" s="872"/>
      <c r="CZ69" s="872"/>
      <c r="DA69" s="872"/>
      <c r="DB69" s="872"/>
      <c r="DC69" s="872"/>
      <c r="DD69" s="872"/>
      <c r="DE69" s="872"/>
      <c r="DF69" s="872"/>
      <c r="DG69" s="872"/>
      <c r="DH69" s="872"/>
      <c r="DI69" s="872"/>
      <c r="DJ69" s="872"/>
      <c r="DK69" s="872"/>
      <c r="DL69" s="872"/>
      <c r="DM69" s="872"/>
      <c r="DN69" s="872"/>
      <c r="DO69" s="872"/>
      <c r="DP69" s="872"/>
      <c r="DQ69" s="872"/>
      <c r="DR69" s="872"/>
      <c r="DS69" s="872"/>
      <c r="DT69" s="872"/>
      <c r="DU69" s="872"/>
      <c r="DV69" s="872"/>
      <c r="DW69" s="872"/>
      <c r="DX69" s="872"/>
      <c r="DY69" s="872"/>
      <c r="DZ69" s="872"/>
      <c r="EA69" s="872"/>
      <c r="EB69" s="872"/>
      <c r="EC69" s="872"/>
      <c r="ED69" s="872"/>
      <c r="EE69" s="872"/>
      <c r="EF69" s="872"/>
      <c r="EG69" s="872"/>
      <c r="EH69" s="872"/>
      <c r="EI69" s="872"/>
      <c r="EJ69" s="872"/>
      <c r="EL69" s="265"/>
      <c r="EO69" s="246"/>
      <c r="FG69" s="875"/>
      <c r="FH69" s="875"/>
      <c r="FI69" s="875"/>
      <c r="FJ69" s="875"/>
      <c r="FK69" s="875"/>
      <c r="FL69" s="875"/>
    </row>
    <row r="70" spans="1:174" s="846" customFormat="1" ht="15" customHeight="1" outlineLevel="1">
      <c r="A70" s="846">
        <v>106010</v>
      </c>
      <c r="B70" s="881"/>
      <c r="C70" s="174"/>
      <c r="D70" s="276"/>
      <c r="E70" s="274"/>
      <c r="F70" s="231"/>
      <c r="G70" s="266"/>
      <c r="H70" s="230"/>
      <c r="I70" s="231"/>
      <c r="J70" s="863"/>
      <c r="K70" s="863"/>
      <c r="L70" s="863"/>
      <c r="M70" s="863"/>
      <c r="N70" s="908"/>
      <c r="O70" s="863"/>
      <c r="P70" s="849"/>
      <c r="Q70" s="277"/>
      <c r="R70" s="266"/>
      <c r="S70" s="277"/>
      <c r="T70" s="266"/>
      <c r="U70" s="277"/>
      <c r="V70" s="266"/>
      <c r="W70" s="277"/>
      <c r="X70" s="266"/>
      <c r="Y70" s="277"/>
      <c r="Z70" s="266"/>
      <c r="AA70" s="864"/>
      <c r="AB70" s="266"/>
      <c r="AC70" s="864"/>
      <c r="AD70" s="266"/>
      <c r="AE70" s="864"/>
      <c r="AF70" s="266"/>
      <c r="AG70" s="266"/>
      <c r="AH70" s="266"/>
      <c r="AI70" s="864"/>
      <c r="AJ70" s="266"/>
      <c r="AK70" s="266"/>
      <c r="AL70" s="266"/>
      <c r="AM70" s="266"/>
      <c r="AN70" s="266"/>
      <c r="AO70" s="266"/>
      <c r="AP70" s="266"/>
      <c r="AQ70" s="266"/>
      <c r="AR70" s="266"/>
      <c r="AS70" s="266"/>
      <c r="AT70" s="266"/>
      <c r="AU70" s="266"/>
      <c r="AV70" s="274"/>
      <c r="AW70" s="266"/>
      <c r="AX70" s="266"/>
      <c r="AY70" s="266"/>
      <c r="AZ70" s="266"/>
      <c r="BA70" s="266"/>
      <c r="BB70" s="266"/>
      <c r="BC70" s="266"/>
      <c r="BD70" s="266"/>
      <c r="BE70" s="266"/>
      <c r="BF70" s="266"/>
      <c r="BG70" s="266"/>
      <c r="BH70" s="266"/>
      <c r="BI70" s="266"/>
      <c r="BJ70" s="266"/>
      <c r="BK70" s="266"/>
      <c r="BL70" s="266"/>
      <c r="BM70" s="266"/>
      <c r="BN70" s="862"/>
      <c r="BO70" s="266"/>
      <c r="BP70" s="266"/>
      <c r="BQ70" s="266"/>
      <c r="BR70" s="266"/>
      <c r="BS70" s="266"/>
      <c r="BT70" s="266"/>
      <c r="BU70" s="266"/>
      <c r="BV70" s="266"/>
      <c r="BW70" s="266"/>
      <c r="BX70" s="909"/>
      <c r="BY70" s="910"/>
      <c r="BZ70" s="910"/>
      <c r="CA70" s="910"/>
      <c r="CB70" s="910"/>
      <c r="CC70" s="910"/>
      <c r="CD70" s="910"/>
      <c r="CE70" s="910"/>
      <c r="CF70" s="910"/>
      <c r="CG70" s="910"/>
      <c r="CH70" s="910"/>
      <c r="CI70" s="910"/>
      <c r="CJ70" s="910"/>
      <c r="CK70" s="910"/>
      <c r="CL70" s="910"/>
      <c r="CM70" s="910"/>
      <c r="CN70" s="910"/>
      <c r="CO70" s="911"/>
      <c r="CQ70" s="274"/>
      <c r="CR70" s="266"/>
      <c r="CS70" s="266"/>
      <c r="CT70" s="266"/>
      <c r="CU70" s="266"/>
      <c r="CV70" s="266"/>
      <c r="CW70" s="266"/>
      <c r="CX70" s="266"/>
      <c r="CY70" s="266"/>
      <c r="CZ70" s="266"/>
      <c r="DA70" s="266"/>
      <c r="DB70" s="266"/>
      <c r="DC70" s="266"/>
      <c r="DD70" s="266"/>
      <c r="DE70" s="266"/>
      <c r="DF70" s="266"/>
      <c r="DG70" s="266"/>
      <c r="DH70" s="266"/>
      <c r="DI70" s="266"/>
      <c r="DJ70" s="266"/>
      <c r="DK70" s="266"/>
      <c r="DL70" s="266"/>
      <c r="DM70" s="266"/>
      <c r="DN70" s="266"/>
      <c r="DO70" s="266"/>
      <c r="DP70" s="266"/>
      <c r="DQ70" s="266"/>
      <c r="DR70" s="266"/>
      <c r="DS70" s="909"/>
      <c r="DT70" s="910"/>
      <c r="DU70" s="910"/>
      <c r="DV70" s="910"/>
      <c r="DW70" s="910"/>
      <c r="DX70" s="910"/>
      <c r="DY70" s="910"/>
      <c r="DZ70" s="910"/>
      <c r="EA70" s="910"/>
      <c r="EB70" s="910"/>
      <c r="EC70" s="910"/>
      <c r="ED70" s="910"/>
      <c r="EE70" s="910"/>
      <c r="EF70" s="910"/>
      <c r="EG70" s="910"/>
      <c r="EH70" s="910"/>
      <c r="EI70" s="910"/>
      <c r="EJ70" s="911"/>
      <c r="EL70" s="1337"/>
      <c r="EM70" s="274"/>
      <c r="EN70" s="274"/>
      <c r="EO70" s="229"/>
      <c r="EP70" s="229"/>
      <c r="EQ70" s="274"/>
      <c r="ER70" s="274"/>
      <c r="ES70" s="274"/>
      <c r="ET70" s="274"/>
      <c r="EU70" s="229">
        <f t="shared" ref="EU70:EU72" si="1280">+EP70+EQ70+ER70</f>
        <v>0</v>
      </c>
      <c r="EW70" s="277"/>
      <c r="EX70" s="277"/>
      <c r="EY70" s="277"/>
      <c r="EZ70" s="277"/>
      <c r="FA70" s="277"/>
      <c r="FB70" s="277"/>
      <c r="FC70" s="277"/>
      <c r="FD70" s="277"/>
      <c r="FE70" s="277"/>
      <c r="FF70" s="277"/>
      <c r="FG70" s="275"/>
      <c r="FH70" s="275"/>
      <c r="FI70" s="275"/>
      <c r="FJ70" s="275"/>
      <c r="FK70" s="275"/>
      <c r="FL70" s="275"/>
    </row>
    <row r="71" spans="1:174" s="846" customFormat="1" ht="15" customHeight="1" outlineLevel="1">
      <c r="A71" s="846" t="s">
        <v>942</v>
      </c>
      <c r="B71" s="881"/>
      <c r="C71" s="848" t="s">
        <v>419</v>
      </c>
      <c r="D71" s="276" t="s">
        <v>2</v>
      </c>
      <c r="E71" s="274"/>
      <c r="F71" s="231"/>
      <c r="G71" s="266"/>
      <c r="H71" s="230"/>
      <c r="I71" s="231"/>
      <c r="J71" s="863"/>
      <c r="K71" s="863"/>
      <c r="L71" s="863"/>
      <c r="M71" s="863"/>
      <c r="N71" s="908"/>
      <c r="O71" s="863"/>
      <c r="P71" s="849"/>
      <c r="Q71" s="277"/>
      <c r="R71" s="266"/>
      <c r="S71" s="277"/>
      <c r="T71" s="266"/>
      <c r="U71" s="277"/>
      <c r="V71" s="266"/>
      <c r="W71" s="277"/>
      <c r="X71" s="266"/>
      <c r="Y71" s="277"/>
      <c r="Z71" s="266"/>
      <c r="AA71" s="864"/>
      <c r="AB71" s="266"/>
      <c r="AC71" s="864"/>
      <c r="AD71" s="266"/>
      <c r="AE71" s="864"/>
      <c r="AF71" s="266"/>
      <c r="AG71" s="266"/>
      <c r="AH71" s="266"/>
      <c r="AI71" s="864"/>
      <c r="AJ71" s="266"/>
      <c r="AK71" s="266"/>
      <c r="AL71" s="266"/>
      <c r="AM71" s="266"/>
      <c r="AN71" s="266"/>
      <c r="AO71" s="266"/>
      <c r="AP71" s="266"/>
      <c r="AQ71" s="266"/>
      <c r="AR71" s="266"/>
      <c r="AS71" s="266"/>
      <c r="AT71" s="266"/>
      <c r="AU71" s="266"/>
      <c r="AV71" s="274"/>
      <c r="AW71" s="266"/>
      <c r="AX71" s="266"/>
      <c r="AY71" s="266"/>
      <c r="AZ71" s="266"/>
      <c r="BA71" s="266"/>
      <c r="BB71" s="266"/>
      <c r="BC71" s="266"/>
      <c r="BD71" s="266"/>
      <c r="BE71" s="266"/>
      <c r="BF71" s="266"/>
      <c r="BG71" s="266"/>
      <c r="BH71" s="266"/>
      <c r="BI71" s="266"/>
      <c r="BJ71" s="266"/>
      <c r="BK71" s="266"/>
      <c r="BL71" s="266"/>
      <c r="BM71" s="266"/>
      <c r="BN71" s="862"/>
      <c r="BO71" s="266"/>
      <c r="BP71" s="266"/>
      <c r="BQ71" s="266"/>
      <c r="BR71" s="266"/>
      <c r="BS71" s="266"/>
      <c r="BT71" s="266"/>
      <c r="BU71" s="266"/>
      <c r="BV71" s="266"/>
      <c r="BW71" s="266"/>
      <c r="BX71" s="1176"/>
      <c r="BY71" s="1176"/>
      <c r="BZ71" s="1176"/>
      <c r="CA71" s="1176"/>
      <c r="CB71" s="1176"/>
      <c r="CC71" s="1176"/>
      <c r="CD71" s="1176"/>
      <c r="CE71" s="1176"/>
      <c r="CF71" s="1176"/>
      <c r="CG71" s="1176"/>
      <c r="CH71" s="1176"/>
      <c r="CI71" s="1176"/>
      <c r="CJ71" s="1176"/>
      <c r="CK71" s="1176"/>
      <c r="CL71" s="1176"/>
      <c r="CM71" s="1176"/>
      <c r="CN71" s="1176"/>
      <c r="CO71" s="1176"/>
      <c r="CQ71" s="274"/>
      <c r="CR71" s="266"/>
      <c r="CS71" s="266"/>
      <c r="CT71" s="266"/>
      <c r="CU71" s="266"/>
      <c r="CV71" s="266"/>
      <c r="CW71" s="266"/>
      <c r="CX71" s="266"/>
      <c r="CY71" s="266"/>
      <c r="CZ71" s="266"/>
      <c r="DA71" s="266"/>
      <c r="DB71" s="266"/>
      <c r="DC71" s="266"/>
      <c r="DD71" s="266"/>
      <c r="DE71" s="266"/>
      <c r="DF71" s="266"/>
      <c r="DG71" s="266"/>
      <c r="DH71" s="266"/>
      <c r="DI71" s="266"/>
      <c r="DJ71" s="266"/>
      <c r="DK71" s="266"/>
      <c r="DL71" s="266"/>
      <c r="DM71" s="266"/>
      <c r="DN71" s="266"/>
      <c r="DO71" s="266"/>
      <c r="DP71" s="266"/>
      <c r="DQ71" s="266"/>
      <c r="DR71" s="266"/>
      <c r="DS71" s="1176"/>
      <c r="DT71" s="1176"/>
      <c r="DU71" s="1176"/>
      <c r="DV71" s="1176"/>
      <c r="DW71" s="1176"/>
      <c r="DX71" s="1176"/>
      <c r="DY71" s="1176"/>
      <c r="DZ71" s="1176"/>
      <c r="EA71" s="1176"/>
      <c r="EB71" s="1176"/>
      <c r="EC71" s="1176"/>
      <c r="ED71" s="1176"/>
      <c r="EE71" s="1176"/>
      <c r="EF71" s="1176"/>
      <c r="EG71" s="1176"/>
      <c r="EH71" s="1176"/>
      <c r="EI71" s="1176"/>
      <c r="EJ71" s="1176"/>
      <c r="EL71" s="229"/>
      <c r="EM71" s="274"/>
      <c r="EN71" s="274"/>
      <c r="EO71" s="229"/>
      <c r="EP71" s="274"/>
      <c r="EQ71" s="274"/>
      <c r="ER71" s="274"/>
      <c r="ES71" s="274"/>
      <c r="ET71" s="274"/>
      <c r="EU71" s="229">
        <f t="shared" si="1280"/>
        <v>0</v>
      </c>
      <c r="EW71" s="277"/>
      <c r="EX71" s="277"/>
      <c r="EY71" s="277"/>
      <c r="EZ71" s="277"/>
      <c r="FA71" s="277"/>
      <c r="FB71" s="277"/>
      <c r="FC71" s="277"/>
      <c r="FD71" s="277"/>
      <c r="FE71" s="277"/>
      <c r="FF71" s="277"/>
      <c r="FG71" s="275"/>
      <c r="FH71" s="275"/>
      <c r="FI71" s="275"/>
      <c r="FJ71" s="275"/>
      <c r="FK71" s="275"/>
      <c r="FL71" s="275"/>
    </row>
    <row r="72" spans="1:174" s="246" customFormat="1" ht="15" customHeight="1" outlineLevel="1">
      <c r="A72" s="246">
        <v>106020</v>
      </c>
      <c r="B72" s="302"/>
      <c r="C72" s="227" t="s">
        <v>420</v>
      </c>
      <c r="D72" s="228" t="s">
        <v>421</v>
      </c>
      <c r="E72" s="229" t="s">
        <v>20</v>
      </c>
      <c r="F72" s="231">
        <v>4850</v>
      </c>
      <c r="G72" s="231">
        <v>900</v>
      </c>
      <c r="H72" s="230">
        <f t="shared" ref="H72" si="1281">+F72+G72</f>
        <v>5750</v>
      </c>
      <c r="I72" s="231">
        <v>15</v>
      </c>
      <c r="J72" s="234">
        <v>1</v>
      </c>
      <c r="K72" s="234"/>
      <c r="L72" s="234">
        <v>0</v>
      </c>
      <c r="M72" s="234">
        <v>0</v>
      </c>
      <c r="N72" s="234">
        <v>0</v>
      </c>
      <c r="O72" s="234">
        <f t="shared" ref="O72" si="1282">SUM(J72:N72)</f>
        <v>1</v>
      </c>
      <c r="P72" s="756" t="s">
        <v>422</v>
      </c>
      <c r="Q72" s="237"/>
      <c r="R72" s="231">
        <f t="shared" ref="R72" si="1283">($F72/30/8*1.5)*Q72</f>
        <v>0</v>
      </c>
      <c r="S72" s="237"/>
      <c r="T72" s="231">
        <f t="shared" ref="T72" si="1284">($F72/30/8*2)*S72</f>
        <v>0</v>
      </c>
      <c r="U72" s="237"/>
      <c r="V72" s="231">
        <f t="shared" ref="V72" si="1285">($F72/30/8*1.5)*U72</f>
        <v>0</v>
      </c>
      <c r="W72" s="237"/>
      <c r="X72" s="231">
        <f t="shared" ref="X72" si="1286">($F72/30/8*2)*W72</f>
        <v>0</v>
      </c>
      <c r="Y72" s="237"/>
      <c r="Z72" s="231">
        <f t="shared" ref="Z72" si="1287">(($F72/30/8)*1.5)*Y72</f>
        <v>0</v>
      </c>
      <c r="AA72" s="238"/>
      <c r="AB72" s="231">
        <f t="shared" ref="AB72" si="1288">(($F72/30/8)*2)*AA72</f>
        <v>0</v>
      </c>
      <c r="AC72" s="238"/>
      <c r="AD72" s="231">
        <f t="shared" ref="AD72" si="1289">(($F72/30/8)*1.5)*AC72</f>
        <v>0</v>
      </c>
      <c r="AE72" s="238"/>
      <c r="AF72" s="231">
        <f t="shared" ref="AF72" si="1290">(($F72/30/8)*2)*AE72</f>
        <v>0</v>
      </c>
      <c r="AG72" s="231"/>
      <c r="AH72" s="231">
        <f t="shared" ref="AH72" si="1291">(($F72/30/8)*1.5)*AG72</f>
        <v>0</v>
      </c>
      <c r="AI72" s="238"/>
      <c r="AJ72" s="231">
        <f t="shared" ref="AJ72" si="1292">(($F72/30/8)*2)*AI72</f>
        <v>0</v>
      </c>
      <c r="AK72" s="231"/>
      <c r="AL72" s="231"/>
      <c r="AM72" s="231"/>
      <c r="AN72" s="231"/>
      <c r="AO72" s="231"/>
      <c r="AP72" s="231"/>
      <c r="AQ72" s="231"/>
      <c r="AR72" s="231"/>
      <c r="AS72" s="231"/>
      <c r="AT72" s="231"/>
      <c r="AU72" s="231"/>
      <c r="AV72" s="1407"/>
      <c r="AW72" s="231">
        <f t="shared" ref="AW72" si="1293">((F72/30)*I72)*$J72</f>
        <v>2425</v>
      </c>
      <c r="AX72" s="231">
        <f>((G72/30)*I72)*$J72</f>
        <v>450</v>
      </c>
      <c r="AY72" s="231">
        <f t="shared" ref="AY72" si="1294">Q72</f>
        <v>0</v>
      </c>
      <c r="AZ72" s="231">
        <f t="shared" ref="AZ72" si="1295">R72</f>
        <v>0</v>
      </c>
      <c r="BA72" s="231">
        <f t="shared" ref="BA72" si="1296">S72</f>
        <v>0</v>
      </c>
      <c r="BB72" s="231">
        <f t="shared" ref="BB72" si="1297">T72</f>
        <v>0</v>
      </c>
      <c r="BC72" s="231">
        <f t="shared" ref="BC72" si="1298">AK72+AP72</f>
        <v>0</v>
      </c>
      <c r="BD72" s="231">
        <f t="shared" ref="BD72:BD73" si="1299">(AW72+AZ72+BB72+BC72)*0.1267</f>
        <v>307.2475</v>
      </c>
      <c r="BE72" s="231">
        <f t="shared" ref="BE72" si="1300">SUM(AW72:BD72)-AY72-BA72</f>
        <v>3182.2474999999999</v>
      </c>
      <c r="BF72" s="231">
        <f t="shared" ref="BF72:BF73" si="1301">(($F72/30)*$I72)*$K72</f>
        <v>0</v>
      </c>
      <c r="BG72" s="231">
        <f>(($G72/30)*$I72)*$K72</f>
        <v>0</v>
      </c>
      <c r="BH72" s="231">
        <f t="shared" ref="BH72" si="1302">U72</f>
        <v>0</v>
      </c>
      <c r="BI72" s="231">
        <f t="shared" ref="BI72" si="1303">V72</f>
        <v>0</v>
      </c>
      <c r="BJ72" s="231">
        <f t="shared" ref="BJ72" si="1304">W72</f>
        <v>0</v>
      </c>
      <c r="BK72" s="231">
        <f t="shared" ref="BK72" si="1305">X72</f>
        <v>0</v>
      </c>
      <c r="BL72" s="231">
        <f t="shared" ref="BL72" si="1306">AL72+AQ72</f>
        <v>0</v>
      </c>
      <c r="BM72" s="231">
        <f t="shared" ref="BM72:BM73" si="1307">(+BF72+BI72+BK72+BL72)*0.1267</f>
        <v>0</v>
      </c>
      <c r="BN72" s="230">
        <f t="shared" ref="BN72" si="1308">SUM(BF72:BM72)-BH72-BJ72</f>
        <v>0</v>
      </c>
      <c r="BO72" s="231">
        <f t="shared" ref="BO72:BO73" si="1309">(($F72/30)*$I72)*$L72</f>
        <v>0</v>
      </c>
      <c r="BP72" s="231">
        <f t="shared" ref="BP72:BP73" si="1310">(($G72/30)*$I72)*$L72</f>
        <v>0</v>
      </c>
      <c r="BQ72" s="231">
        <f t="shared" ref="BQ72" si="1311">Y72</f>
        <v>0</v>
      </c>
      <c r="BR72" s="231">
        <f t="shared" ref="BR72" si="1312">Z72</f>
        <v>0</v>
      </c>
      <c r="BS72" s="231">
        <f t="shared" ref="BS72" si="1313">AA72</f>
        <v>0</v>
      </c>
      <c r="BT72" s="231">
        <f t="shared" ref="BT72" si="1314">AB72</f>
        <v>0</v>
      </c>
      <c r="BU72" s="231">
        <f t="shared" ref="BU72" si="1315">AM72+AR72</f>
        <v>0</v>
      </c>
      <c r="BV72" s="231">
        <f t="shared" ref="BV72:BV73" si="1316">(BO72+BR72+BT72+BU72)*0.1267</f>
        <v>0</v>
      </c>
      <c r="BW72" s="231">
        <f t="shared" ref="BW72" si="1317">SUM(BO72:BV72)-BQ72-BS72</f>
        <v>0</v>
      </c>
      <c r="BX72" s="757">
        <f t="shared" ref="BX72:BX73" si="1318">(($F72/30)*$I72)*$M72</f>
        <v>0</v>
      </c>
      <c r="BY72" s="758">
        <f t="shared" ref="BY72:BY73" si="1319">(($G72/30)*$I72)*$M72</f>
        <v>0</v>
      </c>
      <c r="BZ72" s="758">
        <f t="shared" ref="BZ72" si="1320">AC72</f>
        <v>0</v>
      </c>
      <c r="CA72" s="758">
        <f t="shared" ref="CA72" si="1321">AD72</f>
        <v>0</v>
      </c>
      <c r="CB72" s="758">
        <f t="shared" ref="CB72" si="1322">AE72</f>
        <v>0</v>
      </c>
      <c r="CC72" s="758">
        <f t="shared" ref="CC72" si="1323">AF72</f>
        <v>0</v>
      </c>
      <c r="CD72" s="758">
        <f t="shared" ref="CD72" si="1324">AN72+AS72</f>
        <v>0</v>
      </c>
      <c r="CE72" s="759">
        <f>(BX72+CA72+CC72)*0.09</f>
        <v>0</v>
      </c>
      <c r="CF72" s="760">
        <f t="shared" ref="CF72" si="1325">SUM(BX72:CE72)-BZ72-CB72</f>
        <v>0</v>
      </c>
      <c r="CG72" s="761">
        <f>(($F72/30)*$I72)*N72</f>
        <v>0</v>
      </c>
      <c r="CH72" s="758">
        <f t="shared" ref="CH72:CH73" si="1326">(($G72/30)*$I72)*$N72</f>
        <v>0</v>
      </c>
      <c r="CI72" s="758">
        <f t="shared" ref="CI72" si="1327">+AG72</f>
        <v>0</v>
      </c>
      <c r="CJ72" s="758">
        <f t="shared" ref="CJ72" si="1328">AH72</f>
        <v>0</v>
      </c>
      <c r="CK72" s="758">
        <f t="shared" ref="CK72" si="1329">AI72</f>
        <v>0</v>
      </c>
      <c r="CL72" s="758">
        <f t="shared" ref="CL72" si="1330">AJ72</f>
        <v>0</v>
      </c>
      <c r="CM72" s="758">
        <f t="shared" ref="CM72" si="1331">AO72+AT72</f>
        <v>0</v>
      </c>
      <c r="CN72" s="759">
        <f>(CG72+CJ72+CL72)*0.09</f>
        <v>0</v>
      </c>
      <c r="CO72" s="759">
        <f t="shared" ref="CO72" si="1332">SUM(CG72:CN72)-CI72-CK72</f>
        <v>0</v>
      </c>
      <c r="CQ72" s="229" t="s">
        <v>20</v>
      </c>
      <c r="CR72" s="231">
        <f t="shared" ref="CR72:CR73" si="1333">IF($CQ72="PROQUIMA",$AW72+$BF72+$BO72+$BX72+$CG72,0)</f>
        <v>2425</v>
      </c>
      <c r="CS72" s="231">
        <f t="shared" ref="CS72:CS73" si="1334">IF($CQ72="PROQUIMA",$AX72+$BG72+$BP72+$BY72+$CH72,0)</f>
        <v>450</v>
      </c>
      <c r="CT72" s="231">
        <f t="shared" ref="CT72:CT73" si="1335">IF($CQ72="PROQUIMA",$AY72+$BH72+$BQ72+$BZ72+$CI72,0)</f>
        <v>0</v>
      </c>
      <c r="CU72" s="231">
        <f t="shared" ref="CU72:CU73" si="1336">IF($CQ72="PROQUIMA",$AZ72+$BI72+$BR72+$CA72+$CJ72,0)</f>
        <v>0</v>
      </c>
      <c r="CV72" s="231">
        <f t="shared" ref="CV72:CV73" si="1337">IF($CQ72="PROQUIMA",$BA72+$BJ72+$BS72+$CB72+$CK72,0)</f>
        <v>0</v>
      </c>
      <c r="CW72" s="231">
        <f t="shared" ref="CW72:CW73" si="1338">IF($CQ72="PROQUIMA",$BB72+$BK72+$BT72+$CC72+$CL72,0)</f>
        <v>0</v>
      </c>
      <c r="CX72" s="231">
        <f t="shared" ref="CX72:CX73" si="1339">IF($CQ72="PROQUIMA",$BC72+$BL72+$BU72+$CD72+$CM72,0)</f>
        <v>0</v>
      </c>
      <c r="CY72" s="231">
        <f t="shared" ref="CY72" si="1340">IF($CQ72="PROQUIMA",$BD72+$BM72+$BV72+$CE72+CN72,0)</f>
        <v>307.2475</v>
      </c>
      <c r="CZ72" s="231">
        <f t="shared" ref="CZ72" si="1341">SUM(CR72:CY72)-CT72-CV72</f>
        <v>3182.2474999999999</v>
      </c>
      <c r="DA72" s="231">
        <f t="shared" ref="DA72:DA73" si="1342">IF($CQ72="UNHESA",$AW72+$BF72+$BO72+$BX72+$CG72,0)</f>
        <v>0</v>
      </c>
      <c r="DB72" s="231">
        <f t="shared" ref="DB72:DB73" si="1343">IF($CQ72="UNHESA",$AX72+$BG72+$BP72+$BY72+$CH72,0)</f>
        <v>0</v>
      </c>
      <c r="DC72" s="231">
        <f t="shared" ref="DC72:DC73" si="1344">IF($CQ72="UNHESA",$AY72+$BH72+$BQ72+$BZ72+$CI72,0)</f>
        <v>0</v>
      </c>
      <c r="DD72" s="231">
        <f t="shared" ref="DD72:DD73" si="1345">IF($CQ72="UNHESA",$AZ72+$BI72+$BR72+$CA72+$CJ72,0)</f>
        <v>0</v>
      </c>
      <c r="DE72" s="231">
        <f t="shared" ref="DE72:DE73" si="1346">IF($CQ72="UNHESA",$BA72+$BJ72+$BS72+$CB72+$CK72,0)</f>
        <v>0</v>
      </c>
      <c r="DF72" s="231">
        <f t="shared" ref="DF72:DF73" si="1347">IF($CQ72="UNHESA",$BB72+$BK72+$BT72+$CC72+$CL72,0)</f>
        <v>0</v>
      </c>
      <c r="DG72" s="231">
        <f t="shared" ref="DG72:DG73" si="1348">IF($CQ72="UNHESA",$BC72+$BL72+$BU72+$CD72+$CM72,0)</f>
        <v>0</v>
      </c>
      <c r="DH72" s="231">
        <f t="shared" ref="DH72:DH73" si="1349">IF($CQ72="UNHESA",$BD72+$BM72+$BV72+$CE72+$CN72,0)</f>
        <v>0</v>
      </c>
      <c r="DI72" s="231">
        <f t="shared" ref="DI72" si="1350">SUM(DA72:DH72)-DC72-DE72</f>
        <v>0</v>
      </c>
      <c r="DJ72" s="231">
        <f t="shared" ref="DJ72:DJ73" si="1351">IF($CQ72="UNHESA LIQUIDOS",$AW72+$BF72+$BO72+$BX72+$CG72,0)</f>
        <v>0</v>
      </c>
      <c r="DK72" s="231">
        <f t="shared" ref="DK72:DK73" si="1352">IF($CQ72="CALIDUL",$AX72+$BG72+$BP72+$BY72+$CH72,0)</f>
        <v>0</v>
      </c>
      <c r="DL72" s="231">
        <f t="shared" ref="DL72:DL73" si="1353">IF($CQ72="CALIDUL",$AY72+$BH72+$BQ72+$BZ72+$CI72,0)</f>
        <v>0</v>
      </c>
      <c r="DM72" s="231">
        <f t="shared" ref="DM72:DM73" si="1354">IF($CQ72="CALIDUL",$AZ72+$BI72+$BR72+$CA72+$CJ72,0)</f>
        <v>0</v>
      </c>
      <c r="DN72" s="231">
        <f t="shared" ref="DN72:DN73" si="1355">IF($CQ72="CALIDUL",$BA72+$BJ72+$BS72+$CB72+$CK72,0)</f>
        <v>0</v>
      </c>
      <c r="DO72" s="231">
        <f t="shared" ref="DO72:DO73" si="1356">IF($CQ72="CALIDUL",$BB72+$BK72+$BT72+$CC72+$CL72,0)</f>
        <v>0</v>
      </c>
      <c r="DP72" s="231">
        <f t="shared" ref="DP72:DP73" si="1357">IF($CQ72="CALIDUL",$BC72+$BL72+$BU72+$CD72+$CM72,0)</f>
        <v>0</v>
      </c>
      <c r="DQ72" s="231">
        <f t="shared" ref="DQ72:DQ73" si="1358">IF($CQ72="CALIDUL",$BD72+$BM72+$BV72+$CE72+$CN72,0)</f>
        <v>0</v>
      </c>
      <c r="DR72" s="231">
        <f t="shared" ref="DR72" si="1359">SUM(DJ72:DQ72)-DL72-DN72</f>
        <v>0</v>
      </c>
      <c r="DS72" s="757">
        <f t="shared" ref="DS72:DS73" si="1360">IF($CQ72="ECONACIONAL",$AW72+$BF72+$BO72+$BX72+$CG72,0)</f>
        <v>0</v>
      </c>
      <c r="DT72" s="758">
        <f t="shared" ref="DT72:DT73" si="1361">IF($CQ72="ECONACIONAL",$AX72+$BG72+$BP72+$BY72+$CH72,0)</f>
        <v>0</v>
      </c>
      <c r="DU72" s="758">
        <f t="shared" ref="DU72:DU73" si="1362">IF($CQ72="ECONACIONAL",$AY72+$BH72+$BQ72+$BZ72+$CI72,0)</f>
        <v>0</v>
      </c>
      <c r="DV72" s="758">
        <f t="shared" ref="DV72:DV73" si="1363">IF($CQ72="ECONACIONAL",$AZ72+$BI72+$BR72+$CA72+$CJ72,0)</f>
        <v>0</v>
      </c>
      <c r="DW72" s="758">
        <f t="shared" ref="DW72:DW73" si="1364">IF($CQ72="ECONACIONAL",$BA72+$BJ72+$BS72+$CB72+$CK72,0)</f>
        <v>0</v>
      </c>
      <c r="DX72" s="758">
        <f t="shared" ref="DX72:DX73" si="1365">IF($CQ72="ECONACIONAL",$BB72+$BK72+$BT72+$CC72+$CL72,0)</f>
        <v>0</v>
      </c>
      <c r="DY72" s="759">
        <f t="shared" ref="DY72:DY73" si="1366">IF($CQ72="ECONACIONAL",$BC72+$BL72+$BU72+$CD72+$CM72,0)</f>
        <v>0</v>
      </c>
      <c r="DZ72" s="759">
        <f t="shared" ref="DZ72:DZ73" si="1367">IF($CQ72="ECONACIONAL",$BD72+$BM72+$BV72+$CE72+$CN72,0)</f>
        <v>0</v>
      </c>
      <c r="EA72" s="760">
        <f t="shared" ref="EA72" si="1368">SUM(DS72:DZ72)-DU72-DW72</f>
        <v>0</v>
      </c>
      <c r="EB72" s="757">
        <f t="shared" ref="EB72:EB73" si="1369">IF($CQ72="CLEARTEC",$AW72+$BF72+$BO72+$BX72+$CG72,0)</f>
        <v>0</v>
      </c>
      <c r="EC72" s="758">
        <f t="shared" ref="EC72:EC73" si="1370">IF($CQ72="CLEARTEC",$AX72+$BG72+$BP72+$BY72+$CH72,0)</f>
        <v>0</v>
      </c>
      <c r="ED72" s="758">
        <f t="shared" ref="ED72:ED73" si="1371">IF($CQ72="CLEARTEC",$AY72+$BH72+$BQ72+$BZ72+$CI72,0)</f>
        <v>0</v>
      </c>
      <c r="EE72" s="758">
        <f t="shared" ref="EE72:EE73" si="1372">IF($CQ72="CLEARTEC",$AZ72+$BI72+$BR72+$CA72+$CJ72,0)</f>
        <v>0</v>
      </c>
      <c r="EF72" s="758">
        <f t="shared" ref="EF72:EF73" si="1373">IF($CQ72="CLEARTEC",$BA72+$BJ72+$BS72+$CB72+$CK72,0)</f>
        <v>0</v>
      </c>
      <c r="EG72" s="758">
        <f t="shared" ref="EG72:EG73" si="1374">IF($CQ72="CLEARTEC",$BB72+$BK72+$BT72+$CC72+$CL72,0)</f>
        <v>0</v>
      </c>
      <c r="EH72" s="759">
        <f t="shared" ref="EH72:EH73" si="1375">IF($CQ72="CLEARTEC",$BC72+$BL72+$BU72+$CD72+$CM72,0)</f>
        <v>0</v>
      </c>
      <c r="EI72" s="759">
        <f t="shared" ref="EI72:EI73" si="1376">IF($CQ72="CLEARTEC",$BD72+$BM72+$BV72+$CE72+$CN72,0)</f>
        <v>0</v>
      </c>
      <c r="EJ72" s="759">
        <f t="shared" ref="EJ72" si="1377">SUM(EB72:EI72)-ED72-EF72</f>
        <v>0</v>
      </c>
      <c r="EL72" s="1485">
        <v>99.64</v>
      </c>
      <c r="EM72" s="856"/>
      <c r="EN72" s="229"/>
      <c r="EO72" s="229"/>
      <c r="EP72" s="229"/>
      <c r="EQ72" s="229"/>
      <c r="ER72" s="274"/>
      <c r="ES72" s="229"/>
      <c r="ET72" s="274"/>
      <c r="EU72" s="229">
        <f t="shared" si="1280"/>
        <v>0</v>
      </c>
      <c r="EW72" s="237">
        <f t="shared" ref="EW72" si="1378">IF($I72&lt;=15,EL72/2,EL72)</f>
        <v>49.82</v>
      </c>
      <c r="EX72" s="237">
        <f t="shared" ref="EX72" si="1379">IF($I72&lt;=15,EM72/2,EM72)</f>
        <v>0</v>
      </c>
      <c r="EY72" s="237">
        <f t="shared" ref="EY72" si="1380">IF($I72&lt;=15,EN72/2,EN72)</f>
        <v>0</v>
      </c>
      <c r="EZ72" s="237">
        <f t="shared" ref="EZ72" si="1381">IF($I72&lt;=15,EO72/2,EO72)</f>
        <v>0</v>
      </c>
      <c r="FA72" s="237">
        <f t="shared" ref="FA72" si="1382">IF($I72&lt;=15,EP72/2,EP72)</f>
        <v>0</v>
      </c>
      <c r="FB72" s="237">
        <f t="shared" ref="FB72" si="1383">IF($I72&lt;=15,EQ72/2,EQ72)</f>
        <v>0</v>
      </c>
      <c r="FC72" s="237">
        <f>IF($I72&lt;=15,ER72/2,ER72)</f>
        <v>0</v>
      </c>
      <c r="FD72" s="237">
        <f t="shared" ref="FD72" si="1384">IF($I72&lt;=15,ES72/2,ES72)</f>
        <v>0</v>
      </c>
      <c r="FE72" s="237">
        <f t="shared" ref="FE72" si="1385">IF($I72&lt;=15,ET72/2,ET72)</f>
        <v>0</v>
      </c>
      <c r="FF72" s="237">
        <f>IF($I72&lt;=15,EU72/2,EU72)</f>
        <v>0</v>
      </c>
      <c r="FG72" s="1188"/>
      <c r="FH72" s="1188"/>
      <c r="FI72" s="1188"/>
      <c r="FJ72" s="1188"/>
      <c r="FK72" s="1188"/>
      <c r="FL72" s="1188"/>
      <c r="FN72" s="1370"/>
      <c r="FO72" s="1370"/>
      <c r="FP72" s="1371"/>
      <c r="FQ72" s="1370"/>
      <c r="FR72" s="1372"/>
    </row>
    <row r="73" spans="1:174" s="246" customFormat="1" ht="15" customHeight="1" outlineLevel="1">
      <c r="A73" s="246">
        <v>106020</v>
      </c>
      <c r="B73" s="302">
        <v>15</v>
      </c>
      <c r="C73" s="227" t="s">
        <v>423</v>
      </c>
      <c r="D73" s="228" t="s">
        <v>424</v>
      </c>
      <c r="E73" s="229" t="s">
        <v>16</v>
      </c>
      <c r="F73" s="231">
        <v>4850</v>
      </c>
      <c r="G73" s="231">
        <v>900</v>
      </c>
      <c r="H73" s="230">
        <f t="shared" ref="H73" si="1386">+F73+G73</f>
        <v>5750</v>
      </c>
      <c r="I73" s="231">
        <v>15</v>
      </c>
      <c r="J73" s="234"/>
      <c r="K73" s="234">
        <v>1</v>
      </c>
      <c r="L73" s="234">
        <v>0</v>
      </c>
      <c r="M73" s="234">
        <v>0</v>
      </c>
      <c r="N73" s="234">
        <v>0</v>
      </c>
      <c r="O73" s="234">
        <f t="shared" ref="O73" si="1387">SUM(J73:N73)</f>
        <v>1</v>
      </c>
      <c r="P73" s="756"/>
      <c r="Q73" s="237"/>
      <c r="R73" s="231">
        <f t="shared" ref="R73" si="1388">($F73/30/8*1.5)*Q73</f>
        <v>0</v>
      </c>
      <c r="S73" s="237"/>
      <c r="T73" s="231">
        <f t="shared" ref="T73" si="1389">($F73/30/8*2)*S73</f>
        <v>0</v>
      </c>
      <c r="U73" s="237"/>
      <c r="V73" s="231">
        <f t="shared" ref="V73" si="1390">($F73/30/8*1.5)*U73</f>
        <v>0</v>
      </c>
      <c r="W73" s="237"/>
      <c r="X73" s="231">
        <f t="shared" ref="X73" si="1391">($F73/30/8*2)*W73</f>
        <v>0</v>
      </c>
      <c r="Y73" s="237"/>
      <c r="Z73" s="231">
        <f t="shared" ref="Z73" si="1392">(($F73/30/8)*1.5)*Y73</f>
        <v>0</v>
      </c>
      <c r="AA73" s="238"/>
      <c r="AB73" s="231">
        <f t="shared" ref="AB73" si="1393">(($F73/30/8)*2)*AA73</f>
        <v>0</v>
      </c>
      <c r="AC73" s="238"/>
      <c r="AD73" s="231">
        <f t="shared" ref="AD73" si="1394">(($F73/30/8)*1.5)*AC73</f>
        <v>0</v>
      </c>
      <c r="AE73" s="238"/>
      <c r="AF73" s="231">
        <f t="shared" ref="AF73" si="1395">(($F73/30/8)*2)*AE73</f>
        <v>0</v>
      </c>
      <c r="AG73" s="231"/>
      <c r="AH73" s="231">
        <f t="shared" ref="AH73" si="1396">(($F73/30/8)*1.5)*AG73</f>
        <v>0</v>
      </c>
      <c r="AI73" s="238"/>
      <c r="AJ73" s="231">
        <f t="shared" ref="AJ73" si="1397">(($F73/30/8)*2)*AI73</f>
        <v>0</v>
      </c>
      <c r="AK73" s="231"/>
      <c r="AL73" s="231"/>
      <c r="AM73" s="231"/>
      <c r="AN73" s="231"/>
      <c r="AO73" s="231"/>
      <c r="AP73" s="231"/>
      <c r="AQ73" s="231"/>
      <c r="AR73" s="231"/>
      <c r="AS73" s="231"/>
      <c r="AT73" s="231"/>
      <c r="AU73" s="231"/>
      <c r="AV73" s="1407"/>
      <c r="AW73" s="231">
        <f t="shared" ref="AW73" si="1398">((F73/30)*I73)*$J73</f>
        <v>0</v>
      </c>
      <c r="AX73" s="231">
        <f t="shared" ref="AX73" si="1399">((G73/30)*I73)*$J73</f>
        <v>0</v>
      </c>
      <c r="AY73" s="231">
        <f t="shared" ref="AY73" si="1400">Q73</f>
        <v>0</v>
      </c>
      <c r="AZ73" s="231">
        <f t="shared" ref="AZ73" si="1401">R73</f>
        <v>0</v>
      </c>
      <c r="BA73" s="231">
        <f t="shared" ref="BA73" si="1402">S73</f>
        <v>0</v>
      </c>
      <c r="BB73" s="231">
        <f t="shared" ref="BB73" si="1403">T73</f>
        <v>0</v>
      </c>
      <c r="BC73" s="231">
        <f t="shared" ref="BC73" si="1404">AK73+AP73</f>
        <v>0</v>
      </c>
      <c r="BD73" s="231">
        <f t="shared" si="1299"/>
        <v>0</v>
      </c>
      <c r="BE73" s="231">
        <f t="shared" ref="BE73" si="1405">SUM(AW73:BD73)-AY73-BA73</f>
        <v>0</v>
      </c>
      <c r="BF73" s="231">
        <f t="shared" si="1301"/>
        <v>2425</v>
      </c>
      <c r="BG73" s="231">
        <f>(($G73/30)*$I73)*$K73</f>
        <v>450</v>
      </c>
      <c r="BH73" s="231">
        <f t="shared" ref="BH73" si="1406">U73</f>
        <v>0</v>
      </c>
      <c r="BI73" s="231">
        <f t="shared" ref="BI73" si="1407">V73</f>
        <v>0</v>
      </c>
      <c r="BJ73" s="231">
        <f t="shared" ref="BJ73" si="1408">W73</f>
        <v>0</v>
      </c>
      <c r="BK73" s="231">
        <f t="shared" ref="BK73" si="1409">X73</f>
        <v>0</v>
      </c>
      <c r="BL73" s="231">
        <f t="shared" ref="BL73" si="1410">AL73+AQ73</f>
        <v>0</v>
      </c>
      <c r="BM73" s="231">
        <f t="shared" si="1307"/>
        <v>307.2475</v>
      </c>
      <c r="BN73" s="230">
        <f t="shared" ref="BN73" si="1411">SUM(BF73:BM73)-BH73-BJ73</f>
        <v>3182.2474999999999</v>
      </c>
      <c r="BO73" s="231">
        <f t="shared" si="1309"/>
        <v>0</v>
      </c>
      <c r="BP73" s="231">
        <f t="shared" si="1310"/>
        <v>0</v>
      </c>
      <c r="BQ73" s="231">
        <f t="shared" ref="BQ73" si="1412">Y73</f>
        <v>0</v>
      </c>
      <c r="BR73" s="231">
        <f t="shared" ref="BR73" si="1413">Z73</f>
        <v>0</v>
      </c>
      <c r="BS73" s="231">
        <f t="shared" ref="BS73" si="1414">AA73</f>
        <v>0</v>
      </c>
      <c r="BT73" s="231">
        <f t="shared" ref="BT73" si="1415">AB73</f>
        <v>0</v>
      </c>
      <c r="BU73" s="231">
        <f t="shared" ref="BU73" si="1416">AM73+AR73</f>
        <v>0</v>
      </c>
      <c r="BV73" s="231">
        <f t="shared" si="1316"/>
        <v>0</v>
      </c>
      <c r="BW73" s="231">
        <f t="shared" ref="BW73" si="1417">SUM(BO73:BV73)-BQ73-BS73</f>
        <v>0</v>
      </c>
      <c r="BX73" s="757">
        <f t="shared" si="1318"/>
        <v>0</v>
      </c>
      <c r="BY73" s="758">
        <f t="shared" si="1319"/>
        <v>0</v>
      </c>
      <c r="BZ73" s="758">
        <f t="shared" ref="BZ73" si="1418">AC73</f>
        <v>0</v>
      </c>
      <c r="CA73" s="758">
        <f t="shared" ref="CA73" si="1419">AD73</f>
        <v>0</v>
      </c>
      <c r="CB73" s="758">
        <f t="shared" ref="CB73" si="1420">AE73</f>
        <v>0</v>
      </c>
      <c r="CC73" s="758">
        <f t="shared" ref="CC73" si="1421">AF73</f>
        <v>0</v>
      </c>
      <c r="CD73" s="758">
        <f t="shared" ref="CD73" si="1422">AN73+AS73</f>
        <v>0</v>
      </c>
      <c r="CE73" s="759">
        <f>(BX73+CA73+CC73)*0.09</f>
        <v>0</v>
      </c>
      <c r="CF73" s="760">
        <f t="shared" ref="CF73" si="1423">SUM(BX73:CE73)-BZ73-CB73</f>
        <v>0</v>
      </c>
      <c r="CG73" s="761">
        <f>(($F73/30)*$I73)*N73</f>
        <v>0</v>
      </c>
      <c r="CH73" s="758">
        <f t="shared" si="1326"/>
        <v>0</v>
      </c>
      <c r="CI73" s="758">
        <f t="shared" ref="CI73" si="1424">+AG73</f>
        <v>0</v>
      </c>
      <c r="CJ73" s="758">
        <f t="shared" ref="CJ73" si="1425">AH73</f>
        <v>0</v>
      </c>
      <c r="CK73" s="758">
        <f t="shared" ref="CK73" si="1426">AI73</f>
        <v>0</v>
      </c>
      <c r="CL73" s="758">
        <f t="shared" ref="CL73" si="1427">AJ73</f>
        <v>0</v>
      </c>
      <c r="CM73" s="758">
        <f t="shared" ref="CM73" si="1428">AO73+AT73</f>
        <v>0</v>
      </c>
      <c r="CN73" s="759">
        <f>(CG73+CJ73+CL73)*0.09</f>
        <v>0</v>
      </c>
      <c r="CO73" s="759">
        <f t="shared" ref="CO73" si="1429">SUM(CG73:CN73)-CI73-CK73</f>
        <v>0</v>
      </c>
      <c r="CQ73" s="229" t="s">
        <v>16</v>
      </c>
      <c r="CR73" s="231">
        <f t="shared" si="1333"/>
        <v>0</v>
      </c>
      <c r="CS73" s="231">
        <f t="shared" si="1334"/>
        <v>0</v>
      </c>
      <c r="CT73" s="231">
        <f t="shared" si="1335"/>
        <v>0</v>
      </c>
      <c r="CU73" s="231">
        <f t="shared" si="1336"/>
        <v>0</v>
      </c>
      <c r="CV73" s="231">
        <f t="shared" si="1337"/>
        <v>0</v>
      </c>
      <c r="CW73" s="231">
        <f t="shared" si="1338"/>
        <v>0</v>
      </c>
      <c r="CX73" s="231">
        <f t="shared" si="1339"/>
        <v>0</v>
      </c>
      <c r="CY73" s="231">
        <f t="shared" ref="CY73" si="1430">IF($CQ73="PROQUIMA",$BD73+$BM73+$BV73+$CE73+CN73,0)</f>
        <v>0</v>
      </c>
      <c r="CZ73" s="231">
        <f t="shared" ref="CZ73" si="1431">SUM(CR73:CY73)-CT73-CV73</f>
        <v>0</v>
      </c>
      <c r="DA73" s="231">
        <f t="shared" si="1342"/>
        <v>2425</v>
      </c>
      <c r="DB73" s="231">
        <f t="shared" si="1343"/>
        <v>450</v>
      </c>
      <c r="DC73" s="231">
        <f t="shared" si="1344"/>
        <v>0</v>
      </c>
      <c r="DD73" s="231">
        <f t="shared" si="1345"/>
        <v>0</v>
      </c>
      <c r="DE73" s="231">
        <f t="shared" si="1346"/>
        <v>0</v>
      </c>
      <c r="DF73" s="231">
        <f t="shared" si="1347"/>
        <v>0</v>
      </c>
      <c r="DG73" s="231">
        <f t="shared" si="1348"/>
        <v>0</v>
      </c>
      <c r="DH73" s="231">
        <f t="shared" si="1349"/>
        <v>307.2475</v>
      </c>
      <c r="DI73" s="231">
        <f t="shared" ref="DI73" si="1432">SUM(DA73:DH73)-DC73-DE73</f>
        <v>3182.2474999999999</v>
      </c>
      <c r="DJ73" s="231">
        <f t="shared" si="1351"/>
        <v>0</v>
      </c>
      <c r="DK73" s="231">
        <f t="shared" si="1352"/>
        <v>0</v>
      </c>
      <c r="DL73" s="231">
        <f t="shared" si="1353"/>
        <v>0</v>
      </c>
      <c r="DM73" s="231">
        <f t="shared" si="1354"/>
        <v>0</v>
      </c>
      <c r="DN73" s="231">
        <f t="shared" si="1355"/>
        <v>0</v>
      </c>
      <c r="DO73" s="231">
        <f t="shared" si="1356"/>
        <v>0</v>
      </c>
      <c r="DP73" s="231">
        <f t="shared" si="1357"/>
        <v>0</v>
      </c>
      <c r="DQ73" s="231">
        <f t="shared" si="1358"/>
        <v>0</v>
      </c>
      <c r="DR73" s="231">
        <f t="shared" ref="DR73" si="1433">SUM(DJ73:DQ73)-DL73-DN73</f>
        <v>0</v>
      </c>
      <c r="DS73" s="757">
        <f t="shared" si="1360"/>
        <v>0</v>
      </c>
      <c r="DT73" s="758">
        <f t="shared" si="1361"/>
        <v>0</v>
      </c>
      <c r="DU73" s="758">
        <f t="shared" si="1362"/>
        <v>0</v>
      </c>
      <c r="DV73" s="758">
        <f t="shared" si="1363"/>
        <v>0</v>
      </c>
      <c r="DW73" s="758">
        <f t="shared" si="1364"/>
        <v>0</v>
      </c>
      <c r="DX73" s="758">
        <f t="shared" si="1365"/>
        <v>0</v>
      </c>
      <c r="DY73" s="759">
        <f t="shared" si="1366"/>
        <v>0</v>
      </c>
      <c r="DZ73" s="759">
        <f t="shared" si="1367"/>
        <v>0</v>
      </c>
      <c r="EA73" s="760">
        <f t="shared" ref="EA73" si="1434">SUM(DS73:DZ73)-DU73-DW73</f>
        <v>0</v>
      </c>
      <c r="EB73" s="757">
        <f t="shared" si="1369"/>
        <v>0</v>
      </c>
      <c r="EC73" s="758">
        <f t="shared" si="1370"/>
        <v>0</v>
      </c>
      <c r="ED73" s="758">
        <f t="shared" si="1371"/>
        <v>0</v>
      </c>
      <c r="EE73" s="758">
        <f t="shared" si="1372"/>
        <v>0</v>
      </c>
      <c r="EF73" s="758">
        <f t="shared" si="1373"/>
        <v>0</v>
      </c>
      <c r="EG73" s="758">
        <f t="shared" si="1374"/>
        <v>0</v>
      </c>
      <c r="EH73" s="759">
        <f t="shared" si="1375"/>
        <v>0</v>
      </c>
      <c r="EI73" s="759">
        <f t="shared" si="1376"/>
        <v>0</v>
      </c>
      <c r="EJ73" s="759">
        <f t="shared" ref="EJ73" si="1435">SUM(EB73:EI73)-ED73-EF73</f>
        <v>0</v>
      </c>
      <c r="EL73" s="1485">
        <v>105.2</v>
      </c>
      <c r="EM73" s="856"/>
      <c r="EN73" s="229"/>
      <c r="EO73" s="229"/>
      <c r="EP73" s="229"/>
      <c r="EQ73" s="229"/>
      <c r="ER73" s="274"/>
      <c r="ES73" s="229"/>
      <c r="ET73" s="274"/>
      <c r="EU73" s="229">
        <f t="shared" ref="EU73" si="1436">+EP73+EQ73+ER73</f>
        <v>0</v>
      </c>
      <c r="EW73" s="237">
        <f t="shared" ref="EW73" si="1437">IF($I73&lt;=15,EL73/2,EL73)</f>
        <v>52.6</v>
      </c>
      <c r="EX73" s="237">
        <f t="shared" ref="EX73" si="1438">IF($I73&lt;=15,EM73/2,EM73)</f>
        <v>0</v>
      </c>
      <c r="EY73" s="237">
        <f t="shared" ref="EY73" si="1439">IF($I73&lt;=15,EN73/2,EN73)</f>
        <v>0</v>
      </c>
      <c r="EZ73" s="237">
        <f t="shared" ref="EZ73" si="1440">IF($I73&lt;=15,EO73/2,EO73)</f>
        <v>0</v>
      </c>
      <c r="FA73" s="237">
        <f t="shared" ref="FA73" si="1441">IF($I73&lt;=15,EP73/2,EP73)</f>
        <v>0</v>
      </c>
      <c r="FB73" s="237">
        <f t="shared" ref="FB73" si="1442">IF($I73&lt;=15,EQ73/2,EQ73)</f>
        <v>0</v>
      </c>
      <c r="FC73" s="237">
        <f>IF($I73&lt;=15,ER73/2,ER73)</f>
        <v>0</v>
      </c>
      <c r="FD73" s="237">
        <f t="shared" ref="FD73" si="1443">IF($I73&lt;=15,ES73/2,ES73)</f>
        <v>0</v>
      </c>
      <c r="FE73" s="237">
        <f t="shared" ref="FE73" si="1444">IF($I73&lt;=15,ET73/2,ET73)</f>
        <v>0</v>
      </c>
      <c r="FF73" s="237">
        <f>IF($I73&lt;=15,EU73/2,EU73)</f>
        <v>0</v>
      </c>
      <c r="FG73" s="247"/>
      <c r="FH73" s="247"/>
      <c r="FI73" s="247"/>
      <c r="FJ73" s="247"/>
      <c r="FK73" s="247"/>
      <c r="FL73" s="247"/>
      <c r="FN73" s="1370"/>
      <c r="FO73" s="1370"/>
      <c r="FP73" s="1371"/>
      <c r="FQ73" s="1370"/>
      <c r="FR73" s="1372"/>
    </row>
    <row r="74" spans="1:174" s="846" customFormat="1" ht="15.75" customHeight="1" outlineLevel="1" thickBot="1">
      <c r="A74" s="846">
        <v>106020</v>
      </c>
      <c r="B74" s="835"/>
      <c r="C74" s="782"/>
      <c r="D74" s="775" t="s">
        <v>52</v>
      </c>
      <c r="F74" s="871">
        <f>SUM(F70:F73)</f>
        <v>9700</v>
      </c>
      <c r="G74" s="871">
        <f>SUM(G70:G73)</f>
        <v>1800</v>
      </c>
      <c r="H74" s="871">
        <f>SUM(H70:H73)</f>
        <v>11500</v>
      </c>
      <c r="I74" s="914"/>
      <c r="J74" s="873"/>
      <c r="K74" s="873"/>
      <c r="L74" s="873"/>
      <c r="M74" s="873"/>
      <c r="N74" s="873"/>
      <c r="O74" s="873"/>
      <c r="P74" s="849"/>
      <c r="Q74" s="871">
        <f t="shared" ref="Q74:CB74" si="1445">SUM(Q70:Q73)</f>
        <v>0</v>
      </c>
      <c r="R74" s="871">
        <f t="shared" si="1445"/>
        <v>0</v>
      </c>
      <c r="S74" s="871">
        <f t="shared" si="1445"/>
        <v>0</v>
      </c>
      <c r="T74" s="871">
        <f t="shared" si="1445"/>
        <v>0</v>
      </c>
      <c r="U74" s="871">
        <f t="shared" si="1445"/>
        <v>0</v>
      </c>
      <c r="V74" s="871">
        <f t="shared" si="1445"/>
        <v>0</v>
      </c>
      <c r="W74" s="871">
        <f t="shared" si="1445"/>
        <v>0</v>
      </c>
      <c r="X74" s="871">
        <f t="shared" si="1445"/>
        <v>0</v>
      </c>
      <c r="Y74" s="871">
        <f t="shared" si="1445"/>
        <v>0</v>
      </c>
      <c r="Z74" s="871">
        <f t="shared" si="1445"/>
        <v>0</v>
      </c>
      <c r="AA74" s="871">
        <f t="shared" si="1445"/>
        <v>0</v>
      </c>
      <c r="AB74" s="871">
        <f t="shared" si="1445"/>
        <v>0</v>
      </c>
      <c r="AC74" s="871">
        <f t="shared" si="1445"/>
        <v>0</v>
      </c>
      <c r="AD74" s="871">
        <f t="shared" si="1445"/>
        <v>0</v>
      </c>
      <c r="AE74" s="871">
        <f t="shared" si="1445"/>
        <v>0</v>
      </c>
      <c r="AF74" s="871">
        <f t="shared" si="1445"/>
        <v>0</v>
      </c>
      <c r="AG74" s="871">
        <f t="shared" si="1445"/>
        <v>0</v>
      </c>
      <c r="AH74" s="871">
        <f t="shared" si="1445"/>
        <v>0</v>
      </c>
      <c r="AI74" s="871">
        <f t="shared" si="1445"/>
        <v>0</v>
      </c>
      <c r="AJ74" s="871">
        <f t="shared" si="1445"/>
        <v>0</v>
      </c>
      <c r="AK74" s="871">
        <f t="shared" si="1445"/>
        <v>0</v>
      </c>
      <c r="AL74" s="871">
        <f t="shared" si="1445"/>
        <v>0</v>
      </c>
      <c r="AM74" s="871">
        <f t="shared" si="1445"/>
        <v>0</v>
      </c>
      <c r="AN74" s="871">
        <f t="shared" si="1445"/>
        <v>0</v>
      </c>
      <c r="AO74" s="871">
        <f t="shared" si="1445"/>
        <v>0</v>
      </c>
      <c r="AP74" s="871">
        <f t="shared" si="1445"/>
        <v>0</v>
      </c>
      <c r="AQ74" s="871">
        <f t="shared" si="1445"/>
        <v>0</v>
      </c>
      <c r="AR74" s="871">
        <f t="shared" si="1445"/>
        <v>0</v>
      </c>
      <c r="AS74" s="871">
        <f t="shared" si="1445"/>
        <v>0</v>
      </c>
      <c r="AT74" s="871">
        <f t="shared" si="1445"/>
        <v>0</v>
      </c>
      <c r="AU74" s="871">
        <f t="shared" si="1445"/>
        <v>0</v>
      </c>
      <c r="AV74" s="871">
        <f t="shared" si="1445"/>
        <v>0</v>
      </c>
      <c r="AW74" s="871">
        <f t="shared" si="1445"/>
        <v>2425</v>
      </c>
      <c r="AX74" s="871">
        <f t="shared" si="1445"/>
        <v>450</v>
      </c>
      <c r="AY74" s="871">
        <f t="shared" si="1445"/>
        <v>0</v>
      </c>
      <c r="AZ74" s="871">
        <f t="shared" si="1445"/>
        <v>0</v>
      </c>
      <c r="BA74" s="871">
        <f t="shared" si="1445"/>
        <v>0</v>
      </c>
      <c r="BB74" s="871">
        <f t="shared" si="1445"/>
        <v>0</v>
      </c>
      <c r="BC74" s="871">
        <f t="shared" si="1445"/>
        <v>0</v>
      </c>
      <c r="BD74" s="871">
        <f t="shared" si="1445"/>
        <v>307.2475</v>
      </c>
      <c r="BE74" s="871">
        <f t="shared" si="1445"/>
        <v>3182.2474999999999</v>
      </c>
      <c r="BF74" s="871">
        <f t="shared" si="1445"/>
        <v>2425</v>
      </c>
      <c r="BG74" s="871">
        <f t="shared" si="1445"/>
        <v>450</v>
      </c>
      <c r="BH74" s="871">
        <f t="shared" si="1445"/>
        <v>0</v>
      </c>
      <c r="BI74" s="871">
        <f t="shared" si="1445"/>
        <v>0</v>
      </c>
      <c r="BJ74" s="871">
        <f t="shared" si="1445"/>
        <v>0</v>
      </c>
      <c r="BK74" s="871">
        <f t="shared" si="1445"/>
        <v>0</v>
      </c>
      <c r="BL74" s="871">
        <f t="shared" si="1445"/>
        <v>0</v>
      </c>
      <c r="BM74" s="871">
        <f t="shared" si="1445"/>
        <v>307.2475</v>
      </c>
      <c r="BN74" s="871">
        <f t="shared" si="1445"/>
        <v>3182.2474999999999</v>
      </c>
      <c r="BO74" s="871">
        <f t="shared" si="1445"/>
        <v>0</v>
      </c>
      <c r="BP74" s="871">
        <f t="shared" si="1445"/>
        <v>0</v>
      </c>
      <c r="BQ74" s="871">
        <f t="shared" si="1445"/>
        <v>0</v>
      </c>
      <c r="BR74" s="871">
        <f t="shared" si="1445"/>
        <v>0</v>
      </c>
      <c r="BS74" s="871">
        <f t="shared" si="1445"/>
        <v>0</v>
      </c>
      <c r="BT74" s="871">
        <f t="shared" si="1445"/>
        <v>0</v>
      </c>
      <c r="BU74" s="871">
        <f t="shared" si="1445"/>
        <v>0</v>
      </c>
      <c r="BV74" s="871">
        <f t="shared" si="1445"/>
        <v>0</v>
      </c>
      <c r="BW74" s="871">
        <f t="shared" si="1445"/>
        <v>0</v>
      </c>
      <c r="BX74" s="871">
        <f t="shared" si="1445"/>
        <v>0</v>
      </c>
      <c r="BY74" s="871">
        <f t="shared" si="1445"/>
        <v>0</v>
      </c>
      <c r="BZ74" s="871">
        <f t="shared" si="1445"/>
        <v>0</v>
      </c>
      <c r="CA74" s="871">
        <f t="shared" si="1445"/>
        <v>0</v>
      </c>
      <c r="CB74" s="871">
        <f t="shared" si="1445"/>
        <v>0</v>
      </c>
      <c r="CC74" s="871">
        <f t="shared" ref="CC74:EN74" si="1446">SUM(CC70:CC73)</f>
        <v>0</v>
      </c>
      <c r="CD74" s="871">
        <f t="shared" si="1446"/>
        <v>0</v>
      </c>
      <c r="CE74" s="871">
        <f t="shared" si="1446"/>
        <v>0</v>
      </c>
      <c r="CF74" s="871">
        <f t="shared" si="1446"/>
        <v>0</v>
      </c>
      <c r="CG74" s="871">
        <f t="shared" si="1446"/>
        <v>0</v>
      </c>
      <c r="CH74" s="871">
        <f t="shared" si="1446"/>
        <v>0</v>
      </c>
      <c r="CI74" s="871">
        <f t="shared" si="1446"/>
        <v>0</v>
      </c>
      <c r="CJ74" s="871">
        <f t="shared" si="1446"/>
        <v>0</v>
      </c>
      <c r="CK74" s="871">
        <f t="shared" si="1446"/>
        <v>0</v>
      </c>
      <c r="CL74" s="871">
        <f t="shared" si="1446"/>
        <v>0</v>
      </c>
      <c r="CM74" s="871">
        <f t="shared" si="1446"/>
        <v>0</v>
      </c>
      <c r="CN74" s="871">
        <f t="shared" si="1446"/>
        <v>0</v>
      </c>
      <c r="CO74" s="871">
        <f t="shared" si="1446"/>
        <v>0</v>
      </c>
      <c r="CP74" s="871">
        <f t="shared" si="1446"/>
        <v>0</v>
      </c>
      <c r="CQ74" s="871">
        <f t="shared" si="1446"/>
        <v>0</v>
      </c>
      <c r="CR74" s="871">
        <f t="shared" si="1446"/>
        <v>2425</v>
      </c>
      <c r="CS74" s="871">
        <f t="shared" si="1446"/>
        <v>450</v>
      </c>
      <c r="CT74" s="871">
        <f t="shared" si="1446"/>
        <v>0</v>
      </c>
      <c r="CU74" s="871">
        <f t="shared" si="1446"/>
        <v>0</v>
      </c>
      <c r="CV74" s="871">
        <f t="shared" si="1446"/>
        <v>0</v>
      </c>
      <c r="CW74" s="871">
        <f t="shared" si="1446"/>
        <v>0</v>
      </c>
      <c r="CX74" s="871">
        <f t="shared" si="1446"/>
        <v>0</v>
      </c>
      <c r="CY74" s="871">
        <f t="shared" si="1446"/>
        <v>307.2475</v>
      </c>
      <c r="CZ74" s="871">
        <f t="shared" si="1446"/>
        <v>3182.2474999999999</v>
      </c>
      <c r="DA74" s="871">
        <f t="shared" si="1446"/>
        <v>2425</v>
      </c>
      <c r="DB74" s="871">
        <f t="shared" si="1446"/>
        <v>450</v>
      </c>
      <c r="DC74" s="871">
        <f t="shared" si="1446"/>
        <v>0</v>
      </c>
      <c r="DD74" s="871">
        <f t="shared" si="1446"/>
        <v>0</v>
      </c>
      <c r="DE74" s="871">
        <f t="shared" si="1446"/>
        <v>0</v>
      </c>
      <c r="DF74" s="871">
        <f t="shared" si="1446"/>
        <v>0</v>
      </c>
      <c r="DG74" s="871">
        <f t="shared" si="1446"/>
        <v>0</v>
      </c>
      <c r="DH74" s="871">
        <f t="shared" si="1446"/>
        <v>307.2475</v>
      </c>
      <c r="DI74" s="871">
        <f t="shared" si="1446"/>
        <v>3182.2474999999999</v>
      </c>
      <c r="DJ74" s="871">
        <f t="shared" si="1446"/>
        <v>0</v>
      </c>
      <c r="DK74" s="871">
        <f t="shared" si="1446"/>
        <v>0</v>
      </c>
      <c r="DL74" s="871">
        <f t="shared" si="1446"/>
        <v>0</v>
      </c>
      <c r="DM74" s="871">
        <f t="shared" si="1446"/>
        <v>0</v>
      </c>
      <c r="DN74" s="871">
        <f t="shared" si="1446"/>
        <v>0</v>
      </c>
      <c r="DO74" s="871">
        <f t="shared" si="1446"/>
        <v>0</v>
      </c>
      <c r="DP74" s="871">
        <f t="shared" si="1446"/>
        <v>0</v>
      </c>
      <c r="DQ74" s="871">
        <f t="shared" si="1446"/>
        <v>0</v>
      </c>
      <c r="DR74" s="871">
        <f t="shared" si="1446"/>
        <v>0</v>
      </c>
      <c r="DS74" s="871">
        <f t="shared" si="1446"/>
        <v>0</v>
      </c>
      <c r="DT74" s="871">
        <f t="shared" si="1446"/>
        <v>0</v>
      </c>
      <c r="DU74" s="871">
        <f t="shared" si="1446"/>
        <v>0</v>
      </c>
      <c r="DV74" s="871">
        <f t="shared" si="1446"/>
        <v>0</v>
      </c>
      <c r="DW74" s="871">
        <f t="shared" si="1446"/>
        <v>0</v>
      </c>
      <c r="DX74" s="871">
        <f t="shared" si="1446"/>
        <v>0</v>
      </c>
      <c r="DY74" s="871">
        <f t="shared" si="1446"/>
        <v>0</v>
      </c>
      <c r="DZ74" s="871">
        <f t="shared" si="1446"/>
        <v>0</v>
      </c>
      <c r="EA74" s="871">
        <f t="shared" si="1446"/>
        <v>0</v>
      </c>
      <c r="EB74" s="871">
        <f t="shared" si="1446"/>
        <v>0</v>
      </c>
      <c r="EC74" s="871">
        <f t="shared" si="1446"/>
        <v>0</v>
      </c>
      <c r="ED74" s="871">
        <f t="shared" si="1446"/>
        <v>0</v>
      </c>
      <c r="EE74" s="871">
        <f t="shared" si="1446"/>
        <v>0</v>
      </c>
      <c r="EF74" s="871">
        <f t="shared" si="1446"/>
        <v>0</v>
      </c>
      <c r="EG74" s="871">
        <f t="shared" si="1446"/>
        <v>0</v>
      </c>
      <c r="EH74" s="871">
        <f t="shared" si="1446"/>
        <v>0</v>
      </c>
      <c r="EI74" s="871">
        <f t="shared" si="1446"/>
        <v>0</v>
      </c>
      <c r="EJ74" s="871">
        <f t="shared" si="1446"/>
        <v>0</v>
      </c>
      <c r="EK74" s="871">
        <f t="shared" si="1446"/>
        <v>0</v>
      </c>
      <c r="EL74" s="871">
        <f t="shared" si="1446"/>
        <v>204.84</v>
      </c>
      <c r="EM74" s="871">
        <f t="shared" si="1446"/>
        <v>0</v>
      </c>
      <c r="EN74" s="871">
        <f t="shared" si="1446"/>
        <v>0</v>
      </c>
      <c r="EO74" s="871">
        <f t="shared" ref="EO74:FF74" si="1447">SUM(EO70:EO73)</f>
        <v>0</v>
      </c>
      <c r="EP74" s="871">
        <f t="shared" si="1447"/>
        <v>0</v>
      </c>
      <c r="EQ74" s="871">
        <f t="shared" si="1447"/>
        <v>0</v>
      </c>
      <c r="ER74" s="871">
        <f t="shared" si="1447"/>
        <v>0</v>
      </c>
      <c r="ES74" s="871">
        <f t="shared" si="1447"/>
        <v>0</v>
      </c>
      <c r="ET74" s="871">
        <f t="shared" si="1447"/>
        <v>0</v>
      </c>
      <c r="EU74" s="871">
        <f t="shared" si="1447"/>
        <v>0</v>
      </c>
      <c r="EV74" s="871">
        <f t="shared" si="1447"/>
        <v>0</v>
      </c>
      <c r="EW74" s="871">
        <f t="shared" si="1447"/>
        <v>102.42</v>
      </c>
      <c r="EX74" s="871">
        <f t="shared" si="1447"/>
        <v>0</v>
      </c>
      <c r="EY74" s="871">
        <f t="shared" si="1447"/>
        <v>0</v>
      </c>
      <c r="EZ74" s="871">
        <f t="shared" si="1447"/>
        <v>0</v>
      </c>
      <c r="FA74" s="871">
        <f t="shared" si="1447"/>
        <v>0</v>
      </c>
      <c r="FB74" s="871">
        <f t="shared" si="1447"/>
        <v>0</v>
      </c>
      <c r="FC74" s="871">
        <f t="shared" si="1447"/>
        <v>0</v>
      </c>
      <c r="FD74" s="871">
        <f t="shared" si="1447"/>
        <v>0</v>
      </c>
      <c r="FE74" s="871">
        <f t="shared" si="1447"/>
        <v>0</v>
      </c>
      <c r="FF74" s="871">
        <f t="shared" si="1447"/>
        <v>0</v>
      </c>
      <c r="FG74" s="875"/>
      <c r="FH74" s="875"/>
      <c r="FI74" s="875"/>
      <c r="FJ74" s="875"/>
      <c r="FK74" s="875"/>
      <c r="FL74" s="875"/>
    </row>
    <row r="75" spans="1:174" s="846" customFormat="1" ht="15.75" customHeight="1" outlineLevel="1" thickTop="1">
      <c r="B75" s="835"/>
      <c r="C75" s="782"/>
      <c r="D75" s="775"/>
      <c r="F75" s="959"/>
      <c r="G75" s="959"/>
      <c r="H75" s="959"/>
      <c r="I75" s="914"/>
      <c r="J75" s="873"/>
      <c r="K75" s="873"/>
      <c r="L75" s="873"/>
      <c r="M75" s="873"/>
      <c r="N75" s="873"/>
      <c r="O75" s="873"/>
      <c r="P75" s="849"/>
      <c r="Q75" s="906"/>
      <c r="R75" s="906"/>
      <c r="S75" s="906"/>
      <c r="T75" s="906"/>
      <c r="U75" s="906"/>
      <c r="V75" s="906"/>
      <c r="W75" s="906"/>
      <c r="X75" s="906"/>
      <c r="Y75" s="906"/>
      <c r="Z75" s="906"/>
      <c r="AA75" s="906"/>
      <c r="AB75" s="906"/>
      <c r="AC75" s="906"/>
      <c r="AD75" s="906"/>
      <c r="AE75" s="906"/>
      <c r="AF75" s="906"/>
      <c r="AG75" s="906"/>
      <c r="AH75" s="906"/>
      <c r="AI75" s="906"/>
      <c r="AJ75" s="906"/>
      <c r="AK75" s="906"/>
      <c r="AL75" s="906"/>
      <c r="AM75" s="906"/>
      <c r="AN75" s="906"/>
      <c r="AO75" s="906"/>
      <c r="AP75" s="906"/>
      <c r="AQ75" s="906"/>
      <c r="AR75" s="906"/>
      <c r="AS75" s="906"/>
      <c r="AT75" s="906"/>
      <c r="AU75" s="876"/>
      <c r="AV75" s="835"/>
      <c r="AW75" s="906"/>
      <c r="AX75" s="906"/>
      <c r="AY75" s="906"/>
      <c r="AZ75" s="906"/>
      <c r="BA75" s="906"/>
      <c r="BB75" s="906"/>
      <c r="BC75" s="906"/>
      <c r="BD75" s="906"/>
      <c r="BE75" s="906"/>
      <c r="BF75" s="906"/>
      <c r="BG75" s="906"/>
      <c r="BH75" s="906"/>
      <c r="BI75" s="906"/>
      <c r="BJ75" s="906"/>
      <c r="BK75" s="906"/>
      <c r="BL75" s="906"/>
      <c r="BM75" s="906"/>
      <c r="BN75" s="906"/>
      <c r="BO75" s="906"/>
      <c r="BP75" s="906"/>
      <c r="BQ75" s="906"/>
      <c r="BR75" s="906"/>
      <c r="BS75" s="906"/>
      <c r="BT75" s="906"/>
      <c r="BU75" s="906"/>
      <c r="BV75" s="906"/>
      <c r="BW75" s="906"/>
      <c r="BX75" s="914"/>
      <c r="BY75" s="914"/>
      <c r="BZ75" s="914"/>
      <c r="CA75" s="914"/>
      <c r="CB75" s="914"/>
      <c r="CC75" s="914"/>
      <c r="CD75" s="914"/>
      <c r="CE75" s="914"/>
      <c r="CF75" s="914"/>
      <c r="CG75" s="914"/>
      <c r="CH75" s="914"/>
      <c r="CI75" s="914"/>
      <c r="CJ75" s="914"/>
      <c r="CK75" s="914"/>
      <c r="CL75" s="914"/>
      <c r="CM75" s="914"/>
      <c r="CN75" s="914"/>
      <c r="CO75" s="914"/>
      <c r="CR75" s="906"/>
      <c r="CS75" s="906"/>
      <c r="CT75" s="906"/>
      <c r="CU75" s="906"/>
      <c r="CV75" s="906"/>
      <c r="CW75" s="906"/>
      <c r="CX75" s="906"/>
      <c r="CY75" s="906"/>
      <c r="CZ75" s="906"/>
      <c r="DA75" s="906"/>
      <c r="DB75" s="906"/>
      <c r="DC75" s="906"/>
      <c r="DD75" s="906"/>
      <c r="DE75" s="906"/>
      <c r="DF75" s="906"/>
      <c r="DG75" s="906"/>
      <c r="DH75" s="906"/>
      <c r="DI75" s="906"/>
      <c r="DJ75" s="906"/>
      <c r="DK75" s="906"/>
      <c r="DL75" s="906"/>
      <c r="DM75" s="906"/>
      <c r="DN75" s="906"/>
      <c r="DO75" s="906"/>
      <c r="DP75" s="906"/>
      <c r="DQ75" s="906"/>
      <c r="DR75" s="906"/>
      <c r="DS75" s="914"/>
      <c r="DT75" s="914"/>
      <c r="DU75" s="914"/>
      <c r="DV75" s="914"/>
      <c r="DW75" s="914"/>
      <c r="DX75" s="914"/>
      <c r="DY75" s="914"/>
      <c r="DZ75" s="914"/>
      <c r="EA75" s="914"/>
      <c r="EB75" s="914"/>
      <c r="EC75" s="914"/>
      <c r="ED75" s="914"/>
      <c r="EE75" s="914"/>
      <c r="EF75" s="914"/>
      <c r="EG75" s="914"/>
      <c r="EH75" s="914"/>
      <c r="EI75" s="914"/>
      <c r="EJ75" s="914"/>
      <c r="EL75" s="959"/>
      <c r="EM75" s="906"/>
      <c r="EN75" s="906"/>
      <c r="EO75" s="906"/>
      <c r="EP75" s="906"/>
      <c r="EQ75" s="906"/>
      <c r="ER75" s="906"/>
      <c r="ES75" s="906"/>
      <c r="ET75" s="906"/>
      <c r="EU75" s="906"/>
      <c r="EV75" s="775"/>
      <c r="EW75" s="914"/>
      <c r="EX75" s="914"/>
      <c r="EY75" s="914"/>
      <c r="EZ75" s="914"/>
      <c r="FA75" s="914"/>
      <c r="FB75" s="914"/>
      <c r="FC75" s="914"/>
      <c r="FD75" s="914"/>
      <c r="FE75" s="914"/>
      <c r="FF75" s="914"/>
      <c r="FG75" s="875"/>
      <c r="FH75" s="875"/>
      <c r="FI75" s="875"/>
      <c r="FJ75" s="875"/>
      <c r="FK75" s="875"/>
      <c r="FL75" s="875"/>
    </row>
    <row r="76" spans="1:174" s="846" customFormat="1" ht="15.75" customHeight="1" outlineLevel="1">
      <c r="A76" s="846">
        <v>106030</v>
      </c>
      <c r="B76" s="835"/>
      <c r="C76" s="848" t="s">
        <v>425</v>
      </c>
      <c r="D76" s="775"/>
      <c r="F76" s="959"/>
      <c r="G76" s="959"/>
      <c r="H76" s="959"/>
      <c r="I76" s="914"/>
      <c r="J76" s="873"/>
      <c r="K76" s="873"/>
      <c r="L76" s="873"/>
      <c r="M76" s="873"/>
      <c r="N76" s="873"/>
      <c r="O76" s="873"/>
      <c r="P76" s="849"/>
      <c r="Q76" s="906"/>
      <c r="R76" s="906"/>
      <c r="S76" s="906"/>
      <c r="T76" s="906"/>
      <c r="U76" s="906"/>
      <c r="V76" s="906"/>
      <c r="W76" s="906"/>
      <c r="X76" s="906"/>
      <c r="Y76" s="906"/>
      <c r="Z76" s="906"/>
      <c r="AA76" s="906"/>
      <c r="AB76" s="906"/>
      <c r="AC76" s="906"/>
      <c r="AD76" s="906"/>
      <c r="AE76" s="906"/>
      <c r="AF76" s="906"/>
      <c r="AG76" s="906"/>
      <c r="AH76" s="906"/>
      <c r="AI76" s="906"/>
      <c r="AJ76" s="906"/>
      <c r="AK76" s="906"/>
      <c r="AL76" s="906"/>
      <c r="AM76" s="906"/>
      <c r="AN76" s="906"/>
      <c r="AO76" s="906"/>
      <c r="AP76" s="906"/>
      <c r="AQ76" s="906"/>
      <c r="AR76" s="906"/>
      <c r="AS76" s="906"/>
      <c r="AT76" s="906"/>
      <c r="AU76" s="876"/>
      <c r="AV76" s="835"/>
      <c r="AW76" s="906"/>
      <c r="AX76" s="906"/>
      <c r="AY76" s="906"/>
      <c r="AZ76" s="906"/>
      <c r="BA76" s="906"/>
      <c r="BB76" s="906"/>
      <c r="BC76" s="906"/>
      <c r="BD76" s="906"/>
      <c r="BE76" s="906"/>
      <c r="BF76" s="906"/>
      <c r="BG76" s="906"/>
      <c r="BH76" s="906"/>
      <c r="BI76" s="906"/>
      <c r="BJ76" s="906"/>
      <c r="BK76" s="906"/>
      <c r="BL76" s="906"/>
      <c r="BM76" s="906"/>
      <c r="BN76" s="906"/>
      <c r="BO76" s="906"/>
      <c r="BP76" s="906"/>
      <c r="BQ76" s="906"/>
      <c r="BR76" s="906"/>
      <c r="BS76" s="906"/>
      <c r="BT76" s="906"/>
      <c r="BU76" s="906"/>
      <c r="BV76" s="906"/>
      <c r="BW76" s="906"/>
      <c r="BX76" s="914"/>
      <c r="BY76" s="914"/>
      <c r="BZ76" s="914"/>
      <c r="CA76" s="914"/>
      <c r="CB76" s="914"/>
      <c r="CC76" s="914"/>
      <c r="CD76" s="914"/>
      <c r="CE76" s="914"/>
      <c r="CF76" s="914"/>
      <c r="CG76" s="914"/>
      <c r="CH76" s="914"/>
      <c r="CI76" s="914"/>
      <c r="CJ76" s="914"/>
      <c r="CK76" s="914"/>
      <c r="CL76" s="914"/>
      <c r="CM76" s="914"/>
      <c r="CN76" s="914"/>
      <c r="CO76" s="914"/>
      <c r="CR76" s="906"/>
      <c r="CS76" s="906"/>
      <c r="CT76" s="906"/>
      <c r="CU76" s="906"/>
      <c r="CV76" s="906"/>
      <c r="CW76" s="906"/>
      <c r="CX76" s="906"/>
      <c r="CY76" s="906"/>
      <c r="CZ76" s="906"/>
      <c r="DA76" s="906"/>
      <c r="DB76" s="906"/>
      <c r="DC76" s="906"/>
      <c r="DD76" s="906"/>
      <c r="DE76" s="906"/>
      <c r="DF76" s="906"/>
      <c r="DG76" s="906"/>
      <c r="DH76" s="906"/>
      <c r="DI76" s="906"/>
      <c r="DJ76" s="906"/>
      <c r="DK76" s="906"/>
      <c r="DL76" s="906"/>
      <c r="DM76" s="906"/>
      <c r="DN76" s="906"/>
      <c r="DO76" s="906"/>
      <c r="DP76" s="906"/>
      <c r="DQ76" s="906"/>
      <c r="DR76" s="906"/>
      <c r="DS76" s="914"/>
      <c r="DT76" s="914"/>
      <c r="DU76" s="914"/>
      <c r="DV76" s="914"/>
      <c r="DW76" s="914"/>
      <c r="DX76" s="914"/>
      <c r="DY76" s="914"/>
      <c r="DZ76" s="914"/>
      <c r="EA76" s="914"/>
      <c r="EB76" s="914"/>
      <c r="EC76" s="914"/>
      <c r="ED76" s="914"/>
      <c r="EE76" s="914"/>
      <c r="EF76" s="914"/>
      <c r="EG76" s="914"/>
      <c r="EH76" s="914"/>
      <c r="EI76" s="914"/>
      <c r="EJ76" s="914"/>
      <c r="EL76" s="959"/>
      <c r="EM76" s="906"/>
      <c r="EN76" s="906"/>
      <c r="EO76" s="906"/>
      <c r="EP76" s="906"/>
      <c r="EQ76" s="906"/>
      <c r="ER76" s="906"/>
      <c r="ES76" s="906"/>
      <c r="ET76" s="906"/>
      <c r="EU76" s="906"/>
      <c r="EV76" s="775"/>
      <c r="EW76" s="914"/>
      <c r="EX76" s="914"/>
      <c r="EY76" s="914"/>
      <c r="EZ76" s="914"/>
      <c r="FA76" s="914"/>
      <c r="FB76" s="914"/>
      <c r="FC76" s="914"/>
      <c r="FD76" s="914"/>
      <c r="FE76" s="914"/>
      <c r="FF76" s="914"/>
      <c r="FG76" s="875"/>
      <c r="FH76" s="875"/>
      <c r="FI76" s="875"/>
      <c r="FJ76" s="875"/>
      <c r="FK76" s="875"/>
      <c r="FL76" s="875"/>
    </row>
    <row r="77" spans="1:174" s="246" customFormat="1" ht="15" customHeight="1" outlineLevel="1">
      <c r="A77" s="846">
        <v>106030</v>
      </c>
      <c r="B77" s="302"/>
      <c r="C77" s="227"/>
      <c r="D77" s="228"/>
      <c r="E77" s="229"/>
      <c r="F77" s="231"/>
      <c r="G77" s="231"/>
      <c r="H77" s="230"/>
      <c r="I77" s="231"/>
      <c r="J77" s="234"/>
      <c r="K77" s="234"/>
      <c r="L77" s="234"/>
      <c r="M77" s="234"/>
      <c r="N77" s="912"/>
      <c r="O77" s="234"/>
      <c r="P77" s="235"/>
      <c r="Q77" s="237"/>
      <c r="R77" s="231"/>
      <c r="S77" s="237"/>
      <c r="T77" s="231"/>
      <c r="U77" s="237"/>
      <c r="V77" s="231"/>
      <c r="W77" s="237"/>
      <c r="X77" s="231"/>
      <c r="Y77" s="237"/>
      <c r="Z77" s="231"/>
      <c r="AA77" s="238"/>
      <c r="AB77" s="231"/>
      <c r="AC77" s="238"/>
      <c r="AD77" s="231"/>
      <c r="AE77" s="238"/>
      <c r="AF77" s="231"/>
      <c r="AG77" s="231"/>
      <c r="AH77" s="231"/>
      <c r="AI77" s="238"/>
      <c r="AJ77" s="231"/>
      <c r="AK77" s="231"/>
      <c r="AL77" s="231"/>
      <c r="AM77" s="231"/>
      <c r="AN77" s="231"/>
      <c r="AO77" s="231"/>
      <c r="AP77" s="231"/>
      <c r="AQ77" s="231"/>
      <c r="AR77" s="231"/>
      <c r="AS77" s="231"/>
      <c r="AT77" s="231"/>
      <c r="AU77" s="231"/>
      <c r="AV77" s="229"/>
      <c r="AW77" s="231"/>
      <c r="AX77" s="231"/>
      <c r="AY77" s="231"/>
      <c r="AZ77" s="231"/>
      <c r="BA77" s="231"/>
      <c r="BB77" s="231"/>
      <c r="BC77" s="231"/>
      <c r="BD77" s="231"/>
      <c r="BE77" s="231"/>
      <c r="BF77" s="231"/>
      <c r="BG77" s="231"/>
      <c r="BH77" s="231"/>
      <c r="BI77" s="231"/>
      <c r="BJ77" s="231"/>
      <c r="BK77" s="231"/>
      <c r="BL77" s="231"/>
      <c r="BM77" s="231"/>
      <c r="BN77" s="230"/>
      <c r="BO77" s="231"/>
      <c r="BP77" s="231"/>
      <c r="BQ77" s="231"/>
      <c r="BR77" s="231"/>
      <c r="BS77" s="231"/>
      <c r="BT77" s="231"/>
      <c r="BU77" s="231"/>
      <c r="BV77" s="231"/>
      <c r="BW77" s="231"/>
      <c r="BX77" s="271"/>
      <c r="BY77" s="272"/>
      <c r="BZ77" s="272"/>
      <c r="CA77" s="272"/>
      <c r="CB77" s="272"/>
      <c r="CC77" s="272"/>
      <c r="CD77" s="272"/>
      <c r="CE77" s="272"/>
      <c r="CF77" s="272"/>
      <c r="CG77" s="272"/>
      <c r="CH77" s="272"/>
      <c r="CI77" s="272"/>
      <c r="CJ77" s="272"/>
      <c r="CK77" s="272"/>
      <c r="CL77" s="272"/>
      <c r="CM77" s="272"/>
      <c r="CN77" s="272"/>
      <c r="CO77" s="273"/>
      <c r="CQ77" s="229"/>
      <c r="CR77" s="231"/>
      <c r="CS77" s="231"/>
      <c r="CT77" s="231"/>
      <c r="CU77" s="231"/>
      <c r="CV77" s="231"/>
      <c r="CW77" s="231"/>
      <c r="CX77" s="231"/>
      <c r="CY77" s="231"/>
      <c r="CZ77" s="231"/>
      <c r="DA77" s="231"/>
      <c r="DB77" s="231"/>
      <c r="DC77" s="231"/>
      <c r="DD77" s="231"/>
      <c r="DE77" s="231"/>
      <c r="DF77" s="231"/>
      <c r="DG77" s="231"/>
      <c r="DH77" s="231"/>
      <c r="DI77" s="231"/>
      <c r="DJ77" s="231"/>
      <c r="DK77" s="231"/>
      <c r="DL77" s="231"/>
      <c r="DM77" s="231"/>
      <c r="DN77" s="231"/>
      <c r="DO77" s="231"/>
      <c r="DP77" s="231"/>
      <c r="DQ77" s="231"/>
      <c r="DR77" s="231"/>
      <c r="DS77" s="271"/>
      <c r="DT77" s="272"/>
      <c r="DU77" s="272"/>
      <c r="DV77" s="272"/>
      <c r="DW77" s="272"/>
      <c r="DX77" s="272"/>
      <c r="DY77" s="272"/>
      <c r="DZ77" s="272"/>
      <c r="EA77" s="272"/>
      <c r="EB77" s="272"/>
      <c r="EC77" s="272"/>
      <c r="ED77" s="272"/>
      <c r="EE77" s="272"/>
      <c r="EF77" s="272"/>
      <c r="EG77" s="272"/>
      <c r="EH77" s="272"/>
      <c r="EI77" s="272"/>
      <c r="EJ77" s="273"/>
      <c r="EL77" s="1337"/>
      <c r="EM77" s="906"/>
      <c r="EN77" s="229"/>
      <c r="EO77" s="229"/>
      <c r="EP77" s="229"/>
      <c r="EQ77" s="229"/>
      <c r="ER77" s="229"/>
      <c r="ES77" s="229"/>
      <c r="ET77" s="229"/>
      <c r="EU77" s="229"/>
      <c r="EV77" s="913"/>
      <c r="EW77" s="237"/>
      <c r="EX77" s="237"/>
      <c r="EY77" s="237"/>
      <c r="EZ77" s="237"/>
      <c r="FA77" s="237"/>
      <c r="FB77" s="237"/>
      <c r="FC77" s="237"/>
      <c r="FD77" s="237"/>
      <c r="FE77" s="237"/>
      <c r="FF77" s="237"/>
      <c r="FG77" s="247"/>
      <c r="FH77" s="247"/>
      <c r="FI77" s="247"/>
      <c r="FJ77" s="247"/>
      <c r="FK77" s="247"/>
      <c r="FL77" s="247"/>
    </row>
    <row r="78" spans="1:174" s="846" customFormat="1" ht="15.75" customHeight="1" outlineLevel="1">
      <c r="A78" s="846">
        <v>106030</v>
      </c>
      <c r="B78" s="835"/>
      <c r="C78" s="782"/>
      <c r="D78" s="835" t="s">
        <v>426</v>
      </c>
      <c r="F78" s="915">
        <f>+F77</f>
        <v>0</v>
      </c>
      <c r="G78" s="915">
        <f t="shared" ref="G78:H78" si="1448">+G77</f>
        <v>0</v>
      </c>
      <c r="H78" s="915">
        <f t="shared" si="1448"/>
        <v>0</v>
      </c>
      <c r="I78" s="914"/>
      <c r="J78" s="873"/>
      <c r="K78" s="873"/>
      <c r="L78" s="873"/>
      <c r="M78" s="873"/>
      <c r="N78" s="873"/>
      <c r="O78" s="873"/>
      <c r="P78" s="849"/>
      <c r="Q78" s="915">
        <f>+Q77</f>
        <v>0</v>
      </c>
      <c r="R78" s="915">
        <f t="shared" ref="R78:CB78" si="1449">+R77</f>
        <v>0</v>
      </c>
      <c r="S78" s="915">
        <f t="shared" si="1449"/>
        <v>0</v>
      </c>
      <c r="T78" s="915">
        <f t="shared" si="1449"/>
        <v>0</v>
      </c>
      <c r="U78" s="915">
        <f t="shared" si="1449"/>
        <v>0</v>
      </c>
      <c r="V78" s="915">
        <f t="shared" si="1449"/>
        <v>0</v>
      </c>
      <c r="W78" s="915">
        <f t="shared" si="1449"/>
        <v>0</v>
      </c>
      <c r="X78" s="915">
        <f t="shared" si="1449"/>
        <v>0</v>
      </c>
      <c r="Y78" s="915">
        <f t="shared" si="1449"/>
        <v>0</v>
      </c>
      <c r="Z78" s="915">
        <f t="shared" si="1449"/>
        <v>0</v>
      </c>
      <c r="AA78" s="915">
        <f t="shared" si="1449"/>
        <v>0</v>
      </c>
      <c r="AB78" s="915">
        <f t="shared" si="1449"/>
        <v>0</v>
      </c>
      <c r="AC78" s="915">
        <f t="shared" si="1449"/>
        <v>0</v>
      </c>
      <c r="AD78" s="915">
        <f t="shared" si="1449"/>
        <v>0</v>
      </c>
      <c r="AE78" s="915">
        <f t="shared" si="1449"/>
        <v>0</v>
      </c>
      <c r="AF78" s="915">
        <f t="shared" si="1449"/>
        <v>0</v>
      </c>
      <c r="AG78" s="915">
        <f t="shared" si="1449"/>
        <v>0</v>
      </c>
      <c r="AH78" s="915">
        <f t="shared" si="1449"/>
        <v>0</v>
      </c>
      <c r="AI78" s="915">
        <f t="shared" si="1449"/>
        <v>0</v>
      </c>
      <c r="AJ78" s="915">
        <f t="shared" si="1449"/>
        <v>0</v>
      </c>
      <c r="AK78" s="915">
        <f t="shared" si="1449"/>
        <v>0</v>
      </c>
      <c r="AL78" s="915">
        <f t="shared" si="1449"/>
        <v>0</v>
      </c>
      <c r="AM78" s="915">
        <f t="shared" si="1449"/>
        <v>0</v>
      </c>
      <c r="AN78" s="915">
        <f t="shared" si="1449"/>
        <v>0</v>
      </c>
      <c r="AO78" s="915">
        <f t="shared" si="1449"/>
        <v>0</v>
      </c>
      <c r="AP78" s="915">
        <f t="shared" si="1449"/>
        <v>0</v>
      </c>
      <c r="AQ78" s="915">
        <f t="shared" si="1449"/>
        <v>0</v>
      </c>
      <c r="AR78" s="915">
        <f t="shared" si="1449"/>
        <v>0</v>
      </c>
      <c r="AS78" s="915">
        <f t="shared" si="1449"/>
        <v>0</v>
      </c>
      <c r="AT78" s="915">
        <f t="shared" si="1449"/>
        <v>0</v>
      </c>
      <c r="AU78" s="915">
        <f t="shared" si="1449"/>
        <v>0</v>
      </c>
      <c r="AV78" s="915">
        <f t="shared" si="1449"/>
        <v>0</v>
      </c>
      <c r="AW78" s="1328">
        <f>+AW77</f>
        <v>0</v>
      </c>
      <c r="AX78" s="915">
        <f t="shared" si="1449"/>
        <v>0</v>
      </c>
      <c r="AY78" s="915">
        <f t="shared" si="1449"/>
        <v>0</v>
      </c>
      <c r="AZ78" s="915">
        <f t="shared" si="1449"/>
        <v>0</v>
      </c>
      <c r="BA78" s="915">
        <f t="shared" si="1449"/>
        <v>0</v>
      </c>
      <c r="BB78" s="915">
        <f t="shared" si="1449"/>
        <v>0</v>
      </c>
      <c r="BC78" s="915">
        <f t="shared" si="1449"/>
        <v>0</v>
      </c>
      <c r="BD78" s="915">
        <f t="shared" si="1449"/>
        <v>0</v>
      </c>
      <c r="BE78" s="915">
        <f t="shared" si="1449"/>
        <v>0</v>
      </c>
      <c r="BF78" s="915">
        <f>+BF77</f>
        <v>0</v>
      </c>
      <c r="BG78" s="915">
        <f t="shared" si="1449"/>
        <v>0</v>
      </c>
      <c r="BH78" s="915">
        <f t="shared" si="1449"/>
        <v>0</v>
      </c>
      <c r="BI78" s="915">
        <f t="shared" si="1449"/>
        <v>0</v>
      </c>
      <c r="BJ78" s="915">
        <f t="shared" si="1449"/>
        <v>0</v>
      </c>
      <c r="BK78" s="915">
        <f t="shared" si="1449"/>
        <v>0</v>
      </c>
      <c r="BL78" s="915">
        <f t="shared" si="1449"/>
        <v>0</v>
      </c>
      <c r="BM78" s="915">
        <f t="shared" si="1449"/>
        <v>0</v>
      </c>
      <c r="BN78" s="915">
        <f>+BN77</f>
        <v>0</v>
      </c>
      <c r="BO78" s="915">
        <f t="shared" si="1449"/>
        <v>0</v>
      </c>
      <c r="BP78" s="915">
        <f t="shared" si="1449"/>
        <v>0</v>
      </c>
      <c r="BQ78" s="915">
        <f t="shared" si="1449"/>
        <v>0</v>
      </c>
      <c r="BR78" s="915">
        <f t="shared" si="1449"/>
        <v>0</v>
      </c>
      <c r="BS78" s="915">
        <f t="shared" si="1449"/>
        <v>0</v>
      </c>
      <c r="BT78" s="915">
        <f t="shared" si="1449"/>
        <v>0</v>
      </c>
      <c r="BU78" s="915">
        <f t="shared" si="1449"/>
        <v>0</v>
      </c>
      <c r="BV78" s="915">
        <f t="shared" si="1449"/>
        <v>0</v>
      </c>
      <c r="BW78" s="915">
        <f t="shared" si="1449"/>
        <v>0</v>
      </c>
      <c r="BX78" s="915">
        <f t="shared" si="1449"/>
        <v>0</v>
      </c>
      <c r="BY78" s="915">
        <f t="shared" si="1449"/>
        <v>0</v>
      </c>
      <c r="BZ78" s="915">
        <f t="shared" si="1449"/>
        <v>0</v>
      </c>
      <c r="CA78" s="915">
        <f t="shared" si="1449"/>
        <v>0</v>
      </c>
      <c r="CB78" s="915">
        <f t="shared" si="1449"/>
        <v>0</v>
      </c>
      <c r="CC78" s="915">
        <f t="shared" ref="CC78:EN78" si="1450">+CC77</f>
        <v>0</v>
      </c>
      <c r="CD78" s="915">
        <f t="shared" si="1450"/>
        <v>0</v>
      </c>
      <c r="CE78" s="915">
        <f t="shared" si="1450"/>
        <v>0</v>
      </c>
      <c r="CF78" s="915">
        <f t="shared" si="1450"/>
        <v>0</v>
      </c>
      <c r="CG78" s="915">
        <f t="shared" si="1450"/>
        <v>0</v>
      </c>
      <c r="CH78" s="915">
        <f t="shared" si="1450"/>
        <v>0</v>
      </c>
      <c r="CI78" s="915">
        <f t="shared" si="1450"/>
        <v>0</v>
      </c>
      <c r="CJ78" s="915">
        <f t="shared" si="1450"/>
        <v>0</v>
      </c>
      <c r="CK78" s="915">
        <f t="shared" si="1450"/>
        <v>0</v>
      </c>
      <c r="CL78" s="915">
        <f t="shared" si="1450"/>
        <v>0</v>
      </c>
      <c r="CM78" s="915">
        <f t="shared" si="1450"/>
        <v>0</v>
      </c>
      <c r="CN78" s="915">
        <f t="shared" si="1450"/>
        <v>0</v>
      </c>
      <c r="CO78" s="915">
        <f t="shared" si="1450"/>
        <v>0</v>
      </c>
      <c r="CP78" s="915">
        <f t="shared" si="1450"/>
        <v>0</v>
      </c>
      <c r="CQ78" s="915">
        <f t="shared" si="1450"/>
        <v>0</v>
      </c>
      <c r="CR78" s="915">
        <f t="shared" si="1450"/>
        <v>0</v>
      </c>
      <c r="CS78" s="915">
        <f t="shared" si="1450"/>
        <v>0</v>
      </c>
      <c r="CT78" s="915">
        <f t="shared" si="1450"/>
        <v>0</v>
      </c>
      <c r="CU78" s="915">
        <f t="shared" si="1450"/>
        <v>0</v>
      </c>
      <c r="CV78" s="915">
        <f t="shared" si="1450"/>
        <v>0</v>
      </c>
      <c r="CW78" s="915">
        <f t="shared" si="1450"/>
        <v>0</v>
      </c>
      <c r="CX78" s="915">
        <f t="shared" si="1450"/>
        <v>0</v>
      </c>
      <c r="CY78" s="915">
        <f t="shared" si="1450"/>
        <v>0</v>
      </c>
      <c r="CZ78" s="915">
        <f t="shared" si="1450"/>
        <v>0</v>
      </c>
      <c r="DA78" s="915">
        <f t="shared" si="1450"/>
        <v>0</v>
      </c>
      <c r="DB78" s="915">
        <f t="shared" si="1450"/>
        <v>0</v>
      </c>
      <c r="DC78" s="915">
        <f t="shared" si="1450"/>
        <v>0</v>
      </c>
      <c r="DD78" s="915">
        <f t="shared" si="1450"/>
        <v>0</v>
      </c>
      <c r="DE78" s="915">
        <f t="shared" si="1450"/>
        <v>0</v>
      </c>
      <c r="DF78" s="915">
        <f t="shared" si="1450"/>
        <v>0</v>
      </c>
      <c r="DG78" s="915">
        <f t="shared" si="1450"/>
        <v>0</v>
      </c>
      <c r="DH78" s="915">
        <f t="shared" si="1450"/>
        <v>0</v>
      </c>
      <c r="DI78" s="915">
        <f t="shared" si="1450"/>
        <v>0</v>
      </c>
      <c r="DJ78" s="915">
        <f t="shared" si="1450"/>
        <v>0</v>
      </c>
      <c r="DK78" s="915">
        <f t="shared" si="1450"/>
        <v>0</v>
      </c>
      <c r="DL78" s="915">
        <f t="shared" si="1450"/>
        <v>0</v>
      </c>
      <c r="DM78" s="915">
        <f t="shared" si="1450"/>
        <v>0</v>
      </c>
      <c r="DN78" s="915">
        <f t="shared" si="1450"/>
        <v>0</v>
      </c>
      <c r="DO78" s="915">
        <f t="shared" si="1450"/>
        <v>0</v>
      </c>
      <c r="DP78" s="915">
        <f t="shared" si="1450"/>
        <v>0</v>
      </c>
      <c r="DQ78" s="915">
        <f t="shared" si="1450"/>
        <v>0</v>
      </c>
      <c r="DR78" s="915">
        <f t="shared" si="1450"/>
        <v>0</v>
      </c>
      <c r="DS78" s="915">
        <f t="shared" si="1450"/>
        <v>0</v>
      </c>
      <c r="DT78" s="915">
        <f t="shared" si="1450"/>
        <v>0</v>
      </c>
      <c r="DU78" s="915">
        <f t="shared" si="1450"/>
        <v>0</v>
      </c>
      <c r="DV78" s="915">
        <f t="shared" si="1450"/>
        <v>0</v>
      </c>
      <c r="DW78" s="915">
        <f t="shared" si="1450"/>
        <v>0</v>
      </c>
      <c r="DX78" s="915">
        <f t="shared" si="1450"/>
        <v>0</v>
      </c>
      <c r="DY78" s="915">
        <f t="shared" si="1450"/>
        <v>0</v>
      </c>
      <c r="DZ78" s="915">
        <f t="shared" si="1450"/>
        <v>0</v>
      </c>
      <c r="EA78" s="915">
        <f t="shared" si="1450"/>
        <v>0</v>
      </c>
      <c r="EB78" s="915">
        <f t="shared" si="1450"/>
        <v>0</v>
      </c>
      <c r="EC78" s="915">
        <f t="shared" si="1450"/>
        <v>0</v>
      </c>
      <c r="ED78" s="915">
        <f t="shared" si="1450"/>
        <v>0</v>
      </c>
      <c r="EE78" s="915">
        <f t="shared" si="1450"/>
        <v>0</v>
      </c>
      <c r="EF78" s="915">
        <f t="shared" si="1450"/>
        <v>0</v>
      </c>
      <c r="EG78" s="915">
        <f t="shared" si="1450"/>
        <v>0</v>
      </c>
      <c r="EH78" s="915">
        <f t="shared" si="1450"/>
        <v>0</v>
      </c>
      <c r="EI78" s="915">
        <f t="shared" si="1450"/>
        <v>0</v>
      </c>
      <c r="EJ78" s="915">
        <f t="shared" si="1450"/>
        <v>0</v>
      </c>
      <c r="EK78" s="915">
        <f t="shared" si="1450"/>
        <v>0</v>
      </c>
      <c r="EL78" s="915">
        <f t="shared" si="1450"/>
        <v>0</v>
      </c>
      <c r="EM78" s="915">
        <f t="shared" si="1450"/>
        <v>0</v>
      </c>
      <c r="EN78" s="915">
        <f t="shared" si="1450"/>
        <v>0</v>
      </c>
      <c r="EO78" s="915">
        <f t="shared" ref="EO78:FF78" si="1451">+EO77</f>
        <v>0</v>
      </c>
      <c r="EP78" s="915">
        <f t="shared" si="1451"/>
        <v>0</v>
      </c>
      <c r="EQ78" s="915">
        <f t="shared" si="1451"/>
        <v>0</v>
      </c>
      <c r="ER78" s="915">
        <f t="shared" si="1451"/>
        <v>0</v>
      </c>
      <c r="ES78" s="915">
        <f t="shared" si="1451"/>
        <v>0</v>
      </c>
      <c r="ET78" s="915">
        <f t="shared" si="1451"/>
        <v>0</v>
      </c>
      <c r="EU78" s="915">
        <f t="shared" si="1451"/>
        <v>0</v>
      </c>
      <c r="EV78" s="915">
        <f t="shared" si="1451"/>
        <v>0</v>
      </c>
      <c r="EW78" s="915">
        <f t="shared" si="1451"/>
        <v>0</v>
      </c>
      <c r="EX78" s="915">
        <f t="shared" si="1451"/>
        <v>0</v>
      </c>
      <c r="EY78" s="915">
        <f t="shared" si="1451"/>
        <v>0</v>
      </c>
      <c r="EZ78" s="915">
        <f t="shared" si="1451"/>
        <v>0</v>
      </c>
      <c r="FA78" s="915">
        <f t="shared" si="1451"/>
        <v>0</v>
      </c>
      <c r="FB78" s="915">
        <f t="shared" si="1451"/>
        <v>0</v>
      </c>
      <c r="FC78" s="915">
        <f t="shared" si="1451"/>
        <v>0</v>
      </c>
      <c r="FD78" s="915">
        <f t="shared" si="1451"/>
        <v>0</v>
      </c>
      <c r="FE78" s="915">
        <f t="shared" si="1451"/>
        <v>0</v>
      </c>
      <c r="FF78" s="915">
        <f t="shared" si="1451"/>
        <v>0</v>
      </c>
      <c r="FG78" s="875"/>
      <c r="FH78" s="875"/>
      <c r="FI78" s="875"/>
      <c r="FJ78" s="875"/>
      <c r="FK78" s="875"/>
      <c r="FL78" s="875"/>
    </row>
    <row r="79" spans="1:174" s="846" customFormat="1" ht="15.75" customHeight="1" outlineLevel="1">
      <c r="B79" s="835"/>
      <c r="C79" s="782"/>
      <c r="D79" s="835"/>
      <c r="F79" s="915"/>
      <c r="G79" s="914"/>
      <c r="H79" s="914"/>
      <c r="I79" s="914"/>
      <c r="J79" s="873"/>
      <c r="K79" s="873"/>
      <c r="L79" s="873"/>
      <c r="M79" s="873"/>
      <c r="N79" s="873"/>
      <c r="O79" s="873"/>
      <c r="P79" s="849"/>
      <c r="Q79" s="916"/>
      <c r="R79" s="914"/>
      <c r="S79" s="916"/>
      <c r="T79" s="914"/>
      <c r="U79" s="916"/>
      <c r="V79" s="914"/>
      <c r="W79" s="916"/>
      <c r="X79" s="914"/>
      <c r="Y79" s="916"/>
      <c r="Z79" s="914"/>
      <c r="AA79" s="917"/>
      <c r="AB79" s="914"/>
      <c r="AC79" s="917"/>
      <c r="AD79" s="914"/>
      <c r="AE79" s="917"/>
      <c r="AF79" s="914"/>
      <c r="AG79" s="914"/>
      <c r="AH79" s="914"/>
      <c r="AI79" s="917"/>
      <c r="AJ79" s="914"/>
      <c r="AK79" s="914"/>
      <c r="AL79" s="914"/>
      <c r="AM79" s="914"/>
      <c r="AN79" s="914"/>
      <c r="AO79" s="914"/>
      <c r="AP79" s="914"/>
      <c r="AQ79" s="914"/>
      <c r="AR79" s="914"/>
      <c r="AS79" s="914"/>
      <c r="AT79" s="914"/>
      <c r="AU79" s="872"/>
      <c r="AW79" s="914"/>
      <c r="AX79" s="914"/>
      <c r="AY79" s="914"/>
      <c r="AZ79" s="914"/>
      <c r="BA79" s="914"/>
      <c r="BB79" s="914"/>
      <c r="BC79" s="914"/>
      <c r="BD79" s="914"/>
      <c r="BE79" s="914"/>
      <c r="BF79" s="914"/>
      <c r="BG79" s="914"/>
      <c r="BH79" s="914"/>
      <c r="BI79" s="914"/>
      <c r="BJ79" s="914"/>
      <c r="BK79" s="914"/>
      <c r="BL79" s="914"/>
      <c r="BM79" s="914"/>
      <c r="BN79" s="914"/>
      <c r="BO79" s="914"/>
      <c r="BP79" s="914"/>
      <c r="BQ79" s="914"/>
      <c r="BR79" s="914"/>
      <c r="BS79" s="914"/>
      <c r="BT79" s="914"/>
      <c r="BU79" s="914"/>
      <c r="BV79" s="914"/>
      <c r="BW79" s="914"/>
      <c r="BX79" s="914"/>
      <c r="BY79" s="914"/>
      <c r="BZ79" s="914"/>
      <c r="CA79" s="914"/>
      <c r="CB79" s="914"/>
      <c r="CC79" s="914"/>
      <c r="CD79" s="914"/>
      <c r="CE79" s="914"/>
      <c r="CF79" s="914"/>
      <c r="CG79" s="914"/>
      <c r="CH79" s="914"/>
      <c r="CI79" s="914"/>
      <c r="CJ79" s="914"/>
      <c r="CK79" s="914"/>
      <c r="CL79" s="914"/>
      <c r="CM79" s="914"/>
      <c r="CN79" s="914"/>
      <c r="CO79" s="914"/>
      <c r="CR79" s="878"/>
      <c r="CS79" s="878"/>
      <c r="CT79" s="878"/>
      <c r="CU79" s="878"/>
      <c r="CV79" s="878"/>
      <c r="CW79" s="878"/>
      <c r="CX79" s="878"/>
      <c r="CY79" s="878"/>
      <c r="CZ79" s="878"/>
      <c r="DA79" s="878"/>
      <c r="DB79" s="878"/>
      <c r="DC79" s="878"/>
      <c r="DD79" s="878"/>
      <c r="DE79" s="878"/>
      <c r="DF79" s="878"/>
      <c r="DG79" s="878"/>
      <c r="DH79" s="878"/>
      <c r="DI79" s="872"/>
      <c r="DJ79" s="878"/>
      <c r="DK79" s="878"/>
      <c r="DL79" s="878"/>
      <c r="DM79" s="878"/>
      <c r="DN79" s="878"/>
      <c r="DO79" s="878"/>
      <c r="DP79" s="878"/>
      <c r="DQ79" s="878"/>
      <c r="DR79" s="878"/>
      <c r="DS79" s="878"/>
      <c r="DT79" s="878"/>
      <c r="DU79" s="878"/>
      <c r="DV79" s="878"/>
      <c r="DW79" s="878"/>
      <c r="DX79" s="878"/>
      <c r="DY79" s="878"/>
      <c r="DZ79" s="878"/>
      <c r="EA79" s="878"/>
      <c r="EB79" s="878"/>
      <c r="EC79" s="878"/>
      <c r="ED79" s="878"/>
      <c r="EE79" s="878"/>
      <c r="EF79" s="878"/>
      <c r="EG79" s="878"/>
      <c r="EH79" s="878"/>
      <c r="EI79" s="878"/>
      <c r="EJ79" s="878"/>
      <c r="EL79" s="265"/>
      <c r="EO79" s="246"/>
      <c r="EV79" s="775"/>
      <c r="FG79" s="875"/>
      <c r="FH79" s="875"/>
      <c r="FI79" s="875"/>
      <c r="FJ79" s="875"/>
      <c r="FK79" s="875"/>
      <c r="FL79" s="875"/>
    </row>
    <row r="80" spans="1:174" s="846" customFormat="1" ht="15.75" customHeight="1" outlineLevel="1">
      <c r="A80" s="246">
        <v>106050</v>
      </c>
      <c r="B80" s="835"/>
      <c r="C80" s="848" t="s">
        <v>427</v>
      </c>
      <c r="D80" s="835"/>
      <c r="F80" s="915"/>
      <c r="G80" s="914"/>
      <c r="H80" s="914"/>
      <c r="I80" s="914"/>
      <c r="J80" s="873"/>
      <c r="K80" s="873"/>
      <c r="L80" s="873"/>
      <c r="M80" s="873"/>
      <c r="N80" s="873"/>
      <c r="O80" s="873"/>
      <c r="P80" s="849"/>
      <c r="Q80" s="916"/>
      <c r="R80" s="914"/>
      <c r="S80" s="916"/>
      <c r="T80" s="914"/>
      <c r="U80" s="916"/>
      <c r="V80" s="914"/>
      <c r="W80" s="916"/>
      <c r="X80" s="914"/>
      <c r="Y80" s="916"/>
      <c r="Z80" s="914"/>
      <c r="AA80" s="917"/>
      <c r="AB80" s="914"/>
      <c r="AC80" s="917"/>
      <c r="AD80" s="914"/>
      <c r="AE80" s="917"/>
      <c r="AF80" s="914"/>
      <c r="AG80" s="914"/>
      <c r="AH80" s="914"/>
      <c r="AI80" s="917"/>
      <c r="AJ80" s="914"/>
      <c r="AK80" s="914"/>
      <c r="AL80" s="914"/>
      <c r="AM80" s="914"/>
      <c r="AN80" s="914"/>
      <c r="AO80" s="914"/>
      <c r="AP80" s="914"/>
      <c r="AQ80" s="914"/>
      <c r="AR80" s="914"/>
      <c r="AS80" s="914"/>
      <c r="AT80" s="914"/>
      <c r="AU80" s="872"/>
      <c r="AW80" s="914"/>
      <c r="AX80" s="914"/>
      <c r="AY80" s="914"/>
      <c r="AZ80" s="914"/>
      <c r="BA80" s="914"/>
      <c r="BB80" s="914"/>
      <c r="BC80" s="914"/>
      <c r="BD80" s="914"/>
      <c r="BE80" s="914"/>
      <c r="BF80" s="914"/>
      <c r="BG80" s="914"/>
      <c r="BH80" s="914"/>
      <c r="BI80" s="914"/>
      <c r="BJ80" s="914"/>
      <c r="BK80" s="914"/>
      <c r="BL80" s="914"/>
      <c r="BM80" s="914"/>
      <c r="BN80" s="914"/>
      <c r="BO80" s="914"/>
      <c r="BP80" s="914"/>
      <c r="BQ80" s="914"/>
      <c r="BR80" s="914"/>
      <c r="BS80" s="914"/>
      <c r="BT80" s="914"/>
      <c r="BU80" s="914"/>
      <c r="BV80" s="914"/>
      <c r="BW80" s="914"/>
      <c r="BX80" s="914"/>
      <c r="BY80" s="914"/>
      <c r="BZ80" s="914"/>
      <c r="CA80" s="914"/>
      <c r="CB80" s="914"/>
      <c r="CC80" s="914"/>
      <c r="CD80" s="914"/>
      <c r="CE80" s="914"/>
      <c r="CF80" s="914"/>
      <c r="CG80" s="914"/>
      <c r="CH80" s="914"/>
      <c r="CI80" s="914"/>
      <c r="CJ80" s="914"/>
      <c r="CK80" s="914"/>
      <c r="CL80" s="914"/>
      <c r="CM80" s="914"/>
      <c r="CN80" s="914"/>
      <c r="CO80" s="914"/>
      <c r="CR80" s="878"/>
      <c r="CS80" s="878"/>
      <c r="CT80" s="878"/>
      <c r="CU80" s="878"/>
      <c r="CV80" s="878"/>
      <c r="CW80" s="878"/>
      <c r="CX80" s="878"/>
      <c r="CY80" s="878"/>
      <c r="CZ80" s="878"/>
      <c r="DA80" s="878"/>
      <c r="DB80" s="878"/>
      <c r="DC80" s="878"/>
      <c r="DD80" s="878"/>
      <c r="DE80" s="878"/>
      <c r="DF80" s="878"/>
      <c r="DG80" s="878"/>
      <c r="DH80" s="878"/>
      <c r="DI80" s="872"/>
      <c r="DJ80" s="878"/>
      <c r="DK80" s="878"/>
      <c r="DL80" s="878"/>
      <c r="DM80" s="878"/>
      <c r="DN80" s="878"/>
      <c r="DO80" s="878"/>
      <c r="DP80" s="878"/>
      <c r="DQ80" s="878"/>
      <c r="DR80" s="878"/>
      <c r="DS80" s="878"/>
      <c r="DT80" s="878"/>
      <c r="DU80" s="878"/>
      <c r="DV80" s="878"/>
      <c r="DW80" s="878"/>
      <c r="DX80" s="878"/>
      <c r="DY80" s="878"/>
      <c r="DZ80" s="878"/>
      <c r="EA80" s="878"/>
      <c r="EB80" s="878"/>
      <c r="EC80" s="878"/>
      <c r="ED80" s="878"/>
      <c r="EE80" s="878"/>
      <c r="EF80" s="878"/>
      <c r="EG80" s="878"/>
      <c r="EH80" s="878"/>
      <c r="EI80" s="878"/>
      <c r="EJ80" s="878"/>
      <c r="EL80" s="265"/>
      <c r="EO80" s="246"/>
      <c r="EV80" s="775"/>
      <c r="FG80" s="875"/>
      <c r="FH80" s="875"/>
      <c r="FI80" s="875"/>
      <c r="FJ80" s="875"/>
      <c r="FK80" s="875"/>
      <c r="FL80" s="875"/>
    </row>
    <row r="81" spans="1:176" s="246" customFormat="1" ht="15" customHeight="1" outlineLevel="1">
      <c r="A81" s="246">
        <v>106050</v>
      </c>
      <c r="B81" s="881"/>
      <c r="C81" s="227"/>
      <c r="D81" s="228"/>
      <c r="E81" s="229"/>
      <c r="F81" s="231"/>
      <c r="G81" s="231"/>
      <c r="H81" s="230"/>
      <c r="I81" s="231"/>
      <c r="J81" s="234"/>
      <c r="K81" s="234"/>
      <c r="L81" s="234"/>
      <c r="M81" s="234"/>
      <c r="N81" s="912"/>
      <c r="O81" s="234"/>
      <c r="P81" s="235"/>
      <c r="Q81" s="237"/>
      <c r="R81" s="231"/>
      <c r="S81" s="237"/>
      <c r="T81" s="231"/>
      <c r="U81" s="237"/>
      <c r="V81" s="231"/>
      <c r="W81" s="237"/>
      <c r="X81" s="231"/>
      <c r="Y81" s="237"/>
      <c r="Z81" s="231"/>
      <c r="AA81" s="238"/>
      <c r="AB81" s="231"/>
      <c r="AC81" s="238"/>
      <c r="AD81" s="231"/>
      <c r="AE81" s="238"/>
      <c r="AF81" s="231"/>
      <c r="AG81" s="231"/>
      <c r="AH81" s="231"/>
      <c r="AI81" s="238"/>
      <c r="AJ81" s="231"/>
      <c r="AK81" s="231"/>
      <c r="AL81" s="231"/>
      <c r="AM81" s="231"/>
      <c r="AN81" s="231"/>
      <c r="AO81" s="231"/>
      <c r="AP81" s="231"/>
      <c r="AQ81" s="231"/>
      <c r="AR81" s="231"/>
      <c r="AS81" s="231"/>
      <c r="AT81" s="231"/>
      <c r="AU81" s="231"/>
      <c r="AV81" s="229"/>
      <c r="AW81" s="231"/>
      <c r="AX81" s="231"/>
      <c r="AY81" s="231"/>
      <c r="AZ81" s="231"/>
      <c r="BA81" s="231"/>
      <c r="BB81" s="231"/>
      <c r="BC81" s="231"/>
      <c r="BD81" s="231"/>
      <c r="BE81" s="231"/>
      <c r="BF81" s="231"/>
      <c r="BG81" s="231"/>
      <c r="BH81" s="231"/>
      <c r="BI81" s="231"/>
      <c r="BJ81" s="231"/>
      <c r="BK81" s="231"/>
      <c r="BL81" s="231"/>
      <c r="BM81" s="231"/>
      <c r="BN81" s="230"/>
      <c r="BO81" s="231"/>
      <c r="BP81" s="231"/>
      <c r="BQ81" s="231"/>
      <c r="BR81" s="231"/>
      <c r="BS81" s="231"/>
      <c r="BT81" s="231"/>
      <c r="BU81" s="231"/>
      <c r="BV81" s="231"/>
      <c r="BW81" s="231"/>
      <c r="BX81" s="271"/>
      <c r="BY81" s="272"/>
      <c r="BZ81" s="272"/>
      <c r="CA81" s="272"/>
      <c r="CB81" s="272"/>
      <c r="CC81" s="272"/>
      <c r="CD81" s="272"/>
      <c r="CE81" s="272"/>
      <c r="CF81" s="272"/>
      <c r="CG81" s="272"/>
      <c r="CH81" s="272"/>
      <c r="CI81" s="272"/>
      <c r="CJ81" s="272"/>
      <c r="CK81" s="272"/>
      <c r="CL81" s="272"/>
      <c r="CM81" s="272"/>
      <c r="CN81" s="272"/>
      <c r="CO81" s="273"/>
      <c r="CQ81" s="229"/>
      <c r="CR81" s="231"/>
      <c r="CS81" s="231"/>
      <c r="CT81" s="231"/>
      <c r="CU81" s="231"/>
      <c r="CV81" s="231"/>
      <c r="CW81" s="231"/>
      <c r="CX81" s="231"/>
      <c r="CY81" s="231"/>
      <c r="CZ81" s="231"/>
      <c r="DA81" s="231"/>
      <c r="DB81" s="231"/>
      <c r="DC81" s="231"/>
      <c r="DD81" s="231"/>
      <c r="DE81" s="231"/>
      <c r="DF81" s="231"/>
      <c r="DG81" s="231"/>
      <c r="DH81" s="231"/>
      <c r="DI81" s="231"/>
      <c r="DJ81" s="231"/>
      <c r="DK81" s="231"/>
      <c r="DL81" s="231"/>
      <c r="DM81" s="231"/>
      <c r="DN81" s="231"/>
      <c r="DO81" s="231"/>
      <c r="DP81" s="231"/>
      <c r="DQ81" s="231"/>
      <c r="DR81" s="231"/>
      <c r="DS81" s="271"/>
      <c r="DT81" s="272"/>
      <c r="DU81" s="272"/>
      <c r="DV81" s="272"/>
      <c r="DW81" s="272"/>
      <c r="DX81" s="272"/>
      <c r="DY81" s="272"/>
      <c r="DZ81" s="272"/>
      <c r="EA81" s="272"/>
      <c r="EB81" s="272"/>
      <c r="EC81" s="272"/>
      <c r="ED81" s="272"/>
      <c r="EE81" s="272"/>
      <c r="EF81" s="272"/>
      <c r="EG81" s="272"/>
      <c r="EH81" s="272"/>
      <c r="EI81" s="272"/>
      <c r="EJ81" s="273"/>
      <c r="EL81" s="1337"/>
      <c r="EM81" s="229"/>
      <c r="EN81" s="229"/>
      <c r="EO81" s="229"/>
      <c r="EP81" s="229"/>
      <c r="EQ81" s="229"/>
      <c r="ER81" s="229"/>
      <c r="ES81" s="229"/>
      <c r="ET81" s="229"/>
      <c r="EU81" s="229"/>
      <c r="EV81" s="1174"/>
      <c r="EW81" s="237"/>
      <c r="EX81" s="237"/>
      <c r="EY81" s="237"/>
      <c r="EZ81" s="237"/>
      <c r="FA81" s="237"/>
      <c r="FB81" s="237"/>
      <c r="FC81" s="237"/>
      <c r="FD81" s="237"/>
      <c r="FE81" s="237"/>
      <c r="FF81" s="237"/>
      <c r="FG81" s="247"/>
      <c r="FH81" s="247"/>
      <c r="FI81" s="247"/>
      <c r="FJ81" s="247"/>
      <c r="FK81" s="247"/>
      <c r="FL81" s="247"/>
    </row>
    <row r="82" spans="1:176" s="846" customFormat="1" ht="15.75" customHeight="1" outlineLevel="1">
      <c r="A82" s="246">
        <v>106050</v>
      </c>
      <c r="B82" s="835"/>
      <c r="C82" s="782"/>
      <c r="D82" s="835" t="s">
        <v>428</v>
      </c>
      <c r="F82" s="915">
        <f>+F81</f>
        <v>0</v>
      </c>
      <c r="G82" s="915">
        <f t="shared" ref="G82:H82" si="1452">+G81</f>
        <v>0</v>
      </c>
      <c r="H82" s="915">
        <f t="shared" si="1452"/>
        <v>0</v>
      </c>
      <c r="I82" s="914"/>
      <c r="J82" s="873"/>
      <c r="K82" s="873"/>
      <c r="L82" s="873"/>
      <c r="M82" s="873"/>
      <c r="N82" s="873"/>
      <c r="O82" s="873"/>
      <c r="P82" s="849"/>
      <c r="Q82" s="915">
        <f>+Q81</f>
        <v>0</v>
      </c>
      <c r="R82" s="915">
        <f t="shared" ref="R82:CB82" si="1453">+R81</f>
        <v>0</v>
      </c>
      <c r="S82" s="915">
        <f t="shared" si="1453"/>
        <v>0</v>
      </c>
      <c r="T82" s="915">
        <f t="shared" si="1453"/>
        <v>0</v>
      </c>
      <c r="U82" s="915">
        <f t="shared" si="1453"/>
        <v>0</v>
      </c>
      <c r="V82" s="915">
        <f t="shared" si="1453"/>
        <v>0</v>
      </c>
      <c r="W82" s="915">
        <f t="shared" si="1453"/>
        <v>0</v>
      </c>
      <c r="X82" s="915">
        <f t="shared" si="1453"/>
        <v>0</v>
      </c>
      <c r="Y82" s="915">
        <f t="shared" si="1453"/>
        <v>0</v>
      </c>
      <c r="Z82" s="915">
        <f t="shared" si="1453"/>
        <v>0</v>
      </c>
      <c r="AA82" s="915">
        <f t="shared" si="1453"/>
        <v>0</v>
      </c>
      <c r="AB82" s="915">
        <f t="shared" si="1453"/>
        <v>0</v>
      </c>
      <c r="AC82" s="915">
        <f t="shared" si="1453"/>
        <v>0</v>
      </c>
      <c r="AD82" s="915">
        <f t="shared" si="1453"/>
        <v>0</v>
      </c>
      <c r="AE82" s="915">
        <f t="shared" si="1453"/>
        <v>0</v>
      </c>
      <c r="AF82" s="915">
        <f t="shared" si="1453"/>
        <v>0</v>
      </c>
      <c r="AG82" s="915">
        <f t="shared" si="1453"/>
        <v>0</v>
      </c>
      <c r="AH82" s="915">
        <f t="shared" si="1453"/>
        <v>0</v>
      </c>
      <c r="AI82" s="915">
        <f t="shared" si="1453"/>
        <v>0</v>
      </c>
      <c r="AJ82" s="915">
        <f t="shared" si="1453"/>
        <v>0</v>
      </c>
      <c r="AK82" s="915">
        <f t="shared" si="1453"/>
        <v>0</v>
      </c>
      <c r="AL82" s="915">
        <f t="shared" si="1453"/>
        <v>0</v>
      </c>
      <c r="AM82" s="915">
        <f t="shared" si="1453"/>
        <v>0</v>
      </c>
      <c r="AN82" s="915">
        <f t="shared" si="1453"/>
        <v>0</v>
      </c>
      <c r="AO82" s="915">
        <f t="shared" si="1453"/>
        <v>0</v>
      </c>
      <c r="AP82" s="915">
        <f t="shared" si="1453"/>
        <v>0</v>
      </c>
      <c r="AQ82" s="915">
        <f t="shared" si="1453"/>
        <v>0</v>
      </c>
      <c r="AR82" s="915">
        <f t="shared" si="1453"/>
        <v>0</v>
      </c>
      <c r="AS82" s="915">
        <f t="shared" si="1453"/>
        <v>0</v>
      </c>
      <c r="AT82" s="915">
        <f t="shared" si="1453"/>
        <v>0</v>
      </c>
      <c r="AU82" s="915">
        <f t="shared" si="1453"/>
        <v>0</v>
      </c>
      <c r="AV82" s="915">
        <f t="shared" si="1453"/>
        <v>0</v>
      </c>
      <c r="AW82" s="1328">
        <f>+AW81</f>
        <v>0</v>
      </c>
      <c r="AX82" s="915">
        <f t="shared" si="1453"/>
        <v>0</v>
      </c>
      <c r="AY82" s="915">
        <f t="shared" si="1453"/>
        <v>0</v>
      </c>
      <c r="AZ82" s="915">
        <f t="shared" si="1453"/>
        <v>0</v>
      </c>
      <c r="BA82" s="915">
        <f t="shared" si="1453"/>
        <v>0</v>
      </c>
      <c r="BB82" s="915">
        <f t="shared" si="1453"/>
        <v>0</v>
      </c>
      <c r="BC82" s="915">
        <f t="shared" si="1453"/>
        <v>0</v>
      </c>
      <c r="BD82" s="915">
        <f t="shared" si="1453"/>
        <v>0</v>
      </c>
      <c r="BE82" s="915">
        <f t="shared" si="1453"/>
        <v>0</v>
      </c>
      <c r="BF82" s="915">
        <f>+BF81</f>
        <v>0</v>
      </c>
      <c r="BG82" s="915">
        <f t="shared" si="1453"/>
        <v>0</v>
      </c>
      <c r="BH82" s="915">
        <f t="shared" si="1453"/>
        <v>0</v>
      </c>
      <c r="BI82" s="915">
        <f t="shared" si="1453"/>
        <v>0</v>
      </c>
      <c r="BJ82" s="915">
        <f t="shared" si="1453"/>
        <v>0</v>
      </c>
      <c r="BK82" s="915">
        <f t="shared" si="1453"/>
        <v>0</v>
      </c>
      <c r="BL82" s="915">
        <f t="shared" si="1453"/>
        <v>0</v>
      </c>
      <c r="BM82" s="915">
        <f t="shared" si="1453"/>
        <v>0</v>
      </c>
      <c r="BN82" s="915">
        <f>+BN81</f>
        <v>0</v>
      </c>
      <c r="BO82" s="915">
        <f t="shared" si="1453"/>
        <v>0</v>
      </c>
      <c r="BP82" s="915">
        <f t="shared" si="1453"/>
        <v>0</v>
      </c>
      <c r="BQ82" s="915">
        <f t="shared" si="1453"/>
        <v>0</v>
      </c>
      <c r="BR82" s="915">
        <f t="shared" si="1453"/>
        <v>0</v>
      </c>
      <c r="BS82" s="915">
        <f t="shared" si="1453"/>
        <v>0</v>
      </c>
      <c r="BT82" s="915">
        <f t="shared" si="1453"/>
        <v>0</v>
      </c>
      <c r="BU82" s="915">
        <f t="shared" si="1453"/>
        <v>0</v>
      </c>
      <c r="BV82" s="915">
        <f t="shared" si="1453"/>
        <v>0</v>
      </c>
      <c r="BW82" s="915">
        <f t="shared" si="1453"/>
        <v>0</v>
      </c>
      <c r="BX82" s="915">
        <f t="shared" si="1453"/>
        <v>0</v>
      </c>
      <c r="BY82" s="915">
        <f t="shared" si="1453"/>
        <v>0</v>
      </c>
      <c r="BZ82" s="915">
        <f t="shared" si="1453"/>
        <v>0</v>
      </c>
      <c r="CA82" s="915">
        <f t="shared" si="1453"/>
        <v>0</v>
      </c>
      <c r="CB82" s="915">
        <f t="shared" si="1453"/>
        <v>0</v>
      </c>
      <c r="CC82" s="915">
        <f t="shared" ref="CC82:EN82" si="1454">+CC81</f>
        <v>0</v>
      </c>
      <c r="CD82" s="915">
        <f t="shared" si="1454"/>
        <v>0</v>
      </c>
      <c r="CE82" s="915">
        <f t="shared" si="1454"/>
        <v>0</v>
      </c>
      <c r="CF82" s="915">
        <f t="shared" si="1454"/>
        <v>0</v>
      </c>
      <c r="CG82" s="915">
        <f t="shared" si="1454"/>
        <v>0</v>
      </c>
      <c r="CH82" s="915">
        <f t="shared" si="1454"/>
        <v>0</v>
      </c>
      <c r="CI82" s="915">
        <f t="shared" si="1454"/>
        <v>0</v>
      </c>
      <c r="CJ82" s="915">
        <f t="shared" si="1454"/>
        <v>0</v>
      </c>
      <c r="CK82" s="915">
        <f t="shared" si="1454"/>
        <v>0</v>
      </c>
      <c r="CL82" s="915">
        <f t="shared" si="1454"/>
        <v>0</v>
      </c>
      <c r="CM82" s="915">
        <f t="shared" si="1454"/>
        <v>0</v>
      </c>
      <c r="CN82" s="915">
        <f t="shared" si="1454"/>
        <v>0</v>
      </c>
      <c r="CO82" s="915">
        <f t="shared" si="1454"/>
        <v>0</v>
      </c>
      <c r="CP82" s="915">
        <f t="shared" si="1454"/>
        <v>0</v>
      </c>
      <c r="CQ82" s="915">
        <f t="shared" si="1454"/>
        <v>0</v>
      </c>
      <c r="CR82" s="915">
        <f t="shared" si="1454"/>
        <v>0</v>
      </c>
      <c r="CS82" s="915">
        <f t="shared" si="1454"/>
        <v>0</v>
      </c>
      <c r="CT82" s="915">
        <f t="shared" si="1454"/>
        <v>0</v>
      </c>
      <c r="CU82" s="915">
        <f t="shared" si="1454"/>
        <v>0</v>
      </c>
      <c r="CV82" s="915">
        <f t="shared" si="1454"/>
        <v>0</v>
      </c>
      <c r="CW82" s="915">
        <f t="shared" si="1454"/>
        <v>0</v>
      </c>
      <c r="CX82" s="915">
        <f t="shared" si="1454"/>
        <v>0</v>
      </c>
      <c r="CY82" s="915">
        <f t="shared" si="1454"/>
        <v>0</v>
      </c>
      <c r="CZ82" s="915">
        <f t="shared" si="1454"/>
        <v>0</v>
      </c>
      <c r="DA82" s="915">
        <f t="shared" si="1454"/>
        <v>0</v>
      </c>
      <c r="DB82" s="915">
        <f t="shared" si="1454"/>
        <v>0</v>
      </c>
      <c r="DC82" s="915">
        <f t="shared" si="1454"/>
        <v>0</v>
      </c>
      <c r="DD82" s="915">
        <f t="shared" si="1454"/>
        <v>0</v>
      </c>
      <c r="DE82" s="915">
        <f t="shared" si="1454"/>
        <v>0</v>
      </c>
      <c r="DF82" s="915">
        <f t="shared" si="1454"/>
        <v>0</v>
      </c>
      <c r="DG82" s="915">
        <f t="shared" si="1454"/>
        <v>0</v>
      </c>
      <c r="DH82" s="915">
        <f t="shared" si="1454"/>
        <v>0</v>
      </c>
      <c r="DI82" s="915">
        <f t="shared" si="1454"/>
        <v>0</v>
      </c>
      <c r="DJ82" s="915">
        <f t="shared" si="1454"/>
        <v>0</v>
      </c>
      <c r="DK82" s="915">
        <f t="shared" si="1454"/>
        <v>0</v>
      </c>
      <c r="DL82" s="915">
        <f t="shared" si="1454"/>
        <v>0</v>
      </c>
      <c r="DM82" s="915">
        <f t="shared" si="1454"/>
        <v>0</v>
      </c>
      <c r="DN82" s="915">
        <f t="shared" si="1454"/>
        <v>0</v>
      </c>
      <c r="DO82" s="915">
        <f t="shared" si="1454"/>
        <v>0</v>
      </c>
      <c r="DP82" s="915">
        <f t="shared" si="1454"/>
        <v>0</v>
      </c>
      <c r="DQ82" s="915">
        <f t="shared" si="1454"/>
        <v>0</v>
      </c>
      <c r="DR82" s="915">
        <f t="shared" si="1454"/>
        <v>0</v>
      </c>
      <c r="DS82" s="915">
        <f t="shared" si="1454"/>
        <v>0</v>
      </c>
      <c r="DT82" s="915">
        <f t="shared" si="1454"/>
        <v>0</v>
      </c>
      <c r="DU82" s="915">
        <f t="shared" si="1454"/>
        <v>0</v>
      </c>
      <c r="DV82" s="915">
        <f t="shared" si="1454"/>
        <v>0</v>
      </c>
      <c r="DW82" s="915">
        <f t="shared" si="1454"/>
        <v>0</v>
      </c>
      <c r="DX82" s="915">
        <f t="shared" si="1454"/>
        <v>0</v>
      </c>
      <c r="DY82" s="915">
        <f t="shared" si="1454"/>
        <v>0</v>
      </c>
      <c r="DZ82" s="915">
        <f t="shared" si="1454"/>
        <v>0</v>
      </c>
      <c r="EA82" s="915">
        <f t="shared" si="1454"/>
        <v>0</v>
      </c>
      <c r="EB82" s="915">
        <f t="shared" si="1454"/>
        <v>0</v>
      </c>
      <c r="EC82" s="915">
        <f t="shared" si="1454"/>
        <v>0</v>
      </c>
      <c r="ED82" s="915">
        <f t="shared" si="1454"/>
        <v>0</v>
      </c>
      <c r="EE82" s="915">
        <f t="shared" si="1454"/>
        <v>0</v>
      </c>
      <c r="EF82" s="915">
        <f t="shared" si="1454"/>
        <v>0</v>
      </c>
      <c r="EG82" s="915">
        <f t="shared" si="1454"/>
        <v>0</v>
      </c>
      <c r="EH82" s="915">
        <f t="shared" si="1454"/>
        <v>0</v>
      </c>
      <c r="EI82" s="915">
        <f t="shared" si="1454"/>
        <v>0</v>
      </c>
      <c r="EJ82" s="915">
        <f t="shared" si="1454"/>
        <v>0</v>
      </c>
      <c r="EK82" s="915">
        <f t="shared" si="1454"/>
        <v>0</v>
      </c>
      <c r="EL82" s="915">
        <f t="shared" si="1454"/>
        <v>0</v>
      </c>
      <c r="EM82" s="915">
        <f t="shared" si="1454"/>
        <v>0</v>
      </c>
      <c r="EN82" s="915">
        <f t="shared" si="1454"/>
        <v>0</v>
      </c>
      <c r="EO82" s="915">
        <f t="shared" ref="EO82:FF82" si="1455">+EO81</f>
        <v>0</v>
      </c>
      <c r="EP82" s="915">
        <f>+EP81</f>
        <v>0</v>
      </c>
      <c r="EQ82" s="915">
        <f t="shared" si="1455"/>
        <v>0</v>
      </c>
      <c r="ER82" s="915">
        <f t="shared" si="1455"/>
        <v>0</v>
      </c>
      <c r="ES82" s="915">
        <f t="shared" si="1455"/>
        <v>0</v>
      </c>
      <c r="ET82" s="915">
        <f t="shared" si="1455"/>
        <v>0</v>
      </c>
      <c r="EU82" s="915">
        <f t="shared" si="1455"/>
        <v>0</v>
      </c>
      <c r="EV82" s="915">
        <f t="shared" si="1455"/>
        <v>0</v>
      </c>
      <c r="EW82" s="915">
        <f t="shared" si="1455"/>
        <v>0</v>
      </c>
      <c r="EX82" s="915">
        <f t="shared" si="1455"/>
        <v>0</v>
      </c>
      <c r="EY82" s="915">
        <f t="shared" si="1455"/>
        <v>0</v>
      </c>
      <c r="EZ82" s="915">
        <f t="shared" si="1455"/>
        <v>0</v>
      </c>
      <c r="FA82" s="915">
        <f t="shared" si="1455"/>
        <v>0</v>
      </c>
      <c r="FB82" s="915">
        <f t="shared" si="1455"/>
        <v>0</v>
      </c>
      <c r="FC82" s="915">
        <f t="shared" si="1455"/>
        <v>0</v>
      </c>
      <c r="FD82" s="915">
        <f t="shared" si="1455"/>
        <v>0</v>
      </c>
      <c r="FE82" s="915">
        <f t="shared" si="1455"/>
        <v>0</v>
      </c>
      <c r="FF82" s="915">
        <f t="shared" si="1455"/>
        <v>0</v>
      </c>
      <c r="FG82" s="875"/>
      <c r="FH82" s="875"/>
      <c r="FI82" s="875"/>
      <c r="FJ82" s="875"/>
      <c r="FK82" s="875"/>
      <c r="FL82" s="875"/>
    </row>
    <row r="83" spans="1:176" s="846" customFormat="1" ht="15.75" customHeight="1" outlineLevel="1">
      <c r="B83" s="835"/>
      <c r="C83" s="782"/>
      <c r="D83" s="835" t="s">
        <v>429</v>
      </c>
      <c r="F83" s="915"/>
      <c r="G83" s="915"/>
      <c r="H83" s="915"/>
      <c r="I83" s="914"/>
      <c r="J83" s="873"/>
      <c r="K83" s="873"/>
      <c r="L83" s="873"/>
      <c r="M83" s="873"/>
      <c r="N83" s="873"/>
      <c r="O83" s="873"/>
      <c r="P83" s="849"/>
      <c r="Q83" s="916"/>
      <c r="R83" s="914"/>
      <c r="S83" s="916"/>
      <c r="T83" s="914"/>
      <c r="U83" s="916"/>
      <c r="V83" s="914"/>
      <c r="W83" s="916"/>
      <c r="X83" s="914"/>
      <c r="Y83" s="916"/>
      <c r="Z83" s="914"/>
      <c r="AA83" s="917"/>
      <c r="AB83" s="914"/>
      <c r="AC83" s="917"/>
      <c r="AD83" s="914"/>
      <c r="AE83" s="917"/>
      <c r="AF83" s="914"/>
      <c r="AG83" s="914"/>
      <c r="AH83" s="914"/>
      <c r="AI83" s="917"/>
      <c r="AJ83" s="914"/>
      <c r="AK83" s="914"/>
      <c r="AL83" s="914"/>
      <c r="AM83" s="914"/>
      <c r="AN83" s="914"/>
      <c r="AO83" s="914"/>
      <c r="AP83" s="914"/>
      <c r="AQ83" s="914"/>
      <c r="AR83" s="914"/>
      <c r="AS83" s="914"/>
      <c r="AT83" s="914"/>
      <c r="AU83" s="872"/>
      <c r="AW83" s="914"/>
      <c r="AX83" s="914"/>
      <c r="AY83" s="914"/>
      <c r="AZ83" s="914"/>
      <c r="BA83" s="914"/>
      <c r="BB83" s="914"/>
      <c r="BC83" s="914"/>
      <c r="BD83" s="914"/>
      <c r="BE83" s="914"/>
      <c r="BF83" s="914"/>
      <c r="BG83" s="914"/>
      <c r="BH83" s="914"/>
      <c r="BI83" s="914"/>
      <c r="BJ83" s="914"/>
      <c r="BK83" s="914"/>
      <c r="BL83" s="914"/>
      <c r="BM83" s="914"/>
      <c r="BN83" s="914"/>
      <c r="BO83" s="914"/>
      <c r="BP83" s="914"/>
      <c r="BQ83" s="914"/>
      <c r="BR83" s="914"/>
      <c r="BS83" s="914"/>
      <c r="BT83" s="914"/>
      <c r="BU83" s="914"/>
      <c r="BV83" s="914"/>
      <c r="BW83" s="914"/>
      <c r="BX83" s="914"/>
      <c r="BY83" s="914"/>
      <c r="BZ83" s="914"/>
      <c r="CA83" s="914"/>
      <c r="CB83" s="914"/>
      <c r="CC83" s="914"/>
      <c r="CD83" s="914"/>
      <c r="CE83" s="914"/>
      <c r="CF83" s="914"/>
      <c r="CG83" s="914"/>
      <c r="CH83" s="914"/>
      <c r="CI83" s="914"/>
      <c r="CJ83" s="914"/>
      <c r="CK83" s="914"/>
      <c r="CL83" s="914"/>
      <c r="CM83" s="914"/>
      <c r="CN83" s="914"/>
      <c r="CO83" s="914"/>
      <c r="CR83" s="878"/>
      <c r="CS83" s="878"/>
      <c r="CT83" s="878"/>
      <c r="CU83" s="878"/>
      <c r="CV83" s="878"/>
      <c r="CW83" s="878"/>
      <c r="CX83" s="878"/>
      <c r="CY83" s="878"/>
      <c r="CZ83" s="878"/>
      <c r="DA83" s="878"/>
      <c r="DB83" s="878"/>
      <c r="DC83" s="878"/>
      <c r="DD83" s="878"/>
      <c r="DE83" s="878"/>
      <c r="DF83" s="878"/>
      <c r="DG83" s="878"/>
      <c r="DH83" s="878"/>
      <c r="DI83" s="872"/>
      <c r="DJ83" s="878"/>
      <c r="DK83" s="878"/>
      <c r="DL83" s="878"/>
      <c r="DM83" s="878"/>
      <c r="DN83" s="878"/>
      <c r="DO83" s="878"/>
      <c r="DP83" s="878"/>
      <c r="DQ83" s="878"/>
      <c r="DR83" s="878"/>
      <c r="DS83" s="878"/>
      <c r="DT83" s="878"/>
      <c r="DU83" s="878"/>
      <c r="DV83" s="878"/>
      <c r="DW83" s="878"/>
      <c r="DX83" s="878"/>
      <c r="DY83" s="878"/>
      <c r="DZ83" s="878"/>
      <c r="EA83" s="878"/>
      <c r="EB83" s="878"/>
      <c r="EC83" s="878"/>
      <c r="ED83" s="878"/>
      <c r="EE83" s="878"/>
      <c r="EF83" s="878"/>
      <c r="EG83" s="878"/>
      <c r="EH83" s="878"/>
      <c r="EI83" s="878"/>
      <c r="EJ83" s="878"/>
      <c r="EL83" s="265"/>
      <c r="EO83" s="246"/>
      <c r="EV83" s="775"/>
      <c r="FG83" s="875"/>
      <c r="FH83" s="875"/>
      <c r="FI83" s="875"/>
      <c r="FJ83" s="875"/>
      <c r="FK83" s="875"/>
      <c r="FL83" s="875"/>
    </row>
    <row r="84" spans="1:176" s="846" customFormat="1" ht="15.75" customHeight="1" outlineLevel="1">
      <c r="B84" s="835"/>
      <c r="C84" s="782"/>
      <c r="D84" s="835"/>
      <c r="F84" s="915"/>
      <c r="G84" s="915"/>
      <c r="H84" s="915"/>
      <c r="I84" s="914"/>
      <c r="J84" s="873"/>
      <c r="K84" s="873"/>
      <c r="L84" s="873"/>
      <c r="M84" s="873"/>
      <c r="N84" s="873"/>
      <c r="O84" s="873"/>
      <c r="P84" s="849"/>
      <c r="Q84" s="916"/>
      <c r="R84" s="914"/>
      <c r="S84" s="916"/>
      <c r="T84" s="914"/>
      <c r="U84" s="916"/>
      <c r="V84" s="914"/>
      <c r="W84" s="916"/>
      <c r="X84" s="914"/>
      <c r="Y84" s="916"/>
      <c r="Z84" s="914"/>
      <c r="AA84" s="917"/>
      <c r="AB84" s="914"/>
      <c r="AC84" s="917"/>
      <c r="AD84" s="914"/>
      <c r="AE84" s="917"/>
      <c r="AF84" s="914"/>
      <c r="AG84" s="914"/>
      <c r="AH84" s="914"/>
      <c r="AI84" s="917"/>
      <c r="AJ84" s="914"/>
      <c r="AK84" s="914"/>
      <c r="AL84" s="914"/>
      <c r="AM84" s="914"/>
      <c r="AN84" s="914"/>
      <c r="AO84" s="914"/>
      <c r="AP84" s="914"/>
      <c r="AQ84" s="914"/>
      <c r="AR84" s="914"/>
      <c r="AS84" s="914"/>
      <c r="AT84" s="914"/>
      <c r="AU84" s="872"/>
      <c r="AW84" s="914"/>
      <c r="AX84" s="914"/>
      <c r="AY84" s="914"/>
      <c r="AZ84" s="914"/>
      <c r="BA84" s="914"/>
      <c r="BB84" s="914"/>
      <c r="BC84" s="914"/>
      <c r="BD84" s="914"/>
      <c r="BE84" s="914"/>
      <c r="BF84" s="914"/>
      <c r="BG84" s="914"/>
      <c r="BH84" s="914"/>
      <c r="BI84" s="914"/>
      <c r="BJ84" s="914"/>
      <c r="BK84" s="914"/>
      <c r="BL84" s="914"/>
      <c r="BM84" s="914"/>
      <c r="BN84" s="914"/>
      <c r="BO84" s="914"/>
      <c r="BP84" s="914"/>
      <c r="BQ84" s="914"/>
      <c r="BR84" s="914"/>
      <c r="BS84" s="914"/>
      <c r="BT84" s="914"/>
      <c r="BU84" s="914"/>
      <c r="BV84" s="914"/>
      <c r="BW84" s="914"/>
      <c r="BX84" s="914"/>
      <c r="BY84" s="914"/>
      <c r="BZ84" s="914"/>
      <c r="CA84" s="914"/>
      <c r="CB84" s="914"/>
      <c r="CC84" s="914"/>
      <c r="CD84" s="914"/>
      <c r="CE84" s="914"/>
      <c r="CF84" s="914"/>
      <c r="CG84" s="914"/>
      <c r="CH84" s="914"/>
      <c r="CI84" s="914"/>
      <c r="CJ84" s="914"/>
      <c r="CK84" s="914"/>
      <c r="CL84" s="914"/>
      <c r="CM84" s="914"/>
      <c r="CN84" s="914"/>
      <c r="CO84" s="914"/>
      <c r="CR84" s="878"/>
      <c r="CS84" s="878"/>
      <c r="CT84" s="878"/>
      <c r="CU84" s="878"/>
      <c r="CV84" s="878"/>
      <c r="CW84" s="878"/>
      <c r="CX84" s="878"/>
      <c r="CY84" s="878"/>
      <c r="CZ84" s="878"/>
      <c r="DA84" s="878"/>
      <c r="DB84" s="878"/>
      <c r="DC84" s="878"/>
      <c r="DD84" s="878"/>
      <c r="DE84" s="878"/>
      <c r="DF84" s="878"/>
      <c r="DG84" s="878"/>
      <c r="DH84" s="878"/>
      <c r="DI84" s="872"/>
      <c r="DJ84" s="878"/>
      <c r="DK84" s="878"/>
      <c r="DL84" s="878"/>
      <c r="DM84" s="878"/>
      <c r="DN84" s="878"/>
      <c r="DO84" s="878"/>
      <c r="DP84" s="878"/>
      <c r="DQ84" s="878"/>
      <c r="DR84" s="878"/>
      <c r="DS84" s="878"/>
      <c r="DT84" s="878"/>
      <c r="DU84" s="878"/>
      <c r="DV84" s="878"/>
      <c r="DW84" s="878"/>
      <c r="DX84" s="878"/>
      <c r="DY84" s="878"/>
      <c r="DZ84" s="878"/>
      <c r="EA84" s="878"/>
      <c r="EB84" s="878"/>
      <c r="EC84" s="878"/>
      <c r="ED84" s="878"/>
      <c r="EE84" s="878"/>
      <c r="EF84" s="878"/>
      <c r="EG84" s="878"/>
      <c r="EH84" s="878"/>
      <c r="EI84" s="878"/>
      <c r="EJ84" s="878"/>
      <c r="EL84" s="265"/>
      <c r="EO84" s="246"/>
      <c r="EV84" s="775"/>
      <c r="FG84" s="875"/>
      <c r="FH84" s="875"/>
      <c r="FI84" s="875"/>
      <c r="FJ84" s="875"/>
      <c r="FK84" s="875"/>
      <c r="FL84" s="875"/>
    </row>
    <row r="85" spans="1:176" s="846" customFormat="1" ht="15.75" customHeight="1" outlineLevel="1">
      <c r="B85" s="835"/>
      <c r="C85" s="848" t="s">
        <v>430</v>
      </c>
      <c r="D85" s="835"/>
      <c r="F85" s="915"/>
      <c r="G85" s="915"/>
      <c r="H85" s="915"/>
      <c r="I85" s="914"/>
      <c r="J85" s="873"/>
      <c r="K85" s="873"/>
      <c r="L85" s="873"/>
      <c r="M85" s="873"/>
      <c r="N85" s="873"/>
      <c r="O85" s="873"/>
      <c r="P85" s="849"/>
      <c r="Q85" s="916"/>
      <c r="R85" s="914"/>
      <c r="S85" s="916"/>
      <c r="T85" s="914"/>
      <c r="U85" s="916"/>
      <c r="V85" s="914"/>
      <c r="W85" s="916"/>
      <c r="X85" s="914"/>
      <c r="Y85" s="916"/>
      <c r="Z85" s="914"/>
      <c r="AA85" s="917"/>
      <c r="AB85" s="914"/>
      <c r="AC85" s="917"/>
      <c r="AD85" s="914"/>
      <c r="AE85" s="917"/>
      <c r="AF85" s="914"/>
      <c r="AG85" s="914"/>
      <c r="AH85" s="914"/>
      <c r="AI85" s="917"/>
      <c r="AJ85" s="914"/>
      <c r="AK85" s="914"/>
      <c r="AL85" s="914"/>
      <c r="AM85" s="914"/>
      <c r="AN85" s="914"/>
      <c r="AO85" s="914"/>
      <c r="AP85" s="914"/>
      <c r="AQ85" s="914"/>
      <c r="AR85" s="914"/>
      <c r="AS85" s="914"/>
      <c r="AT85" s="914"/>
      <c r="AU85" s="872"/>
      <c r="AW85" s="914"/>
      <c r="AX85" s="914"/>
      <c r="AY85" s="914"/>
      <c r="AZ85" s="914"/>
      <c r="BA85" s="914"/>
      <c r="BB85" s="914"/>
      <c r="BC85" s="914"/>
      <c r="BD85" s="914"/>
      <c r="BE85" s="914"/>
      <c r="BF85" s="914"/>
      <c r="BG85" s="914"/>
      <c r="BH85" s="914"/>
      <c r="BI85" s="914"/>
      <c r="BJ85" s="914"/>
      <c r="BK85" s="914"/>
      <c r="BL85" s="914"/>
      <c r="BM85" s="914"/>
      <c r="BN85" s="914"/>
      <c r="BO85" s="914"/>
      <c r="BP85" s="914"/>
      <c r="BQ85" s="914"/>
      <c r="BR85" s="914"/>
      <c r="BS85" s="914"/>
      <c r="BT85" s="914"/>
      <c r="BU85" s="914"/>
      <c r="BV85" s="914"/>
      <c r="BW85" s="914"/>
      <c r="BX85" s="914"/>
      <c r="BY85" s="914"/>
      <c r="BZ85" s="914"/>
      <c r="CA85" s="914"/>
      <c r="CB85" s="914"/>
      <c r="CC85" s="914"/>
      <c r="CD85" s="914"/>
      <c r="CE85" s="914"/>
      <c r="CF85" s="914"/>
      <c r="CG85" s="914"/>
      <c r="CH85" s="914"/>
      <c r="CI85" s="914"/>
      <c r="CJ85" s="914"/>
      <c r="CK85" s="914"/>
      <c r="CL85" s="914"/>
      <c r="CM85" s="914"/>
      <c r="CN85" s="914"/>
      <c r="CO85" s="914"/>
      <c r="CR85" s="878"/>
      <c r="CS85" s="878"/>
      <c r="CT85" s="878"/>
      <c r="CU85" s="878"/>
      <c r="CV85" s="878"/>
      <c r="CW85" s="878"/>
      <c r="CX85" s="878"/>
      <c r="CY85" s="878"/>
      <c r="CZ85" s="878"/>
      <c r="DA85" s="878"/>
      <c r="DB85" s="878"/>
      <c r="DC85" s="878"/>
      <c r="DD85" s="878"/>
      <c r="DE85" s="878"/>
      <c r="DF85" s="878"/>
      <c r="DG85" s="878"/>
      <c r="DH85" s="878"/>
      <c r="DI85" s="872"/>
      <c r="DJ85" s="878"/>
      <c r="DK85" s="878"/>
      <c r="DL85" s="878"/>
      <c r="DM85" s="878"/>
      <c r="DN85" s="878"/>
      <c r="DO85" s="878"/>
      <c r="DP85" s="878"/>
      <c r="DQ85" s="878"/>
      <c r="DR85" s="878"/>
      <c r="DS85" s="878"/>
      <c r="DT85" s="878"/>
      <c r="DU85" s="878"/>
      <c r="DV85" s="878"/>
      <c r="DW85" s="878"/>
      <c r="DX85" s="878"/>
      <c r="DY85" s="878"/>
      <c r="DZ85" s="878"/>
      <c r="EA85" s="878"/>
      <c r="EB85" s="878"/>
      <c r="EC85" s="878"/>
      <c r="ED85" s="878"/>
      <c r="EE85" s="878"/>
      <c r="EF85" s="878"/>
      <c r="EG85" s="878"/>
      <c r="EH85" s="878"/>
      <c r="EI85" s="878"/>
      <c r="EJ85" s="878"/>
      <c r="EL85" s="265"/>
      <c r="EO85" s="246"/>
      <c r="EV85" s="775"/>
      <c r="FG85" s="875"/>
      <c r="FH85" s="875"/>
      <c r="FI85" s="875"/>
      <c r="FJ85" s="875"/>
      <c r="FK85" s="875"/>
      <c r="FL85" s="875"/>
    </row>
    <row r="86" spans="1:176" s="246" customFormat="1" ht="15" customHeight="1" outlineLevel="1">
      <c r="B86" s="881"/>
      <c r="C86" s="227"/>
      <c r="D86" s="228"/>
      <c r="E86" s="229"/>
      <c r="F86" s="231"/>
      <c r="G86" s="231"/>
      <c r="H86" s="230"/>
      <c r="I86" s="231"/>
      <c r="J86" s="234"/>
      <c r="K86" s="234"/>
      <c r="L86" s="234"/>
      <c r="M86" s="234"/>
      <c r="N86" s="912"/>
      <c r="O86" s="234"/>
      <c r="P86" s="235"/>
      <c r="Q86" s="237"/>
      <c r="R86" s="231"/>
      <c r="S86" s="237"/>
      <c r="T86" s="231"/>
      <c r="U86" s="237"/>
      <c r="V86" s="231"/>
      <c r="W86" s="237"/>
      <c r="X86" s="231"/>
      <c r="Y86" s="237"/>
      <c r="Z86" s="231"/>
      <c r="AA86" s="238"/>
      <c r="AB86" s="231"/>
      <c r="AC86" s="238"/>
      <c r="AD86" s="231"/>
      <c r="AE86" s="238"/>
      <c r="AF86" s="231"/>
      <c r="AG86" s="231"/>
      <c r="AH86" s="231"/>
      <c r="AI86" s="238"/>
      <c r="AJ86" s="231"/>
      <c r="AK86" s="231"/>
      <c r="AL86" s="231"/>
      <c r="AM86" s="231"/>
      <c r="AN86" s="231"/>
      <c r="AO86" s="231"/>
      <c r="AP86" s="231"/>
      <c r="AQ86" s="231"/>
      <c r="AR86" s="231"/>
      <c r="AS86" s="231"/>
      <c r="AT86" s="231"/>
      <c r="AU86" s="231"/>
      <c r="AV86" s="229"/>
      <c r="AW86" s="231"/>
      <c r="AX86" s="231"/>
      <c r="AY86" s="231"/>
      <c r="AZ86" s="231"/>
      <c r="BA86" s="231"/>
      <c r="BB86" s="231"/>
      <c r="BC86" s="231"/>
      <c r="BD86" s="231"/>
      <c r="BE86" s="231"/>
      <c r="BF86" s="231"/>
      <c r="BG86" s="231"/>
      <c r="BH86" s="231"/>
      <c r="BI86" s="231"/>
      <c r="BJ86" s="231"/>
      <c r="BK86" s="231"/>
      <c r="BL86" s="231"/>
      <c r="BM86" s="231"/>
      <c r="BN86" s="230"/>
      <c r="BO86" s="231"/>
      <c r="BP86" s="231"/>
      <c r="BQ86" s="231"/>
      <c r="BR86" s="231"/>
      <c r="BS86" s="231"/>
      <c r="BT86" s="231"/>
      <c r="BU86" s="231"/>
      <c r="BV86" s="231"/>
      <c r="BW86" s="231"/>
      <c r="BX86" s="271"/>
      <c r="BY86" s="272"/>
      <c r="BZ86" s="272"/>
      <c r="CA86" s="272"/>
      <c r="CB86" s="272"/>
      <c r="CC86" s="272"/>
      <c r="CD86" s="272"/>
      <c r="CE86" s="272"/>
      <c r="CF86" s="272"/>
      <c r="CG86" s="272"/>
      <c r="CH86" s="272"/>
      <c r="CI86" s="272"/>
      <c r="CJ86" s="272"/>
      <c r="CK86" s="272"/>
      <c r="CL86" s="272"/>
      <c r="CM86" s="272"/>
      <c r="CN86" s="272"/>
      <c r="CO86" s="273"/>
      <c r="CQ86" s="229"/>
      <c r="CR86" s="231"/>
      <c r="CS86" s="231"/>
      <c r="CT86" s="231"/>
      <c r="CU86" s="231"/>
      <c r="CV86" s="231"/>
      <c r="CW86" s="231"/>
      <c r="CX86" s="231"/>
      <c r="CY86" s="231"/>
      <c r="CZ86" s="231"/>
      <c r="DA86" s="231"/>
      <c r="DB86" s="231"/>
      <c r="DC86" s="231"/>
      <c r="DD86" s="231"/>
      <c r="DE86" s="231"/>
      <c r="DF86" s="231"/>
      <c r="DG86" s="231"/>
      <c r="DH86" s="231"/>
      <c r="DI86" s="231"/>
      <c r="DJ86" s="231"/>
      <c r="DK86" s="231"/>
      <c r="DL86" s="231"/>
      <c r="DM86" s="231"/>
      <c r="DN86" s="231"/>
      <c r="DO86" s="231"/>
      <c r="DP86" s="231"/>
      <c r="DQ86" s="231"/>
      <c r="DR86" s="231"/>
      <c r="DS86" s="271"/>
      <c r="DT86" s="272"/>
      <c r="DU86" s="272"/>
      <c r="DV86" s="272"/>
      <c r="DW86" s="272"/>
      <c r="DX86" s="272"/>
      <c r="DY86" s="272"/>
      <c r="DZ86" s="272"/>
      <c r="EA86" s="272"/>
      <c r="EB86" s="272"/>
      <c r="EC86" s="272"/>
      <c r="ED86" s="272"/>
      <c r="EE86" s="272"/>
      <c r="EF86" s="272"/>
      <c r="EG86" s="272"/>
      <c r="EH86" s="272"/>
      <c r="EI86" s="272"/>
      <c r="EJ86" s="273"/>
      <c r="EL86" s="1337"/>
      <c r="EM86" s="229"/>
      <c r="EN86" s="229"/>
      <c r="EO86" s="229"/>
      <c r="EP86" s="229"/>
      <c r="EQ86" s="229"/>
      <c r="ER86" s="229"/>
      <c r="ES86" s="229"/>
      <c r="ET86" s="229"/>
      <c r="EU86" s="229"/>
      <c r="EV86" s="1174"/>
      <c r="EW86" s="237"/>
      <c r="EX86" s="237"/>
      <c r="EY86" s="237"/>
      <c r="EZ86" s="237"/>
      <c r="FA86" s="237"/>
      <c r="FB86" s="237"/>
      <c r="FC86" s="237"/>
      <c r="FD86" s="237"/>
      <c r="FE86" s="237"/>
      <c r="FF86" s="237"/>
      <c r="FG86" s="247"/>
      <c r="FH86" s="247"/>
      <c r="FI86" s="247"/>
      <c r="FJ86" s="247"/>
      <c r="FK86" s="247"/>
      <c r="FL86" s="247"/>
    </row>
    <row r="87" spans="1:176" s="846" customFormat="1" ht="15.75" customHeight="1" outlineLevel="1">
      <c r="B87" s="835"/>
      <c r="C87" s="782"/>
      <c r="D87" s="835"/>
      <c r="F87" s="915"/>
      <c r="G87" s="915"/>
      <c r="H87" s="915"/>
      <c r="I87" s="914"/>
      <c r="J87" s="873"/>
      <c r="K87" s="873"/>
      <c r="L87" s="873"/>
      <c r="M87" s="873"/>
      <c r="N87" s="873"/>
      <c r="O87" s="873"/>
      <c r="P87" s="849"/>
      <c r="Q87" s="915">
        <f>+Q86</f>
        <v>0</v>
      </c>
      <c r="R87" s="915">
        <f t="shared" ref="R87:CC87" si="1456">+R86</f>
        <v>0</v>
      </c>
      <c r="S87" s="915">
        <f t="shared" si="1456"/>
        <v>0</v>
      </c>
      <c r="T87" s="915">
        <f t="shared" si="1456"/>
        <v>0</v>
      </c>
      <c r="U87" s="915">
        <f t="shared" si="1456"/>
        <v>0</v>
      </c>
      <c r="V87" s="915">
        <f t="shared" si="1456"/>
        <v>0</v>
      </c>
      <c r="W87" s="915">
        <f t="shared" si="1456"/>
        <v>0</v>
      </c>
      <c r="X87" s="915">
        <f t="shared" si="1456"/>
        <v>0</v>
      </c>
      <c r="Y87" s="915">
        <f t="shared" si="1456"/>
        <v>0</v>
      </c>
      <c r="Z87" s="915">
        <f t="shared" si="1456"/>
        <v>0</v>
      </c>
      <c r="AA87" s="915">
        <f t="shared" si="1456"/>
        <v>0</v>
      </c>
      <c r="AB87" s="915">
        <f t="shared" si="1456"/>
        <v>0</v>
      </c>
      <c r="AC87" s="915">
        <f t="shared" si="1456"/>
        <v>0</v>
      </c>
      <c r="AD87" s="915">
        <f t="shared" si="1456"/>
        <v>0</v>
      </c>
      <c r="AE87" s="915">
        <f t="shared" si="1456"/>
        <v>0</v>
      </c>
      <c r="AF87" s="915">
        <f t="shared" si="1456"/>
        <v>0</v>
      </c>
      <c r="AG87" s="915">
        <f t="shared" si="1456"/>
        <v>0</v>
      </c>
      <c r="AH87" s="915">
        <f t="shared" si="1456"/>
        <v>0</v>
      </c>
      <c r="AI87" s="915">
        <f t="shared" si="1456"/>
        <v>0</v>
      </c>
      <c r="AJ87" s="915">
        <f t="shared" si="1456"/>
        <v>0</v>
      </c>
      <c r="AK87" s="915">
        <f t="shared" si="1456"/>
        <v>0</v>
      </c>
      <c r="AL87" s="915">
        <f t="shared" si="1456"/>
        <v>0</v>
      </c>
      <c r="AM87" s="915">
        <f t="shared" si="1456"/>
        <v>0</v>
      </c>
      <c r="AN87" s="915">
        <f t="shared" si="1456"/>
        <v>0</v>
      </c>
      <c r="AO87" s="915">
        <f t="shared" si="1456"/>
        <v>0</v>
      </c>
      <c r="AP87" s="915">
        <f t="shared" si="1456"/>
        <v>0</v>
      </c>
      <c r="AQ87" s="915">
        <f t="shared" si="1456"/>
        <v>0</v>
      </c>
      <c r="AR87" s="915">
        <f t="shared" si="1456"/>
        <v>0</v>
      </c>
      <c r="AS87" s="915">
        <f t="shared" si="1456"/>
        <v>0</v>
      </c>
      <c r="AT87" s="915">
        <f t="shared" si="1456"/>
        <v>0</v>
      </c>
      <c r="AU87" s="915">
        <f t="shared" si="1456"/>
        <v>0</v>
      </c>
      <c r="AV87" s="915">
        <f t="shared" si="1456"/>
        <v>0</v>
      </c>
      <c r="AW87" s="915">
        <f t="shared" si="1456"/>
        <v>0</v>
      </c>
      <c r="AX87" s="915">
        <f t="shared" si="1456"/>
        <v>0</v>
      </c>
      <c r="AY87" s="915">
        <f t="shared" si="1456"/>
        <v>0</v>
      </c>
      <c r="AZ87" s="915">
        <f t="shared" si="1456"/>
        <v>0</v>
      </c>
      <c r="BA87" s="915">
        <f t="shared" si="1456"/>
        <v>0</v>
      </c>
      <c r="BB87" s="915">
        <f t="shared" si="1456"/>
        <v>0</v>
      </c>
      <c r="BC87" s="915">
        <f t="shared" si="1456"/>
        <v>0</v>
      </c>
      <c r="BD87" s="915">
        <f t="shared" si="1456"/>
        <v>0</v>
      </c>
      <c r="BE87" s="915">
        <f t="shared" si="1456"/>
        <v>0</v>
      </c>
      <c r="BF87" s="915">
        <f t="shared" si="1456"/>
        <v>0</v>
      </c>
      <c r="BG87" s="915">
        <f t="shared" si="1456"/>
        <v>0</v>
      </c>
      <c r="BH87" s="915">
        <f t="shared" si="1456"/>
        <v>0</v>
      </c>
      <c r="BI87" s="915">
        <f t="shared" si="1456"/>
        <v>0</v>
      </c>
      <c r="BJ87" s="915">
        <f t="shared" si="1456"/>
        <v>0</v>
      </c>
      <c r="BK87" s="915">
        <f t="shared" si="1456"/>
        <v>0</v>
      </c>
      <c r="BL87" s="915">
        <f t="shared" si="1456"/>
        <v>0</v>
      </c>
      <c r="BM87" s="915">
        <f t="shared" si="1456"/>
        <v>0</v>
      </c>
      <c r="BN87" s="915">
        <f t="shared" si="1456"/>
        <v>0</v>
      </c>
      <c r="BO87" s="915">
        <f t="shared" si="1456"/>
        <v>0</v>
      </c>
      <c r="BP87" s="915">
        <f t="shared" si="1456"/>
        <v>0</v>
      </c>
      <c r="BQ87" s="915">
        <f t="shared" si="1456"/>
        <v>0</v>
      </c>
      <c r="BR87" s="915">
        <f t="shared" si="1456"/>
        <v>0</v>
      </c>
      <c r="BS87" s="915">
        <f t="shared" si="1456"/>
        <v>0</v>
      </c>
      <c r="BT87" s="915">
        <f t="shared" si="1456"/>
        <v>0</v>
      </c>
      <c r="BU87" s="915">
        <f t="shared" si="1456"/>
        <v>0</v>
      </c>
      <c r="BV87" s="915">
        <f t="shared" si="1456"/>
        <v>0</v>
      </c>
      <c r="BW87" s="915">
        <f t="shared" si="1456"/>
        <v>0</v>
      </c>
      <c r="BX87" s="915">
        <f t="shared" si="1456"/>
        <v>0</v>
      </c>
      <c r="BY87" s="915">
        <f t="shared" si="1456"/>
        <v>0</v>
      </c>
      <c r="BZ87" s="915">
        <f t="shared" si="1456"/>
        <v>0</v>
      </c>
      <c r="CA87" s="915">
        <f t="shared" si="1456"/>
        <v>0</v>
      </c>
      <c r="CB87" s="915">
        <f t="shared" si="1456"/>
        <v>0</v>
      </c>
      <c r="CC87" s="915">
        <f t="shared" si="1456"/>
        <v>0</v>
      </c>
      <c r="CD87" s="915">
        <f t="shared" ref="CD87:EO87" si="1457">+CD86</f>
        <v>0</v>
      </c>
      <c r="CE87" s="915">
        <f t="shared" si="1457"/>
        <v>0</v>
      </c>
      <c r="CF87" s="915">
        <f t="shared" si="1457"/>
        <v>0</v>
      </c>
      <c r="CG87" s="915">
        <f t="shared" si="1457"/>
        <v>0</v>
      </c>
      <c r="CH87" s="915">
        <f t="shared" si="1457"/>
        <v>0</v>
      </c>
      <c r="CI87" s="915">
        <f t="shared" si="1457"/>
        <v>0</v>
      </c>
      <c r="CJ87" s="915">
        <f t="shared" si="1457"/>
        <v>0</v>
      </c>
      <c r="CK87" s="915">
        <f t="shared" si="1457"/>
        <v>0</v>
      </c>
      <c r="CL87" s="915">
        <f t="shared" si="1457"/>
        <v>0</v>
      </c>
      <c r="CM87" s="915">
        <f t="shared" si="1457"/>
        <v>0</v>
      </c>
      <c r="CN87" s="915">
        <f t="shared" si="1457"/>
        <v>0</v>
      </c>
      <c r="CO87" s="915">
        <f t="shared" si="1457"/>
        <v>0</v>
      </c>
      <c r="CP87" s="915">
        <f t="shared" si="1457"/>
        <v>0</v>
      </c>
      <c r="CQ87" s="915">
        <f t="shared" si="1457"/>
        <v>0</v>
      </c>
      <c r="CR87" s="915">
        <f t="shared" si="1457"/>
        <v>0</v>
      </c>
      <c r="CS87" s="915">
        <f t="shared" si="1457"/>
        <v>0</v>
      </c>
      <c r="CT87" s="915">
        <f t="shared" si="1457"/>
        <v>0</v>
      </c>
      <c r="CU87" s="915">
        <f t="shared" si="1457"/>
        <v>0</v>
      </c>
      <c r="CV87" s="915">
        <f t="shared" si="1457"/>
        <v>0</v>
      </c>
      <c r="CW87" s="915">
        <f t="shared" si="1457"/>
        <v>0</v>
      </c>
      <c r="CX87" s="915">
        <f t="shared" si="1457"/>
        <v>0</v>
      </c>
      <c r="CY87" s="915">
        <f t="shared" si="1457"/>
        <v>0</v>
      </c>
      <c r="CZ87" s="915">
        <f t="shared" si="1457"/>
        <v>0</v>
      </c>
      <c r="DA87" s="915">
        <f t="shared" si="1457"/>
        <v>0</v>
      </c>
      <c r="DB87" s="915">
        <f t="shared" si="1457"/>
        <v>0</v>
      </c>
      <c r="DC87" s="915">
        <f t="shared" si="1457"/>
        <v>0</v>
      </c>
      <c r="DD87" s="915">
        <f t="shared" si="1457"/>
        <v>0</v>
      </c>
      <c r="DE87" s="915">
        <f t="shared" si="1457"/>
        <v>0</v>
      </c>
      <c r="DF87" s="915">
        <f t="shared" si="1457"/>
        <v>0</v>
      </c>
      <c r="DG87" s="915">
        <f t="shared" si="1457"/>
        <v>0</v>
      </c>
      <c r="DH87" s="915">
        <f t="shared" si="1457"/>
        <v>0</v>
      </c>
      <c r="DI87" s="915">
        <f t="shared" si="1457"/>
        <v>0</v>
      </c>
      <c r="DJ87" s="915">
        <f t="shared" si="1457"/>
        <v>0</v>
      </c>
      <c r="DK87" s="915">
        <f t="shared" si="1457"/>
        <v>0</v>
      </c>
      <c r="DL87" s="915">
        <f t="shared" si="1457"/>
        <v>0</v>
      </c>
      <c r="DM87" s="915">
        <f t="shared" si="1457"/>
        <v>0</v>
      </c>
      <c r="DN87" s="915">
        <f t="shared" si="1457"/>
        <v>0</v>
      </c>
      <c r="DO87" s="915">
        <f t="shared" si="1457"/>
        <v>0</v>
      </c>
      <c r="DP87" s="915">
        <f t="shared" si="1457"/>
        <v>0</v>
      </c>
      <c r="DQ87" s="915">
        <f t="shared" si="1457"/>
        <v>0</v>
      </c>
      <c r="DR87" s="915">
        <f t="shared" si="1457"/>
        <v>0</v>
      </c>
      <c r="DS87" s="915">
        <f t="shared" si="1457"/>
        <v>0</v>
      </c>
      <c r="DT87" s="915">
        <f t="shared" si="1457"/>
        <v>0</v>
      </c>
      <c r="DU87" s="915">
        <f t="shared" si="1457"/>
        <v>0</v>
      </c>
      <c r="DV87" s="915">
        <f t="shared" si="1457"/>
        <v>0</v>
      </c>
      <c r="DW87" s="915">
        <f t="shared" si="1457"/>
        <v>0</v>
      </c>
      <c r="DX87" s="915">
        <f t="shared" si="1457"/>
        <v>0</v>
      </c>
      <c r="DY87" s="915">
        <f t="shared" si="1457"/>
        <v>0</v>
      </c>
      <c r="DZ87" s="915">
        <f t="shared" si="1457"/>
        <v>0</v>
      </c>
      <c r="EA87" s="915">
        <f t="shared" si="1457"/>
        <v>0</v>
      </c>
      <c r="EB87" s="915">
        <f t="shared" si="1457"/>
        <v>0</v>
      </c>
      <c r="EC87" s="915">
        <f t="shared" si="1457"/>
        <v>0</v>
      </c>
      <c r="ED87" s="915">
        <f t="shared" si="1457"/>
        <v>0</v>
      </c>
      <c r="EE87" s="915">
        <f t="shared" si="1457"/>
        <v>0</v>
      </c>
      <c r="EF87" s="915">
        <f t="shared" si="1457"/>
        <v>0</v>
      </c>
      <c r="EG87" s="915">
        <f t="shared" si="1457"/>
        <v>0</v>
      </c>
      <c r="EH87" s="915">
        <f t="shared" si="1457"/>
        <v>0</v>
      </c>
      <c r="EI87" s="915">
        <f t="shared" si="1457"/>
        <v>0</v>
      </c>
      <c r="EJ87" s="915">
        <f t="shared" si="1457"/>
        <v>0</v>
      </c>
      <c r="EK87" s="915">
        <f t="shared" si="1457"/>
        <v>0</v>
      </c>
      <c r="EL87" s="915">
        <f t="shared" si="1457"/>
        <v>0</v>
      </c>
      <c r="EM87" s="915">
        <f t="shared" si="1457"/>
        <v>0</v>
      </c>
      <c r="EN87" s="915">
        <f t="shared" si="1457"/>
        <v>0</v>
      </c>
      <c r="EO87" s="915">
        <f t="shared" si="1457"/>
        <v>0</v>
      </c>
      <c r="EP87" s="915">
        <f t="shared" ref="EP87:FF87" si="1458">+EP86</f>
        <v>0</v>
      </c>
      <c r="EQ87" s="915">
        <f t="shared" si="1458"/>
        <v>0</v>
      </c>
      <c r="ER87" s="915">
        <f t="shared" si="1458"/>
        <v>0</v>
      </c>
      <c r="ES87" s="915">
        <f t="shared" si="1458"/>
        <v>0</v>
      </c>
      <c r="ET87" s="915">
        <f t="shared" si="1458"/>
        <v>0</v>
      </c>
      <c r="EU87" s="915">
        <f t="shared" si="1458"/>
        <v>0</v>
      </c>
      <c r="EV87" s="915">
        <f t="shared" si="1458"/>
        <v>0</v>
      </c>
      <c r="EW87" s="915">
        <f t="shared" si="1458"/>
        <v>0</v>
      </c>
      <c r="EX87" s="915">
        <f t="shared" si="1458"/>
        <v>0</v>
      </c>
      <c r="EY87" s="915">
        <f t="shared" si="1458"/>
        <v>0</v>
      </c>
      <c r="EZ87" s="915">
        <f t="shared" si="1458"/>
        <v>0</v>
      </c>
      <c r="FA87" s="915">
        <f t="shared" si="1458"/>
        <v>0</v>
      </c>
      <c r="FB87" s="915">
        <f t="shared" si="1458"/>
        <v>0</v>
      </c>
      <c r="FC87" s="915">
        <f t="shared" si="1458"/>
        <v>0</v>
      </c>
      <c r="FD87" s="915">
        <f t="shared" si="1458"/>
        <v>0</v>
      </c>
      <c r="FE87" s="915">
        <f t="shared" si="1458"/>
        <v>0</v>
      </c>
      <c r="FF87" s="915">
        <f t="shared" si="1458"/>
        <v>0</v>
      </c>
      <c r="FG87" s="875"/>
      <c r="FH87" s="875"/>
      <c r="FI87" s="875"/>
      <c r="FJ87" s="875"/>
      <c r="FK87" s="875"/>
      <c r="FL87" s="875"/>
    </row>
    <row r="88" spans="1:176" s="846" customFormat="1" ht="15.75" customHeight="1" outlineLevel="1">
      <c r="A88" s="846">
        <v>201010</v>
      </c>
      <c r="B88" s="835"/>
      <c r="C88" s="848" t="s">
        <v>431</v>
      </c>
      <c r="D88" s="835"/>
      <c r="F88" s="915"/>
      <c r="G88" s="915"/>
      <c r="H88" s="915"/>
      <c r="I88" s="914"/>
      <c r="J88" s="873"/>
      <c r="K88" s="873"/>
      <c r="L88" s="873"/>
      <c r="M88" s="873"/>
      <c r="N88" s="873"/>
      <c r="O88" s="873"/>
      <c r="P88" s="849"/>
      <c r="Q88" s="916"/>
      <c r="R88" s="914"/>
      <c r="S88" s="916"/>
      <c r="T88" s="914"/>
      <c r="U88" s="916"/>
      <c r="V88" s="914"/>
      <c r="W88" s="916"/>
      <c r="X88" s="914"/>
      <c r="Y88" s="916"/>
      <c r="Z88" s="914"/>
      <c r="AA88" s="917"/>
      <c r="AB88" s="914"/>
      <c r="AC88" s="917"/>
      <c r="AD88" s="914"/>
      <c r="AE88" s="917"/>
      <c r="AF88" s="914"/>
      <c r="AG88" s="914"/>
      <c r="AH88" s="914"/>
      <c r="AI88" s="917"/>
      <c r="AJ88" s="914"/>
      <c r="AK88" s="914"/>
      <c r="AL88" s="914"/>
      <c r="AM88" s="914"/>
      <c r="AN88" s="914"/>
      <c r="AO88" s="914"/>
      <c r="AP88" s="914"/>
      <c r="AQ88" s="914"/>
      <c r="AR88" s="914"/>
      <c r="AS88" s="914"/>
      <c r="AT88" s="914"/>
      <c r="AU88" s="872"/>
      <c r="AW88" s="914"/>
      <c r="AX88" s="914"/>
      <c r="AY88" s="914"/>
      <c r="AZ88" s="914"/>
      <c r="BA88" s="914"/>
      <c r="BB88" s="914"/>
      <c r="BC88" s="914"/>
      <c r="BD88" s="914"/>
      <c r="BE88" s="914"/>
      <c r="BF88" s="914"/>
      <c r="BG88" s="914"/>
      <c r="BH88" s="914"/>
      <c r="BI88" s="914"/>
      <c r="BJ88" s="914"/>
      <c r="BK88" s="914"/>
      <c r="BL88" s="914"/>
      <c r="BM88" s="914"/>
      <c r="BN88" s="914"/>
      <c r="BO88" s="914"/>
      <c r="BP88" s="914"/>
      <c r="BQ88" s="914"/>
      <c r="BR88" s="914"/>
      <c r="BS88" s="914"/>
      <c r="BT88" s="914"/>
      <c r="BU88" s="914"/>
      <c r="BV88" s="914"/>
      <c r="BW88" s="914"/>
      <c r="BX88" s="914"/>
      <c r="BY88" s="914"/>
      <c r="BZ88" s="914"/>
      <c r="CA88" s="914"/>
      <c r="CB88" s="914"/>
      <c r="CC88" s="914"/>
      <c r="CD88" s="914"/>
      <c r="CE88" s="914"/>
      <c r="CF88" s="914"/>
      <c r="CG88" s="914"/>
      <c r="CH88" s="914"/>
      <c r="CI88" s="914"/>
      <c r="CJ88" s="914"/>
      <c r="CK88" s="914"/>
      <c r="CL88" s="914"/>
      <c r="CM88" s="914"/>
      <c r="CN88" s="914"/>
      <c r="CO88" s="914"/>
      <c r="CR88" s="878"/>
      <c r="CS88" s="878"/>
      <c r="CT88" s="878"/>
      <c r="CU88" s="878"/>
      <c r="CV88" s="878"/>
      <c r="CW88" s="878"/>
      <c r="CX88" s="878"/>
      <c r="CY88" s="878"/>
      <c r="CZ88" s="878"/>
      <c r="DA88" s="878"/>
      <c r="DB88" s="878"/>
      <c r="DC88" s="878"/>
      <c r="DD88" s="878"/>
      <c r="DE88" s="878"/>
      <c r="DF88" s="878"/>
      <c r="DG88" s="878"/>
      <c r="DH88" s="878"/>
      <c r="DI88" s="872"/>
      <c r="DJ88" s="878"/>
      <c r="DK88" s="878"/>
      <c r="DL88" s="878"/>
      <c r="DM88" s="878"/>
      <c r="DN88" s="878"/>
      <c r="DO88" s="878"/>
      <c r="DP88" s="878"/>
      <c r="DQ88" s="878"/>
      <c r="DR88" s="878"/>
      <c r="DS88" s="878"/>
      <c r="DT88" s="878"/>
      <c r="DU88" s="878"/>
      <c r="DV88" s="878"/>
      <c r="DW88" s="878"/>
      <c r="DX88" s="878"/>
      <c r="DY88" s="878"/>
      <c r="DZ88" s="878"/>
      <c r="EA88" s="878"/>
      <c r="EB88" s="878"/>
      <c r="EC88" s="878"/>
      <c r="ED88" s="878"/>
      <c r="EE88" s="878"/>
      <c r="EF88" s="878"/>
      <c r="EG88" s="878"/>
      <c r="EH88" s="878"/>
      <c r="EI88" s="878"/>
      <c r="EJ88" s="878"/>
      <c r="EL88" s="265"/>
      <c r="EO88" s="246"/>
      <c r="EV88" s="775"/>
      <c r="FG88" s="875"/>
      <c r="FH88" s="875"/>
      <c r="FI88" s="875"/>
      <c r="FJ88" s="875"/>
      <c r="FK88" s="875"/>
      <c r="FL88" s="875"/>
    </row>
    <row r="89" spans="1:176" s="846" customFormat="1" ht="15.75" customHeight="1" outlineLevel="1">
      <c r="A89" s="846">
        <v>201010</v>
      </c>
      <c r="B89" s="835"/>
      <c r="C89" s="848" t="s">
        <v>415</v>
      </c>
      <c r="D89" s="835"/>
      <c r="F89" s="915"/>
      <c r="G89" s="915"/>
      <c r="H89" s="915"/>
      <c r="I89" s="914"/>
      <c r="J89" s="873"/>
      <c r="K89" s="873"/>
      <c r="L89" s="873"/>
      <c r="M89" s="873"/>
      <c r="N89" s="873"/>
      <c r="O89" s="873"/>
      <c r="P89" s="849"/>
      <c r="Q89" s="916"/>
      <c r="R89" s="914"/>
      <c r="S89" s="916"/>
      <c r="T89" s="914"/>
      <c r="U89" s="916"/>
      <c r="V89" s="914"/>
      <c r="W89" s="916"/>
      <c r="X89" s="914"/>
      <c r="Y89" s="916"/>
      <c r="Z89" s="914"/>
      <c r="AA89" s="917"/>
      <c r="AB89" s="914"/>
      <c r="AC89" s="917"/>
      <c r="AD89" s="914"/>
      <c r="AE89" s="917"/>
      <c r="AF89" s="914"/>
      <c r="AG89" s="914"/>
      <c r="AH89" s="914"/>
      <c r="AI89" s="917"/>
      <c r="AJ89" s="914"/>
      <c r="AK89" s="914"/>
      <c r="AL89" s="914"/>
      <c r="AM89" s="914"/>
      <c r="AN89" s="914"/>
      <c r="AO89" s="914"/>
      <c r="AP89" s="914"/>
      <c r="AQ89" s="914"/>
      <c r="AR89" s="914"/>
      <c r="AS89" s="914"/>
      <c r="AT89" s="914"/>
      <c r="AU89" s="872"/>
      <c r="AW89" s="914"/>
      <c r="AX89" s="914"/>
      <c r="AY89" s="914"/>
      <c r="AZ89" s="914"/>
      <c r="BA89" s="914"/>
      <c r="BB89" s="914"/>
      <c r="BC89" s="914"/>
      <c r="BD89" s="914"/>
      <c r="BE89" s="914"/>
      <c r="BF89" s="914"/>
      <c r="BG89" s="914"/>
      <c r="BH89" s="914"/>
      <c r="BI89" s="914"/>
      <c r="BJ89" s="914"/>
      <c r="BK89" s="914"/>
      <c r="BL89" s="914"/>
      <c r="BM89" s="914"/>
      <c r="BN89" s="914"/>
      <c r="BO89" s="914"/>
      <c r="BP89" s="914"/>
      <c r="BQ89" s="914"/>
      <c r="BR89" s="914"/>
      <c r="BS89" s="914"/>
      <c r="BT89" s="914"/>
      <c r="BU89" s="914"/>
      <c r="BV89" s="914"/>
      <c r="BW89" s="914"/>
      <c r="BX89" s="914"/>
      <c r="BY89" s="914"/>
      <c r="BZ89" s="914"/>
      <c r="CA89" s="914"/>
      <c r="CB89" s="914"/>
      <c r="CC89" s="914"/>
      <c r="CD89" s="914"/>
      <c r="CE89" s="914"/>
      <c r="CF89" s="914"/>
      <c r="CG89" s="914"/>
      <c r="CH89" s="914"/>
      <c r="CI89" s="914"/>
      <c r="CJ89" s="914"/>
      <c r="CK89" s="914"/>
      <c r="CL89" s="914"/>
      <c r="CM89" s="914"/>
      <c r="CN89" s="914"/>
      <c r="CO89" s="914"/>
      <c r="CR89" s="878"/>
      <c r="CS89" s="878"/>
      <c r="CT89" s="878"/>
      <c r="CU89" s="878"/>
      <c r="CV89" s="878"/>
      <c r="CW89" s="878"/>
      <c r="CX89" s="878"/>
      <c r="CY89" s="878"/>
      <c r="CZ89" s="878"/>
      <c r="DA89" s="878"/>
      <c r="DB89" s="878"/>
      <c r="DC89" s="878"/>
      <c r="DD89" s="878"/>
      <c r="DE89" s="878"/>
      <c r="DF89" s="878"/>
      <c r="DG89" s="878"/>
      <c r="DH89" s="878"/>
      <c r="DI89" s="872"/>
      <c r="DJ89" s="878"/>
      <c r="DK89" s="878"/>
      <c r="DL89" s="878"/>
      <c r="DM89" s="878"/>
      <c r="DN89" s="878"/>
      <c r="DO89" s="878"/>
      <c r="DP89" s="878"/>
      <c r="DQ89" s="878"/>
      <c r="DR89" s="878"/>
      <c r="DS89" s="878"/>
      <c r="DT89" s="878"/>
      <c r="DU89" s="878"/>
      <c r="DV89" s="878"/>
      <c r="DW89" s="878"/>
      <c r="DX89" s="878"/>
      <c r="DY89" s="878"/>
      <c r="DZ89" s="878"/>
      <c r="EA89" s="878"/>
      <c r="EB89" s="878"/>
      <c r="EC89" s="878"/>
      <c r="ED89" s="878"/>
      <c r="EE89" s="878"/>
      <c r="EF89" s="878"/>
      <c r="EG89" s="878"/>
      <c r="EH89" s="878"/>
      <c r="EI89" s="878"/>
      <c r="EJ89" s="878"/>
      <c r="EL89" s="265"/>
      <c r="EO89" s="246"/>
      <c r="EV89" s="775"/>
      <c r="FG89" s="875"/>
      <c r="FH89" s="875"/>
      <c r="FI89" s="875"/>
      <c r="FJ89" s="875"/>
      <c r="FK89" s="875"/>
      <c r="FL89" s="875"/>
    </row>
    <row r="90" spans="1:176" s="246" customFormat="1" ht="15" customHeight="1" outlineLevel="1">
      <c r="A90" s="246">
        <v>201010</v>
      </c>
      <c r="B90" s="302">
        <v>16</v>
      </c>
      <c r="C90" s="227" t="s">
        <v>197</v>
      </c>
      <c r="D90" s="228" t="s">
        <v>198</v>
      </c>
      <c r="E90" s="228" t="s">
        <v>16</v>
      </c>
      <c r="F90" s="930">
        <v>19460</v>
      </c>
      <c r="G90" s="230">
        <v>250</v>
      </c>
      <c r="H90" s="230">
        <f t="shared" ref="H90:H91" si="1459">+F90+G90</f>
        <v>19710</v>
      </c>
      <c r="I90" s="231">
        <v>15</v>
      </c>
      <c r="J90" s="957">
        <v>0</v>
      </c>
      <c r="K90" s="957">
        <v>1</v>
      </c>
      <c r="L90" s="957">
        <v>0</v>
      </c>
      <c r="M90" s="304">
        <v>0</v>
      </c>
      <c r="N90" s="304">
        <v>0</v>
      </c>
      <c r="O90" s="304">
        <f t="shared" ref="O90" si="1460">SUM(J90:N90)</f>
        <v>1</v>
      </c>
      <c r="P90" s="246" t="s">
        <v>2</v>
      </c>
      <c r="Q90" s="236"/>
      <c r="R90" s="231">
        <f t="shared" ref="R90:R91" si="1461">($F90/30/8*1.5)*Q90</f>
        <v>0</v>
      </c>
      <c r="S90" s="237"/>
      <c r="T90" s="231">
        <f t="shared" ref="T90:T91" si="1462">($F90/30/8*2)*S90</f>
        <v>0</v>
      </c>
      <c r="U90" s="237"/>
      <c r="V90" s="231">
        <f t="shared" ref="V90:V91" si="1463">($F90/30/8*1.5)*U90</f>
        <v>0</v>
      </c>
      <c r="W90" s="237"/>
      <c r="X90" s="231">
        <f t="shared" ref="X90:X91" si="1464">($F90/30/8*2)*W90</f>
        <v>0</v>
      </c>
      <c r="Y90" s="237"/>
      <c r="Z90" s="231">
        <f t="shared" ref="Z90:Z91" si="1465">(($F90/30/8)*1.5)*Y90</f>
        <v>0</v>
      </c>
      <c r="AA90" s="238"/>
      <c r="AB90" s="231">
        <f t="shared" ref="AB90:AB91" si="1466">(($F90/30/8)*2)*AA90</f>
        <v>0</v>
      </c>
      <c r="AC90" s="239"/>
      <c r="AD90" s="240">
        <f t="shared" ref="AD90:AD91" si="1467">(($F90/30/8)*1.5)*AC90</f>
        <v>0</v>
      </c>
      <c r="AE90" s="239"/>
      <c r="AF90" s="240">
        <f t="shared" ref="AF90:AF91" si="1468">(($F90/30/8)*2)*AE90</f>
        <v>0</v>
      </c>
      <c r="AG90" s="240"/>
      <c r="AH90" s="240">
        <f>(($F90/30/8)*1.5)*AG90</f>
        <v>0</v>
      </c>
      <c r="AI90" s="239"/>
      <c r="AJ90" s="240">
        <f>(($F90/30/8)*2)*AI90</f>
        <v>0</v>
      </c>
      <c r="AK90" s="241"/>
      <c r="AL90" s="241"/>
      <c r="AM90" s="241"/>
      <c r="AN90" s="241"/>
      <c r="AO90" s="241"/>
      <c r="AP90" s="241"/>
      <c r="AQ90" s="241"/>
      <c r="AR90" s="241"/>
      <c r="AS90" s="241"/>
      <c r="AT90" s="241"/>
      <c r="AU90" s="230"/>
      <c r="AV90" s="242"/>
      <c r="AW90" s="231">
        <f t="shared" ref="AW90:AW91" si="1469">((F90/30)*I90)*$J90</f>
        <v>0</v>
      </c>
      <c r="AX90" s="231">
        <f>((G90/30)*I90)*$J90</f>
        <v>0</v>
      </c>
      <c r="AY90" s="231">
        <f t="shared" ref="AY90:AY91" si="1470">Q90</f>
        <v>0</v>
      </c>
      <c r="AZ90" s="231">
        <f t="shared" ref="AZ90:AZ91" si="1471">R90</f>
        <v>0</v>
      </c>
      <c r="BA90" s="231">
        <f t="shared" ref="BA90:BA91" si="1472">S90</f>
        <v>0</v>
      </c>
      <c r="BB90" s="231">
        <f t="shared" ref="BB90:BB91" si="1473">T90</f>
        <v>0</v>
      </c>
      <c r="BC90" s="231">
        <f t="shared" ref="BC90:BC91" si="1474">AK90+AP90</f>
        <v>0</v>
      </c>
      <c r="BD90" s="231">
        <f t="shared" ref="BD90:BD91" si="1475">(AW90+AZ90+BB90+BC90)*0.1267</f>
        <v>0</v>
      </c>
      <c r="BE90" s="231">
        <f t="shared" ref="BE90:BE91" si="1476">SUM(AW90:BD90)-AY90-BA90</f>
        <v>0</v>
      </c>
      <c r="BF90" s="231">
        <f t="shared" ref="BF90:BF91" si="1477">(($F90/30)*$I90)*$K90</f>
        <v>9730</v>
      </c>
      <c r="BG90" s="857">
        <f>(($G90/30)*$I90)*$K90+9000</f>
        <v>9125</v>
      </c>
      <c r="BH90" s="231">
        <f t="shared" ref="BH90:BH91" si="1478">U90</f>
        <v>0</v>
      </c>
      <c r="BI90" s="231">
        <f t="shared" ref="BI90:BI91" si="1479">V90</f>
        <v>0</v>
      </c>
      <c r="BJ90" s="231">
        <f t="shared" ref="BJ90:BJ91" si="1480">W90</f>
        <v>0</v>
      </c>
      <c r="BK90" s="231">
        <f t="shared" ref="BK90:BK91" si="1481">X90</f>
        <v>0</v>
      </c>
      <c r="BL90" s="231">
        <f t="shared" ref="BL90:BL91" si="1482">AL90+AQ90</f>
        <v>0</v>
      </c>
      <c r="BM90" s="231">
        <f t="shared" ref="BM90:BM91" si="1483">(+BF90+BI90+BK90+BL90)*0.1267</f>
        <v>1232.7910000000002</v>
      </c>
      <c r="BN90" s="230">
        <f t="shared" ref="BN90:BN91" si="1484">SUM(BF90:BM90)-BH90-BJ90</f>
        <v>20087.791000000001</v>
      </c>
      <c r="BO90" s="231">
        <f t="shared" ref="BO90:BO91" si="1485">(($F90/30)*$I90)*$L90</f>
        <v>0</v>
      </c>
      <c r="BP90" s="231">
        <f t="shared" ref="BP90:BP91" si="1486">(($G90/30)*$I90)*$L90</f>
        <v>0</v>
      </c>
      <c r="BQ90" s="231">
        <f t="shared" ref="BQ90:BQ91" si="1487">Y90</f>
        <v>0</v>
      </c>
      <c r="BR90" s="231">
        <f t="shared" ref="BR90:BR91" si="1488">Z90</f>
        <v>0</v>
      </c>
      <c r="BS90" s="231">
        <f t="shared" ref="BS90:BS91" si="1489">AA90</f>
        <v>0</v>
      </c>
      <c r="BT90" s="231">
        <f t="shared" ref="BT90:BT91" si="1490">AB90</f>
        <v>0</v>
      </c>
      <c r="BU90" s="231">
        <f t="shared" ref="BU90:BU91" si="1491">AM90+AR90</f>
        <v>0</v>
      </c>
      <c r="BV90" s="231">
        <f t="shared" ref="BV90:BV91" si="1492">(BO90+BR90+BT90+BU90)*0.1267</f>
        <v>0</v>
      </c>
      <c r="BW90" s="231">
        <f t="shared" ref="BW90:BW91" si="1493">SUM(BO90:BV90)-BQ90-BS90</f>
        <v>0</v>
      </c>
      <c r="BX90" s="243">
        <f t="shared" ref="BX90:BX91" si="1494">(($F90/30)*$I90)*$M90</f>
        <v>0</v>
      </c>
      <c r="BY90" s="244">
        <f t="shared" ref="BY90:BY91" si="1495">(($G90/30)*$I90)*$M90</f>
        <v>0</v>
      </c>
      <c r="BZ90" s="244">
        <f t="shared" ref="BZ90:BZ91" si="1496">AC90</f>
        <v>0</v>
      </c>
      <c r="CA90" s="244">
        <f t="shared" ref="CA90:CA91" si="1497">AD90</f>
        <v>0</v>
      </c>
      <c r="CB90" s="244">
        <f t="shared" ref="CB90:CB91" si="1498">AE90</f>
        <v>0</v>
      </c>
      <c r="CC90" s="244">
        <f t="shared" ref="CC90:CC91" si="1499">AF90</f>
        <v>0</v>
      </c>
      <c r="CD90" s="244">
        <f t="shared" ref="CD90:CD91" si="1500">AN90+AS90</f>
        <v>0</v>
      </c>
      <c r="CE90" s="244">
        <f t="shared" ref="CE90:CE91" si="1501">(BX90+CA90+CC90)*0.1267</f>
        <v>0</v>
      </c>
      <c r="CF90" s="244">
        <f t="shared" ref="CF90:CF91" si="1502">SUM(BX90:CE90)-BZ90-CB90</f>
        <v>0</v>
      </c>
      <c r="CG90" s="244">
        <f t="shared" ref="CG90:CG91" si="1503">(($F90/30)*$I90)*N90</f>
        <v>0</v>
      </c>
      <c r="CH90" s="244">
        <f t="shared" ref="CH90:CH91" si="1504">(($G90/30)*$I90)*$N90</f>
        <v>0</v>
      </c>
      <c r="CI90" s="244">
        <f t="shared" ref="CI90:CI91" si="1505">+AG90</f>
        <v>0</v>
      </c>
      <c r="CJ90" s="244">
        <f t="shared" ref="CJ90:CJ91" si="1506">AH90</f>
        <v>0</v>
      </c>
      <c r="CK90" s="244">
        <f t="shared" ref="CK90:CK91" si="1507">AI90</f>
        <v>0</v>
      </c>
      <c r="CL90" s="244">
        <f t="shared" ref="CL90:CL91" si="1508">AJ90</f>
        <v>0</v>
      </c>
      <c r="CM90" s="244">
        <f t="shared" ref="CM90:CM91" si="1509">AO90+AT90</f>
        <v>0</v>
      </c>
      <c r="CN90" s="244">
        <f t="shared" ref="CN90:CN91" si="1510">(CG90+CJ90+CL90)*0.1267</f>
        <v>0</v>
      </c>
      <c r="CO90" s="245">
        <f t="shared" ref="CO90:CO91" si="1511">SUM(CG90:CN90)-CI90-CK90</f>
        <v>0</v>
      </c>
      <c r="CQ90" s="229" t="s">
        <v>16</v>
      </c>
      <c r="CR90" s="231">
        <f>IF($CQ90="PROQUIMA",$AW90+$BF90+$BO90+$BX90+$CG90,0)</f>
        <v>0</v>
      </c>
      <c r="CS90" s="231">
        <f>IF($CQ90="PROQUIMA",$AX90+$BG90+$BP90+$BY90+$CH90,0)</f>
        <v>0</v>
      </c>
      <c r="CT90" s="231">
        <f t="shared" ref="CT90:CT91" si="1512">IF($CQ90="PROQUIMA",$AY90+$BH90+$BQ90+$BZ90+$CI90,0)</f>
        <v>0</v>
      </c>
      <c r="CU90" s="231">
        <f t="shared" ref="CU90:CU91" si="1513">IF($CQ90="PROQUIMA",$AZ90+$BI90+$BR90+$CA90+$CJ90,0)</f>
        <v>0</v>
      </c>
      <c r="CV90" s="231">
        <f t="shared" ref="CV90:CV91" si="1514">IF($CQ90="PROQUIMA",$BA90+$BJ90+$BS90+$CB90+$CK90,0)</f>
        <v>0</v>
      </c>
      <c r="CW90" s="231">
        <f t="shared" ref="CW90:CW91" si="1515">IF($CQ90="PROQUIMA",$BB90+$BK90+$BT90+$CC90+$CL90,0)</f>
        <v>0</v>
      </c>
      <c r="CX90" s="231">
        <f t="shared" ref="CX90:CX91" si="1516">IF($CQ90="PROQUIMA",$BC90+$BL90+$BU90+$CD90+$CM90,0)</f>
        <v>0</v>
      </c>
      <c r="CY90" s="231">
        <f t="shared" ref="CY90:CY91" si="1517">IF($CQ90="PROQUIMA",$BD90+$BM90+$BV90+$CE90+CN90,0)</f>
        <v>0</v>
      </c>
      <c r="CZ90" s="231">
        <f t="shared" ref="CZ90:CZ91" si="1518">SUM(CR90:CY90)-CT90-CV90</f>
        <v>0</v>
      </c>
      <c r="DA90" s="231">
        <f t="shared" ref="DA90:DA91" si="1519">IF($CQ90="UNHESA",$AW90+$BF90+$BO90+$BX90+$CG90,0)</f>
        <v>9730</v>
      </c>
      <c r="DB90" s="231">
        <f t="shared" ref="DB90:DB91" si="1520">IF($CQ90="UNHESA",$AX90+$BG90+$BP90+$BY90+$CH90,0)</f>
        <v>9125</v>
      </c>
      <c r="DC90" s="231">
        <f t="shared" ref="DC90:DC91" si="1521">IF($CQ90="UNHESA",$AY90+$BH90+$BQ90+$BZ90+$CI90,0)</f>
        <v>0</v>
      </c>
      <c r="DD90" s="231">
        <f t="shared" ref="DD90:DD91" si="1522">IF($CQ90="UNHESA",$AZ90+$BI90+$BR90+$CA90+$CJ90,0)</f>
        <v>0</v>
      </c>
      <c r="DE90" s="231">
        <f t="shared" ref="DE90:DE91" si="1523">IF($CQ90="UNHESA",$BA90+$BJ90+$BS90+$CB90+$CK90,0)</f>
        <v>0</v>
      </c>
      <c r="DF90" s="231">
        <f t="shared" ref="DF90:DF91" si="1524">IF($CQ90="UNHESA",$BB90+$BK90+$BT90+$CC90+$CL90,0)</f>
        <v>0</v>
      </c>
      <c r="DG90" s="231">
        <f t="shared" ref="DG90:DG91" si="1525">IF($CQ90="UNHESA",$BC90+$BL90+$BU90+$CD90+$CM90,0)</f>
        <v>0</v>
      </c>
      <c r="DH90" s="231">
        <f t="shared" ref="DH90:DH91" si="1526">IF($CQ90="UNHESA",$BD90+$BM90+$BV90+$CE90+$CN90,0)</f>
        <v>1232.7910000000002</v>
      </c>
      <c r="DI90" s="231">
        <f t="shared" ref="DI90" si="1527">SUM(DA90:DH90)-DC90-DE90</f>
        <v>20087.791000000001</v>
      </c>
      <c r="DJ90" s="240">
        <f t="shared" ref="DJ90:DJ91" si="1528">IF($CQ90="UNHESA LIQUIDOS",$AW90+$BF90+$BO90+$BX90+$CG90,0)</f>
        <v>0</v>
      </c>
      <c r="DK90" s="240">
        <f t="shared" ref="DK90:DK91" si="1529">IF($CQ90="UNHESA LIQUIDOS",$AX90+$BG90+$BP90+$BY90+$CH90,0)</f>
        <v>0</v>
      </c>
      <c r="DL90" s="240">
        <f t="shared" ref="DL90:DL91" si="1530">IF($CQ90="UNHESA LIQUIDOS",$AY90+$BH90+$BQ90+$BZ90+$CI90,0)</f>
        <v>0</v>
      </c>
      <c r="DM90" s="240">
        <f t="shared" ref="DM90:DM91" si="1531">IF($CQ90="UNHESA LIQUIDOS",$AZ90+$BI90+$BR90+$CA90+$CJ90,0)</f>
        <v>0</v>
      </c>
      <c r="DN90" s="240">
        <f t="shared" ref="DN90:DN91" si="1532">IF($CQ90="UNHESA LIQUIDOS",$BA90+$BJ90+$BS90+$CB90+$CK90,0)</f>
        <v>0</v>
      </c>
      <c r="DO90" s="240">
        <f t="shared" ref="DO90:DO91" si="1533">IF($CQ90="UNHESA LIQUIDOS",$BB90+$BK90+$BT90+$CC90+$CL90,0)</f>
        <v>0</v>
      </c>
      <c r="DP90" s="240">
        <f t="shared" ref="DP90:DP91" si="1534">IF($CQ90="UNHESA LIQUIDOS",$BC90+$BL90+$BU90+$CD90+$CM90,0)</f>
        <v>0</v>
      </c>
      <c r="DQ90" s="240">
        <f t="shared" ref="DQ90:DQ91" si="1535">IF($CQ90="UNHESA LIQUIDOS",$BD90+$BM90+$BV90+$CE90+$CN90,0)</f>
        <v>0</v>
      </c>
      <c r="DR90" s="240">
        <f t="shared" ref="DR90" si="1536">SUM(DJ90:DQ90)-DL90-DN90</f>
        <v>0</v>
      </c>
      <c r="DS90" s="243">
        <f t="shared" ref="DS90:DS91" si="1537">IF($CQ90="ECONACIONAL",$AW90+$BF90+$BO90+$BX90+$CG90,0)</f>
        <v>0</v>
      </c>
      <c r="DT90" s="244">
        <f t="shared" ref="DT90:DT91" si="1538">IF($CQ90="ECONACIONAL",$AX90+$BG90+$BP90+$BY90+$CH90,0)</f>
        <v>0</v>
      </c>
      <c r="DU90" s="244">
        <f t="shared" ref="DU90:DU91" si="1539">IF($CQ90="ECONACIONAL",$AY90+$BH90+$BQ90+$BZ90+$CI90,0)</f>
        <v>0</v>
      </c>
      <c r="DV90" s="244">
        <f t="shared" ref="DV90:DV91" si="1540">IF($CQ90="ECONACIONAL",$AZ90+$BI90+$BR90+$CA90+$CJ90,0)</f>
        <v>0</v>
      </c>
      <c r="DW90" s="244">
        <f t="shared" ref="DW90:DW91" si="1541">IF($CQ90="ECONACIONAL",$BA90+$BJ90+$BS90+$CB90+$CK90,0)</f>
        <v>0</v>
      </c>
      <c r="DX90" s="244">
        <f t="shared" ref="DX90:DX91" si="1542">IF($CQ90="ECONACIONAL",$BB90+$BK90+$BT90+$CC90+$CL90,0)</f>
        <v>0</v>
      </c>
      <c r="DY90" s="244">
        <f t="shared" ref="DY90:DY91" si="1543">IF($CQ90="ECONACIONAL",$BC90+$BL90+$BU90+$CD90+$CM90,0)</f>
        <v>0</v>
      </c>
      <c r="DZ90" s="244">
        <f t="shared" ref="DZ90:DZ91" si="1544">IF($CQ90="ECONACIONAL",$BD90+$BM90+$BV90+$CE90+$CN90,0)</f>
        <v>0</v>
      </c>
      <c r="EA90" s="244">
        <f t="shared" ref="EA90" si="1545">SUM(DS90:DZ90)-DU90-DW90</f>
        <v>0</v>
      </c>
      <c r="EB90" s="244">
        <f t="shared" ref="EB90:EB91" si="1546">IF($CQ90="CLEARTEC",$AW90+$BF90+$BO90+$BX90+$CG90,0)</f>
        <v>0</v>
      </c>
      <c r="EC90" s="244">
        <f t="shared" ref="EC90:EC91" si="1547">IF($CQ90="CLEARTEC",$AX90+$BG90+$BP90+$BY90+$CH90,0)</f>
        <v>0</v>
      </c>
      <c r="ED90" s="244">
        <f t="shared" ref="ED90:ED91" si="1548">IF($CQ90="CLEARTEC",$AY90+$BH90+$BQ90+$BZ90+$CI90,0)</f>
        <v>0</v>
      </c>
      <c r="EE90" s="244">
        <f t="shared" ref="EE90:EE91" si="1549">IF($CQ90="CLEARTEC",$AZ90+$BI90+$BR90+$CA90+$CJ90,0)</f>
        <v>0</v>
      </c>
      <c r="EF90" s="244">
        <f t="shared" ref="EF90:EF91" si="1550">IF($CQ90="CLEARTEC",$BA90+$BJ90+$BS90+$CB90+$CK90,0)</f>
        <v>0</v>
      </c>
      <c r="EG90" s="244">
        <f t="shared" ref="EG90:EG91" si="1551">IF($CQ90="CLEARTEC",$BB90+$BK90+$BT90+$CC90+$CL90,0)</f>
        <v>0</v>
      </c>
      <c r="EH90" s="244">
        <f t="shared" ref="EH90:EH91" si="1552">IF($CQ90="CLEARTEC",$BC90+$BL90+$BU90+$CD90+$CM90,0)</f>
        <v>0</v>
      </c>
      <c r="EI90" s="244">
        <f t="shared" ref="EI90:EI91" si="1553">IF($CQ90="CLEARTEC",$BD90+$BM90+$BV90+$CE90+$CN90,0)</f>
        <v>0</v>
      </c>
      <c r="EJ90" s="245">
        <f t="shared" ref="EJ90" si="1554">SUM(EB90:EI90)-ED90-EF90</f>
        <v>0</v>
      </c>
      <c r="EL90" s="1715">
        <v>1451.66</v>
      </c>
      <c r="EM90" s="856">
        <v>8453.15</v>
      </c>
      <c r="EN90" s="939"/>
      <c r="EO90" s="229"/>
      <c r="EP90" s="228"/>
      <c r="EQ90" s="228"/>
      <c r="ER90" s="228"/>
      <c r="ES90" s="228"/>
      <c r="ET90" s="228"/>
      <c r="EU90" s="229">
        <f t="shared" ref="EU90" si="1555">+EP90+EQ90+ER90</f>
        <v>0</v>
      </c>
      <c r="EW90" s="237">
        <f t="shared" ref="EW90:EW91" si="1556">IF($I90&lt;=15,EL90/2,EL90)</f>
        <v>725.83</v>
      </c>
      <c r="EX90" s="237">
        <f t="shared" ref="EX90:EX91" si="1557">IF($I90&lt;=15,EM90/2,EM90)</f>
        <v>4226.5749999999998</v>
      </c>
      <c r="EY90" s="237">
        <f t="shared" ref="EY90:EY91" si="1558">IF($I90&lt;=15,EN90/2,EN90)</f>
        <v>0</v>
      </c>
      <c r="EZ90" s="237">
        <f t="shared" ref="EZ90:EZ91" si="1559">IF($I90&lt;=15,EO90/2,EO90)</f>
        <v>0</v>
      </c>
      <c r="FA90" s="237">
        <f t="shared" ref="FA90:FA91" si="1560">IF($I90&lt;=15,EP90/2,EP90)</f>
        <v>0</v>
      </c>
      <c r="FB90" s="237">
        <f t="shared" ref="FB90:FB91" si="1561">IF($I90&lt;=15,EQ90/2,EQ90)</f>
        <v>0</v>
      </c>
      <c r="FC90" s="237">
        <f t="shared" ref="FC90:FC91" si="1562">IF($I90&lt;=15,ER90/2,ER90)</f>
        <v>0</v>
      </c>
      <c r="FD90" s="237">
        <f t="shared" ref="FD90:FD91" si="1563">IF($I90&lt;=15,ES90/2,ES90)</f>
        <v>0</v>
      </c>
      <c r="FE90" s="237">
        <f t="shared" ref="FE90:FE91" si="1564">IF($I90&lt;=15,ET90/2,ET90)</f>
        <v>0</v>
      </c>
      <c r="FF90" s="237">
        <f t="shared" ref="FF90:FF91" si="1565">IF($I90&lt;=15,EU90/2,EU90)</f>
        <v>0</v>
      </c>
      <c r="FG90" s="247">
        <v>0.4</v>
      </c>
      <c r="FH90" s="247">
        <v>0.6</v>
      </c>
      <c r="FI90" s="247">
        <v>0</v>
      </c>
      <c r="FJ90" s="247">
        <v>0</v>
      </c>
      <c r="FK90" s="247">
        <v>0</v>
      </c>
      <c r="FL90" s="248">
        <v>1</v>
      </c>
      <c r="FN90" s="1370">
        <f t="shared" ref="FN90" si="1566">(((F90/30/8)*1.5)*(Q90+U90+Y90))-(AZ90+BI90+BR90)</f>
        <v>0</v>
      </c>
      <c r="FO90" s="1370">
        <f t="shared" ref="FO90" si="1567">(((F90/30/8)*2)*(S90+W90+AA90))-(BB90+BK90+BT90)</f>
        <v>0</v>
      </c>
      <c r="FP90" s="1371">
        <f t="shared" ref="FP90" si="1568">(SUM(AW90:CF90))-(SUM(CR90:DR90))</f>
        <v>0</v>
      </c>
      <c r="FQ90" s="1370">
        <f t="shared" ref="FQ90" si="1569">(F90/30*I90)-(CR90+DA90+DJ90)</f>
        <v>0</v>
      </c>
      <c r="FR90" s="1372">
        <f t="shared" ref="FR90" si="1570">(SUM(EL90:EU90))-((SUM(EW90:FF90))*$FR$5)</f>
        <v>4952.4049999999997</v>
      </c>
    </row>
    <row r="91" spans="1:176" s="246" customFormat="1" ht="15" customHeight="1" outlineLevel="1">
      <c r="A91" s="246">
        <v>201010</v>
      </c>
      <c r="B91" s="302">
        <v>17</v>
      </c>
      <c r="C91" s="1175" t="s">
        <v>432</v>
      </c>
      <c r="D91" s="228" t="s">
        <v>433</v>
      </c>
      <c r="E91" s="228" t="s">
        <v>20</v>
      </c>
      <c r="F91" s="930">
        <v>9000</v>
      </c>
      <c r="G91" s="230">
        <v>5000</v>
      </c>
      <c r="H91" s="230">
        <f t="shared" si="1459"/>
        <v>14000</v>
      </c>
      <c r="I91" s="231">
        <v>15</v>
      </c>
      <c r="J91" s="957">
        <v>1</v>
      </c>
      <c r="K91" s="957">
        <v>0</v>
      </c>
      <c r="L91" s="957">
        <v>0</v>
      </c>
      <c r="M91" s="304">
        <v>0</v>
      </c>
      <c r="N91" s="304">
        <v>0</v>
      </c>
      <c r="O91" s="304">
        <f t="shared" ref="O91" si="1571">SUM(J91:N91)</f>
        <v>1</v>
      </c>
      <c r="P91" s="246" t="s">
        <v>434</v>
      </c>
      <c r="Q91" s="236"/>
      <c r="R91" s="231">
        <f t="shared" si="1461"/>
        <v>0</v>
      </c>
      <c r="S91" s="237"/>
      <c r="T91" s="231">
        <f t="shared" si="1462"/>
        <v>0</v>
      </c>
      <c r="U91" s="237"/>
      <c r="V91" s="231">
        <f t="shared" si="1463"/>
        <v>0</v>
      </c>
      <c r="W91" s="237"/>
      <c r="X91" s="231">
        <f t="shared" si="1464"/>
        <v>0</v>
      </c>
      <c r="Y91" s="237"/>
      <c r="Z91" s="231">
        <f t="shared" si="1465"/>
        <v>0</v>
      </c>
      <c r="AA91" s="238"/>
      <c r="AB91" s="231">
        <f t="shared" si="1466"/>
        <v>0</v>
      </c>
      <c r="AC91" s="239"/>
      <c r="AD91" s="240">
        <f t="shared" si="1467"/>
        <v>0</v>
      </c>
      <c r="AE91" s="239"/>
      <c r="AF91" s="240">
        <f t="shared" si="1468"/>
        <v>0</v>
      </c>
      <c r="AG91" s="240"/>
      <c r="AH91" s="240">
        <f>(($F91/30/8)*1.5)*AG91</f>
        <v>0</v>
      </c>
      <c r="AI91" s="239"/>
      <c r="AJ91" s="240">
        <f>(($F91/30/8)*2)*AI91</f>
        <v>0</v>
      </c>
      <c r="AK91" s="241"/>
      <c r="AL91" s="241">
        <v>0</v>
      </c>
      <c r="AM91" s="241"/>
      <c r="AN91" s="241"/>
      <c r="AO91" s="241"/>
      <c r="AP91" s="241"/>
      <c r="AQ91" s="241"/>
      <c r="AR91" s="241"/>
      <c r="AS91" s="241"/>
      <c r="AT91" s="241"/>
      <c r="AU91" s="230"/>
      <c r="AV91" s="242"/>
      <c r="AW91" s="231">
        <f t="shared" si="1469"/>
        <v>4500</v>
      </c>
      <c r="AX91" s="231">
        <f>((G91/30)*I91)*$J91+1960.45</f>
        <v>4460.45</v>
      </c>
      <c r="AY91" s="231">
        <f t="shared" si="1470"/>
        <v>0</v>
      </c>
      <c r="AZ91" s="231">
        <f t="shared" si="1471"/>
        <v>0</v>
      </c>
      <c r="BA91" s="231">
        <f t="shared" si="1472"/>
        <v>0</v>
      </c>
      <c r="BB91" s="231">
        <f t="shared" si="1473"/>
        <v>0</v>
      </c>
      <c r="BC91" s="231">
        <f t="shared" si="1474"/>
        <v>0</v>
      </c>
      <c r="BD91" s="231">
        <f t="shared" si="1475"/>
        <v>570.15</v>
      </c>
      <c r="BE91" s="231">
        <f t="shared" si="1476"/>
        <v>9530.6</v>
      </c>
      <c r="BF91" s="231">
        <f t="shared" si="1477"/>
        <v>0</v>
      </c>
      <c r="BG91" s="857">
        <f>(($G91/30)*$I91)*$K91</f>
        <v>0</v>
      </c>
      <c r="BH91" s="231">
        <f t="shared" si="1478"/>
        <v>0</v>
      </c>
      <c r="BI91" s="231">
        <f t="shared" si="1479"/>
        <v>0</v>
      </c>
      <c r="BJ91" s="231">
        <f t="shared" si="1480"/>
        <v>0</v>
      </c>
      <c r="BK91" s="231">
        <f t="shared" si="1481"/>
        <v>0</v>
      </c>
      <c r="BL91" s="231">
        <f t="shared" si="1482"/>
        <v>0</v>
      </c>
      <c r="BM91" s="231">
        <f t="shared" si="1483"/>
        <v>0</v>
      </c>
      <c r="BN91" s="230">
        <f t="shared" si="1484"/>
        <v>0</v>
      </c>
      <c r="BO91" s="231">
        <f t="shared" si="1485"/>
        <v>0</v>
      </c>
      <c r="BP91" s="231">
        <f t="shared" si="1486"/>
        <v>0</v>
      </c>
      <c r="BQ91" s="231">
        <f t="shared" si="1487"/>
        <v>0</v>
      </c>
      <c r="BR91" s="231">
        <f t="shared" si="1488"/>
        <v>0</v>
      </c>
      <c r="BS91" s="231">
        <f t="shared" si="1489"/>
        <v>0</v>
      </c>
      <c r="BT91" s="231">
        <f t="shared" si="1490"/>
        <v>0</v>
      </c>
      <c r="BU91" s="231">
        <f t="shared" si="1491"/>
        <v>0</v>
      </c>
      <c r="BV91" s="231">
        <f t="shared" si="1492"/>
        <v>0</v>
      </c>
      <c r="BW91" s="231">
        <f t="shared" si="1493"/>
        <v>0</v>
      </c>
      <c r="BX91" s="243">
        <f t="shared" si="1494"/>
        <v>0</v>
      </c>
      <c r="BY91" s="244">
        <f t="shared" si="1495"/>
        <v>0</v>
      </c>
      <c r="BZ91" s="244">
        <f t="shared" si="1496"/>
        <v>0</v>
      </c>
      <c r="CA91" s="244">
        <f t="shared" si="1497"/>
        <v>0</v>
      </c>
      <c r="CB91" s="244">
        <f t="shared" si="1498"/>
        <v>0</v>
      </c>
      <c r="CC91" s="244">
        <f t="shared" si="1499"/>
        <v>0</v>
      </c>
      <c r="CD91" s="244">
        <f t="shared" si="1500"/>
        <v>0</v>
      </c>
      <c r="CE91" s="244">
        <f t="shared" si="1501"/>
        <v>0</v>
      </c>
      <c r="CF91" s="244">
        <f t="shared" si="1502"/>
        <v>0</v>
      </c>
      <c r="CG91" s="244">
        <f t="shared" si="1503"/>
        <v>0</v>
      </c>
      <c r="CH91" s="244">
        <f t="shared" si="1504"/>
        <v>0</v>
      </c>
      <c r="CI91" s="244">
        <f t="shared" si="1505"/>
        <v>0</v>
      </c>
      <c r="CJ91" s="244">
        <f t="shared" si="1506"/>
        <v>0</v>
      </c>
      <c r="CK91" s="244">
        <f t="shared" si="1507"/>
        <v>0</v>
      </c>
      <c r="CL91" s="244">
        <f t="shared" si="1508"/>
        <v>0</v>
      </c>
      <c r="CM91" s="244">
        <f t="shared" si="1509"/>
        <v>0</v>
      </c>
      <c r="CN91" s="244">
        <f t="shared" si="1510"/>
        <v>0</v>
      </c>
      <c r="CO91" s="245">
        <f t="shared" si="1511"/>
        <v>0</v>
      </c>
      <c r="CQ91" s="229" t="s">
        <v>20</v>
      </c>
      <c r="CR91" s="231">
        <f>IF($CQ91="PROQUIMA",$AW91+$BF91+$BO91+$BX91+$CG91,0)</f>
        <v>4500</v>
      </c>
      <c r="CS91" s="231">
        <f>IF($CQ91="PROQUIMA",$AX91+$BG91+$BP91+$BY91+$CH91,0)</f>
        <v>4460.45</v>
      </c>
      <c r="CT91" s="231">
        <f t="shared" si="1512"/>
        <v>0</v>
      </c>
      <c r="CU91" s="231">
        <f t="shared" si="1513"/>
        <v>0</v>
      </c>
      <c r="CV91" s="231">
        <f t="shared" si="1514"/>
        <v>0</v>
      </c>
      <c r="CW91" s="231">
        <f t="shared" si="1515"/>
        <v>0</v>
      </c>
      <c r="CX91" s="231">
        <f t="shared" si="1516"/>
        <v>0</v>
      </c>
      <c r="CY91" s="231">
        <f t="shared" si="1517"/>
        <v>570.15</v>
      </c>
      <c r="CZ91" s="231">
        <f t="shared" si="1518"/>
        <v>9530.6</v>
      </c>
      <c r="DA91" s="231">
        <f t="shared" si="1519"/>
        <v>0</v>
      </c>
      <c r="DB91" s="231">
        <f t="shared" si="1520"/>
        <v>0</v>
      </c>
      <c r="DC91" s="231">
        <f t="shared" si="1521"/>
        <v>0</v>
      </c>
      <c r="DD91" s="231">
        <f t="shared" si="1522"/>
        <v>0</v>
      </c>
      <c r="DE91" s="231">
        <f t="shared" si="1523"/>
        <v>0</v>
      </c>
      <c r="DF91" s="231">
        <f t="shared" si="1524"/>
        <v>0</v>
      </c>
      <c r="DG91" s="231">
        <f t="shared" si="1525"/>
        <v>0</v>
      </c>
      <c r="DH91" s="231">
        <f t="shared" si="1526"/>
        <v>0</v>
      </c>
      <c r="DI91" s="231">
        <f t="shared" ref="DI91" si="1572">SUM(DA91:DH91)-DC91-DE91</f>
        <v>0</v>
      </c>
      <c r="DJ91" s="240">
        <f t="shared" si="1528"/>
        <v>0</v>
      </c>
      <c r="DK91" s="240">
        <f t="shared" si="1529"/>
        <v>0</v>
      </c>
      <c r="DL91" s="240">
        <f t="shared" si="1530"/>
        <v>0</v>
      </c>
      <c r="DM91" s="240">
        <f t="shared" si="1531"/>
        <v>0</v>
      </c>
      <c r="DN91" s="240">
        <f t="shared" si="1532"/>
        <v>0</v>
      </c>
      <c r="DO91" s="240">
        <f t="shared" si="1533"/>
        <v>0</v>
      </c>
      <c r="DP91" s="240">
        <f t="shared" si="1534"/>
        <v>0</v>
      </c>
      <c r="DQ91" s="240">
        <f t="shared" si="1535"/>
        <v>0</v>
      </c>
      <c r="DR91" s="240">
        <f t="shared" ref="DR91" si="1573">SUM(DJ91:DQ91)-DL91-DN91</f>
        <v>0</v>
      </c>
      <c r="DS91" s="243">
        <f t="shared" si="1537"/>
        <v>0</v>
      </c>
      <c r="DT91" s="244">
        <f t="shared" si="1538"/>
        <v>0</v>
      </c>
      <c r="DU91" s="244">
        <f t="shared" si="1539"/>
        <v>0</v>
      </c>
      <c r="DV91" s="244">
        <f t="shared" si="1540"/>
        <v>0</v>
      </c>
      <c r="DW91" s="244">
        <f t="shared" si="1541"/>
        <v>0</v>
      </c>
      <c r="DX91" s="244">
        <f t="shared" si="1542"/>
        <v>0</v>
      </c>
      <c r="DY91" s="244">
        <f t="shared" si="1543"/>
        <v>0</v>
      </c>
      <c r="DZ91" s="244">
        <f t="shared" si="1544"/>
        <v>0</v>
      </c>
      <c r="EA91" s="244">
        <f t="shared" ref="EA91" si="1574">SUM(DS91:DZ91)-DU91-DW91</f>
        <v>0</v>
      </c>
      <c r="EB91" s="244">
        <f t="shared" si="1546"/>
        <v>0</v>
      </c>
      <c r="EC91" s="244">
        <f t="shared" si="1547"/>
        <v>0</v>
      </c>
      <c r="ED91" s="244">
        <f t="shared" si="1548"/>
        <v>0</v>
      </c>
      <c r="EE91" s="244">
        <f t="shared" si="1549"/>
        <v>0</v>
      </c>
      <c r="EF91" s="244">
        <f t="shared" si="1550"/>
        <v>0</v>
      </c>
      <c r="EG91" s="244">
        <f t="shared" si="1551"/>
        <v>0</v>
      </c>
      <c r="EH91" s="244">
        <f t="shared" si="1552"/>
        <v>0</v>
      </c>
      <c r="EI91" s="244">
        <f t="shared" si="1553"/>
        <v>0</v>
      </c>
      <c r="EJ91" s="245">
        <f t="shared" ref="EJ91" si="1575">SUM(EB91:EI91)-ED91-EF91</f>
        <v>0</v>
      </c>
      <c r="EL91" s="1718">
        <v>335.79</v>
      </c>
      <c r="EM91" s="939"/>
      <c r="EN91" s="939"/>
      <c r="EO91" s="939">
        <f>57*2</f>
        <v>114</v>
      </c>
      <c r="EP91" s="228"/>
      <c r="EQ91" s="228"/>
      <c r="ER91" s="1485">
        <v>350</v>
      </c>
      <c r="ES91" s="228"/>
      <c r="ET91" s="228"/>
      <c r="EU91" s="229">
        <f t="shared" ref="EU91" si="1576">+EP91+EQ91+ER91</f>
        <v>350</v>
      </c>
      <c r="EW91" s="237">
        <f t="shared" si="1556"/>
        <v>167.89500000000001</v>
      </c>
      <c r="EX91" s="237">
        <f t="shared" si="1557"/>
        <v>0</v>
      </c>
      <c r="EY91" s="237">
        <f t="shared" si="1558"/>
        <v>0</v>
      </c>
      <c r="EZ91" s="237">
        <f t="shared" si="1559"/>
        <v>57</v>
      </c>
      <c r="FA91" s="237">
        <f t="shared" si="1560"/>
        <v>0</v>
      </c>
      <c r="FB91" s="237">
        <f t="shared" si="1561"/>
        <v>0</v>
      </c>
      <c r="FC91" s="237">
        <f t="shared" si="1562"/>
        <v>175</v>
      </c>
      <c r="FD91" s="237">
        <f t="shared" si="1563"/>
        <v>0</v>
      </c>
      <c r="FE91" s="237">
        <f t="shared" si="1564"/>
        <v>0</v>
      </c>
      <c r="FF91" s="237">
        <f t="shared" si="1565"/>
        <v>175</v>
      </c>
      <c r="FG91" s="1188"/>
      <c r="FH91" s="1188"/>
      <c r="FI91" s="1188"/>
      <c r="FJ91" s="1188"/>
      <c r="FK91" s="1188"/>
      <c r="FL91" s="1195"/>
      <c r="FN91" s="1370">
        <f t="shared" ref="FN91" si="1577">(((F91/30/8)*1.5)*(Q91+U91+Y91))-(AZ91+BI91+BR91)</f>
        <v>0</v>
      </c>
      <c r="FO91" s="1370">
        <f t="shared" ref="FO91" si="1578">(((F91/30/8)*2)*(S91+W91+AA91))-(BB91+BK91+BT91)</f>
        <v>0</v>
      </c>
      <c r="FP91" s="1371">
        <f t="shared" ref="FP91" si="1579">(SUM(AW91:CF91))-(SUM(CR91:DR91))</f>
        <v>0</v>
      </c>
      <c r="FQ91" s="1370">
        <f t="shared" ref="FQ91" si="1580">(F91/30*I91)-(CR91+DA91+DJ91)</f>
        <v>0</v>
      </c>
      <c r="FR91" s="1372">
        <f t="shared" ref="FR91" si="1581">(SUM(EL91:EU91))-((SUM(EW91:FF91))*$FR$5)</f>
        <v>574.89499999999998</v>
      </c>
    </row>
    <row r="92" spans="1:176" s="846" customFormat="1" ht="15.75" customHeight="1" outlineLevel="1">
      <c r="A92" s="246">
        <v>201010</v>
      </c>
      <c r="B92" s="835"/>
      <c r="C92" s="782"/>
      <c r="D92" s="835" t="s">
        <v>435</v>
      </c>
      <c r="F92" s="915">
        <f>SUM(F90:F91)</f>
        <v>28460</v>
      </c>
      <c r="G92" s="915">
        <f>SUM(G90:G91)</f>
        <v>5250</v>
      </c>
      <c r="H92" s="915">
        <f>SUM(H90:H91)</f>
        <v>33710</v>
      </c>
      <c r="I92" s="914"/>
      <c r="J92" s="873"/>
      <c r="K92" s="873"/>
      <c r="L92" s="873"/>
      <c r="M92" s="873"/>
      <c r="N92" s="873"/>
      <c r="O92" s="873"/>
      <c r="P92" s="849"/>
      <c r="Q92" s="915">
        <f t="shared" ref="Q92:AV92" si="1582">SUM(Q90:Q91)</f>
        <v>0</v>
      </c>
      <c r="R92" s="915">
        <f t="shared" si="1582"/>
        <v>0</v>
      </c>
      <c r="S92" s="915">
        <f t="shared" si="1582"/>
        <v>0</v>
      </c>
      <c r="T92" s="915">
        <f t="shared" si="1582"/>
        <v>0</v>
      </c>
      <c r="U92" s="915">
        <f t="shared" si="1582"/>
        <v>0</v>
      </c>
      <c r="V92" s="915">
        <f t="shared" si="1582"/>
        <v>0</v>
      </c>
      <c r="W92" s="915">
        <f t="shared" si="1582"/>
        <v>0</v>
      </c>
      <c r="X92" s="915">
        <f t="shared" si="1582"/>
        <v>0</v>
      </c>
      <c r="Y92" s="915">
        <f t="shared" si="1582"/>
        <v>0</v>
      </c>
      <c r="Z92" s="915">
        <f t="shared" si="1582"/>
        <v>0</v>
      </c>
      <c r="AA92" s="915">
        <f t="shared" si="1582"/>
        <v>0</v>
      </c>
      <c r="AB92" s="915">
        <f t="shared" si="1582"/>
        <v>0</v>
      </c>
      <c r="AC92" s="915">
        <f t="shared" si="1582"/>
        <v>0</v>
      </c>
      <c r="AD92" s="915">
        <f t="shared" si="1582"/>
        <v>0</v>
      </c>
      <c r="AE92" s="915">
        <f t="shared" si="1582"/>
        <v>0</v>
      </c>
      <c r="AF92" s="915">
        <f t="shared" si="1582"/>
        <v>0</v>
      </c>
      <c r="AG92" s="915">
        <f t="shared" si="1582"/>
        <v>0</v>
      </c>
      <c r="AH92" s="915">
        <f t="shared" si="1582"/>
        <v>0</v>
      </c>
      <c r="AI92" s="915">
        <f t="shared" si="1582"/>
        <v>0</v>
      </c>
      <c r="AJ92" s="915">
        <f t="shared" si="1582"/>
        <v>0</v>
      </c>
      <c r="AK92" s="915">
        <f t="shared" si="1582"/>
        <v>0</v>
      </c>
      <c r="AL92" s="915">
        <f t="shared" si="1582"/>
        <v>0</v>
      </c>
      <c r="AM92" s="915">
        <f t="shared" si="1582"/>
        <v>0</v>
      </c>
      <c r="AN92" s="915">
        <f t="shared" si="1582"/>
        <v>0</v>
      </c>
      <c r="AO92" s="915">
        <f t="shared" si="1582"/>
        <v>0</v>
      </c>
      <c r="AP92" s="915">
        <f t="shared" si="1582"/>
        <v>0</v>
      </c>
      <c r="AQ92" s="915">
        <f t="shared" si="1582"/>
        <v>0</v>
      </c>
      <c r="AR92" s="915">
        <f t="shared" si="1582"/>
        <v>0</v>
      </c>
      <c r="AS92" s="915">
        <f t="shared" si="1582"/>
        <v>0</v>
      </c>
      <c r="AT92" s="915">
        <f t="shared" si="1582"/>
        <v>0</v>
      </c>
      <c r="AU92" s="915">
        <f t="shared" si="1582"/>
        <v>0</v>
      </c>
      <c r="AV92" s="915">
        <f t="shared" si="1582"/>
        <v>0</v>
      </c>
      <c r="AW92" s="915">
        <f t="shared" ref="AW92:CB92" si="1583">SUM(AW90:AW91)</f>
        <v>4500</v>
      </c>
      <c r="AX92" s="915">
        <f t="shared" si="1583"/>
        <v>4460.45</v>
      </c>
      <c r="AY92" s="915">
        <f t="shared" si="1583"/>
        <v>0</v>
      </c>
      <c r="AZ92" s="915">
        <f t="shared" si="1583"/>
        <v>0</v>
      </c>
      <c r="BA92" s="915">
        <f t="shared" si="1583"/>
        <v>0</v>
      </c>
      <c r="BB92" s="915">
        <f t="shared" si="1583"/>
        <v>0</v>
      </c>
      <c r="BC92" s="915">
        <f t="shared" si="1583"/>
        <v>0</v>
      </c>
      <c r="BD92" s="915">
        <f t="shared" si="1583"/>
        <v>570.15</v>
      </c>
      <c r="BE92" s="915">
        <f t="shared" si="1583"/>
        <v>9530.6</v>
      </c>
      <c r="BF92" s="915">
        <f t="shared" si="1583"/>
        <v>9730</v>
      </c>
      <c r="BG92" s="915">
        <f t="shared" si="1583"/>
        <v>9125</v>
      </c>
      <c r="BH92" s="915">
        <f t="shared" si="1583"/>
        <v>0</v>
      </c>
      <c r="BI92" s="915">
        <f t="shared" si="1583"/>
        <v>0</v>
      </c>
      <c r="BJ92" s="915">
        <f t="shared" si="1583"/>
        <v>0</v>
      </c>
      <c r="BK92" s="915">
        <f t="shared" si="1583"/>
        <v>0</v>
      </c>
      <c r="BL92" s="915">
        <f t="shared" si="1583"/>
        <v>0</v>
      </c>
      <c r="BM92" s="915">
        <f t="shared" si="1583"/>
        <v>1232.7910000000002</v>
      </c>
      <c r="BN92" s="915">
        <f t="shared" si="1583"/>
        <v>20087.791000000001</v>
      </c>
      <c r="BO92" s="915">
        <f t="shared" si="1583"/>
        <v>0</v>
      </c>
      <c r="BP92" s="915">
        <f t="shared" si="1583"/>
        <v>0</v>
      </c>
      <c r="BQ92" s="915">
        <f t="shared" si="1583"/>
        <v>0</v>
      </c>
      <c r="BR92" s="915">
        <f t="shared" si="1583"/>
        <v>0</v>
      </c>
      <c r="BS92" s="915">
        <f t="shared" si="1583"/>
        <v>0</v>
      </c>
      <c r="BT92" s="915">
        <f t="shared" si="1583"/>
        <v>0</v>
      </c>
      <c r="BU92" s="915">
        <f t="shared" si="1583"/>
        <v>0</v>
      </c>
      <c r="BV92" s="915">
        <f t="shared" si="1583"/>
        <v>0</v>
      </c>
      <c r="BW92" s="915">
        <f t="shared" si="1583"/>
        <v>0</v>
      </c>
      <c r="BX92" s="915">
        <f t="shared" si="1583"/>
        <v>0</v>
      </c>
      <c r="BY92" s="915">
        <f t="shared" si="1583"/>
        <v>0</v>
      </c>
      <c r="BZ92" s="915">
        <f t="shared" si="1583"/>
        <v>0</v>
      </c>
      <c r="CA92" s="915">
        <f t="shared" si="1583"/>
        <v>0</v>
      </c>
      <c r="CB92" s="915">
        <f t="shared" si="1583"/>
        <v>0</v>
      </c>
      <c r="CC92" s="915">
        <f t="shared" ref="CC92:DH92" si="1584">SUM(CC90:CC91)</f>
        <v>0</v>
      </c>
      <c r="CD92" s="915">
        <f t="shared" si="1584"/>
        <v>0</v>
      </c>
      <c r="CE92" s="915">
        <f t="shared" si="1584"/>
        <v>0</v>
      </c>
      <c r="CF92" s="915">
        <f t="shared" si="1584"/>
        <v>0</v>
      </c>
      <c r="CG92" s="915">
        <f t="shared" si="1584"/>
        <v>0</v>
      </c>
      <c r="CH92" s="915">
        <f t="shared" si="1584"/>
        <v>0</v>
      </c>
      <c r="CI92" s="915">
        <f t="shared" si="1584"/>
        <v>0</v>
      </c>
      <c r="CJ92" s="915">
        <f t="shared" si="1584"/>
        <v>0</v>
      </c>
      <c r="CK92" s="915">
        <f t="shared" si="1584"/>
        <v>0</v>
      </c>
      <c r="CL92" s="915">
        <f t="shared" si="1584"/>
        <v>0</v>
      </c>
      <c r="CM92" s="915">
        <f t="shared" si="1584"/>
        <v>0</v>
      </c>
      <c r="CN92" s="915">
        <f t="shared" si="1584"/>
        <v>0</v>
      </c>
      <c r="CO92" s="915">
        <f t="shared" si="1584"/>
        <v>0</v>
      </c>
      <c r="CP92" s="915">
        <f t="shared" si="1584"/>
        <v>0</v>
      </c>
      <c r="CQ92" s="915">
        <f t="shared" si="1584"/>
        <v>0</v>
      </c>
      <c r="CR92" s="915">
        <f t="shared" si="1584"/>
        <v>4500</v>
      </c>
      <c r="CS92" s="915">
        <f t="shared" si="1584"/>
        <v>4460.45</v>
      </c>
      <c r="CT92" s="915">
        <f t="shared" si="1584"/>
        <v>0</v>
      </c>
      <c r="CU92" s="915">
        <f t="shared" si="1584"/>
        <v>0</v>
      </c>
      <c r="CV92" s="915">
        <f t="shared" si="1584"/>
        <v>0</v>
      </c>
      <c r="CW92" s="915">
        <f t="shared" si="1584"/>
        <v>0</v>
      </c>
      <c r="CX92" s="915">
        <f t="shared" si="1584"/>
        <v>0</v>
      </c>
      <c r="CY92" s="915">
        <f t="shared" si="1584"/>
        <v>570.15</v>
      </c>
      <c r="CZ92" s="915">
        <f t="shared" si="1584"/>
        <v>9530.6</v>
      </c>
      <c r="DA92" s="915">
        <f t="shared" si="1584"/>
        <v>9730</v>
      </c>
      <c r="DB92" s="915">
        <f t="shared" si="1584"/>
        <v>9125</v>
      </c>
      <c r="DC92" s="915">
        <f t="shared" si="1584"/>
        <v>0</v>
      </c>
      <c r="DD92" s="915">
        <f t="shared" si="1584"/>
        <v>0</v>
      </c>
      <c r="DE92" s="915">
        <f t="shared" si="1584"/>
        <v>0</v>
      </c>
      <c r="DF92" s="915">
        <f t="shared" si="1584"/>
        <v>0</v>
      </c>
      <c r="DG92" s="915">
        <f t="shared" si="1584"/>
        <v>0</v>
      </c>
      <c r="DH92" s="915">
        <f t="shared" si="1584"/>
        <v>1232.7910000000002</v>
      </c>
      <c r="DI92" s="915">
        <f t="shared" ref="DI92:EN92" si="1585">SUM(DI90:DI91)</f>
        <v>20087.791000000001</v>
      </c>
      <c r="DJ92" s="915">
        <f t="shared" si="1585"/>
        <v>0</v>
      </c>
      <c r="DK92" s="915">
        <f t="shared" si="1585"/>
        <v>0</v>
      </c>
      <c r="DL92" s="915">
        <f t="shared" si="1585"/>
        <v>0</v>
      </c>
      <c r="DM92" s="915">
        <f t="shared" si="1585"/>
        <v>0</v>
      </c>
      <c r="DN92" s="915">
        <f t="shared" si="1585"/>
        <v>0</v>
      </c>
      <c r="DO92" s="915">
        <f t="shared" si="1585"/>
        <v>0</v>
      </c>
      <c r="DP92" s="915">
        <f t="shared" si="1585"/>
        <v>0</v>
      </c>
      <c r="DQ92" s="915">
        <f t="shared" si="1585"/>
        <v>0</v>
      </c>
      <c r="DR92" s="915">
        <f t="shared" si="1585"/>
        <v>0</v>
      </c>
      <c r="DS92" s="915">
        <f t="shared" si="1585"/>
        <v>0</v>
      </c>
      <c r="DT92" s="915">
        <f t="shared" si="1585"/>
        <v>0</v>
      </c>
      <c r="DU92" s="915">
        <f t="shared" si="1585"/>
        <v>0</v>
      </c>
      <c r="DV92" s="915">
        <f t="shared" si="1585"/>
        <v>0</v>
      </c>
      <c r="DW92" s="915">
        <f t="shared" si="1585"/>
        <v>0</v>
      </c>
      <c r="DX92" s="915">
        <f t="shared" si="1585"/>
        <v>0</v>
      </c>
      <c r="DY92" s="915">
        <f t="shared" si="1585"/>
        <v>0</v>
      </c>
      <c r="DZ92" s="915">
        <f t="shared" si="1585"/>
        <v>0</v>
      </c>
      <c r="EA92" s="915">
        <f t="shared" si="1585"/>
        <v>0</v>
      </c>
      <c r="EB92" s="915">
        <f t="shared" si="1585"/>
        <v>0</v>
      </c>
      <c r="EC92" s="915">
        <f t="shared" si="1585"/>
        <v>0</v>
      </c>
      <c r="ED92" s="915">
        <f t="shared" si="1585"/>
        <v>0</v>
      </c>
      <c r="EE92" s="915">
        <f t="shared" si="1585"/>
        <v>0</v>
      </c>
      <c r="EF92" s="915">
        <f t="shared" si="1585"/>
        <v>0</v>
      </c>
      <c r="EG92" s="915">
        <f t="shared" si="1585"/>
        <v>0</v>
      </c>
      <c r="EH92" s="915">
        <f t="shared" si="1585"/>
        <v>0</v>
      </c>
      <c r="EI92" s="915">
        <f t="shared" si="1585"/>
        <v>0</v>
      </c>
      <c r="EJ92" s="915">
        <f t="shared" si="1585"/>
        <v>0</v>
      </c>
      <c r="EK92" s="915">
        <f t="shared" si="1585"/>
        <v>0</v>
      </c>
      <c r="EL92" s="915">
        <f t="shared" si="1585"/>
        <v>1787.45</v>
      </c>
      <c r="EM92" s="915">
        <f t="shared" si="1585"/>
        <v>8453.15</v>
      </c>
      <c r="EN92" s="915">
        <f t="shared" si="1585"/>
        <v>0</v>
      </c>
      <c r="EO92" s="915">
        <f t="shared" ref="EO92:FT92" si="1586">SUM(EO90:EO91)</f>
        <v>114</v>
      </c>
      <c r="EP92" s="915">
        <f t="shared" si="1586"/>
        <v>0</v>
      </c>
      <c r="EQ92" s="915">
        <f t="shared" si="1586"/>
        <v>0</v>
      </c>
      <c r="ER92" s="915">
        <f t="shared" si="1586"/>
        <v>350</v>
      </c>
      <c r="ES92" s="915">
        <f t="shared" si="1586"/>
        <v>0</v>
      </c>
      <c r="ET92" s="915">
        <f t="shared" si="1586"/>
        <v>0</v>
      </c>
      <c r="EU92" s="915">
        <f t="shared" si="1586"/>
        <v>350</v>
      </c>
      <c r="EV92" s="915">
        <f t="shared" si="1586"/>
        <v>0</v>
      </c>
      <c r="EW92" s="915">
        <f t="shared" si="1586"/>
        <v>893.72500000000002</v>
      </c>
      <c r="EX92" s="915">
        <f t="shared" si="1586"/>
        <v>4226.5749999999998</v>
      </c>
      <c r="EY92" s="915">
        <f t="shared" si="1586"/>
        <v>0</v>
      </c>
      <c r="EZ92" s="915">
        <f t="shared" si="1586"/>
        <v>57</v>
      </c>
      <c r="FA92" s="915">
        <f t="shared" si="1586"/>
        <v>0</v>
      </c>
      <c r="FB92" s="915">
        <f t="shared" si="1586"/>
        <v>0</v>
      </c>
      <c r="FC92" s="915">
        <f t="shared" si="1586"/>
        <v>175</v>
      </c>
      <c r="FD92" s="915">
        <f t="shared" si="1586"/>
        <v>0</v>
      </c>
      <c r="FE92" s="915">
        <f t="shared" si="1586"/>
        <v>0</v>
      </c>
      <c r="FF92" s="915">
        <f t="shared" si="1586"/>
        <v>175</v>
      </c>
      <c r="FG92" s="915">
        <f t="shared" si="1586"/>
        <v>0.4</v>
      </c>
      <c r="FH92" s="915">
        <f t="shared" si="1586"/>
        <v>0.6</v>
      </c>
      <c r="FI92" s="915">
        <f t="shared" si="1586"/>
        <v>0</v>
      </c>
      <c r="FJ92" s="915">
        <f t="shared" si="1586"/>
        <v>0</v>
      </c>
      <c r="FK92" s="915">
        <f t="shared" si="1586"/>
        <v>0</v>
      </c>
      <c r="FL92" s="915">
        <f t="shared" si="1586"/>
        <v>1</v>
      </c>
      <c r="FM92" s="915">
        <f t="shared" si="1586"/>
        <v>0</v>
      </c>
      <c r="FN92" s="915">
        <f t="shared" si="1586"/>
        <v>0</v>
      </c>
      <c r="FO92" s="915">
        <f t="shared" si="1586"/>
        <v>0</v>
      </c>
      <c r="FP92" s="915">
        <f t="shared" si="1586"/>
        <v>0</v>
      </c>
      <c r="FQ92" s="915">
        <f t="shared" si="1586"/>
        <v>0</v>
      </c>
      <c r="FR92" s="915">
        <f t="shared" si="1586"/>
        <v>5527.2999999999993</v>
      </c>
      <c r="FS92" s="915">
        <f t="shared" si="1586"/>
        <v>0</v>
      </c>
      <c r="FT92" s="915">
        <f t="shared" si="1586"/>
        <v>0</v>
      </c>
    </row>
    <row r="93" spans="1:176" s="846" customFormat="1" ht="15.75" customHeight="1" outlineLevel="1">
      <c r="B93" s="835"/>
      <c r="C93" s="782"/>
      <c r="D93" s="835"/>
      <c r="F93" s="915"/>
      <c r="G93" s="914"/>
      <c r="H93" s="914"/>
      <c r="I93" s="914"/>
      <c r="J93" s="873"/>
      <c r="K93" s="873"/>
      <c r="L93" s="873"/>
      <c r="M93" s="873"/>
      <c r="N93" s="873"/>
      <c r="O93" s="873"/>
      <c r="P93" s="849"/>
      <c r="Q93" s="916"/>
      <c r="R93" s="914"/>
      <c r="S93" s="916"/>
      <c r="T93" s="914"/>
      <c r="U93" s="916"/>
      <c r="V93" s="914"/>
      <c r="W93" s="916"/>
      <c r="X93" s="914"/>
      <c r="Y93" s="916"/>
      <c r="Z93" s="914"/>
      <c r="AA93" s="917"/>
      <c r="AB93" s="914"/>
      <c r="AC93" s="917"/>
      <c r="AD93" s="914"/>
      <c r="AE93" s="917"/>
      <c r="AF93" s="914"/>
      <c r="AG93" s="914"/>
      <c r="AH93" s="914"/>
      <c r="AI93" s="917"/>
      <c r="AJ93" s="914"/>
      <c r="AK93" s="914"/>
      <c r="AL93" s="914"/>
      <c r="AM93" s="914"/>
      <c r="AN93" s="914"/>
      <c r="AO93" s="914"/>
      <c r="AP93" s="914"/>
      <c r="AQ93" s="914"/>
      <c r="AR93" s="914"/>
      <c r="AS93" s="914"/>
      <c r="AT93" s="914"/>
      <c r="AU93" s="872"/>
      <c r="AW93" s="914"/>
      <c r="AX93" s="914"/>
      <c r="AY93" s="914"/>
      <c r="AZ93" s="914"/>
      <c r="BA93" s="914"/>
      <c r="BB93" s="914"/>
      <c r="BC93" s="914"/>
      <c r="BD93" s="914"/>
      <c r="BE93" s="914"/>
      <c r="BF93" s="914"/>
      <c r="BG93" s="914"/>
      <c r="BH93" s="914"/>
      <c r="BI93" s="914"/>
      <c r="BJ93" s="914"/>
      <c r="BK93" s="914"/>
      <c r="BL93" s="914"/>
      <c r="BM93" s="914"/>
      <c r="BN93" s="914"/>
      <c r="BO93" s="914"/>
      <c r="BP93" s="914"/>
      <c r="BQ93" s="914"/>
      <c r="BR93" s="914"/>
      <c r="BS93" s="914"/>
      <c r="BT93" s="914"/>
      <c r="BU93" s="914"/>
      <c r="BV93" s="914"/>
      <c r="BW93" s="914"/>
      <c r="BX93" s="914"/>
      <c r="BY93" s="914"/>
      <c r="BZ93" s="914"/>
      <c r="CA93" s="914"/>
      <c r="CB93" s="914"/>
      <c r="CC93" s="914"/>
      <c r="CD93" s="914"/>
      <c r="CE93" s="914"/>
      <c r="CF93" s="914"/>
      <c r="CG93" s="914"/>
      <c r="CH93" s="914"/>
      <c r="CI93" s="914"/>
      <c r="CJ93" s="914"/>
      <c r="CK93" s="914"/>
      <c r="CL93" s="914"/>
      <c r="CM93" s="914"/>
      <c r="CN93" s="914"/>
      <c r="CO93" s="914"/>
      <c r="CR93" s="878"/>
      <c r="CS93" s="878"/>
      <c r="CT93" s="878"/>
      <c r="CU93" s="878"/>
      <c r="CV93" s="878"/>
      <c r="CW93" s="878"/>
      <c r="CX93" s="878"/>
      <c r="CY93" s="878"/>
      <c r="CZ93" s="878"/>
      <c r="DA93" s="878"/>
      <c r="DB93" s="878"/>
      <c r="DC93" s="878"/>
      <c r="DD93" s="878"/>
      <c r="DE93" s="878"/>
      <c r="DF93" s="878"/>
      <c r="DG93" s="878"/>
      <c r="DH93" s="878"/>
      <c r="DI93" s="872"/>
      <c r="DJ93" s="878"/>
      <c r="DK93" s="878"/>
      <c r="DL93" s="878"/>
      <c r="DM93" s="878"/>
      <c r="DN93" s="878"/>
      <c r="DO93" s="878"/>
      <c r="DP93" s="878"/>
      <c r="DQ93" s="878"/>
      <c r="DR93" s="878"/>
      <c r="DS93" s="878"/>
      <c r="DT93" s="878"/>
      <c r="DU93" s="878"/>
      <c r="DV93" s="878"/>
      <c r="DW93" s="878"/>
      <c r="DX93" s="878"/>
      <c r="DY93" s="878"/>
      <c r="DZ93" s="878"/>
      <c r="EA93" s="878"/>
      <c r="EB93" s="878"/>
      <c r="EC93" s="878"/>
      <c r="ED93" s="878"/>
      <c r="EE93" s="878"/>
      <c r="EF93" s="878"/>
      <c r="EG93" s="878"/>
      <c r="EH93" s="878"/>
      <c r="EI93" s="878"/>
      <c r="EJ93" s="878"/>
      <c r="EL93" s="265"/>
      <c r="EO93" s="246"/>
      <c r="EV93" s="775"/>
      <c r="FG93" s="875"/>
      <c r="FH93" s="875"/>
      <c r="FI93" s="875"/>
      <c r="FJ93" s="875"/>
      <c r="FK93" s="875"/>
      <c r="FL93" s="875"/>
    </row>
    <row r="94" spans="1:176" s="846" customFormat="1" ht="15.75" customHeight="1" outlineLevel="1">
      <c r="B94" s="835"/>
      <c r="C94" s="848" t="s">
        <v>436</v>
      </c>
      <c r="D94" s="835"/>
      <c r="F94" s="915"/>
      <c r="G94" s="914"/>
      <c r="H94" s="914"/>
      <c r="I94" s="914"/>
      <c r="J94" s="873"/>
      <c r="K94" s="873"/>
      <c r="L94" s="873"/>
      <c r="M94" s="873"/>
      <c r="N94" s="873"/>
      <c r="O94" s="873"/>
      <c r="P94" s="849"/>
      <c r="Q94" s="916"/>
      <c r="R94" s="914"/>
      <c r="S94" s="916"/>
      <c r="T94" s="914"/>
      <c r="U94" s="916"/>
      <c r="V94" s="914"/>
      <c r="W94" s="916"/>
      <c r="X94" s="914"/>
      <c r="Y94" s="916"/>
      <c r="Z94" s="914"/>
      <c r="AA94" s="917"/>
      <c r="AB94" s="914"/>
      <c r="AC94" s="917"/>
      <c r="AD94" s="914"/>
      <c r="AE94" s="917"/>
      <c r="AF94" s="914"/>
      <c r="AG94" s="914"/>
      <c r="AH94" s="914"/>
      <c r="AI94" s="917"/>
      <c r="AJ94" s="914"/>
      <c r="AK94" s="914"/>
      <c r="AL94" s="914"/>
      <c r="AM94" s="914"/>
      <c r="AN94" s="914"/>
      <c r="AO94" s="914"/>
      <c r="AP94" s="914"/>
      <c r="AQ94" s="914"/>
      <c r="AR94" s="914"/>
      <c r="AS94" s="914"/>
      <c r="AT94" s="914"/>
      <c r="AU94" s="872"/>
      <c r="AW94" s="914"/>
      <c r="AX94" s="914"/>
      <c r="AY94" s="914"/>
      <c r="AZ94" s="914"/>
      <c r="BA94" s="914"/>
      <c r="BB94" s="914"/>
      <c r="BC94" s="914"/>
      <c r="BD94" s="914"/>
      <c r="BE94" s="914"/>
      <c r="BF94" s="914"/>
      <c r="BG94" s="914"/>
      <c r="BH94" s="914"/>
      <c r="BI94" s="914"/>
      <c r="BJ94" s="914"/>
      <c r="BK94" s="914"/>
      <c r="BL94" s="914"/>
      <c r="BM94" s="914"/>
      <c r="BN94" s="914"/>
      <c r="BO94" s="914"/>
      <c r="BP94" s="914"/>
      <c r="BQ94" s="914"/>
      <c r="BR94" s="914"/>
      <c r="BS94" s="914"/>
      <c r="BT94" s="914"/>
      <c r="BU94" s="914"/>
      <c r="BV94" s="914"/>
      <c r="BW94" s="914"/>
      <c r="BX94" s="914"/>
      <c r="BY94" s="914"/>
      <c r="BZ94" s="914"/>
      <c r="CA94" s="914"/>
      <c r="CB94" s="914"/>
      <c r="CC94" s="914"/>
      <c r="CD94" s="914"/>
      <c r="CE94" s="914"/>
      <c r="CF94" s="914"/>
      <c r="CG94" s="914"/>
      <c r="CH94" s="914"/>
      <c r="CI94" s="914"/>
      <c r="CJ94" s="914"/>
      <c r="CK94" s="914"/>
      <c r="CL94" s="914"/>
      <c r="CM94" s="914"/>
      <c r="CN94" s="914"/>
      <c r="CO94" s="914"/>
      <c r="CR94" s="878"/>
      <c r="CS94" s="878"/>
      <c r="CT94" s="878"/>
      <c r="CU94" s="878"/>
      <c r="CV94" s="878"/>
      <c r="CW94" s="878"/>
      <c r="CX94" s="878"/>
      <c r="CY94" s="878"/>
      <c r="CZ94" s="878"/>
      <c r="DA94" s="878"/>
      <c r="DB94" s="878"/>
      <c r="DC94" s="878"/>
      <c r="DD94" s="878"/>
      <c r="DE94" s="878"/>
      <c r="DF94" s="878"/>
      <c r="DG94" s="878"/>
      <c r="DH94" s="878"/>
      <c r="DI94" s="872"/>
      <c r="DJ94" s="878"/>
      <c r="DK94" s="878"/>
      <c r="DL94" s="878"/>
      <c r="DM94" s="878"/>
      <c r="DN94" s="878"/>
      <c r="DO94" s="878"/>
      <c r="DP94" s="878"/>
      <c r="DQ94" s="878"/>
      <c r="DR94" s="878"/>
      <c r="DS94" s="878"/>
      <c r="DT94" s="878"/>
      <c r="DU94" s="878"/>
      <c r="DV94" s="878"/>
      <c r="DW94" s="878"/>
      <c r="DX94" s="878"/>
      <c r="DY94" s="878"/>
      <c r="DZ94" s="878"/>
      <c r="EA94" s="878"/>
      <c r="EB94" s="878"/>
      <c r="EC94" s="878"/>
      <c r="ED94" s="878"/>
      <c r="EE94" s="878"/>
      <c r="EF94" s="878"/>
      <c r="EG94" s="878"/>
      <c r="EH94" s="878"/>
      <c r="EI94" s="878"/>
      <c r="EJ94" s="878"/>
      <c r="EL94" s="265"/>
      <c r="EO94" s="246"/>
      <c r="EV94" s="775"/>
      <c r="FG94" s="875"/>
      <c r="FH94" s="875"/>
      <c r="FI94" s="875"/>
      <c r="FJ94" s="875"/>
      <c r="FK94" s="875"/>
      <c r="FL94" s="875"/>
    </row>
    <row r="95" spans="1:176" s="936" customFormat="1" ht="15" customHeight="1" outlineLevel="1">
      <c r="A95" s="246">
        <v>201010</v>
      </c>
      <c r="B95" s="302">
        <v>20</v>
      </c>
      <c r="C95" s="227" t="s">
        <v>207</v>
      </c>
      <c r="D95" s="228" t="s">
        <v>208</v>
      </c>
      <c r="E95" s="228" t="s">
        <v>16</v>
      </c>
      <c r="F95" s="930">
        <v>4150</v>
      </c>
      <c r="G95" s="230">
        <v>3000</v>
      </c>
      <c r="H95" s="230">
        <f t="shared" ref="H95:H98" si="1587">+F95+G95</f>
        <v>7150</v>
      </c>
      <c r="I95" s="231">
        <v>15</v>
      </c>
      <c r="J95" s="912">
        <v>0</v>
      </c>
      <c r="K95" s="912">
        <v>1</v>
      </c>
      <c r="L95" s="912">
        <v>0</v>
      </c>
      <c r="M95" s="234">
        <v>0</v>
      </c>
      <c r="N95" s="912">
        <v>0</v>
      </c>
      <c r="O95" s="234">
        <f t="shared" ref="O95:O98" si="1588">SUM(J95:N95)</f>
        <v>1</v>
      </c>
      <c r="P95" s="913"/>
      <c r="Q95" s="236"/>
      <c r="R95" s="231">
        <f t="shared" ref="R95:R98" si="1589">($F95/30/8*1.5)*Q95</f>
        <v>0</v>
      </c>
      <c r="S95" s="237"/>
      <c r="T95" s="231">
        <f t="shared" ref="T95:T98" si="1590">($F95/30/8*2)*S95</f>
        <v>0</v>
      </c>
      <c r="U95" s="237">
        <v>0</v>
      </c>
      <c r="V95" s="231">
        <f t="shared" ref="V95:V98" si="1591">($F95/30/8*1.5)*U95</f>
        <v>0</v>
      </c>
      <c r="W95" s="237"/>
      <c r="X95" s="231">
        <f t="shared" ref="X95:X98" si="1592">($F95/30/8*2)*W95</f>
        <v>0</v>
      </c>
      <c r="Y95" s="237"/>
      <c r="Z95" s="231">
        <f t="shared" ref="Z95:Z98" si="1593">(($F95/30/8)*1.5)*Y95</f>
        <v>0</v>
      </c>
      <c r="AA95" s="238"/>
      <c r="AB95" s="231">
        <f t="shared" ref="AB95:AB98" si="1594">(($F95/30/8)*2)*AA95</f>
        <v>0</v>
      </c>
      <c r="AC95" s="238"/>
      <c r="AD95" s="231">
        <f>(($F95/30/8)*1.5)*AC95</f>
        <v>0</v>
      </c>
      <c r="AE95" s="238"/>
      <c r="AF95" s="231">
        <f>(($F95/30/8)*2)*AE95</f>
        <v>0</v>
      </c>
      <c r="AG95" s="231"/>
      <c r="AH95" s="231">
        <f>(($F95/30/8)*1.5)*AG95</f>
        <v>0</v>
      </c>
      <c r="AI95" s="238"/>
      <c r="AJ95" s="231">
        <f>(($F95/30/8)*2)*AI95</f>
        <v>0</v>
      </c>
      <c r="AK95" s="230"/>
      <c r="AL95" s="230"/>
      <c r="AM95" s="230"/>
      <c r="AN95" s="230"/>
      <c r="AO95" s="230"/>
      <c r="AP95" s="230"/>
      <c r="AQ95" s="230"/>
      <c r="AR95" s="230"/>
      <c r="AS95" s="230"/>
      <c r="AT95" s="230"/>
      <c r="AU95" s="230"/>
      <c r="AV95" s="242"/>
      <c r="AW95" s="231">
        <f t="shared" ref="AW95:AW98" si="1595">((F95/30)*I95)*$J95</f>
        <v>0</v>
      </c>
      <c r="AX95" s="231">
        <f>((G95/30)*I95)*$J95</f>
        <v>0</v>
      </c>
      <c r="AY95" s="231">
        <f t="shared" ref="AY95:AY98" si="1596">Q95</f>
        <v>0</v>
      </c>
      <c r="AZ95" s="231">
        <f t="shared" ref="AZ95:AZ98" si="1597">R95</f>
        <v>0</v>
      </c>
      <c r="BA95" s="231">
        <f t="shared" ref="BA95:BA98" si="1598">S95</f>
        <v>0</v>
      </c>
      <c r="BB95" s="231">
        <f t="shared" ref="BB95:BB98" si="1599">T95</f>
        <v>0</v>
      </c>
      <c r="BC95" s="231">
        <f t="shared" ref="BC95:BC98" si="1600">AK95+AP95</f>
        <v>0</v>
      </c>
      <c r="BD95" s="231">
        <f t="shared" ref="BD95:BD98" si="1601">(AW95+AZ95+BB95+BC95)*0.1267</f>
        <v>0</v>
      </c>
      <c r="BE95" s="231">
        <f t="shared" ref="BE95:BE98" si="1602">SUM(AW95:BD95)-AY95-BA95</f>
        <v>0</v>
      </c>
      <c r="BF95" s="231">
        <f t="shared" ref="BF95:BF98" si="1603">(($F95/30)*$I95)*$K95</f>
        <v>2075</v>
      </c>
      <c r="BG95" s="231">
        <f>(($G95/30)*$I95)*$K95</f>
        <v>1500</v>
      </c>
      <c r="BH95" s="231">
        <f t="shared" ref="BH95:BH98" si="1604">U95</f>
        <v>0</v>
      </c>
      <c r="BI95" s="231">
        <f t="shared" ref="BI95:BI98" si="1605">V95</f>
        <v>0</v>
      </c>
      <c r="BJ95" s="231">
        <f t="shared" ref="BJ95:BJ98" si="1606">W95</f>
        <v>0</v>
      </c>
      <c r="BK95" s="231">
        <f t="shared" ref="BK95:BK98" si="1607">X95</f>
        <v>0</v>
      </c>
      <c r="BL95" s="231">
        <f t="shared" ref="BL95:BL98" si="1608">AL95+AQ95</f>
        <v>0</v>
      </c>
      <c r="BM95" s="231">
        <f t="shared" ref="BM95:BM98" si="1609">(+BF95+BI95+BK95+BL95)*0.1267</f>
        <v>262.90250000000003</v>
      </c>
      <c r="BN95" s="230">
        <f t="shared" ref="BN95:BN98" si="1610">SUM(BF95:BM95)-BH95-BJ95</f>
        <v>3837.9025000000001</v>
      </c>
      <c r="BO95" s="231">
        <f t="shared" ref="BO95:BO98" si="1611">(($F95/30)*$I95)*$L95</f>
        <v>0</v>
      </c>
      <c r="BP95" s="231">
        <f>(($G95/30)*$I95)*$L95</f>
        <v>0</v>
      </c>
      <c r="BQ95" s="231">
        <f t="shared" ref="BQ95:BQ98" si="1612">Y95</f>
        <v>0</v>
      </c>
      <c r="BR95" s="231">
        <f t="shared" ref="BR95:BR98" si="1613">Z95</f>
        <v>0</v>
      </c>
      <c r="BS95" s="231">
        <f t="shared" ref="BS95:BS98" si="1614">AA95</f>
        <v>0</v>
      </c>
      <c r="BT95" s="231">
        <f t="shared" ref="BT95:BT98" si="1615">AB95</f>
        <v>0</v>
      </c>
      <c r="BU95" s="231">
        <f t="shared" ref="BU95:BU98" si="1616">AM95+AR95</f>
        <v>0</v>
      </c>
      <c r="BV95" s="231">
        <f t="shared" ref="BV95:BV98" si="1617">(BO95+BR95+BT95+BU95)*0.1267</f>
        <v>0</v>
      </c>
      <c r="BW95" s="231">
        <f t="shared" ref="BW95:BW98" si="1618">SUM(BO95:BV95)-BQ95-BS95</f>
        <v>0</v>
      </c>
      <c r="BX95" s="271">
        <f t="shared" ref="BX95:BX98" si="1619">(($F95/30)*$I95)*$M95</f>
        <v>0</v>
      </c>
      <c r="BY95" s="272">
        <f t="shared" ref="BY95:BY98" si="1620">(($G95/30)*$I95)*$M95</f>
        <v>0</v>
      </c>
      <c r="BZ95" s="272">
        <f t="shared" ref="BZ95:BZ98" si="1621">AC95</f>
        <v>0</v>
      </c>
      <c r="CA95" s="272">
        <f t="shared" ref="CA95:CA98" si="1622">AD95</f>
        <v>0</v>
      </c>
      <c r="CB95" s="272">
        <f t="shared" ref="CB95:CB98" si="1623">AE95</f>
        <v>0</v>
      </c>
      <c r="CC95" s="272">
        <f t="shared" ref="CC95:CC98" si="1624">AF95</f>
        <v>0</v>
      </c>
      <c r="CD95" s="272">
        <f t="shared" ref="CD95:CD98" si="1625">AN95+AS95</f>
        <v>0</v>
      </c>
      <c r="CE95" s="272">
        <f t="shared" ref="CE95:CE98" si="1626">(BX95+CA95+CC95)*0.1267</f>
        <v>0</v>
      </c>
      <c r="CF95" s="272">
        <f t="shared" ref="CF95:CF98" si="1627">SUM(BX95:CE95)-BZ95-CB95</f>
        <v>0</v>
      </c>
      <c r="CG95" s="272">
        <f t="shared" ref="CG95:CG98" si="1628">(($F95/30)*$I95)*N95</f>
        <v>0</v>
      </c>
      <c r="CH95" s="272">
        <f t="shared" ref="CH95:CH98" si="1629">(($G95/30)*$I95)*$N95</f>
        <v>0</v>
      </c>
      <c r="CI95" s="272">
        <f t="shared" ref="CI95:CI98" si="1630">+AG95</f>
        <v>0</v>
      </c>
      <c r="CJ95" s="272">
        <f t="shared" ref="CJ95:CJ98" si="1631">AH95</f>
        <v>0</v>
      </c>
      <c r="CK95" s="272">
        <f t="shared" ref="CK95:CK98" si="1632">AI95</f>
        <v>0</v>
      </c>
      <c r="CL95" s="272">
        <f t="shared" ref="CL95:CL98" si="1633">AJ95</f>
        <v>0</v>
      </c>
      <c r="CM95" s="272">
        <f t="shared" ref="CM95:CM98" si="1634">AO95+AT95</f>
        <v>0</v>
      </c>
      <c r="CN95" s="272">
        <f t="shared" ref="CN95:CN98" si="1635">(CG95+CJ95+CL95)*0.1267</f>
        <v>0</v>
      </c>
      <c r="CO95" s="273">
        <f t="shared" ref="CO95:CO98" si="1636">SUM(CG95:CN95)-CI95-CK95</f>
        <v>0</v>
      </c>
      <c r="CQ95" s="229" t="s">
        <v>16</v>
      </c>
      <c r="CR95" s="231">
        <f t="shared" ref="CR95:CR98" si="1637">IF($CQ95="PROQUIMA",$AW95+$BF95+$BO95+$BX95+$CG95,0)</f>
        <v>0</v>
      </c>
      <c r="CS95" s="231">
        <f t="shared" ref="CS95:CS97" si="1638">IF($CQ95="PROQUIMA",$AX95+$BG95+$BP95+$BY95+$CH95,0)</f>
        <v>0</v>
      </c>
      <c r="CT95" s="231">
        <f t="shared" ref="CT95:CT98" si="1639">IF($CQ95="PROQUIMA",$AY95+$BH95+$BQ95+$BZ95+$CI95,0)</f>
        <v>0</v>
      </c>
      <c r="CU95" s="231">
        <f t="shared" ref="CU95:CU98" si="1640">IF($CQ95="PROQUIMA",$AZ95+$BI95+$BR95+$CA95+$CJ95,0)</f>
        <v>0</v>
      </c>
      <c r="CV95" s="231">
        <f t="shared" ref="CV95:CV98" si="1641">IF($CQ95="PROQUIMA",$BA95+$BJ95+$BS95+$CB95+$CK95,0)</f>
        <v>0</v>
      </c>
      <c r="CW95" s="231">
        <f t="shared" ref="CW95:CW98" si="1642">IF($CQ95="PROQUIMA",$BB95+$BK95+$BT95+$CC95+$CL95,0)</f>
        <v>0</v>
      </c>
      <c r="CX95" s="231">
        <f t="shared" ref="CX95:CX98" si="1643">IF($CQ95="PROQUIMA",$BC95+$BL95+$BU95+$CD95+$CM95,0)</f>
        <v>0</v>
      </c>
      <c r="CY95" s="231">
        <f t="shared" ref="CY95:CY98" si="1644">IF($CQ95="PROQUIMA",$BD95+$BM95+$BV95+$CE95+CN95,0)</f>
        <v>0</v>
      </c>
      <c r="CZ95" s="231">
        <f t="shared" ref="CZ95:CZ98" si="1645">SUM(CR95:CY95)-CT95-CV95</f>
        <v>0</v>
      </c>
      <c r="DA95" s="231">
        <f t="shared" ref="DA95:DA98" si="1646">IF($CQ95="UNHESA",$AW95+$BF95+$BO95+$BX95+$CG95,0)</f>
        <v>2075</v>
      </c>
      <c r="DB95" s="231">
        <f>IF($CQ95="UNHESA",$AX95+$BG95+$BP95+$BY95+$CH95,0)</f>
        <v>1500</v>
      </c>
      <c r="DC95" s="231">
        <f t="shared" ref="DC95:DC98" si="1647">IF($CQ95="UNHESA",$AY95+$BH95+$BQ95+$BZ95+$CI95,0)</f>
        <v>0</v>
      </c>
      <c r="DD95" s="231">
        <f t="shared" ref="DD95:DD98" si="1648">IF($CQ95="UNHESA",$AZ95+$BI95+$BR95+$CA95+$CJ95,0)</f>
        <v>0</v>
      </c>
      <c r="DE95" s="231">
        <f t="shared" ref="DE95:DE98" si="1649">IF($CQ95="UNHESA",$BA95+$BJ95+$BS95+$CB95+$CK95,0)</f>
        <v>0</v>
      </c>
      <c r="DF95" s="231">
        <f t="shared" ref="DF95:DF98" si="1650">IF($CQ95="UNHESA",$BB95+$BK95+$BT95+$CC95+$CL95,0)</f>
        <v>0</v>
      </c>
      <c r="DG95" s="231">
        <f t="shared" ref="DG95:DG98" si="1651">IF($CQ95="UNHESA",$BC95+$BL95+$BU95+$CD95+$CM95,0)</f>
        <v>0</v>
      </c>
      <c r="DH95" s="231">
        <f t="shared" ref="DH95:DH98" si="1652">IF($CQ95="UNHESA",$BD95+$BM95+$BV95+$CE95+$CN95,0)</f>
        <v>262.90250000000003</v>
      </c>
      <c r="DI95" s="231">
        <f t="shared" ref="DI95:DI98" si="1653">SUM(DA95:DH95)-DC95-DE95</f>
        <v>3837.9025000000001</v>
      </c>
      <c r="DJ95" s="231">
        <f t="shared" ref="DJ95:DJ98" si="1654">IF($CQ95="UNHESA LIQUIDOS",$AW95+$BF95+$BO95+$BX95+$CG95,0)</f>
        <v>0</v>
      </c>
      <c r="DK95" s="231">
        <f t="shared" ref="DK95:DK98" si="1655">IF($CQ95="UNHESA LIQUIDOS",$AX95+$BG95+$BP95+$BY95+$CH95,0)</f>
        <v>0</v>
      </c>
      <c r="DL95" s="231">
        <f t="shared" ref="DL95:DL98" si="1656">IF($CQ95="UNHESA LIQUIDOS",$AY95+$BH95+$BQ95+$BZ95+$CI95,0)</f>
        <v>0</v>
      </c>
      <c r="DM95" s="231">
        <f t="shared" ref="DM95:DM98" si="1657">IF($CQ95="UNHESA LIQUIDOS",$AZ95+$BI95+$BR95+$CA95+$CJ95,0)</f>
        <v>0</v>
      </c>
      <c r="DN95" s="231">
        <f t="shared" ref="DN95:DN98" si="1658">IF($CQ95="UNHESA LIQUIDOS",$BA95+$BJ95+$BS95+$CB95+$CK95,0)</f>
        <v>0</v>
      </c>
      <c r="DO95" s="231">
        <f t="shared" ref="DO95:DO98" si="1659">IF($CQ95="UNHESA LIQUIDOS",$BB95+$BK95+$BT95+$CC95+$CL95,0)</f>
        <v>0</v>
      </c>
      <c r="DP95" s="231">
        <f t="shared" ref="DP95:DP98" si="1660">IF($CQ95="UNHESA LIQUIDOS",$BC95+$BL95+$BU95+$CD95+$CM95,0)</f>
        <v>0</v>
      </c>
      <c r="DQ95" s="231">
        <f t="shared" ref="DQ95:DQ98" si="1661">IF($CQ95="UNHESA LIQUIDOS",$BD95+$BM95+$BV95+$CE95+$CN95,0)</f>
        <v>0</v>
      </c>
      <c r="DR95" s="231">
        <f t="shared" ref="DR95" si="1662">SUM(DJ95:DQ95)-DL95-DN95</f>
        <v>0</v>
      </c>
      <c r="DS95" s="271">
        <f t="shared" ref="DS95:DS98" si="1663">IF($CQ95="ECONACIONAL",$AW95+$BF95+$BO95+$BX95+$CG95,0)</f>
        <v>0</v>
      </c>
      <c r="DT95" s="272">
        <f t="shared" ref="DT95:DT98" si="1664">IF($CQ95="ECONACIONAL",$AX95+$BG95+$BP95+$BY95+$CH95,0)</f>
        <v>0</v>
      </c>
      <c r="DU95" s="272">
        <f t="shared" ref="DU95:DU98" si="1665">IF($CQ95="ECONACIONAL",$AY95+$BH95+$BQ95+$BZ95+$CI95,0)</f>
        <v>0</v>
      </c>
      <c r="DV95" s="272">
        <f t="shared" ref="DV95:DV98" si="1666">IF($CQ95="ECONACIONAL",$AZ95+$BI95+$BR95+$CA95+$CJ95,0)</f>
        <v>0</v>
      </c>
      <c r="DW95" s="272">
        <f t="shared" ref="DW95:DW98" si="1667">IF($CQ95="ECONACIONAL",$BA95+$BJ95+$BS95+$CB95+$CK95,0)</f>
        <v>0</v>
      </c>
      <c r="DX95" s="272">
        <f t="shared" ref="DX95:DX98" si="1668">IF($CQ95="ECONACIONAL",$BB95+$BK95+$BT95+$CC95+$CL95,0)</f>
        <v>0</v>
      </c>
      <c r="DY95" s="272">
        <f t="shared" ref="DY95:DY98" si="1669">IF($CQ95="ECONACIONAL",$BC95+$BL95+$BU95+$CD95+$CM95,0)</f>
        <v>0</v>
      </c>
      <c r="DZ95" s="272">
        <f t="shared" ref="DZ95:DZ98" si="1670">IF($CQ95="ECONACIONAL",$BD95+$BM95+$BV95+$CE95+$CN95,0)</f>
        <v>0</v>
      </c>
      <c r="EA95" s="272">
        <f t="shared" ref="EA95" si="1671">SUM(DS95:DZ95)-DU95-DW95</f>
        <v>0</v>
      </c>
      <c r="EB95" s="272">
        <f t="shared" ref="EB95:EB98" si="1672">IF($CQ95="CLEARTEC",$AW95+$BF95+$BO95+$BX95+$CG95,0)</f>
        <v>0</v>
      </c>
      <c r="EC95" s="272">
        <f t="shared" ref="EC95:EC98" si="1673">IF($CQ95="CLEARTEC",$AX95+$BG95+$BP95+$BY95+$CH95,0)</f>
        <v>0</v>
      </c>
      <c r="ED95" s="272">
        <f t="shared" ref="ED95:ED98" si="1674">IF($CQ95="CLEARTEC",$AY95+$BH95+$BQ95+$BZ95+$CI95,0)</f>
        <v>0</v>
      </c>
      <c r="EE95" s="272">
        <f t="shared" ref="EE95:EE98" si="1675">IF($CQ95="CLEARTEC",$AZ95+$BI95+$BR95+$CA95+$CJ95,0)</f>
        <v>0</v>
      </c>
      <c r="EF95" s="272">
        <f t="shared" ref="EF95:EF98" si="1676">IF($CQ95="CLEARTEC",$BA95+$BJ95+$BS95+$CB95+$CK95,0)</f>
        <v>0</v>
      </c>
      <c r="EG95" s="272">
        <f t="shared" ref="EG95:EG98" si="1677">IF($CQ95="CLEARTEC",$BB95+$BK95+$BT95+$CC95+$CL95,0)</f>
        <v>0</v>
      </c>
      <c r="EH95" s="272">
        <f t="shared" ref="EH95:EH98" si="1678">IF($CQ95="CLEARTEC",$BC95+$BL95+$BU95+$CD95+$CM95,0)</f>
        <v>0</v>
      </c>
      <c r="EI95" s="272">
        <f t="shared" ref="EI95:EI98" si="1679">IF($CQ95="CLEARTEC",$BD95+$BM95+$BV95+$CE95+$CN95,0)</f>
        <v>0</v>
      </c>
      <c r="EJ95" s="273">
        <f t="shared" ref="EJ95" si="1680">SUM(EB95:EI95)-ED95-EF95</f>
        <v>0</v>
      </c>
      <c r="EL95" s="1718">
        <v>139.52000000000001</v>
      </c>
      <c r="EM95" s="939"/>
      <c r="EN95" s="999"/>
      <c r="EO95" s="229"/>
      <c r="EP95" s="939"/>
      <c r="EQ95" s="939"/>
      <c r="ER95" s="939"/>
      <c r="ES95" s="939"/>
      <c r="ET95" s="939"/>
      <c r="EU95" s="229">
        <f t="shared" ref="EU95:EU96" si="1681">+EP95+EQ95+ER95</f>
        <v>0</v>
      </c>
      <c r="EV95" s="913"/>
      <c r="EW95" s="237">
        <f t="shared" ref="EW95:EW98" si="1682">IF($I95&lt;=15,EL95/2,EL95)</f>
        <v>69.760000000000005</v>
      </c>
      <c r="EX95" s="237">
        <f t="shared" ref="EX95:EX98" si="1683">IF($I95&lt;=15,EM95/2,EM95)</f>
        <v>0</v>
      </c>
      <c r="EY95" s="237">
        <f t="shared" ref="EY95:EY98" si="1684">IF($I95&lt;=15,EN95/2,EN95)</f>
        <v>0</v>
      </c>
      <c r="EZ95" s="237">
        <f t="shared" ref="EZ95:EZ98" si="1685">IF($I95&lt;=15,EO95/2,EO95)</f>
        <v>0</v>
      </c>
      <c r="FA95" s="237">
        <f t="shared" ref="FA95:FA98" si="1686">IF($I95&lt;=15,EP95/2,EP95)</f>
        <v>0</v>
      </c>
      <c r="FB95" s="237">
        <f t="shared" ref="FB95:FB96" si="1687">IF($I95&lt;=15,EQ95/2,EQ95)</f>
        <v>0</v>
      </c>
      <c r="FC95" s="237">
        <f t="shared" ref="FC95:FC98" si="1688">IF($I95&lt;=15,ER95/2,ER95)</f>
        <v>0</v>
      </c>
      <c r="FD95" s="237">
        <f t="shared" ref="FD95:FD98" si="1689">IF($I95&lt;=15,ES95/2,ES95)</f>
        <v>0</v>
      </c>
      <c r="FE95" s="237">
        <f t="shared" ref="FE95:FE98" si="1690">IF($I95&lt;=15,ET95/2,ET95)</f>
        <v>0</v>
      </c>
      <c r="FF95" s="237">
        <f t="shared" ref="FF95:FF98" si="1691">IF($I95&lt;=15,EU95/2,EU95)</f>
        <v>0</v>
      </c>
      <c r="FG95" s="247">
        <v>0</v>
      </c>
      <c r="FH95" s="247">
        <v>1</v>
      </c>
      <c r="FI95" s="247">
        <v>0</v>
      </c>
      <c r="FJ95" s="247">
        <v>0</v>
      </c>
      <c r="FK95" s="247">
        <v>0</v>
      </c>
      <c r="FL95" s="247">
        <v>1</v>
      </c>
      <c r="FM95" s="246"/>
      <c r="FN95" s="1370">
        <f t="shared" ref="FN95:FN98" si="1692">(((F95/30/8)*1.5)*(Q95+U95+Y95))-(AZ95+BI95+BR95)</f>
        <v>0</v>
      </c>
      <c r="FO95" s="1370">
        <f t="shared" ref="FO95:FO98" si="1693">(((F95/30/8)*2)*(S95+W95+AA95))-(BB95+BK95+BT95)</f>
        <v>0</v>
      </c>
      <c r="FP95" s="1371">
        <f t="shared" ref="FP95:FP98" si="1694">(SUM(AW95:CF95))-(SUM(CR95:DR95))</f>
        <v>0</v>
      </c>
      <c r="FQ95" s="1370">
        <f t="shared" ref="FQ95:FQ98" si="1695">(F95/30*I95)-(CR95+DA95+DJ95)</f>
        <v>0</v>
      </c>
      <c r="FR95" s="1372">
        <f t="shared" ref="FR95:FR98" si="1696">(SUM(EL95:EU95))-((SUM(EW95:FF95))*$FR$5)</f>
        <v>69.760000000000005</v>
      </c>
    </row>
    <row r="96" spans="1:176" s="936" customFormat="1" ht="15" customHeight="1" outlineLevel="1">
      <c r="A96" s="246">
        <v>201060</v>
      </c>
      <c r="B96" s="302">
        <f>+B95+1</f>
        <v>21</v>
      </c>
      <c r="C96" s="991" t="s">
        <v>437</v>
      </c>
      <c r="D96" s="992" t="s">
        <v>438</v>
      </c>
      <c r="E96" s="993" t="s">
        <v>16</v>
      </c>
      <c r="F96" s="994">
        <v>5000</v>
      </c>
      <c r="G96" s="994">
        <v>1500</v>
      </c>
      <c r="H96" s="994">
        <f>+F96+G96</f>
        <v>6500</v>
      </c>
      <c r="I96" s="231">
        <v>15</v>
      </c>
      <c r="J96" s="995">
        <v>0</v>
      </c>
      <c r="K96" s="996">
        <v>1</v>
      </c>
      <c r="L96" s="995">
        <v>0</v>
      </c>
      <c r="M96" s="995">
        <v>0</v>
      </c>
      <c r="N96" s="995">
        <v>0</v>
      </c>
      <c r="O96" s="995">
        <f>SUM(J96:N96)</f>
        <v>1</v>
      </c>
      <c r="Q96" s="298"/>
      <c r="R96" s="299">
        <f>($F96/30/8*1.5)*Q96</f>
        <v>0</v>
      </c>
      <c r="S96" s="300"/>
      <c r="T96" s="299">
        <f>($F96/30/8*2)*S96</f>
        <v>0</v>
      </c>
      <c r="U96" s="997"/>
      <c r="V96" s="299">
        <f>($F96/30/8*1.5)*U96</f>
        <v>0</v>
      </c>
      <c r="W96" s="300"/>
      <c r="X96" s="299">
        <f>($F96/30/8*2)*W96</f>
        <v>0</v>
      </c>
      <c r="Y96" s="300"/>
      <c r="Z96" s="299">
        <f>(($F96/30/8)*1.5)*Y96</f>
        <v>0</v>
      </c>
      <c r="AA96" s="301"/>
      <c r="AB96" s="299">
        <f>(($F96/30/8)*2)*AA96</f>
        <v>0</v>
      </c>
      <c r="AC96" s="301"/>
      <c r="AD96" s="299">
        <f>(($F96/30/8)*1.5)*AC96</f>
        <v>0</v>
      </c>
      <c r="AE96" s="301"/>
      <c r="AF96" s="299">
        <f>(($F96/30/8)*2)*AE96</f>
        <v>0</v>
      </c>
      <c r="AG96" s="299"/>
      <c r="AH96" s="299">
        <f>(($F96/30/8)*1.5)*AG96</f>
        <v>0</v>
      </c>
      <c r="AI96" s="301"/>
      <c r="AJ96" s="299">
        <f>(($F96/30/8)*2)*AI96</f>
        <v>0</v>
      </c>
      <c r="AK96" s="994"/>
      <c r="AL96" s="994"/>
      <c r="AM96" s="994"/>
      <c r="AN96" s="994"/>
      <c r="AO96" s="994"/>
      <c r="AP96" s="994"/>
      <c r="AQ96" s="994"/>
      <c r="AR96" s="994"/>
      <c r="AS96" s="994"/>
      <c r="AT96" s="994"/>
      <c r="AU96" s="994"/>
      <c r="AV96" s="966"/>
      <c r="AW96" s="299">
        <f>((F96/30)*I96)*$J96</f>
        <v>0</v>
      </c>
      <c r="AX96" s="299">
        <f>((G96/30)*I96)*$J96</f>
        <v>0</v>
      </c>
      <c r="AY96" s="299">
        <f t="shared" si="1596"/>
        <v>0</v>
      </c>
      <c r="AZ96" s="299">
        <f t="shared" si="1597"/>
        <v>0</v>
      </c>
      <c r="BA96" s="299">
        <f t="shared" si="1598"/>
        <v>0</v>
      </c>
      <c r="BB96" s="299">
        <f t="shared" si="1599"/>
        <v>0</v>
      </c>
      <c r="BC96" s="299">
        <f>AK96+AP96</f>
        <v>0</v>
      </c>
      <c r="BD96" s="231">
        <f t="shared" si="1601"/>
        <v>0</v>
      </c>
      <c r="BE96" s="299">
        <f>SUM(AW96:BD96)-AY96-BA96</f>
        <v>0</v>
      </c>
      <c r="BF96" s="299">
        <f>(($F96/30)*$I96)*$K96</f>
        <v>2500</v>
      </c>
      <c r="BG96" s="299">
        <f>(($G96/30)*$I96)+1125</f>
        <v>1875</v>
      </c>
      <c r="BH96" s="299">
        <f t="shared" si="1604"/>
        <v>0</v>
      </c>
      <c r="BI96" s="299">
        <f t="shared" si="1605"/>
        <v>0</v>
      </c>
      <c r="BJ96" s="299">
        <f t="shared" si="1606"/>
        <v>0</v>
      </c>
      <c r="BK96" s="299">
        <f t="shared" si="1607"/>
        <v>0</v>
      </c>
      <c r="BL96" s="299">
        <f>AL96+AQ96</f>
        <v>0</v>
      </c>
      <c r="BM96" s="231">
        <f t="shared" si="1609"/>
        <v>316.75</v>
      </c>
      <c r="BN96" s="994">
        <f>SUM(BF96:BM96)-BH96-BJ96</f>
        <v>4691.75</v>
      </c>
      <c r="BO96" s="299">
        <f>(($F96/30)*$I96)*$L96</f>
        <v>0</v>
      </c>
      <c r="BP96" s="299">
        <f>(($G96/30)*$I96)*$L96</f>
        <v>0</v>
      </c>
      <c r="BQ96" s="299">
        <f t="shared" si="1612"/>
        <v>0</v>
      </c>
      <c r="BR96" s="299">
        <f t="shared" si="1613"/>
        <v>0</v>
      </c>
      <c r="BS96" s="299">
        <f t="shared" si="1614"/>
        <v>0</v>
      </c>
      <c r="BT96" s="299">
        <f>AB96</f>
        <v>0</v>
      </c>
      <c r="BU96" s="299">
        <f>AM96+AR96</f>
        <v>0</v>
      </c>
      <c r="BV96" s="231">
        <f t="shared" si="1617"/>
        <v>0</v>
      </c>
      <c r="BW96" s="299">
        <f>SUM(BO96:BV96)-BQ96-BS96</f>
        <v>0</v>
      </c>
      <c r="BX96" s="988">
        <f>(($F96/30)*$I96)*$M96</f>
        <v>0</v>
      </c>
      <c r="BY96" s="989">
        <f>(($G96/30)*$I96)*$M96</f>
        <v>0</v>
      </c>
      <c r="BZ96" s="989">
        <f t="shared" si="1621"/>
        <v>0</v>
      </c>
      <c r="CA96" s="989">
        <f t="shared" si="1622"/>
        <v>0</v>
      </c>
      <c r="CB96" s="989">
        <f t="shared" si="1623"/>
        <v>0</v>
      </c>
      <c r="CC96" s="989">
        <f t="shared" si="1624"/>
        <v>0</v>
      </c>
      <c r="CD96" s="989">
        <f>AN96+AS96</f>
        <v>0</v>
      </c>
      <c r="CE96" s="989">
        <f>(BX96+CA96+CC96)*0.1267</f>
        <v>0</v>
      </c>
      <c r="CF96" s="989">
        <f>SUM(BX96:CE96)-BZ96-CB96</f>
        <v>0</v>
      </c>
      <c r="CG96" s="989">
        <f>(($F96/30)*$I96)*N96</f>
        <v>0</v>
      </c>
      <c r="CH96" s="989">
        <f>(($G96/30)*$I96)*$N96</f>
        <v>0</v>
      </c>
      <c r="CI96" s="989">
        <f>+AG96</f>
        <v>0</v>
      </c>
      <c r="CJ96" s="989">
        <f t="shared" si="1631"/>
        <v>0</v>
      </c>
      <c r="CK96" s="989">
        <f t="shared" si="1632"/>
        <v>0</v>
      </c>
      <c r="CL96" s="989">
        <f t="shared" si="1633"/>
        <v>0</v>
      </c>
      <c r="CM96" s="989">
        <f>AO96+AT96</f>
        <v>0</v>
      </c>
      <c r="CN96" s="989">
        <f>(CG96+CJ96+CL96)*0.1267</f>
        <v>0</v>
      </c>
      <c r="CO96" s="990">
        <f>SUM(CG96:CN96)-CI96-CK96</f>
        <v>0</v>
      </c>
      <c r="CQ96" s="993" t="s">
        <v>16</v>
      </c>
      <c r="CR96" s="299">
        <f>IF($CQ96="PROQUIMA",$AW96+$BF96+$BO96+$BX96+$CG96,0)</f>
        <v>0</v>
      </c>
      <c r="CS96" s="299">
        <f>IF($CQ96="PROQUIMA",$AX96+$BG96+$BP96+$BY96+$CH96,0)</f>
        <v>0</v>
      </c>
      <c r="CT96" s="299">
        <f>IF($CQ96="PROQUIMA",$AY96+$BH96+$BQ96+$BZ96+$CI96,0)</f>
        <v>0</v>
      </c>
      <c r="CU96" s="299">
        <f>IF($CQ96="PROQUIMA",$AZ96+$BI96+$BR96+$CA96+$CJ96,0)</f>
        <v>0</v>
      </c>
      <c r="CV96" s="299">
        <f>IF($CQ96="PROQUIMA",$BA96+$BJ96+$BS96+$CB96+$CK96,0)</f>
        <v>0</v>
      </c>
      <c r="CW96" s="299">
        <f>IF($CQ96="PROQUIMA",$BB96+$BK96+$BT96+$CC96+$CL96,0)</f>
        <v>0</v>
      </c>
      <c r="CX96" s="299">
        <f>IF($CQ96="PROQUIMA",$BC96+$BL96+$BU96+$CD96+$CM96,0)</f>
        <v>0</v>
      </c>
      <c r="CY96" s="299">
        <f>IF($CQ96="PROQUIMA",$BD96+$BM96+$BV96+$CE96+CN96,0)</f>
        <v>0</v>
      </c>
      <c r="CZ96" s="299">
        <f>SUM(CR96:CY96)-CT96-CV96</f>
        <v>0</v>
      </c>
      <c r="DA96" s="299">
        <f>IF($CQ96="UNHESA",$AW96+$BF96+$BO96+$BX96+$CG96,0)</f>
        <v>2500</v>
      </c>
      <c r="DB96" s="299">
        <f>IF($CQ96="UNHESA",$AX96+$BG96+$BP96+$BY96+$CH96,0)</f>
        <v>1875</v>
      </c>
      <c r="DC96" s="299">
        <f>IF($CQ96="UNHESA",$AY96+$BH96+$BQ96+$BZ96+$CI96,0)</f>
        <v>0</v>
      </c>
      <c r="DD96" s="299">
        <f>IF($CQ96="UNHESA",$AZ96+$BI96+$BR96+$CA96+$CJ96,0)</f>
        <v>0</v>
      </c>
      <c r="DE96" s="299">
        <f>IF($CQ96="UNHESA",$BA96+$BJ96+$BS96+$CB96+$CK96,0)</f>
        <v>0</v>
      </c>
      <c r="DF96" s="299">
        <f>IF($CQ96="UNHESA",$BB96+$BK96+$BT96+$CC96+$CL96,0)</f>
        <v>0</v>
      </c>
      <c r="DG96" s="299">
        <f>IF($CQ96="UNHESA",$BC96+$BL96+$BU96+$CD96+$CM96,0)</f>
        <v>0</v>
      </c>
      <c r="DH96" s="299">
        <f>IF($CQ96="UNHESA",$BD96+$BM96+$BV96+$CE96+$CN96,0)</f>
        <v>316.75</v>
      </c>
      <c r="DI96" s="299">
        <f>SUM(DA96:DH96)-DC96-DE96</f>
        <v>4691.75</v>
      </c>
      <c r="DJ96" s="299">
        <f>IF($CQ96="UNHESA LIQUIDOS",$AW96+$BF96+$BO96+$BX96+$CG96,0)</f>
        <v>0</v>
      </c>
      <c r="DK96" s="299">
        <f>IF($CQ96="UNHESA LIQUIDOS",$AX96+$BG96+$BP96+$BY96+$CH96,0)</f>
        <v>0</v>
      </c>
      <c r="DL96" s="299">
        <f>IF($CQ96="UNHESA LIQUIDOS",$AY96+$BH96+$BQ96+$BZ96+$CI96,0)</f>
        <v>0</v>
      </c>
      <c r="DM96" s="299">
        <f>IF($CQ96="UNHESA LIQUIDOS",$AZ96+$BI96+$BR96+$CA96+$CJ96,0)</f>
        <v>0</v>
      </c>
      <c r="DN96" s="299">
        <f>IF($CQ96="UNHESA LIQUIDOS",$BA96+$BJ96+$BS96+$CB96+$CK96,0)</f>
        <v>0</v>
      </c>
      <c r="DO96" s="299">
        <f>IF($CQ96="UNHESA LIQUIDOS",$BB96+$BK96+$BT96+$CC96+$CL96,0)</f>
        <v>0</v>
      </c>
      <c r="DP96" s="299">
        <f>IF($CQ96="UNHESA LIQUIDOS",$BC96+$BL96+$BU96+$CD96+$CM96,0)</f>
        <v>0</v>
      </c>
      <c r="DQ96" s="299">
        <f>IF($CQ96="UNHESA LIQUIDOS",$BD96+$BM96+$BV96+$CE96+$CN96,0)</f>
        <v>0</v>
      </c>
      <c r="DR96" s="299">
        <f>SUM(DJ96:DQ96)-DL96-DN96</f>
        <v>0</v>
      </c>
      <c r="DS96" s="988">
        <f>IF($CQ96="ECONACIONAL",$AW96+$BF96+$BO96+$BX96+$CG96,0)</f>
        <v>0</v>
      </c>
      <c r="DT96" s="989">
        <f>IF($CQ96="ECONACIONAL",$AX96+$BG96+$BP96+$BY96+$CH96,0)</f>
        <v>0</v>
      </c>
      <c r="DU96" s="989">
        <f>IF($CQ96="ECONACIONAL",$AY96+$BH96+$BQ96+$BZ96+$CI96,0)</f>
        <v>0</v>
      </c>
      <c r="DV96" s="989">
        <f>IF($CQ96="ECONACIONAL",$AZ96+$BI96+$BR96+$CA96+$CJ96,0)</f>
        <v>0</v>
      </c>
      <c r="DW96" s="989">
        <f>IF($CQ96="ECONACIONAL",$BA96+$BJ96+$BS96+$CB96+$CK96,0)</f>
        <v>0</v>
      </c>
      <c r="DX96" s="989">
        <f>IF($CQ96="ECONACIONAL",$BB96+$BK96+$BT96+$CC96+$CL96,0)</f>
        <v>0</v>
      </c>
      <c r="DY96" s="989">
        <f>IF($CQ96="ECONACIONAL",$BC96+$BL96+$BU96+$CD96+$CM96,0)</f>
        <v>0</v>
      </c>
      <c r="DZ96" s="989">
        <f>IF($CQ96="ECONACIONAL",$BD96+$BM96+$BV96+$CE96+$CN96,0)</f>
        <v>0</v>
      </c>
      <c r="EA96" s="989">
        <f>SUM(DS96:DZ96)-DU96-DW96</f>
        <v>0</v>
      </c>
      <c r="EB96" s="989">
        <f>IF($CQ96="CLEARTEC",$AW96+$BF96+$BO96+$BX96+$CG96,0)</f>
        <v>0</v>
      </c>
      <c r="EC96" s="989">
        <f>IF($CQ96="CLEARTEC",$AX96+$BG96+$BP96+$BY96+$CH96,0)</f>
        <v>0</v>
      </c>
      <c r="ED96" s="989">
        <f>IF($CQ96="CLEARTEC",$AY96+$BH96+$BQ96+$BZ96+$CI96,0)</f>
        <v>0</v>
      </c>
      <c r="EE96" s="989">
        <f>IF($CQ96="CLEARTEC",$AZ96+$BI96+$BR96+$CA96+$CJ96,0)</f>
        <v>0</v>
      </c>
      <c r="EF96" s="989">
        <f>IF($CQ96="CLEARTEC",$BA96+$BJ96+$BS96+$CB96+$CK96,0)</f>
        <v>0</v>
      </c>
      <c r="EG96" s="989">
        <f>IF($CQ96="CLEARTEC",$BB96+$BK96+$BT96+$CC96+$CL96,0)</f>
        <v>0</v>
      </c>
      <c r="EH96" s="989">
        <f>IF($CQ96="CLEARTEC",$BC96+$BL96+$BU96+$CD96+$CM96,0)</f>
        <v>0</v>
      </c>
      <c r="EI96" s="989">
        <f>IF($CQ96="CLEARTEC",$BD96+$BM96+$BV96+$CE96+$CN96,0)</f>
        <v>0</v>
      </c>
      <c r="EJ96" s="990">
        <f>SUM(EB96:EI96)-ED96-EF96</f>
        <v>0</v>
      </c>
      <c r="EL96" s="1719">
        <v>212.92</v>
      </c>
      <c r="EM96" s="999"/>
      <c r="EN96" s="999"/>
      <c r="EO96" s="229"/>
      <c r="EP96" s="999"/>
      <c r="EQ96" s="999"/>
      <c r="ER96" s="999"/>
      <c r="ES96" s="1000"/>
      <c r="ET96" s="1000"/>
      <c r="EU96" s="229">
        <f t="shared" si="1681"/>
        <v>0</v>
      </c>
      <c r="EV96" s="246"/>
      <c r="EW96" s="237">
        <f t="shared" si="1682"/>
        <v>106.46</v>
      </c>
      <c r="EX96" s="237">
        <f t="shared" si="1683"/>
        <v>0</v>
      </c>
      <c r="EY96" s="237">
        <f t="shared" si="1684"/>
        <v>0</v>
      </c>
      <c r="EZ96" s="237">
        <f t="shared" si="1685"/>
        <v>0</v>
      </c>
      <c r="FA96" s="237">
        <f t="shared" si="1686"/>
        <v>0</v>
      </c>
      <c r="FB96" s="237">
        <f t="shared" si="1687"/>
        <v>0</v>
      </c>
      <c r="FC96" s="237">
        <f t="shared" si="1688"/>
        <v>0</v>
      </c>
      <c r="FD96" s="237">
        <f t="shared" si="1689"/>
        <v>0</v>
      </c>
      <c r="FE96" s="237">
        <f t="shared" si="1690"/>
        <v>0</v>
      </c>
      <c r="FF96" s="237">
        <f t="shared" si="1691"/>
        <v>0</v>
      </c>
      <c r="FG96" s="1001"/>
      <c r="FH96" s="1001"/>
      <c r="FI96" s="1001"/>
      <c r="FJ96" s="1001"/>
      <c r="FK96" s="1001"/>
      <c r="FL96" s="1001"/>
      <c r="FM96" s="246"/>
      <c r="FN96" s="1370">
        <f>(((F96/30/8)*1.5)*(Q96+U96+Y96))-(AZ96+BI96+BR96)</f>
        <v>0</v>
      </c>
      <c r="FO96" s="1370">
        <f t="shared" si="1693"/>
        <v>0</v>
      </c>
      <c r="FP96" s="1371">
        <f>(SUM(AW96:CF96))-(SUM(CR96:DR96))</f>
        <v>0</v>
      </c>
      <c r="FQ96" s="1370">
        <f t="shared" si="1695"/>
        <v>0</v>
      </c>
      <c r="FR96" s="1372">
        <f>(SUM(EL96:EU96))-((SUM(EW96:FF96))*$FR$5)</f>
        <v>106.46</v>
      </c>
    </row>
    <row r="97" spans="1:174" s="246" customFormat="1" ht="15" customHeight="1" outlineLevel="1">
      <c r="A97" s="246">
        <v>201010</v>
      </c>
      <c r="B97" s="302">
        <f t="shared" ref="B97:B98" si="1697">+B96+1</f>
        <v>22</v>
      </c>
      <c r="C97" s="227" t="s">
        <v>439</v>
      </c>
      <c r="D97" s="228" t="s">
        <v>440</v>
      </c>
      <c r="E97" s="229" t="s">
        <v>16</v>
      </c>
      <c r="F97" s="231">
        <v>5000</v>
      </c>
      <c r="G97" s="231">
        <v>250</v>
      </c>
      <c r="H97" s="230">
        <f t="shared" ref="H97" si="1698">+F97+G97</f>
        <v>5250</v>
      </c>
      <c r="I97" s="231">
        <v>15</v>
      </c>
      <c r="J97" s="234">
        <v>0</v>
      </c>
      <c r="K97" s="234">
        <v>1</v>
      </c>
      <c r="L97" s="234">
        <v>0</v>
      </c>
      <c r="M97" s="234">
        <v>0</v>
      </c>
      <c r="N97" s="234">
        <v>0</v>
      </c>
      <c r="O97" s="234">
        <f t="shared" ref="O97" si="1699">SUM(J97:N97)</f>
        <v>1</v>
      </c>
      <c r="P97" s="756"/>
      <c r="Q97" s="237"/>
      <c r="R97" s="231">
        <f t="shared" ref="R97" si="1700">($F97/30/8*1.5)*Q97</f>
        <v>0</v>
      </c>
      <c r="S97" s="237"/>
      <c r="T97" s="231">
        <f t="shared" ref="T97" si="1701">($F97/30/8*2)*S97</f>
        <v>0</v>
      </c>
      <c r="U97" s="237"/>
      <c r="V97" s="231">
        <f t="shared" ref="V97" si="1702">($F97/30/8*1.5)*U97</f>
        <v>0</v>
      </c>
      <c r="W97" s="237"/>
      <c r="X97" s="231">
        <f t="shared" ref="X97" si="1703">($F97/30/8*2)*W97</f>
        <v>0</v>
      </c>
      <c r="Y97" s="237"/>
      <c r="Z97" s="231">
        <f t="shared" ref="Z97" si="1704">(($F97/30/8)*1.5)*Y97</f>
        <v>0</v>
      </c>
      <c r="AA97" s="238"/>
      <c r="AB97" s="231">
        <f t="shared" ref="AB97" si="1705">(($F97/30/8)*2)*AA97</f>
        <v>0</v>
      </c>
      <c r="AC97" s="238"/>
      <c r="AD97" s="231">
        <f t="shared" ref="AD97" si="1706">(($F97/30/8)*1.5)*AC97</f>
        <v>0</v>
      </c>
      <c r="AE97" s="238"/>
      <c r="AF97" s="231">
        <f t="shared" ref="AF97" si="1707">(($F97/30/8)*2)*AE97</f>
        <v>0</v>
      </c>
      <c r="AG97" s="231"/>
      <c r="AH97" s="231">
        <f t="shared" ref="AH97" si="1708">(($F97/30/8)*1.5)*AG97</f>
        <v>0</v>
      </c>
      <c r="AI97" s="238"/>
      <c r="AJ97" s="231">
        <f t="shared" ref="AJ97" si="1709">(($F97/30/8)*2)*AI97</f>
        <v>0</v>
      </c>
      <c r="AK97" s="231"/>
      <c r="AL97" s="231"/>
      <c r="AM97" s="231"/>
      <c r="AN97" s="231"/>
      <c r="AO97" s="231"/>
      <c r="AP97" s="230"/>
      <c r="AQ97" s="231"/>
      <c r="AR97" s="231"/>
      <c r="AS97" s="231"/>
      <c r="AT97" s="231"/>
      <c r="AU97" s="231"/>
      <c r="AV97" s="229"/>
      <c r="AW97" s="231">
        <f t="shared" ref="AW97" si="1710">((F97/30)*I97)*$J97</f>
        <v>0</v>
      </c>
      <c r="AX97" s="231">
        <f>((G97/30)*I97)*$J97</f>
        <v>0</v>
      </c>
      <c r="AY97" s="231">
        <f t="shared" ref="AY97" si="1711">Q97</f>
        <v>0</v>
      </c>
      <c r="AZ97" s="231">
        <f t="shared" ref="AZ97" si="1712">R97</f>
        <v>0</v>
      </c>
      <c r="BA97" s="231">
        <f t="shared" ref="BA97" si="1713">S97</f>
        <v>0</v>
      </c>
      <c r="BB97" s="231">
        <f t="shared" ref="BB97" si="1714">T97</f>
        <v>0</v>
      </c>
      <c r="BC97" s="231">
        <f>+AP97</f>
        <v>0</v>
      </c>
      <c r="BD97" s="231">
        <f t="shared" si="1601"/>
        <v>0</v>
      </c>
      <c r="BE97" s="231">
        <f t="shared" ref="BE97" si="1715">SUM(AW97:BD97)-AY97-BA97</f>
        <v>0</v>
      </c>
      <c r="BF97" s="231">
        <f t="shared" si="1603"/>
        <v>2500</v>
      </c>
      <c r="BG97" s="231">
        <f>(($G97/30)*$I97)*$K97+3000</f>
        <v>3125</v>
      </c>
      <c r="BH97" s="231">
        <f t="shared" ref="BH97" si="1716">U97</f>
        <v>0</v>
      </c>
      <c r="BI97" s="231">
        <f t="shared" ref="BI97" si="1717">V97</f>
        <v>0</v>
      </c>
      <c r="BJ97" s="231">
        <f t="shared" ref="BJ97" si="1718">W97</f>
        <v>0</v>
      </c>
      <c r="BK97" s="231">
        <f t="shared" ref="BK97" si="1719">X97</f>
        <v>0</v>
      </c>
      <c r="BL97" s="231">
        <f t="shared" ref="BL97" si="1720">AL97+AQ97</f>
        <v>0</v>
      </c>
      <c r="BM97" s="231">
        <f t="shared" si="1609"/>
        <v>316.75</v>
      </c>
      <c r="BN97" s="230">
        <f t="shared" ref="BN97" si="1721">SUM(BF97:BM97)-BH97-BJ97</f>
        <v>5941.75</v>
      </c>
      <c r="BO97" s="231">
        <f t="shared" si="1611"/>
        <v>0</v>
      </c>
      <c r="BP97" s="231">
        <f t="shared" ref="BP97" si="1722">(($G97/30)*$I97)*$L97</f>
        <v>0</v>
      </c>
      <c r="BQ97" s="231">
        <f t="shared" ref="BQ97" si="1723">Y97</f>
        <v>0</v>
      </c>
      <c r="BR97" s="231">
        <f t="shared" ref="BR97" si="1724">Z97</f>
        <v>0</v>
      </c>
      <c r="BS97" s="231">
        <f t="shared" ref="BS97" si="1725">AA97</f>
        <v>0</v>
      </c>
      <c r="BT97" s="231">
        <f t="shared" ref="BT97" si="1726">AB97</f>
        <v>0</v>
      </c>
      <c r="BU97" s="231">
        <f t="shared" ref="BU97" si="1727">AM97+AR97</f>
        <v>0</v>
      </c>
      <c r="BV97" s="231">
        <f t="shared" si="1617"/>
        <v>0</v>
      </c>
      <c r="BW97" s="231">
        <f t="shared" ref="BW97" si="1728">SUM(BO97:BV97)-BQ97-BS97</f>
        <v>0</v>
      </c>
      <c r="BX97" s="757">
        <f t="shared" si="1619"/>
        <v>0</v>
      </c>
      <c r="BY97" s="758">
        <f>(($G97/30)*$I97)*$M97</f>
        <v>0</v>
      </c>
      <c r="BZ97" s="758">
        <f t="shared" ref="BZ97" si="1729">AC97</f>
        <v>0</v>
      </c>
      <c r="CA97" s="758">
        <f t="shared" ref="CA97" si="1730">AD97</f>
        <v>0</v>
      </c>
      <c r="CB97" s="758">
        <f t="shared" ref="CB97" si="1731">AE97</f>
        <v>0</v>
      </c>
      <c r="CC97" s="758">
        <f t="shared" ref="CC97" si="1732">AF97</f>
        <v>0</v>
      </c>
      <c r="CD97" s="758">
        <f t="shared" ref="CD97" si="1733">AN97+AS97</f>
        <v>0</v>
      </c>
      <c r="CE97" s="759">
        <f t="shared" ref="CE97" si="1734">(BX97+CA97+CC97)*0.1267</f>
        <v>0</v>
      </c>
      <c r="CF97" s="760">
        <f>SUM(BX97:CE97)-BZ97-CB97</f>
        <v>0</v>
      </c>
      <c r="CG97" s="761">
        <f t="shared" ref="CG97" si="1735">(($F97/30)*$I97)*N97</f>
        <v>0</v>
      </c>
      <c r="CH97" s="758">
        <f t="shared" si="1629"/>
        <v>0</v>
      </c>
      <c r="CI97" s="758">
        <f t="shared" ref="CI97" si="1736">+AG97</f>
        <v>0</v>
      </c>
      <c r="CJ97" s="758">
        <f t="shared" ref="CJ97" si="1737">AH97</f>
        <v>0</v>
      </c>
      <c r="CK97" s="758">
        <f t="shared" ref="CK97" si="1738">AI97</f>
        <v>0</v>
      </c>
      <c r="CL97" s="758">
        <f t="shared" ref="CL97" si="1739">AJ97</f>
        <v>0</v>
      </c>
      <c r="CM97" s="758">
        <f t="shared" ref="CM97" si="1740">AO97+AT97</f>
        <v>0</v>
      </c>
      <c r="CN97" s="759">
        <f t="shared" ref="CN97" si="1741">(CG97+CJ97+CL97)*0.1267</f>
        <v>0</v>
      </c>
      <c r="CO97" s="759">
        <f t="shared" ref="CO97" si="1742">SUM(CG97:CN97)-CI97-CK97</f>
        <v>0</v>
      </c>
      <c r="CQ97" s="229" t="s">
        <v>16</v>
      </c>
      <c r="CR97" s="231">
        <f t="shared" si="1637"/>
        <v>0</v>
      </c>
      <c r="CS97" s="231">
        <f t="shared" si="1638"/>
        <v>0</v>
      </c>
      <c r="CT97" s="231">
        <f t="shared" si="1639"/>
        <v>0</v>
      </c>
      <c r="CU97" s="231">
        <f t="shared" si="1640"/>
        <v>0</v>
      </c>
      <c r="CV97" s="231">
        <f t="shared" si="1641"/>
        <v>0</v>
      </c>
      <c r="CW97" s="231">
        <f t="shared" si="1642"/>
        <v>0</v>
      </c>
      <c r="CX97" s="231">
        <f t="shared" si="1643"/>
        <v>0</v>
      </c>
      <c r="CY97" s="231">
        <f t="shared" ref="CY97" si="1743">IF($CQ97="PROQUIMA",$BD97+$BM97+$BV97+$CE97+CN97,0)</f>
        <v>0</v>
      </c>
      <c r="CZ97" s="231">
        <f t="shared" ref="CZ97" si="1744">SUM(CR97:CY97)-CT97-CV97</f>
        <v>0</v>
      </c>
      <c r="DA97" s="231">
        <f t="shared" si="1646"/>
        <v>2500</v>
      </c>
      <c r="DB97" s="231">
        <f t="shared" ref="DB97" si="1745">IF($CQ97="UNHESA",$AX97+$BG97+$BP97+$BY97+$CH97,0)</f>
        <v>3125</v>
      </c>
      <c r="DC97" s="231">
        <f t="shared" si="1647"/>
        <v>0</v>
      </c>
      <c r="DD97" s="231">
        <f t="shared" si="1648"/>
        <v>0</v>
      </c>
      <c r="DE97" s="231">
        <f t="shared" si="1649"/>
        <v>0</v>
      </c>
      <c r="DF97" s="231">
        <f t="shared" si="1650"/>
        <v>0</v>
      </c>
      <c r="DG97" s="231">
        <f t="shared" si="1651"/>
        <v>0</v>
      </c>
      <c r="DH97" s="231">
        <f t="shared" si="1652"/>
        <v>316.75</v>
      </c>
      <c r="DI97" s="231">
        <f t="shared" ref="DI97" si="1746">SUM(DA97:DH97)-DC97-DE97</f>
        <v>5941.75</v>
      </c>
      <c r="DJ97" s="231">
        <f t="shared" si="1654"/>
        <v>0</v>
      </c>
      <c r="DK97" s="231">
        <f>IF($CQ97="CALIDUL",$AX97+$BG97+$BP97+$BY97+$CH97,0)</f>
        <v>0</v>
      </c>
      <c r="DL97" s="231">
        <f>IF($CQ97="CALIDUL",$AY97+$BH97+$BQ97+$BZ97+$CI97,0)</f>
        <v>0</v>
      </c>
      <c r="DM97" s="231">
        <f>IF($CQ97="CALIDUL",$AZ97+$BI97+$BR97+$CA97+$CJ97,0)</f>
        <v>0</v>
      </c>
      <c r="DN97" s="231">
        <f>IF($CQ97="CALIDUL",$BA97+$BJ97+$BS97+$CB97+$CK97,0)</f>
        <v>0</v>
      </c>
      <c r="DO97" s="231">
        <f>IF($CQ97="CALIDUL",$BB97+$BK97+$BT97+$CC97+$CL97,0)</f>
        <v>0</v>
      </c>
      <c r="DP97" s="231">
        <f>IF($CQ97="CALIDUL",$BC97+$BL97+$BU97+$CD97+$CM97,0)</f>
        <v>0</v>
      </c>
      <c r="DQ97" s="231">
        <f>IF($CQ97="CALIDUL",$BD97+$BM97+$BV97+$CE97+$CN97,0)</f>
        <v>0</v>
      </c>
      <c r="DR97" s="231">
        <f t="shared" ref="DR97" si="1747">SUM(DJ97:DQ97)-DL97-DN97</f>
        <v>0</v>
      </c>
      <c r="DS97" s="757">
        <f t="shared" si="1663"/>
        <v>0</v>
      </c>
      <c r="DT97" s="758">
        <f t="shared" si="1664"/>
        <v>0</v>
      </c>
      <c r="DU97" s="758">
        <f t="shared" si="1665"/>
        <v>0</v>
      </c>
      <c r="DV97" s="758">
        <f t="shared" si="1666"/>
        <v>0</v>
      </c>
      <c r="DW97" s="758">
        <f t="shared" si="1667"/>
        <v>0</v>
      </c>
      <c r="DX97" s="758">
        <f t="shared" si="1668"/>
        <v>0</v>
      </c>
      <c r="DY97" s="759">
        <f t="shared" si="1669"/>
        <v>0</v>
      </c>
      <c r="DZ97" s="759">
        <f t="shared" si="1670"/>
        <v>0</v>
      </c>
      <c r="EA97" s="760">
        <f t="shared" ref="EA97" si="1748">SUM(DS97:DZ97)-DU97-DW97</f>
        <v>0</v>
      </c>
      <c r="EB97" s="757">
        <f t="shared" si="1672"/>
        <v>0</v>
      </c>
      <c r="EC97" s="758">
        <f t="shared" si="1673"/>
        <v>0</v>
      </c>
      <c r="ED97" s="758">
        <f t="shared" si="1674"/>
        <v>0</v>
      </c>
      <c r="EE97" s="758">
        <f t="shared" si="1675"/>
        <v>0</v>
      </c>
      <c r="EF97" s="758">
        <f t="shared" si="1676"/>
        <v>0</v>
      </c>
      <c r="EG97" s="758">
        <f t="shared" si="1677"/>
        <v>0</v>
      </c>
      <c r="EH97" s="759">
        <f t="shared" si="1678"/>
        <v>0</v>
      </c>
      <c r="EI97" s="759">
        <f t="shared" si="1679"/>
        <v>0</v>
      </c>
      <c r="EJ97" s="759">
        <f t="shared" ref="EJ97" si="1749">SUM(EB97:EI97)-ED97-EF97</f>
        <v>0</v>
      </c>
      <c r="EL97" s="1402">
        <v>234.01</v>
      </c>
      <c r="EM97" s="229"/>
      <c r="EN97" s="229"/>
      <c r="EO97" s="229"/>
      <c r="EP97" s="229"/>
      <c r="EQ97" s="229"/>
      <c r="ER97" s="229">
        <v>622.34</v>
      </c>
      <c r="ES97" s="229"/>
      <c r="ET97" s="1000"/>
      <c r="EU97" s="229">
        <f t="shared" ref="EU97" si="1750">+EP97+EQ97+ER97</f>
        <v>622.34</v>
      </c>
      <c r="EW97" s="237">
        <f t="shared" ref="EW97" si="1751">IF($I97&lt;=15,EL97/2,EL97)</f>
        <v>117.005</v>
      </c>
      <c r="EX97" s="237">
        <f t="shared" ref="EX97" si="1752">IF($I97&lt;=15,EM97/2,EM97)</f>
        <v>0</v>
      </c>
      <c r="EY97" s="237">
        <f t="shared" ref="EY97" si="1753">IF($I97&lt;=15,EN97/2,EN97)</f>
        <v>0</v>
      </c>
      <c r="EZ97" s="237">
        <f t="shared" ref="EZ97" si="1754">IF($I97&lt;=15,EO97/2,EO97)</f>
        <v>0</v>
      </c>
      <c r="FA97" s="237">
        <f t="shared" ref="FA97" si="1755">IF($I97&lt;=15,EP97/2,EP97)</f>
        <v>0</v>
      </c>
      <c r="FB97" s="237">
        <f t="shared" ref="FB97" si="1756">IF($I97&lt;=15,EQ97/2,EQ97)</f>
        <v>0</v>
      </c>
      <c r="FC97" s="237">
        <f t="shared" ref="FC97" si="1757">IF($I97&lt;=15,ER97/2,ER97)</f>
        <v>311.17</v>
      </c>
      <c r="FD97" s="237">
        <f t="shared" ref="FD97" si="1758">IF($I97&lt;=15,ES97/2,ES97)</f>
        <v>0</v>
      </c>
      <c r="FE97" s="237">
        <f t="shared" ref="FE97" si="1759">IF($I97&lt;=15,ET97/2,ET97)</f>
        <v>0</v>
      </c>
      <c r="FF97" s="237">
        <f t="shared" ref="FF97" si="1760">IF($I97&lt;=15,EU97/2,EU97)</f>
        <v>311.17</v>
      </c>
      <c r="FG97" s="247"/>
      <c r="FH97" s="247"/>
      <c r="FI97" s="247"/>
      <c r="FJ97" s="247"/>
      <c r="FK97" s="247"/>
      <c r="FL97" s="247"/>
      <c r="FN97" s="1370">
        <f t="shared" si="1692"/>
        <v>0</v>
      </c>
      <c r="FO97" s="1370">
        <f t="shared" si="1693"/>
        <v>0</v>
      </c>
      <c r="FP97" s="1371">
        <f t="shared" si="1694"/>
        <v>0</v>
      </c>
      <c r="FQ97" s="1370">
        <f t="shared" si="1695"/>
        <v>0</v>
      </c>
      <c r="FR97" s="1372">
        <f t="shared" si="1696"/>
        <v>739.34500000000003</v>
      </c>
    </row>
    <row r="98" spans="1:174" s="246" customFormat="1" ht="15" customHeight="1" outlineLevel="1">
      <c r="A98" s="246">
        <v>201010</v>
      </c>
      <c r="B98" s="302">
        <f t="shared" si="1697"/>
        <v>23</v>
      </c>
      <c r="C98" s="227" t="s">
        <v>48</v>
      </c>
      <c r="D98" s="228" t="s">
        <v>203</v>
      </c>
      <c r="E98" s="229" t="s">
        <v>20</v>
      </c>
      <c r="F98" s="231">
        <v>4300</v>
      </c>
      <c r="G98" s="230">
        <v>250</v>
      </c>
      <c r="H98" s="230">
        <f t="shared" si="1587"/>
        <v>4550</v>
      </c>
      <c r="I98" s="231">
        <v>15</v>
      </c>
      <c r="J98" s="912">
        <v>1</v>
      </c>
      <c r="K98" s="912">
        <v>0</v>
      </c>
      <c r="L98" s="912">
        <v>0</v>
      </c>
      <c r="M98" s="234">
        <v>0</v>
      </c>
      <c r="N98" s="912">
        <v>0</v>
      </c>
      <c r="O98" s="234">
        <f t="shared" si="1588"/>
        <v>1</v>
      </c>
      <c r="P98" s="265"/>
      <c r="Q98" s="236"/>
      <c r="R98" s="231">
        <f t="shared" si="1589"/>
        <v>0</v>
      </c>
      <c r="S98" s="237"/>
      <c r="T98" s="231">
        <f t="shared" si="1590"/>
        <v>0</v>
      </c>
      <c r="U98" s="237">
        <v>0</v>
      </c>
      <c r="V98" s="231">
        <f t="shared" si="1591"/>
        <v>0</v>
      </c>
      <c r="W98" s="237"/>
      <c r="X98" s="231">
        <f t="shared" si="1592"/>
        <v>0</v>
      </c>
      <c r="Y98" s="237"/>
      <c r="Z98" s="231">
        <f t="shared" si="1593"/>
        <v>0</v>
      </c>
      <c r="AA98" s="238"/>
      <c r="AB98" s="231">
        <f t="shared" si="1594"/>
        <v>0</v>
      </c>
      <c r="AC98" s="238"/>
      <c r="AD98" s="231">
        <f t="shared" ref="AD98" si="1761">(($F98/30/8)*1.5)*AC98</f>
        <v>0</v>
      </c>
      <c r="AE98" s="238"/>
      <c r="AF98" s="231">
        <f t="shared" ref="AF98" si="1762">(($F98/30/8)*2)*AE98</f>
        <v>0</v>
      </c>
      <c r="AG98" s="231"/>
      <c r="AH98" s="231">
        <f>(($F98/30/8)*1.5)*AG98</f>
        <v>0</v>
      </c>
      <c r="AI98" s="238"/>
      <c r="AJ98" s="231">
        <f>(($F98/30/8)*2)*AI98</f>
        <v>0</v>
      </c>
      <c r="AK98" s="230"/>
      <c r="AL98" s="230"/>
      <c r="AM98" s="230"/>
      <c r="AN98" s="230"/>
      <c r="AO98" s="230"/>
      <c r="AP98" s="230"/>
      <c r="AQ98" s="230"/>
      <c r="AR98" s="230"/>
      <c r="AS98" s="230"/>
      <c r="AT98" s="230"/>
      <c r="AU98" s="980"/>
      <c r="AV98" s="242"/>
      <c r="AW98" s="231">
        <f t="shared" si="1595"/>
        <v>2150</v>
      </c>
      <c r="AX98" s="857">
        <f>((G98/30)*I98)*$J98+375</f>
        <v>500</v>
      </c>
      <c r="AY98" s="231">
        <f t="shared" si="1596"/>
        <v>0</v>
      </c>
      <c r="AZ98" s="231">
        <f t="shared" si="1597"/>
        <v>0</v>
      </c>
      <c r="BA98" s="231">
        <f t="shared" si="1598"/>
        <v>0</v>
      </c>
      <c r="BB98" s="231">
        <f t="shared" si="1599"/>
        <v>0</v>
      </c>
      <c r="BC98" s="231">
        <f t="shared" si="1600"/>
        <v>0</v>
      </c>
      <c r="BD98" s="231">
        <f t="shared" si="1601"/>
        <v>272.40500000000003</v>
      </c>
      <c r="BE98" s="231">
        <f t="shared" si="1602"/>
        <v>2922.4050000000002</v>
      </c>
      <c r="BF98" s="231">
        <f t="shared" si="1603"/>
        <v>0</v>
      </c>
      <c r="BG98" s="231">
        <f t="shared" ref="BG98" si="1763">(($G98/30)*$I98)*$K98</f>
        <v>0</v>
      </c>
      <c r="BH98" s="231">
        <f t="shared" si="1604"/>
        <v>0</v>
      </c>
      <c r="BI98" s="231">
        <f t="shared" si="1605"/>
        <v>0</v>
      </c>
      <c r="BJ98" s="231">
        <f t="shared" si="1606"/>
        <v>0</v>
      </c>
      <c r="BK98" s="231">
        <f t="shared" si="1607"/>
        <v>0</v>
      </c>
      <c r="BL98" s="231">
        <f t="shared" si="1608"/>
        <v>0</v>
      </c>
      <c r="BM98" s="231">
        <f t="shared" si="1609"/>
        <v>0</v>
      </c>
      <c r="BN98" s="230">
        <f t="shared" si="1610"/>
        <v>0</v>
      </c>
      <c r="BO98" s="231">
        <f t="shared" si="1611"/>
        <v>0</v>
      </c>
      <c r="BP98" s="231">
        <f t="shared" ref="BP98" si="1764">(($G98/30)*$I98)*$L98</f>
        <v>0</v>
      </c>
      <c r="BQ98" s="231">
        <f t="shared" si="1612"/>
        <v>0</v>
      </c>
      <c r="BR98" s="231">
        <f t="shared" si="1613"/>
        <v>0</v>
      </c>
      <c r="BS98" s="231">
        <f t="shared" si="1614"/>
        <v>0</v>
      </c>
      <c r="BT98" s="231">
        <f t="shared" si="1615"/>
        <v>0</v>
      </c>
      <c r="BU98" s="231">
        <f t="shared" si="1616"/>
        <v>0</v>
      </c>
      <c r="BV98" s="231">
        <f t="shared" si="1617"/>
        <v>0</v>
      </c>
      <c r="BW98" s="231">
        <f t="shared" si="1618"/>
        <v>0</v>
      </c>
      <c r="BX98" s="271">
        <f t="shared" si="1619"/>
        <v>0</v>
      </c>
      <c r="BY98" s="272">
        <f t="shared" si="1620"/>
        <v>0</v>
      </c>
      <c r="BZ98" s="272">
        <f t="shared" si="1621"/>
        <v>0</v>
      </c>
      <c r="CA98" s="272">
        <f t="shared" si="1622"/>
        <v>0</v>
      </c>
      <c r="CB98" s="272">
        <f t="shared" si="1623"/>
        <v>0</v>
      </c>
      <c r="CC98" s="272">
        <f t="shared" si="1624"/>
        <v>0</v>
      </c>
      <c r="CD98" s="272">
        <f t="shared" si="1625"/>
        <v>0</v>
      </c>
      <c r="CE98" s="272">
        <f t="shared" si="1626"/>
        <v>0</v>
      </c>
      <c r="CF98" s="272">
        <f t="shared" si="1627"/>
        <v>0</v>
      </c>
      <c r="CG98" s="272">
        <f t="shared" si="1628"/>
        <v>0</v>
      </c>
      <c r="CH98" s="272">
        <f t="shared" si="1629"/>
        <v>0</v>
      </c>
      <c r="CI98" s="272">
        <f t="shared" si="1630"/>
        <v>0</v>
      </c>
      <c r="CJ98" s="272">
        <f t="shared" si="1631"/>
        <v>0</v>
      </c>
      <c r="CK98" s="272">
        <f t="shared" si="1632"/>
        <v>0</v>
      </c>
      <c r="CL98" s="272">
        <f t="shared" si="1633"/>
        <v>0</v>
      </c>
      <c r="CM98" s="272">
        <f t="shared" si="1634"/>
        <v>0</v>
      </c>
      <c r="CN98" s="272">
        <f t="shared" si="1635"/>
        <v>0</v>
      </c>
      <c r="CO98" s="273">
        <f t="shared" si="1636"/>
        <v>0</v>
      </c>
      <c r="CP98" s="936"/>
      <c r="CQ98" s="229" t="s">
        <v>20</v>
      </c>
      <c r="CR98" s="231">
        <f t="shared" si="1637"/>
        <v>2150</v>
      </c>
      <c r="CS98" s="231">
        <f>IF($CQ98="PROQUIMA",$AX98+$BG98+$BP98+$BY98+$CH98,0)</f>
        <v>500</v>
      </c>
      <c r="CT98" s="231">
        <f t="shared" si="1639"/>
        <v>0</v>
      </c>
      <c r="CU98" s="231">
        <f t="shared" si="1640"/>
        <v>0</v>
      </c>
      <c r="CV98" s="231">
        <f t="shared" si="1641"/>
        <v>0</v>
      </c>
      <c r="CW98" s="231">
        <f t="shared" si="1642"/>
        <v>0</v>
      </c>
      <c r="CX98" s="231">
        <f t="shared" si="1643"/>
        <v>0</v>
      </c>
      <c r="CY98" s="231">
        <f t="shared" si="1644"/>
        <v>272.40500000000003</v>
      </c>
      <c r="CZ98" s="231">
        <f t="shared" si="1645"/>
        <v>2922.4050000000002</v>
      </c>
      <c r="DA98" s="231">
        <f t="shared" si="1646"/>
        <v>0</v>
      </c>
      <c r="DB98" s="231">
        <f t="shared" ref="DB98" si="1765">IF($CQ98="UNHESA",$AX98+$BG98+$BP98+$BY98+$CH98,0)</f>
        <v>0</v>
      </c>
      <c r="DC98" s="231">
        <f t="shared" si="1647"/>
        <v>0</v>
      </c>
      <c r="DD98" s="231">
        <f t="shared" si="1648"/>
        <v>0</v>
      </c>
      <c r="DE98" s="231">
        <f t="shared" si="1649"/>
        <v>0</v>
      </c>
      <c r="DF98" s="231">
        <f t="shared" si="1650"/>
        <v>0</v>
      </c>
      <c r="DG98" s="231">
        <f t="shared" si="1651"/>
        <v>0</v>
      </c>
      <c r="DH98" s="231">
        <f t="shared" si="1652"/>
        <v>0</v>
      </c>
      <c r="DI98" s="231">
        <f t="shared" si="1653"/>
        <v>0</v>
      </c>
      <c r="DJ98" s="231">
        <f t="shared" si="1654"/>
        <v>0</v>
      </c>
      <c r="DK98" s="231">
        <f t="shared" si="1655"/>
        <v>0</v>
      </c>
      <c r="DL98" s="231">
        <f t="shared" si="1656"/>
        <v>0</v>
      </c>
      <c r="DM98" s="231">
        <f t="shared" si="1657"/>
        <v>0</v>
      </c>
      <c r="DN98" s="231">
        <f t="shared" si="1658"/>
        <v>0</v>
      </c>
      <c r="DO98" s="231">
        <f t="shared" si="1659"/>
        <v>0</v>
      </c>
      <c r="DP98" s="231">
        <f t="shared" si="1660"/>
        <v>0</v>
      </c>
      <c r="DQ98" s="231">
        <f t="shared" si="1661"/>
        <v>0</v>
      </c>
      <c r="DR98" s="231">
        <f t="shared" ref="DR98" si="1766">SUM(DJ98:DQ98)-DL98-DN98</f>
        <v>0</v>
      </c>
      <c r="DS98" s="271">
        <f t="shared" si="1663"/>
        <v>0</v>
      </c>
      <c r="DT98" s="272">
        <f t="shared" si="1664"/>
        <v>0</v>
      </c>
      <c r="DU98" s="272">
        <f t="shared" si="1665"/>
        <v>0</v>
      </c>
      <c r="DV98" s="272">
        <f t="shared" si="1666"/>
        <v>0</v>
      </c>
      <c r="DW98" s="272">
        <f t="shared" si="1667"/>
        <v>0</v>
      </c>
      <c r="DX98" s="272">
        <f t="shared" si="1668"/>
        <v>0</v>
      </c>
      <c r="DY98" s="272">
        <f t="shared" si="1669"/>
        <v>0</v>
      </c>
      <c r="DZ98" s="272">
        <f t="shared" si="1670"/>
        <v>0</v>
      </c>
      <c r="EA98" s="272">
        <f t="shared" ref="EA98" si="1767">SUM(DS98:DZ98)-DU98-DW98</f>
        <v>0</v>
      </c>
      <c r="EB98" s="272">
        <f t="shared" si="1672"/>
        <v>0</v>
      </c>
      <c r="EC98" s="272">
        <f t="shared" si="1673"/>
        <v>0</v>
      </c>
      <c r="ED98" s="272">
        <f t="shared" si="1674"/>
        <v>0</v>
      </c>
      <c r="EE98" s="272">
        <f t="shared" si="1675"/>
        <v>0</v>
      </c>
      <c r="EF98" s="272">
        <f t="shared" si="1676"/>
        <v>0</v>
      </c>
      <c r="EG98" s="272">
        <f t="shared" si="1677"/>
        <v>0</v>
      </c>
      <c r="EH98" s="272">
        <f t="shared" si="1678"/>
        <v>0</v>
      </c>
      <c r="EI98" s="272">
        <f t="shared" si="1679"/>
        <v>0</v>
      </c>
      <c r="EJ98" s="273">
        <f t="shared" ref="EJ98" si="1768">SUM(EB98:EI98)-ED98-EF98</f>
        <v>0</v>
      </c>
      <c r="EK98" s="936"/>
      <c r="EL98" s="1485">
        <v>52.23</v>
      </c>
      <c r="EM98" s="939"/>
      <c r="EN98" s="229"/>
      <c r="EO98" s="939">
        <f>283.5*2</f>
        <v>567</v>
      </c>
      <c r="EP98" s="939"/>
      <c r="EQ98" s="939"/>
      <c r="ER98" s="939"/>
      <c r="ES98" s="939"/>
      <c r="ET98" s="939"/>
      <c r="EU98" s="229">
        <f>+EP98+EQ98+ER98</f>
        <v>0</v>
      </c>
      <c r="EV98" s="913"/>
      <c r="EW98" s="237">
        <f t="shared" si="1682"/>
        <v>26.114999999999998</v>
      </c>
      <c r="EX98" s="237">
        <f t="shared" si="1683"/>
        <v>0</v>
      </c>
      <c r="EY98" s="237">
        <f t="shared" si="1684"/>
        <v>0</v>
      </c>
      <c r="EZ98" s="237">
        <f t="shared" si="1685"/>
        <v>283.5</v>
      </c>
      <c r="FA98" s="237">
        <f t="shared" si="1686"/>
        <v>0</v>
      </c>
      <c r="FB98" s="237">
        <f>IF($I98&lt;=15,EQ98/2,EQ98)</f>
        <v>0</v>
      </c>
      <c r="FC98" s="237">
        <f t="shared" si="1688"/>
        <v>0</v>
      </c>
      <c r="FD98" s="237">
        <f t="shared" si="1689"/>
        <v>0</v>
      </c>
      <c r="FE98" s="237">
        <f t="shared" si="1690"/>
        <v>0</v>
      </c>
      <c r="FF98" s="237">
        <f t="shared" si="1691"/>
        <v>0</v>
      </c>
      <c r="FG98" s="247">
        <v>0.5</v>
      </c>
      <c r="FH98" s="247">
        <v>0.5</v>
      </c>
      <c r="FI98" s="247">
        <v>0</v>
      </c>
      <c r="FJ98" s="247">
        <v>0</v>
      </c>
      <c r="FK98" s="247">
        <v>0</v>
      </c>
      <c r="FL98" s="247">
        <v>1</v>
      </c>
      <c r="FN98" s="1370">
        <f t="shared" si="1692"/>
        <v>0</v>
      </c>
      <c r="FO98" s="1370">
        <f t="shared" si="1693"/>
        <v>0</v>
      </c>
      <c r="FP98" s="1371">
        <f t="shared" si="1694"/>
        <v>0</v>
      </c>
      <c r="FQ98" s="1370">
        <f t="shared" si="1695"/>
        <v>0</v>
      </c>
      <c r="FR98" s="1372">
        <f t="shared" si="1696"/>
        <v>309.61500000000001</v>
      </c>
    </row>
    <row r="99" spans="1:174" s="846" customFormat="1" ht="15.75" customHeight="1" outlineLevel="1">
      <c r="B99" s="835"/>
      <c r="C99" s="782"/>
      <c r="D99" s="835" t="s">
        <v>441</v>
      </c>
      <c r="F99" s="915">
        <f>SUM(F95:F98)</f>
        <v>18450</v>
      </c>
      <c r="G99" s="915">
        <f>SUM(G95:G98)</f>
        <v>5000</v>
      </c>
      <c r="H99" s="915">
        <f>SUM(H95:H98)</f>
        <v>23450</v>
      </c>
      <c r="I99" s="914"/>
      <c r="J99" s="873"/>
      <c r="K99" s="873"/>
      <c r="L99" s="873"/>
      <c r="M99" s="873"/>
      <c r="N99" s="873"/>
      <c r="O99" s="873"/>
      <c r="P99" s="849"/>
      <c r="Q99" s="915">
        <f t="shared" ref="Q99:AV99" si="1769">SUM(Q95:Q98)</f>
        <v>0</v>
      </c>
      <c r="R99" s="915">
        <f t="shared" si="1769"/>
        <v>0</v>
      </c>
      <c r="S99" s="915">
        <f t="shared" si="1769"/>
        <v>0</v>
      </c>
      <c r="T99" s="915">
        <f t="shared" si="1769"/>
        <v>0</v>
      </c>
      <c r="U99" s="915">
        <f t="shared" si="1769"/>
        <v>0</v>
      </c>
      <c r="V99" s="915">
        <f t="shared" si="1769"/>
        <v>0</v>
      </c>
      <c r="W99" s="915">
        <f t="shared" si="1769"/>
        <v>0</v>
      </c>
      <c r="X99" s="915">
        <f t="shared" si="1769"/>
        <v>0</v>
      </c>
      <c r="Y99" s="915">
        <f t="shared" si="1769"/>
        <v>0</v>
      </c>
      <c r="Z99" s="915">
        <f t="shared" si="1769"/>
        <v>0</v>
      </c>
      <c r="AA99" s="915">
        <f t="shared" si="1769"/>
        <v>0</v>
      </c>
      <c r="AB99" s="915">
        <f t="shared" si="1769"/>
        <v>0</v>
      </c>
      <c r="AC99" s="915">
        <f t="shared" si="1769"/>
        <v>0</v>
      </c>
      <c r="AD99" s="915">
        <f t="shared" si="1769"/>
        <v>0</v>
      </c>
      <c r="AE99" s="915">
        <f t="shared" si="1769"/>
        <v>0</v>
      </c>
      <c r="AF99" s="915">
        <f t="shared" si="1769"/>
        <v>0</v>
      </c>
      <c r="AG99" s="915">
        <f t="shared" si="1769"/>
        <v>0</v>
      </c>
      <c r="AH99" s="915">
        <f t="shared" si="1769"/>
        <v>0</v>
      </c>
      <c r="AI99" s="915">
        <f t="shared" si="1769"/>
        <v>0</v>
      </c>
      <c r="AJ99" s="915">
        <f t="shared" si="1769"/>
        <v>0</v>
      </c>
      <c r="AK99" s="915">
        <f t="shared" si="1769"/>
        <v>0</v>
      </c>
      <c r="AL99" s="915">
        <f t="shared" si="1769"/>
        <v>0</v>
      </c>
      <c r="AM99" s="915">
        <f t="shared" si="1769"/>
        <v>0</v>
      </c>
      <c r="AN99" s="915">
        <f t="shared" si="1769"/>
        <v>0</v>
      </c>
      <c r="AO99" s="915">
        <f t="shared" si="1769"/>
        <v>0</v>
      </c>
      <c r="AP99" s="915">
        <f t="shared" si="1769"/>
        <v>0</v>
      </c>
      <c r="AQ99" s="915">
        <f t="shared" si="1769"/>
        <v>0</v>
      </c>
      <c r="AR99" s="915">
        <f t="shared" si="1769"/>
        <v>0</v>
      </c>
      <c r="AS99" s="915">
        <f t="shared" si="1769"/>
        <v>0</v>
      </c>
      <c r="AT99" s="915">
        <f t="shared" si="1769"/>
        <v>0</v>
      </c>
      <c r="AU99" s="915">
        <f t="shared" si="1769"/>
        <v>0</v>
      </c>
      <c r="AV99" s="915">
        <f t="shared" si="1769"/>
        <v>0</v>
      </c>
      <c r="AW99" s="915">
        <f t="shared" ref="AW99:CB99" si="1770">SUM(AW95:AW98)</f>
        <v>2150</v>
      </c>
      <c r="AX99" s="915">
        <f t="shared" si="1770"/>
        <v>500</v>
      </c>
      <c r="AY99" s="915">
        <f t="shared" si="1770"/>
        <v>0</v>
      </c>
      <c r="AZ99" s="915">
        <f t="shared" si="1770"/>
        <v>0</v>
      </c>
      <c r="BA99" s="915">
        <f t="shared" si="1770"/>
        <v>0</v>
      </c>
      <c r="BB99" s="915">
        <f t="shared" si="1770"/>
        <v>0</v>
      </c>
      <c r="BC99" s="915">
        <f t="shared" si="1770"/>
        <v>0</v>
      </c>
      <c r="BD99" s="915">
        <f t="shared" si="1770"/>
        <v>272.40500000000003</v>
      </c>
      <c r="BE99" s="915">
        <f t="shared" si="1770"/>
        <v>2922.4050000000002</v>
      </c>
      <c r="BF99" s="915">
        <f t="shared" si="1770"/>
        <v>7075</v>
      </c>
      <c r="BG99" s="915">
        <f t="shared" si="1770"/>
        <v>6500</v>
      </c>
      <c r="BH99" s="915">
        <f t="shared" si="1770"/>
        <v>0</v>
      </c>
      <c r="BI99" s="915">
        <f t="shared" si="1770"/>
        <v>0</v>
      </c>
      <c r="BJ99" s="915">
        <f t="shared" si="1770"/>
        <v>0</v>
      </c>
      <c r="BK99" s="915">
        <f t="shared" si="1770"/>
        <v>0</v>
      </c>
      <c r="BL99" s="915">
        <f t="shared" si="1770"/>
        <v>0</v>
      </c>
      <c r="BM99" s="915">
        <f t="shared" si="1770"/>
        <v>896.40250000000003</v>
      </c>
      <c r="BN99" s="915">
        <f t="shared" si="1770"/>
        <v>14471.4025</v>
      </c>
      <c r="BO99" s="915">
        <f t="shared" si="1770"/>
        <v>0</v>
      </c>
      <c r="BP99" s="915">
        <f t="shared" si="1770"/>
        <v>0</v>
      </c>
      <c r="BQ99" s="915">
        <f t="shared" si="1770"/>
        <v>0</v>
      </c>
      <c r="BR99" s="915">
        <f t="shared" si="1770"/>
        <v>0</v>
      </c>
      <c r="BS99" s="915">
        <f t="shared" si="1770"/>
        <v>0</v>
      </c>
      <c r="BT99" s="915">
        <f t="shared" si="1770"/>
        <v>0</v>
      </c>
      <c r="BU99" s="915">
        <f t="shared" si="1770"/>
        <v>0</v>
      </c>
      <c r="BV99" s="915">
        <f t="shared" si="1770"/>
        <v>0</v>
      </c>
      <c r="BW99" s="915">
        <f t="shared" si="1770"/>
        <v>0</v>
      </c>
      <c r="BX99" s="915">
        <f t="shared" si="1770"/>
        <v>0</v>
      </c>
      <c r="BY99" s="915">
        <f t="shared" si="1770"/>
        <v>0</v>
      </c>
      <c r="BZ99" s="915">
        <f t="shared" si="1770"/>
        <v>0</v>
      </c>
      <c r="CA99" s="915">
        <f t="shared" si="1770"/>
        <v>0</v>
      </c>
      <c r="CB99" s="915">
        <f t="shared" si="1770"/>
        <v>0</v>
      </c>
      <c r="CC99" s="915">
        <f t="shared" ref="CC99:DH99" si="1771">SUM(CC95:CC98)</f>
        <v>0</v>
      </c>
      <c r="CD99" s="915">
        <f t="shared" si="1771"/>
        <v>0</v>
      </c>
      <c r="CE99" s="915">
        <f t="shared" si="1771"/>
        <v>0</v>
      </c>
      <c r="CF99" s="915">
        <f t="shared" si="1771"/>
        <v>0</v>
      </c>
      <c r="CG99" s="915">
        <f t="shared" si="1771"/>
        <v>0</v>
      </c>
      <c r="CH99" s="915">
        <f t="shared" si="1771"/>
        <v>0</v>
      </c>
      <c r="CI99" s="915">
        <f t="shared" si="1771"/>
        <v>0</v>
      </c>
      <c r="CJ99" s="915">
        <f t="shared" si="1771"/>
        <v>0</v>
      </c>
      <c r="CK99" s="915">
        <f t="shared" si="1771"/>
        <v>0</v>
      </c>
      <c r="CL99" s="915">
        <f t="shared" si="1771"/>
        <v>0</v>
      </c>
      <c r="CM99" s="915">
        <f t="shared" si="1771"/>
        <v>0</v>
      </c>
      <c r="CN99" s="915">
        <f t="shared" si="1771"/>
        <v>0</v>
      </c>
      <c r="CO99" s="915">
        <f t="shared" si="1771"/>
        <v>0</v>
      </c>
      <c r="CP99" s="915">
        <f t="shared" si="1771"/>
        <v>0</v>
      </c>
      <c r="CQ99" s="915">
        <f t="shared" si="1771"/>
        <v>0</v>
      </c>
      <c r="CR99" s="915">
        <f t="shared" si="1771"/>
        <v>2150</v>
      </c>
      <c r="CS99" s="915">
        <f t="shared" si="1771"/>
        <v>500</v>
      </c>
      <c r="CT99" s="915">
        <f t="shared" si="1771"/>
        <v>0</v>
      </c>
      <c r="CU99" s="915">
        <f t="shared" si="1771"/>
        <v>0</v>
      </c>
      <c r="CV99" s="915">
        <f t="shared" si="1771"/>
        <v>0</v>
      </c>
      <c r="CW99" s="915">
        <f t="shared" si="1771"/>
        <v>0</v>
      </c>
      <c r="CX99" s="915">
        <f t="shared" si="1771"/>
        <v>0</v>
      </c>
      <c r="CY99" s="915">
        <f t="shared" si="1771"/>
        <v>272.40500000000003</v>
      </c>
      <c r="CZ99" s="915">
        <f t="shared" si="1771"/>
        <v>2922.4050000000002</v>
      </c>
      <c r="DA99" s="915">
        <f t="shared" si="1771"/>
        <v>7075</v>
      </c>
      <c r="DB99" s="915">
        <f t="shared" si="1771"/>
        <v>6500</v>
      </c>
      <c r="DC99" s="915">
        <f t="shared" si="1771"/>
        <v>0</v>
      </c>
      <c r="DD99" s="915">
        <f t="shared" si="1771"/>
        <v>0</v>
      </c>
      <c r="DE99" s="915">
        <f t="shared" si="1771"/>
        <v>0</v>
      </c>
      <c r="DF99" s="915">
        <f t="shared" si="1771"/>
        <v>0</v>
      </c>
      <c r="DG99" s="915">
        <f t="shared" si="1771"/>
        <v>0</v>
      </c>
      <c r="DH99" s="915">
        <f t="shared" si="1771"/>
        <v>896.40250000000003</v>
      </c>
      <c r="DI99" s="915">
        <f t="shared" ref="DI99:EN99" si="1772">SUM(DI95:DI98)</f>
        <v>14471.4025</v>
      </c>
      <c r="DJ99" s="915">
        <f t="shared" si="1772"/>
        <v>0</v>
      </c>
      <c r="DK99" s="915">
        <f t="shared" si="1772"/>
        <v>0</v>
      </c>
      <c r="DL99" s="915">
        <f t="shared" si="1772"/>
        <v>0</v>
      </c>
      <c r="DM99" s="915">
        <f t="shared" si="1772"/>
        <v>0</v>
      </c>
      <c r="DN99" s="915">
        <f t="shared" si="1772"/>
        <v>0</v>
      </c>
      <c r="DO99" s="915">
        <f t="shared" si="1772"/>
        <v>0</v>
      </c>
      <c r="DP99" s="915">
        <f t="shared" si="1772"/>
        <v>0</v>
      </c>
      <c r="DQ99" s="915">
        <f t="shared" si="1772"/>
        <v>0</v>
      </c>
      <c r="DR99" s="915">
        <f t="shared" si="1772"/>
        <v>0</v>
      </c>
      <c r="DS99" s="915">
        <f t="shared" si="1772"/>
        <v>0</v>
      </c>
      <c r="DT99" s="915">
        <f t="shared" si="1772"/>
        <v>0</v>
      </c>
      <c r="DU99" s="915">
        <f t="shared" si="1772"/>
        <v>0</v>
      </c>
      <c r="DV99" s="915">
        <f t="shared" si="1772"/>
        <v>0</v>
      </c>
      <c r="DW99" s="915">
        <f t="shared" si="1772"/>
        <v>0</v>
      </c>
      <c r="DX99" s="915">
        <f t="shared" si="1772"/>
        <v>0</v>
      </c>
      <c r="DY99" s="915">
        <f t="shared" si="1772"/>
        <v>0</v>
      </c>
      <c r="DZ99" s="915">
        <f t="shared" si="1772"/>
        <v>0</v>
      </c>
      <c r="EA99" s="915">
        <f t="shared" si="1772"/>
        <v>0</v>
      </c>
      <c r="EB99" s="915">
        <f t="shared" si="1772"/>
        <v>0</v>
      </c>
      <c r="EC99" s="915">
        <f t="shared" si="1772"/>
        <v>0</v>
      </c>
      <c r="ED99" s="915">
        <f t="shared" si="1772"/>
        <v>0</v>
      </c>
      <c r="EE99" s="915">
        <f t="shared" si="1772"/>
        <v>0</v>
      </c>
      <c r="EF99" s="915">
        <f t="shared" si="1772"/>
        <v>0</v>
      </c>
      <c r="EG99" s="915">
        <f t="shared" si="1772"/>
        <v>0</v>
      </c>
      <c r="EH99" s="915">
        <f t="shared" si="1772"/>
        <v>0</v>
      </c>
      <c r="EI99" s="915">
        <f t="shared" si="1772"/>
        <v>0</v>
      </c>
      <c r="EJ99" s="915">
        <f t="shared" si="1772"/>
        <v>0</v>
      </c>
      <c r="EK99" s="915">
        <f t="shared" si="1772"/>
        <v>0</v>
      </c>
      <c r="EL99" s="915">
        <f t="shared" si="1772"/>
        <v>638.68000000000006</v>
      </c>
      <c r="EM99" s="915">
        <f t="shared" si="1772"/>
        <v>0</v>
      </c>
      <c r="EN99" s="915">
        <f t="shared" si="1772"/>
        <v>0</v>
      </c>
      <c r="EO99" s="915">
        <f t="shared" ref="EO99:FF99" si="1773">SUM(EO95:EO98)</f>
        <v>567</v>
      </c>
      <c r="EP99" s="915">
        <f t="shared" si="1773"/>
        <v>0</v>
      </c>
      <c r="EQ99" s="915">
        <f t="shared" si="1773"/>
        <v>0</v>
      </c>
      <c r="ER99" s="915">
        <f t="shared" si="1773"/>
        <v>622.34</v>
      </c>
      <c r="ES99" s="915">
        <f t="shared" si="1773"/>
        <v>0</v>
      </c>
      <c r="ET99" s="915">
        <f t="shared" si="1773"/>
        <v>0</v>
      </c>
      <c r="EU99" s="915">
        <f t="shared" si="1773"/>
        <v>622.34</v>
      </c>
      <c r="EV99" s="915">
        <f t="shared" si="1773"/>
        <v>0</v>
      </c>
      <c r="EW99" s="915">
        <f t="shared" si="1773"/>
        <v>319.34000000000003</v>
      </c>
      <c r="EX99" s="915">
        <f t="shared" si="1773"/>
        <v>0</v>
      </c>
      <c r="EY99" s="915">
        <f t="shared" si="1773"/>
        <v>0</v>
      </c>
      <c r="EZ99" s="915">
        <f t="shared" si="1773"/>
        <v>283.5</v>
      </c>
      <c r="FA99" s="915">
        <f t="shared" si="1773"/>
        <v>0</v>
      </c>
      <c r="FB99" s="915">
        <f t="shared" si="1773"/>
        <v>0</v>
      </c>
      <c r="FC99" s="915">
        <f t="shared" si="1773"/>
        <v>311.17</v>
      </c>
      <c r="FD99" s="915">
        <f t="shared" si="1773"/>
        <v>0</v>
      </c>
      <c r="FE99" s="915">
        <f t="shared" si="1773"/>
        <v>0</v>
      </c>
      <c r="FF99" s="915">
        <f t="shared" si="1773"/>
        <v>311.17</v>
      </c>
      <c r="FG99" s="875"/>
      <c r="FH99" s="875"/>
      <c r="FI99" s="875"/>
      <c r="FJ99" s="875"/>
      <c r="FK99" s="875"/>
      <c r="FL99" s="875"/>
    </row>
    <row r="100" spans="1:174" s="846" customFormat="1" ht="15.75" customHeight="1" outlineLevel="1">
      <c r="B100" s="835"/>
      <c r="C100" s="782"/>
      <c r="D100" s="835"/>
      <c r="F100" s="915"/>
      <c r="G100" s="915">
        <f>+G98-250</f>
        <v>0</v>
      </c>
      <c r="H100" s="915"/>
      <c r="I100" s="914"/>
      <c r="J100" s="873"/>
      <c r="K100" s="873"/>
      <c r="L100" s="873"/>
      <c r="M100" s="873"/>
      <c r="N100" s="873"/>
      <c r="O100" s="873"/>
      <c r="P100" s="849"/>
      <c r="Q100" s="916"/>
      <c r="R100" s="914"/>
      <c r="S100" s="916"/>
      <c r="T100" s="914"/>
      <c r="U100" s="916"/>
      <c r="V100" s="914"/>
      <c r="W100" s="916"/>
      <c r="X100" s="914"/>
      <c r="Y100" s="916"/>
      <c r="Z100" s="914"/>
      <c r="AA100" s="917"/>
      <c r="AB100" s="914"/>
      <c r="AC100" s="917"/>
      <c r="AD100" s="914"/>
      <c r="AE100" s="917"/>
      <c r="AF100" s="914"/>
      <c r="AG100" s="914"/>
      <c r="AH100" s="914"/>
      <c r="AI100" s="917"/>
      <c r="AJ100" s="914"/>
      <c r="AK100" s="914"/>
      <c r="AL100" s="914"/>
      <c r="AM100" s="914"/>
      <c r="AN100" s="914"/>
      <c r="AO100" s="914"/>
      <c r="AP100" s="914"/>
      <c r="AQ100" s="914"/>
      <c r="AR100" s="914"/>
      <c r="AS100" s="914"/>
      <c r="AT100" s="914"/>
      <c r="AU100" s="872"/>
      <c r="AW100" s="914"/>
      <c r="AX100" s="914"/>
      <c r="AY100" s="914"/>
      <c r="AZ100" s="914"/>
      <c r="BA100" s="914"/>
      <c r="BB100" s="914"/>
      <c r="BC100" s="914"/>
      <c r="BD100" s="914"/>
      <c r="BE100" s="914"/>
      <c r="BF100" s="914"/>
      <c r="BG100" s="914"/>
      <c r="BH100" s="914"/>
      <c r="BI100" s="914"/>
      <c r="BJ100" s="914"/>
      <c r="BK100" s="914"/>
      <c r="BL100" s="914"/>
      <c r="BM100" s="914"/>
      <c r="BN100" s="914"/>
      <c r="BO100" s="914"/>
      <c r="BP100" s="914"/>
      <c r="BQ100" s="914"/>
      <c r="BR100" s="914"/>
      <c r="BS100" s="914"/>
      <c r="BT100" s="914"/>
      <c r="BU100" s="914"/>
      <c r="BV100" s="914"/>
      <c r="BW100" s="914"/>
      <c r="BX100" s="914"/>
      <c r="BY100" s="914"/>
      <c r="BZ100" s="914"/>
      <c r="CA100" s="914"/>
      <c r="CB100" s="914"/>
      <c r="CC100" s="914"/>
      <c r="CD100" s="914"/>
      <c r="CE100" s="914"/>
      <c r="CF100" s="914"/>
      <c r="CG100" s="914"/>
      <c r="CH100" s="914"/>
      <c r="CI100" s="914"/>
      <c r="CJ100" s="914"/>
      <c r="CK100" s="914"/>
      <c r="CL100" s="914"/>
      <c r="CM100" s="914"/>
      <c r="CN100" s="914"/>
      <c r="CO100" s="914"/>
      <c r="CR100" s="878"/>
      <c r="CS100" s="878"/>
      <c r="CT100" s="878"/>
      <c r="CU100" s="878"/>
      <c r="CV100" s="878"/>
      <c r="CW100" s="878"/>
      <c r="CX100" s="878"/>
      <c r="CY100" s="878"/>
      <c r="CZ100" s="878"/>
      <c r="DA100" s="878"/>
      <c r="DB100" s="878"/>
      <c r="DC100" s="878"/>
      <c r="DD100" s="878"/>
      <c r="DE100" s="878"/>
      <c r="DF100" s="878"/>
      <c r="DG100" s="878"/>
      <c r="DH100" s="878"/>
      <c r="DI100" s="872"/>
      <c r="DJ100" s="878"/>
      <c r="DK100" s="878"/>
      <c r="DL100" s="878"/>
      <c r="DM100" s="878"/>
      <c r="DN100" s="878"/>
      <c r="DO100" s="878"/>
      <c r="DP100" s="878"/>
      <c r="DQ100" s="878"/>
      <c r="DR100" s="878"/>
      <c r="DS100" s="878"/>
      <c r="DT100" s="878"/>
      <c r="DU100" s="878"/>
      <c r="DV100" s="878"/>
      <c r="DW100" s="878"/>
      <c r="DX100" s="878"/>
      <c r="DY100" s="878"/>
      <c r="DZ100" s="878"/>
      <c r="EA100" s="878"/>
      <c r="EB100" s="878"/>
      <c r="EC100" s="878"/>
      <c r="ED100" s="878"/>
      <c r="EE100" s="878"/>
      <c r="EF100" s="878"/>
      <c r="EG100" s="878"/>
      <c r="EH100" s="878"/>
      <c r="EI100" s="878"/>
      <c r="EJ100" s="878"/>
      <c r="EL100" s="265"/>
      <c r="EO100" s="246"/>
      <c r="EV100" s="775"/>
      <c r="FG100" s="875"/>
      <c r="FH100" s="875"/>
      <c r="FI100" s="875"/>
      <c r="FJ100" s="875"/>
      <c r="FK100" s="875"/>
      <c r="FL100" s="875"/>
    </row>
    <row r="101" spans="1:174" s="846" customFormat="1" ht="15.75" customHeight="1" outlineLevel="1">
      <c r="B101" s="835"/>
      <c r="C101" s="848" t="s">
        <v>442</v>
      </c>
      <c r="D101" s="835"/>
      <c r="F101" s="915"/>
      <c r="G101" s="915"/>
      <c r="H101" s="915"/>
      <c r="I101" s="914"/>
      <c r="J101" s="873"/>
      <c r="K101" s="873"/>
      <c r="L101" s="873"/>
      <c r="M101" s="873"/>
      <c r="N101" s="873"/>
      <c r="O101" s="873"/>
      <c r="P101" s="849"/>
      <c r="Q101" s="916"/>
      <c r="R101" s="914"/>
      <c r="S101" s="916"/>
      <c r="T101" s="914"/>
      <c r="U101" s="916"/>
      <c r="V101" s="914"/>
      <c r="W101" s="916"/>
      <c r="X101" s="914"/>
      <c r="Y101" s="916"/>
      <c r="Z101" s="914"/>
      <c r="AA101" s="917"/>
      <c r="AB101" s="914"/>
      <c r="AC101" s="917"/>
      <c r="AD101" s="914"/>
      <c r="AE101" s="917"/>
      <c r="AF101" s="914"/>
      <c r="AG101" s="914"/>
      <c r="AH101" s="914"/>
      <c r="AI101" s="917"/>
      <c r="AJ101" s="914"/>
      <c r="AK101" s="914"/>
      <c r="AL101" s="914"/>
      <c r="AM101" s="914"/>
      <c r="AN101" s="914"/>
      <c r="AO101" s="914"/>
      <c r="AP101" s="914"/>
      <c r="AQ101" s="914"/>
      <c r="AR101" s="914"/>
      <c r="AS101" s="914"/>
      <c r="AT101" s="914"/>
      <c r="AU101" s="872"/>
      <c r="AW101" s="914"/>
      <c r="AX101" s="914"/>
      <c r="AY101" s="914"/>
      <c r="AZ101" s="914"/>
      <c r="BA101" s="914"/>
      <c r="BB101" s="914"/>
      <c r="BC101" s="914"/>
      <c r="BD101" s="914"/>
      <c r="BE101" s="914"/>
      <c r="BF101" s="914"/>
      <c r="BG101" s="914"/>
      <c r="BH101" s="914"/>
      <c r="BI101" s="914"/>
      <c r="BJ101" s="914"/>
      <c r="BK101" s="914"/>
      <c r="BL101" s="914"/>
      <c r="BM101" s="914"/>
      <c r="BN101" s="914"/>
      <c r="BO101" s="914"/>
      <c r="BP101" s="914"/>
      <c r="BQ101" s="914"/>
      <c r="BR101" s="914"/>
      <c r="BS101" s="914"/>
      <c r="BT101" s="914"/>
      <c r="BU101" s="914"/>
      <c r="BV101" s="914"/>
      <c r="BW101" s="914"/>
      <c r="BX101" s="914"/>
      <c r="BY101" s="914"/>
      <c r="BZ101" s="914"/>
      <c r="CA101" s="914"/>
      <c r="CB101" s="914"/>
      <c r="CC101" s="914"/>
      <c r="CD101" s="914"/>
      <c r="CE101" s="914"/>
      <c r="CF101" s="914"/>
      <c r="CG101" s="914"/>
      <c r="CH101" s="914"/>
      <c r="CI101" s="914"/>
      <c r="CJ101" s="914"/>
      <c r="CK101" s="914"/>
      <c r="CL101" s="914"/>
      <c r="CM101" s="914"/>
      <c r="CN101" s="914"/>
      <c r="CO101" s="914"/>
      <c r="CR101" s="878"/>
      <c r="CS101" s="878"/>
      <c r="CT101" s="878"/>
      <c r="CU101" s="878"/>
      <c r="CV101" s="878"/>
      <c r="CW101" s="878"/>
      <c r="CX101" s="878"/>
      <c r="CY101" s="878"/>
      <c r="CZ101" s="878"/>
      <c r="DA101" s="878"/>
      <c r="DB101" s="878"/>
      <c r="DC101" s="878"/>
      <c r="DD101" s="878"/>
      <c r="DE101" s="878"/>
      <c r="DF101" s="878"/>
      <c r="DG101" s="878"/>
      <c r="DH101" s="878"/>
      <c r="DI101" s="872"/>
      <c r="DJ101" s="878"/>
      <c r="DK101" s="878"/>
      <c r="DL101" s="878"/>
      <c r="DM101" s="878"/>
      <c r="DN101" s="878"/>
      <c r="DO101" s="878"/>
      <c r="DP101" s="878"/>
      <c r="DQ101" s="878"/>
      <c r="DR101" s="878"/>
      <c r="DS101" s="878"/>
      <c r="DT101" s="878"/>
      <c r="DU101" s="878"/>
      <c r="DV101" s="878"/>
      <c r="DW101" s="878"/>
      <c r="DX101" s="878"/>
      <c r="DY101" s="878"/>
      <c r="DZ101" s="878"/>
      <c r="EA101" s="878"/>
      <c r="EB101" s="878"/>
      <c r="EC101" s="878"/>
      <c r="ED101" s="878"/>
      <c r="EE101" s="878"/>
      <c r="EF101" s="878"/>
      <c r="EG101" s="878"/>
      <c r="EH101" s="878"/>
      <c r="EI101" s="878"/>
      <c r="EJ101" s="878"/>
      <c r="EL101" s="265"/>
      <c r="EO101" s="246"/>
      <c r="EV101" s="775"/>
      <c r="FG101" s="875"/>
      <c r="FH101" s="875"/>
      <c r="FI101" s="875"/>
      <c r="FJ101" s="875"/>
      <c r="FK101" s="875"/>
      <c r="FL101" s="875"/>
    </row>
    <row r="102" spans="1:174" s="846" customFormat="1" ht="15.75" customHeight="1" outlineLevel="1">
      <c r="A102" s="265">
        <v>201020</v>
      </c>
      <c r="B102" s="835"/>
      <c r="C102" s="782" t="s">
        <v>443</v>
      </c>
      <c r="D102" s="835"/>
      <c r="F102" s="915"/>
      <c r="G102" s="915"/>
      <c r="H102" s="915"/>
      <c r="I102" s="914"/>
      <c r="J102" s="873"/>
      <c r="K102" s="873"/>
      <c r="L102" s="873"/>
      <c r="M102" s="873"/>
      <c r="N102" s="873"/>
      <c r="O102" s="873"/>
      <c r="P102" s="849"/>
      <c r="Q102" s="916"/>
      <c r="R102" s="914"/>
      <c r="S102" s="916"/>
      <c r="T102" s="914"/>
      <c r="U102" s="916"/>
      <c r="V102" s="914"/>
      <c r="W102" s="916"/>
      <c r="X102" s="914"/>
      <c r="Y102" s="916"/>
      <c r="Z102" s="914"/>
      <c r="AA102" s="917"/>
      <c r="AB102" s="914"/>
      <c r="AC102" s="917"/>
      <c r="AD102" s="914"/>
      <c r="AE102" s="917"/>
      <c r="AF102" s="914"/>
      <c r="AG102" s="914"/>
      <c r="AH102" s="914"/>
      <c r="AI102" s="917"/>
      <c r="AJ102" s="914"/>
      <c r="AK102" s="914"/>
      <c r="AL102" s="914"/>
      <c r="AM102" s="914"/>
      <c r="AN102" s="914"/>
      <c r="AO102" s="914"/>
      <c r="AP102" s="914"/>
      <c r="AQ102" s="914"/>
      <c r="AR102" s="914"/>
      <c r="AS102" s="914"/>
      <c r="AT102" s="914"/>
      <c r="AU102" s="872"/>
      <c r="AW102" s="914"/>
      <c r="AX102" s="914"/>
      <c r="AY102" s="914"/>
      <c r="AZ102" s="914"/>
      <c r="BA102" s="914"/>
      <c r="BB102" s="914"/>
      <c r="BC102" s="914"/>
      <c r="BD102" s="914"/>
      <c r="BE102" s="914"/>
      <c r="BF102" s="914"/>
      <c r="BG102" s="914"/>
      <c r="BH102" s="914"/>
      <c r="BI102" s="914"/>
      <c r="BJ102" s="914"/>
      <c r="BK102" s="914"/>
      <c r="BL102" s="914"/>
      <c r="BM102" s="914"/>
      <c r="BN102" s="914"/>
      <c r="BO102" s="914"/>
      <c r="BP102" s="914"/>
      <c r="BQ102" s="914"/>
      <c r="BR102" s="914"/>
      <c r="BS102" s="914"/>
      <c r="BT102" s="914"/>
      <c r="BU102" s="914"/>
      <c r="BV102" s="914"/>
      <c r="BW102" s="914"/>
      <c r="BX102" s="914"/>
      <c r="BY102" s="914"/>
      <c r="BZ102" s="914"/>
      <c r="CA102" s="914"/>
      <c r="CB102" s="914"/>
      <c r="CC102" s="914"/>
      <c r="CD102" s="914"/>
      <c r="CE102" s="914"/>
      <c r="CF102" s="914"/>
      <c r="CG102" s="914"/>
      <c r="CH102" s="914"/>
      <c r="CI102" s="914"/>
      <c r="CJ102" s="914"/>
      <c r="CK102" s="914"/>
      <c r="CL102" s="914"/>
      <c r="CM102" s="914"/>
      <c r="CN102" s="914"/>
      <c r="CO102" s="914"/>
      <c r="CR102" s="878"/>
      <c r="CS102" s="878"/>
      <c r="CT102" s="878"/>
      <c r="CU102" s="878"/>
      <c r="CV102" s="878"/>
      <c r="CW102" s="878"/>
      <c r="CX102" s="878"/>
      <c r="CY102" s="878"/>
      <c r="CZ102" s="878"/>
      <c r="DA102" s="878"/>
      <c r="DB102" s="878"/>
      <c r="DC102" s="878"/>
      <c r="DD102" s="878"/>
      <c r="DE102" s="878"/>
      <c r="DF102" s="878"/>
      <c r="DG102" s="878"/>
      <c r="DH102" s="878"/>
      <c r="DI102" s="872"/>
      <c r="DJ102" s="878"/>
      <c r="DK102" s="878"/>
      <c r="DL102" s="878"/>
      <c r="DM102" s="878"/>
      <c r="DN102" s="878"/>
      <c r="DO102" s="878"/>
      <c r="DP102" s="878"/>
      <c r="DQ102" s="878"/>
      <c r="DR102" s="878"/>
      <c r="DS102" s="878"/>
      <c r="DT102" s="878"/>
      <c r="DU102" s="878"/>
      <c r="DV102" s="878"/>
      <c r="DW102" s="878"/>
      <c r="DX102" s="878"/>
      <c r="DY102" s="878"/>
      <c r="DZ102" s="878"/>
      <c r="EA102" s="878"/>
      <c r="EB102" s="878"/>
      <c r="EC102" s="878"/>
      <c r="ED102" s="878"/>
      <c r="EE102" s="878"/>
      <c r="EF102" s="878"/>
      <c r="EG102" s="878"/>
      <c r="EH102" s="878"/>
      <c r="EI102" s="878"/>
      <c r="EJ102" s="878"/>
      <c r="EL102" s="265"/>
      <c r="EO102" s="246"/>
      <c r="EV102" s="775"/>
      <c r="FG102" s="875"/>
      <c r="FH102" s="875"/>
      <c r="FI102" s="875"/>
      <c r="FJ102" s="875"/>
      <c r="FK102" s="875"/>
      <c r="FL102" s="875"/>
    </row>
    <row r="103" spans="1:174" s="936" customFormat="1" ht="15" customHeight="1" outlineLevel="1">
      <c r="A103" s="265">
        <v>201020</v>
      </c>
      <c r="B103" s="302">
        <v>24</v>
      </c>
      <c r="C103" s="227" t="s">
        <v>200</v>
      </c>
      <c r="D103" s="228" t="s">
        <v>444</v>
      </c>
      <c r="E103" s="228" t="s">
        <v>20</v>
      </c>
      <c r="F103" s="930">
        <v>5000</v>
      </c>
      <c r="G103" s="241">
        <f>250</f>
        <v>250</v>
      </c>
      <c r="H103" s="241">
        <f t="shared" ref="H103" si="1774">+F103+G103</f>
        <v>5250</v>
      </c>
      <c r="I103" s="231">
        <v>15</v>
      </c>
      <c r="J103" s="232">
        <v>1</v>
      </c>
      <c r="K103" s="232">
        <v>0</v>
      </c>
      <c r="L103" s="232">
        <v>0</v>
      </c>
      <c r="M103" s="233">
        <v>0</v>
      </c>
      <c r="N103" s="232">
        <v>0</v>
      </c>
      <c r="O103" s="233">
        <f t="shared" ref="O103" si="1775">SUM(J103:N103)</f>
        <v>1</v>
      </c>
      <c r="Q103" s="1688"/>
      <c r="R103" s="240">
        <f t="shared" ref="R103" si="1776">($F103/30/8*1.5)*Q103</f>
        <v>0</v>
      </c>
      <c r="S103" s="1657"/>
      <c r="T103" s="240">
        <f t="shared" ref="T103" si="1777">($F103/30/8*2)*S103</f>
        <v>0</v>
      </c>
      <c r="U103" s="1657">
        <v>0</v>
      </c>
      <c r="V103" s="240">
        <f t="shared" ref="V103" si="1778">($F103/30/8*1.5)*U103</f>
        <v>0</v>
      </c>
      <c r="W103" s="1657"/>
      <c r="X103" s="240">
        <f t="shared" ref="X103" si="1779">($F103/30/8*2)*W103</f>
        <v>0</v>
      </c>
      <c r="Y103" s="1657"/>
      <c r="Z103" s="240">
        <f t="shared" ref="Z103" si="1780">(($F103/30/8)*1.5)*Y103</f>
        <v>0</v>
      </c>
      <c r="AA103" s="239"/>
      <c r="AB103" s="240">
        <f t="shared" ref="AB103" si="1781">(($F103/30/8)*2)*AA103</f>
        <v>0</v>
      </c>
      <c r="AC103" s="239"/>
      <c r="AD103" s="240">
        <f t="shared" ref="AD103" si="1782">(($F103/30/8)*1.5)*AC103</f>
        <v>0</v>
      </c>
      <c r="AE103" s="239"/>
      <c r="AF103" s="240">
        <f t="shared" ref="AF103" si="1783">(($F103/30/8)*2)*AE103</f>
        <v>0</v>
      </c>
      <c r="AG103" s="240"/>
      <c r="AH103" s="240">
        <f>(($F103/30/8)*1.5)*AG103</f>
        <v>0</v>
      </c>
      <c r="AI103" s="239"/>
      <c r="AJ103" s="240">
        <f>(($F103/30/8)*2)*AI103</f>
        <v>0</v>
      </c>
      <c r="AK103" s="241"/>
      <c r="AL103" s="241"/>
      <c r="AM103" s="241"/>
      <c r="AN103" s="241"/>
      <c r="AO103" s="241"/>
      <c r="AP103" s="241"/>
      <c r="AQ103" s="241"/>
      <c r="AR103" s="241"/>
      <c r="AS103" s="241"/>
      <c r="AT103" s="241"/>
      <c r="AU103" s="241"/>
      <c r="AV103" s="1689"/>
      <c r="AW103" s="240">
        <f t="shared" ref="AW103" si="1784">((F103/30)*I103)*$J103</f>
        <v>2500</v>
      </c>
      <c r="AX103" s="857">
        <f>((G103/30)*I103)*$J103+5250</f>
        <v>5375</v>
      </c>
      <c r="AY103" s="240">
        <f t="shared" ref="AY103" si="1785">Q103</f>
        <v>0</v>
      </c>
      <c r="AZ103" s="240">
        <f t="shared" ref="AZ103" si="1786">R103</f>
        <v>0</v>
      </c>
      <c r="BA103" s="240">
        <f t="shared" ref="BA103" si="1787">S103</f>
        <v>0</v>
      </c>
      <c r="BB103" s="240">
        <f t="shared" ref="BB103" si="1788">T103</f>
        <v>0</v>
      </c>
      <c r="BC103" s="240">
        <f t="shared" ref="BC103" si="1789">AK103+AP103</f>
        <v>0</v>
      </c>
      <c r="BD103" s="231">
        <f t="shared" ref="BD103" si="1790">(AW103+AZ103+BB103+BC103)*0.1267</f>
        <v>316.75</v>
      </c>
      <c r="BE103" s="240">
        <f t="shared" ref="BE103" si="1791">SUM(AW103:BD103)-AY103-BA103</f>
        <v>8191.75</v>
      </c>
      <c r="BF103" s="240">
        <f>(($F103/30)*$I103)*$K103</f>
        <v>0</v>
      </c>
      <c r="BG103" s="240">
        <f t="shared" ref="BG103" si="1792">(($G103/30)*$I103)*$K103</f>
        <v>0</v>
      </c>
      <c r="BH103" s="240">
        <f t="shared" ref="BH103" si="1793">U103</f>
        <v>0</v>
      </c>
      <c r="BI103" s="240">
        <f t="shared" ref="BI103" si="1794">V103</f>
        <v>0</v>
      </c>
      <c r="BJ103" s="240">
        <f t="shared" ref="BJ103" si="1795">W103</f>
        <v>0</v>
      </c>
      <c r="BK103" s="240">
        <f t="shared" ref="BK103" si="1796">X103</f>
        <v>0</v>
      </c>
      <c r="BL103" s="240">
        <f t="shared" ref="BL103" si="1797">AL103+AQ103</f>
        <v>0</v>
      </c>
      <c r="BM103" s="231">
        <f t="shared" ref="BM103" si="1798">(+BF103+BI103+BK103+BL103)*0.1267</f>
        <v>0</v>
      </c>
      <c r="BN103" s="241">
        <f t="shared" ref="BN103" si="1799">SUM(BF103:BM103)-BH103-BJ103</f>
        <v>0</v>
      </c>
      <c r="BO103" s="240">
        <f t="shared" ref="BO103" si="1800">(($F103/30)*$I103)*$L103</f>
        <v>0</v>
      </c>
      <c r="BP103" s="240">
        <f t="shared" ref="BP103" si="1801">(($G103/30)*$I103)*$L103</f>
        <v>0</v>
      </c>
      <c r="BQ103" s="240">
        <f t="shared" ref="BQ103" si="1802">Y103</f>
        <v>0</v>
      </c>
      <c r="BR103" s="240">
        <f t="shared" ref="BR103" si="1803">Z103</f>
        <v>0</v>
      </c>
      <c r="BS103" s="240">
        <f t="shared" ref="BS103" si="1804">AA103</f>
        <v>0</v>
      </c>
      <c r="BT103" s="240">
        <f t="shared" ref="BT103" si="1805">AB103</f>
        <v>0</v>
      </c>
      <c r="BU103" s="240">
        <f t="shared" ref="BU103" si="1806">AM103+AR103</f>
        <v>0</v>
      </c>
      <c r="BV103" s="231">
        <f t="shared" ref="BV103" si="1807">(BO103+BR103+BT103+BU103)*0.1267</f>
        <v>0</v>
      </c>
      <c r="BW103" s="240">
        <f t="shared" ref="BW103" si="1808">SUM(BO103:BV103)-BQ103-BS103</f>
        <v>0</v>
      </c>
      <c r="BX103" s="243">
        <f t="shared" ref="BX103" si="1809">(($F103/30)*$I103)*$M103</f>
        <v>0</v>
      </c>
      <c r="BY103" s="244">
        <f t="shared" ref="BY103" si="1810">(($G103/30)*$I103)*$M103</f>
        <v>0</v>
      </c>
      <c r="BZ103" s="244">
        <f t="shared" ref="BZ103" si="1811">AC103</f>
        <v>0</v>
      </c>
      <c r="CA103" s="244">
        <f t="shared" ref="CA103" si="1812">AD103</f>
        <v>0</v>
      </c>
      <c r="CB103" s="244">
        <f t="shared" ref="CB103" si="1813">AE103</f>
        <v>0</v>
      </c>
      <c r="CC103" s="244">
        <f t="shared" ref="CC103" si="1814">AF103</f>
        <v>0</v>
      </c>
      <c r="CD103" s="244">
        <f t="shared" ref="CD103" si="1815">AN103+AS103</f>
        <v>0</v>
      </c>
      <c r="CE103" s="244">
        <f t="shared" ref="CE103" si="1816">(BX103+CA103+CC103)*0.1267</f>
        <v>0</v>
      </c>
      <c r="CF103" s="244">
        <f t="shared" ref="CF103" si="1817">SUM(BX103:CE103)-BZ103-CB103</f>
        <v>0</v>
      </c>
      <c r="CG103" s="244">
        <f t="shared" ref="CG103" si="1818">(($F103/30)*$I103)*N103</f>
        <v>0</v>
      </c>
      <c r="CH103" s="244">
        <f t="shared" ref="CH103" si="1819">(($G103/30)*$I103)*$N103</f>
        <v>0</v>
      </c>
      <c r="CI103" s="244">
        <f t="shared" ref="CI103" si="1820">+AG103</f>
        <v>0</v>
      </c>
      <c r="CJ103" s="244">
        <f t="shared" ref="CJ103" si="1821">AH103</f>
        <v>0</v>
      </c>
      <c r="CK103" s="244">
        <f t="shared" ref="CK103" si="1822">AI103</f>
        <v>0</v>
      </c>
      <c r="CL103" s="244">
        <f t="shared" ref="CL103" si="1823">AJ103</f>
        <v>0</v>
      </c>
      <c r="CM103" s="244">
        <f t="shared" ref="CM103" si="1824">AO103+AT103</f>
        <v>0</v>
      </c>
      <c r="CN103" s="244">
        <f t="shared" ref="CN103" si="1825">(CG103+CJ103+CL103)*0.1267</f>
        <v>0</v>
      </c>
      <c r="CO103" s="245">
        <f t="shared" ref="CO103" si="1826">SUM(CG103:CN103)-CI103-CK103</f>
        <v>0</v>
      </c>
      <c r="CQ103" s="939" t="s">
        <v>20</v>
      </c>
      <c r="CR103" s="240">
        <f t="shared" ref="CR103" si="1827">IF($CQ103="PROQUIMA",$AW103+$BF103+$BO103+$BX103+$CG103,0)</f>
        <v>2500</v>
      </c>
      <c r="CS103" s="240">
        <f t="shared" ref="CS103" si="1828">IF($CQ103="PROQUIMA",$AX103+$BG103+$BP103+$BY103+$CH103,0)</f>
        <v>5375</v>
      </c>
      <c r="CT103" s="240">
        <f t="shared" ref="CT103" si="1829">IF($CQ103="PROQUIMA",$AY103+$BH103+$BQ103+$BZ103+$CI103,0)</f>
        <v>0</v>
      </c>
      <c r="CU103" s="240">
        <f t="shared" ref="CU103" si="1830">IF($CQ103="PROQUIMA",$AZ103+$BI103+$BR103+$CA103+$CJ103,0)</f>
        <v>0</v>
      </c>
      <c r="CV103" s="240">
        <f t="shared" ref="CV103" si="1831">IF($CQ103="PROQUIMA",$BA103+$BJ103+$BS103+$CB103+$CK103,0)</f>
        <v>0</v>
      </c>
      <c r="CW103" s="240">
        <f t="shared" ref="CW103" si="1832">IF($CQ103="PROQUIMA",$BB103+$BK103+$BT103+$CC103+$CL103,0)</f>
        <v>0</v>
      </c>
      <c r="CX103" s="240">
        <f t="shared" ref="CX103" si="1833">IF($CQ103="PROQUIMA",$BC103+$BL103+$BU103+$CD103+$CM103,0)</f>
        <v>0</v>
      </c>
      <c r="CY103" s="240">
        <f t="shared" ref="CY103" si="1834">IF($CQ103="PROQUIMA",$BD103+$BM103+$BV103+$CE103+CN103,0)</f>
        <v>316.75</v>
      </c>
      <c r="CZ103" s="240">
        <f t="shared" ref="CZ103" si="1835">SUM(CR103:CY103)-CT103-CV103</f>
        <v>8191.75</v>
      </c>
      <c r="DA103" s="240">
        <f t="shared" ref="DA103" si="1836">IF($CQ103="UNHESA",$AW103+$BF103+$BO103+$BX103+$CG103,0)</f>
        <v>0</v>
      </c>
      <c r="DB103" s="240">
        <f t="shared" ref="DB103" si="1837">IF($CQ103="UNHESA",$AX103+$BG103+$BP103+$BY103+$CH103,0)</f>
        <v>0</v>
      </c>
      <c r="DC103" s="240">
        <f t="shared" ref="DC103" si="1838">IF($CQ103="UNHESA",$AY103+$BH103+$BQ103+$BZ103+$CI103,0)</f>
        <v>0</v>
      </c>
      <c r="DD103" s="240">
        <f t="shared" ref="DD103" si="1839">IF($CQ103="UNHESA",$AZ103+$BI103+$BR103+$CA103+$CJ103,0)</f>
        <v>0</v>
      </c>
      <c r="DE103" s="240">
        <f t="shared" ref="DE103" si="1840">IF($CQ103="UNHESA",$BA103+$BJ103+$BS103+$CB103+$CK103,0)</f>
        <v>0</v>
      </c>
      <c r="DF103" s="240">
        <f t="shared" ref="DF103" si="1841">IF($CQ103="UNHESA",$BB103+$BK103+$BT103+$CC103+$CL103,0)</f>
        <v>0</v>
      </c>
      <c r="DG103" s="240">
        <f t="shared" ref="DG103" si="1842">IF($CQ103="UNHESA",$BC103+$BL103+$BU103+$CD103+$CM103,0)</f>
        <v>0</v>
      </c>
      <c r="DH103" s="240">
        <f t="shared" ref="DH103" si="1843">IF($CQ103="UNHESA",$BD103+$BM103+$BV103+$CE103+$CN103,0)</f>
        <v>0</v>
      </c>
      <c r="DI103" s="240">
        <f t="shared" ref="DI103" si="1844">SUM(DA103:DH103)-DC103-DE103</f>
        <v>0</v>
      </c>
      <c r="DJ103" s="240">
        <f t="shared" ref="DJ103" si="1845">IF($CQ103="UNHESA LIQUIDOS",$AW103+$BF103+$BO103+$BX103+$CG103,0)</f>
        <v>0</v>
      </c>
      <c r="DK103" s="240">
        <f t="shared" ref="DK103" si="1846">IF($CQ103="UNHESA LIQUIDOS",$AX103+$BG103+$BP103+$BY103+$CH103,0)</f>
        <v>0</v>
      </c>
      <c r="DL103" s="240">
        <f t="shared" ref="DL103" si="1847">IF($CQ103="UNHESA LIQUIDOS",$AY103+$BH103+$BQ103+$BZ103+$CI103,0)</f>
        <v>0</v>
      </c>
      <c r="DM103" s="240">
        <f t="shared" ref="DM103" si="1848">IF($CQ103="UNHESA LIQUIDOS",$AZ103+$BI103+$BR103+$CA103+$CJ103,0)</f>
        <v>0</v>
      </c>
      <c r="DN103" s="240">
        <f t="shared" ref="DN103" si="1849">IF($CQ103="UNHESA LIQUIDOS",$BA103+$BJ103+$BS103+$CB103+$CK103,0)</f>
        <v>0</v>
      </c>
      <c r="DO103" s="240">
        <f t="shared" ref="DO103" si="1850">IF($CQ103="UNHESA LIQUIDOS",$BB103+$BK103+$BT103+$CC103+$CL103,0)</f>
        <v>0</v>
      </c>
      <c r="DP103" s="240">
        <f t="shared" ref="DP103" si="1851">IF($CQ103="UNHESA LIQUIDOS",$BC103+$BL103+$BU103+$CD103+$CM103,0)</f>
        <v>0</v>
      </c>
      <c r="DQ103" s="240">
        <f t="shared" ref="DQ103" si="1852">IF($CQ103="UNHESA LIQUIDOS",$BD103+$BM103+$BV103+$CE103+$CN103,0)</f>
        <v>0</v>
      </c>
      <c r="DR103" s="240">
        <f t="shared" ref="DR103" si="1853">SUM(DJ103:DQ103)-DL103-DN103</f>
        <v>0</v>
      </c>
      <c r="DS103" s="243">
        <f t="shared" ref="DS103" si="1854">IF($CQ103="ECONACIONAL",$AW103+$BF103+$BO103+$BX103+$CG103,0)</f>
        <v>0</v>
      </c>
      <c r="DT103" s="244">
        <f t="shared" ref="DT103" si="1855">IF($CQ103="ECONACIONAL",$AX103+$BG103+$BP103+$BY103+$CH103,0)</f>
        <v>0</v>
      </c>
      <c r="DU103" s="244">
        <f t="shared" ref="DU103" si="1856">IF($CQ103="ECONACIONAL",$AY103+$BH103+$BQ103+$BZ103+$CI103,0)</f>
        <v>0</v>
      </c>
      <c r="DV103" s="244">
        <f t="shared" ref="DV103" si="1857">IF($CQ103="ECONACIONAL",$AZ103+$BI103+$BR103+$CA103+$CJ103,0)</f>
        <v>0</v>
      </c>
      <c r="DW103" s="244">
        <f t="shared" ref="DW103" si="1858">IF($CQ103="ECONACIONAL",$BA103+$BJ103+$BS103+$CB103+$CK103,0)</f>
        <v>0</v>
      </c>
      <c r="DX103" s="244">
        <f t="shared" ref="DX103" si="1859">IF($CQ103="ECONACIONAL",$BB103+$BK103+$BT103+$CC103+$CL103,0)</f>
        <v>0</v>
      </c>
      <c r="DY103" s="244">
        <f t="shared" ref="DY103" si="1860">IF($CQ103="ECONACIONAL",$BC103+$BL103+$BU103+$CD103+$CM103,0)</f>
        <v>0</v>
      </c>
      <c r="DZ103" s="244">
        <f t="shared" ref="DZ103" si="1861">IF($CQ103="ECONACIONAL",$BD103+$BM103+$BV103+$CE103+$CN103,0)</f>
        <v>0</v>
      </c>
      <c r="EA103" s="244">
        <f t="shared" ref="EA103" si="1862">SUM(DS103:DZ103)-DU103-DW103</f>
        <v>0</v>
      </c>
      <c r="EB103" s="244">
        <f t="shared" ref="EB103" si="1863">IF($CQ103="CLEARTEC",$AW103+$BF103+$BO103+$BX103+$CG103,0)</f>
        <v>0</v>
      </c>
      <c r="EC103" s="244">
        <f t="shared" ref="EC103" si="1864">IF($CQ103="CLEARTEC",$AX103+$BG103+$BP103+$BY103+$CH103,0)</f>
        <v>0</v>
      </c>
      <c r="ED103" s="244">
        <f t="shared" ref="ED103" si="1865">IF($CQ103="CLEARTEC",$AY103+$BH103+$BQ103+$BZ103+$CI103,0)</f>
        <v>0</v>
      </c>
      <c r="EE103" s="244">
        <f t="shared" ref="EE103" si="1866">IF($CQ103="CLEARTEC",$AZ103+$BI103+$BR103+$CA103+$CJ103,0)</f>
        <v>0</v>
      </c>
      <c r="EF103" s="244">
        <f t="shared" ref="EF103" si="1867">IF($CQ103="CLEARTEC",$BA103+$BJ103+$BS103+$CB103+$CK103,0)</f>
        <v>0</v>
      </c>
      <c r="EG103" s="244">
        <f t="shared" ref="EG103" si="1868">IF($CQ103="CLEARTEC",$BB103+$BK103+$BT103+$CC103+$CL103,0)</f>
        <v>0</v>
      </c>
      <c r="EH103" s="244">
        <f t="shared" ref="EH103" si="1869">IF($CQ103="CLEARTEC",$BC103+$BL103+$BU103+$CD103+$CM103,0)</f>
        <v>0</v>
      </c>
      <c r="EI103" s="244">
        <f t="shared" ref="EI103" si="1870">IF($CQ103="CLEARTEC",$BD103+$BM103+$BV103+$CE103+$CN103,0)</f>
        <v>0</v>
      </c>
      <c r="EJ103" s="245">
        <f t="shared" ref="EJ103" si="1871">SUM(EB103:EI103)-ED103-EF103</f>
        <v>0</v>
      </c>
      <c r="EL103" s="1715">
        <v>318.48</v>
      </c>
      <c r="EM103" s="939"/>
      <c r="EN103" s="939"/>
      <c r="EO103" s="939">
        <f>75*2</f>
        <v>150</v>
      </c>
      <c r="EP103" s="939"/>
      <c r="EQ103" s="939"/>
      <c r="ER103" s="939"/>
      <c r="ES103" s="939"/>
      <c r="ET103" s="246"/>
      <c r="EU103" s="229">
        <f t="shared" ref="EU103" si="1872">+EP103+EQ103+ER103</f>
        <v>0</v>
      </c>
      <c r="EV103" s="913"/>
      <c r="EW103" s="1657">
        <f t="shared" ref="EW103" si="1873">IF($I103&lt;=15,EL103/2,EL103)</f>
        <v>159.24</v>
      </c>
      <c r="EX103" s="1657">
        <f t="shared" ref="EX103" si="1874">IF($I103&lt;=15,EM103/2,EM103)</f>
        <v>0</v>
      </c>
      <c r="EY103" s="1657">
        <f t="shared" ref="EY103" si="1875">IF($I103&lt;=15,EN103/2,EN103)</f>
        <v>0</v>
      </c>
      <c r="EZ103" s="1657">
        <f t="shared" ref="EZ103" si="1876">IF($I103&lt;=15,EO103/2,EO103)</f>
        <v>75</v>
      </c>
      <c r="FA103" s="1657">
        <f t="shared" ref="FA103" si="1877">IF($I103&lt;=15,EP103/2,EP103)</f>
        <v>0</v>
      </c>
      <c r="FB103" s="1657">
        <f t="shared" ref="FB103" si="1878">IF($I103&lt;=15,EQ103/2,EQ103)</f>
        <v>0</v>
      </c>
      <c r="FC103" s="1657">
        <f>IF($I103&lt;=15,ER103/2,ER103)</f>
        <v>0</v>
      </c>
      <c r="FD103" s="1657">
        <f t="shared" ref="FD103" si="1879">IF($I103&lt;=15,ES103/2,ES103)</f>
        <v>0</v>
      </c>
      <c r="FE103" s="1657">
        <f t="shared" ref="FE103" si="1880">IF($I103&lt;=15,ET103/2,ET103)</f>
        <v>0</v>
      </c>
      <c r="FF103" s="1657">
        <f t="shared" ref="FF103" si="1881">IF($I103&lt;=15,EU103/2,EU103)</f>
        <v>0</v>
      </c>
      <c r="FG103" s="248">
        <v>1</v>
      </c>
      <c r="FH103" s="248">
        <v>0</v>
      </c>
      <c r="FI103" s="248">
        <v>0</v>
      </c>
      <c r="FJ103" s="248">
        <v>0</v>
      </c>
      <c r="FK103" s="248">
        <v>0</v>
      </c>
      <c r="FL103" s="248">
        <v>1</v>
      </c>
      <c r="FN103" s="1370">
        <f t="shared" ref="FN103" si="1882">(((F103/30/8)*1.5)*(Q103+U103+Y103))-(AZ103+BI103+BR103)</f>
        <v>0</v>
      </c>
      <c r="FO103" s="1370">
        <f t="shared" ref="FO103" si="1883">(((F103/30/8)*2)*(S103+W103+AA103))-(BB103+BK103+BT103)</f>
        <v>0</v>
      </c>
      <c r="FP103" s="1371">
        <f t="shared" ref="FP103" si="1884">(SUM(AW103:CF103))-(SUM(CR103:DR103))</f>
        <v>0</v>
      </c>
      <c r="FQ103" s="1370">
        <f t="shared" ref="FQ103" si="1885">(F103/30*I103)-(CR103+DA103+DJ103)</f>
        <v>0</v>
      </c>
      <c r="FR103" s="1372">
        <f>(SUM(EL103:EU103))-((SUM(EW103:FF103))*$FR$5)</f>
        <v>234.24</v>
      </c>
    </row>
    <row r="104" spans="1:174" s="846" customFormat="1" ht="15.75" customHeight="1" outlineLevel="1">
      <c r="A104" s="265">
        <v>201020</v>
      </c>
      <c r="B104" s="835"/>
      <c r="C104" s="782"/>
      <c r="D104" s="835"/>
      <c r="F104" s="915">
        <f>+F103</f>
        <v>5000</v>
      </c>
      <c r="G104" s="915">
        <f t="shared" ref="G104:H104" si="1886">+G103</f>
        <v>250</v>
      </c>
      <c r="H104" s="915">
        <f t="shared" si="1886"/>
        <v>5250</v>
      </c>
      <c r="I104" s="914"/>
      <c r="J104" s="873"/>
      <c r="K104" s="873"/>
      <c r="L104" s="873"/>
      <c r="M104" s="873"/>
      <c r="N104" s="873"/>
      <c r="O104" s="873"/>
      <c r="P104" s="849"/>
      <c r="Q104" s="915">
        <f>+Q103</f>
        <v>0</v>
      </c>
      <c r="R104" s="915">
        <f t="shared" ref="R104:CB104" si="1887">+R103</f>
        <v>0</v>
      </c>
      <c r="S104" s="915">
        <f t="shared" si="1887"/>
        <v>0</v>
      </c>
      <c r="T104" s="915">
        <f t="shared" si="1887"/>
        <v>0</v>
      </c>
      <c r="U104" s="915">
        <f t="shared" si="1887"/>
        <v>0</v>
      </c>
      <c r="V104" s="915">
        <f t="shared" si="1887"/>
        <v>0</v>
      </c>
      <c r="W104" s="915">
        <f t="shared" si="1887"/>
        <v>0</v>
      </c>
      <c r="X104" s="915">
        <f t="shared" si="1887"/>
        <v>0</v>
      </c>
      <c r="Y104" s="915">
        <f t="shared" si="1887"/>
        <v>0</v>
      </c>
      <c r="Z104" s="915">
        <f t="shared" si="1887"/>
        <v>0</v>
      </c>
      <c r="AA104" s="915">
        <f t="shared" si="1887"/>
        <v>0</v>
      </c>
      <c r="AB104" s="915">
        <f t="shared" si="1887"/>
        <v>0</v>
      </c>
      <c r="AC104" s="915">
        <f t="shared" si="1887"/>
        <v>0</v>
      </c>
      <c r="AD104" s="915">
        <f t="shared" si="1887"/>
        <v>0</v>
      </c>
      <c r="AE104" s="915">
        <f t="shared" si="1887"/>
        <v>0</v>
      </c>
      <c r="AF104" s="915">
        <f t="shared" si="1887"/>
        <v>0</v>
      </c>
      <c r="AG104" s="915">
        <f t="shared" si="1887"/>
        <v>0</v>
      </c>
      <c r="AH104" s="915">
        <f t="shared" si="1887"/>
        <v>0</v>
      </c>
      <c r="AI104" s="915">
        <f t="shared" si="1887"/>
        <v>0</v>
      </c>
      <c r="AJ104" s="915">
        <f t="shared" si="1887"/>
        <v>0</v>
      </c>
      <c r="AK104" s="915">
        <f t="shared" si="1887"/>
        <v>0</v>
      </c>
      <c r="AL104" s="915">
        <f t="shared" si="1887"/>
        <v>0</v>
      </c>
      <c r="AM104" s="915">
        <f t="shared" si="1887"/>
        <v>0</v>
      </c>
      <c r="AN104" s="915">
        <f t="shared" si="1887"/>
        <v>0</v>
      </c>
      <c r="AO104" s="915">
        <f t="shared" si="1887"/>
        <v>0</v>
      </c>
      <c r="AP104" s="915">
        <f t="shared" si="1887"/>
        <v>0</v>
      </c>
      <c r="AQ104" s="915">
        <f t="shared" si="1887"/>
        <v>0</v>
      </c>
      <c r="AR104" s="915">
        <f t="shared" si="1887"/>
        <v>0</v>
      </c>
      <c r="AS104" s="915">
        <f t="shared" si="1887"/>
        <v>0</v>
      </c>
      <c r="AT104" s="915">
        <f t="shared" si="1887"/>
        <v>0</v>
      </c>
      <c r="AU104" s="915">
        <f t="shared" si="1887"/>
        <v>0</v>
      </c>
      <c r="AV104" s="915">
        <f t="shared" si="1887"/>
        <v>0</v>
      </c>
      <c r="AW104" s="1328">
        <f>+AW103</f>
        <v>2500</v>
      </c>
      <c r="AX104" s="915">
        <f t="shared" si="1887"/>
        <v>5375</v>
      </c>
      <c r="AY104" s="915">
        <f t="shared" si="1887"/>
        <v>0</v>
      </c>
      <c r="AZ104" s="915">
        <f t="shared" si="1887"/>
        <v>0</v>
      </c>
      <c r="BA104" s="915">
        <f t="shared" si="1887"/>
        <v>0</v>
      </c>
      <c r="BB104" s="915">
        <f t="shared" si="1887"/>
        <v>0</v>
      </c>
      <c r="BC104" s="915">
        <f t="shared" si="1887"/>
        <v>0</v>
      </c>
      <c r="BD104" s="915">
        <f t="shared" si="1887"/>
        <v>316.75</v>
      </c>
      <c r="BE104" s="915">
        <f t="shared" si="1887"/>
        <v>8191.75</v>
      </c>
      <c r="BF104" s="915">
        <f t="shared" si="1887"/>
        <v>0</v>
      </c>
      <c r="BG104" s="915">
        <f t="shared" si="1887"/>
        <v>0</v>
      </c>
      <c r="BH104" s="915">
        <f t="shared" si="1887"/>
        <v>0</v>
      </c>
      <c r="BI104" s="915">
        <f t="shared" si="1887"/>
        <v>0</v>
      </c>
      <c r="BJ104" s="915">
        <f t="shared" si="1887"/>
        <v>0</v>
      </c>
      <c r="BK104" s="915">
        <f t="shared" si="1887"/>
        <v>0</v>
      </c>
      <c r="BL104" s="915">
        <f t="shared" si="1887"/>
        <v>0</v>
      </c>
      <c r="BM104" s="915">
        <f t="shared" si="1887"/>
        <v>0</v>
      </c>
      <c r="BN104" s="915">
        <f t="shared" si="1887"/>
        <v>0</v>
      </c>
      <c r="BO104" s="915">
        <f t="shared" si="1887"/>
        <v>0</v>
      </c>
      <c r="BP104" s="915">
        <f t="shared" si="1887"/>
        <v>0</v>
      </c>
      <c r="BQ104" s="915">
        <f t="shared" si="1887"/>
        <v>0</v>
      </c>
      <c r="BR104" s="915">
        <f t="shared" si="1887"/>
        <v>0</v>
      </c>
      <c r="BS104" s="915">
        <f t="shared" si="1887"/>
        <v>0</v>
      </c>
      <c r="BT104" s="915">
        <f t="shared" si="1887"/>
        <v>0</v>
      </c>
      <c r="BU104" s="915">
        <f t="shared" si="1887"/>
        <v>0</v>
      </c>
      <c r="BV104" s="915">
        <f t="shared" si="1887"/>
        <v>0</v>
      </c>
      <c r="BW104" s="915">
        <f t="shared" si="1887"/>
        <v>0</v>
      </c>
      <c r="BX104" s="915">
        <f t="shared" si="1887"/>
        <v>0</v>
      </c>
      <c r="BY104" s="915">
        <f t="shared" si="1887"/>
        <v>0</v>
      </c>
      <c r="BZ104" s="915">
        <f t="shared" si="1887"/>
        <v>0</v>
      </c>
      <c r="CA104" s="915">
        <f t="shared" si="1887"/>
        <v>0</v>
      </c>
      <c r="CB104" s="915">
        <f t="shared" si="1887"/>
        <v>0</v>
      </c>
      <c r="CC104" s="915">
        <f t="shared" ref="CC104:EN104" si="1888">+CC103</f>
        <v>0</v>
      </c>
      <c r="CD104" s="915">
        <f t="shared" si="1888"/>
        <v>0</v>
      </c>
      <c r="CE104" s="915">
        <f t="shared" si="1888"/>
        <v>0</v>
      </c>
      <c r="CF104" s="915">
        <f t="shared" si="1888"/>
        <v>0</v>
      </c>
      <c r="CG104" s="915">
        <f t="shared" si="1888"/>
        <v>0</v>
      </c>
      <c r="CH104" s="915">
        <f t="shared" si="1888"/>
        <v>0</v>
      </c>
      <c r="CI104" s="915">
        <f t="shared" si="1888"/>
        <v>0</v>
      </c>
      <c r="CJ104" s="915">
        <f t="shared" si="1888"/>
        <v>0</v>
      </c>
      <c r="CK104" s="915">
        <f t="shared" si="1888"/>
        <v>0</v>
      </c>
      <c r="CL104" s="915">
        <f t="shared" si="1888"/>
        <v>0</v>
      </c>
      <c r="CM104" s="915">
        <f t="shared" si="1888"/>
        <v>0</v>
      </c>
      <c r="CN104" s="915">
        <f t="shared" si="1888"/>
        <v>0</v>
      </c>
      <c r="CO104" s="915">
        <f t="shared" si="1888"/>
        <v>0</v>
      </c>
      <c r="CP104" s="915">
        <f t="shared" si="1888"/>
        <v>0</v>
      </c>
      <c r="CQ104" s="915" t="str">
        <f t="shared" si="1888"/>
        <v>PROQUIMA</v>
      </c>
      <c r="CR104" s="915">
        <f t="shared" si="1888"/>
        <v>2500</v>
      </c>
      <c r="CS104" s="915">
        <f t="shared" si="1888"/>
        <v>5375</v>
      </c>
      <c r="CT104" s="915">
        <f t="shared" si="1888"/>
        <v>0</v>
      </c>
      <c r="CU104" s="915">
        <f t="shared" si="1888"/>
        <v>0</v>
      </c>
      <c r="CV104" s="915">
        <f t="shared" si="1888"/>
        <v>0</v>
      </c>
      <c r="CW104" s="915">
        <f t="shared" si="1888"/>
        <v>0</v>
      </c>
      <c r="CX104" s="915">
        <f t="shared" si="1888"/>
        <v>0</v>
      </c>
      <c r="CY104" s="915">
        <f t="shared" si="1888"/>
        <v>316.75</v>
      </c>
      <c r="CZ104" s="915">
        <f t="shared" si="1888"/>
        <v>8191.75</v>
      </c>
      <c r="DA104" s="915">
        <f t="shared" si="1888"/>
        <v>0</v>
      </c>
      <c r="DB104" s="915">
        <f t="shared" si="1888"/>
        <v>0</v>
      </c>
      <c r="DC104" s="915">
        <f t="shared" si="1888"/>
        <v>0</v>
      </c>
      <c r="DD104" s="915">
        <f t="shared" si="1888"/>
        <v>0</v>
      </c>
      <c r="DE104" s="915">
        <f t="shared" si="1888"/>
        <v>0</v>
      </c>
      <c r="DF104" s="915">
        <f t="shared" si="1888"/>
        <v>0</v>
      </c>
      <c r="DG104" s="915">
        <f t="shared" si="1888"/>
        <v>0</v>
      </c>
      <c r="DH104" s="915">
        <f t="shared" si="1888"/>
        <v>0</v>
      </c>
      <c r="DI104" s="915">
        <f t="shared" si="1888"/>
        <v>0</v>
      </c>
      <c r="DJ104" s="915">
        <f t="shared" si="1888"/>
        <v>0</v>
      </c>
      <c r="DK104" s="915">
        <f t="shared" si="1888"/>
        <v>0</v>
      </c>
      <c r="DL104" s="915">
        <f t="shared" si="1888"/>
        <v>0</v>
      </c>
      <c r="DM104" s="915">
        <f t="shared" si="1888"/>
        <v>0</v>
      </c>
      <c r="DN104" s="915">
        <f t="shared" si="1888"/>
        <v>0</v>
      </c>
      <c r="DO104" s="915">
        <f t="shared" si="1888"/>
        <v>0</v>
      </c>
      <c r="DP104" s="915">
        <f t="shared" si="1888"/>
        <v>0</v>
      </c>
      <c r="DQ104" s="915">
        <f t="shared" si="1888"/>
        <v>0</v>
      </c>
      <c r="DR104" s="915">
        <f t="shared" si="1888"/>
        <v>0</v>
      </c>
      <c r="DS104" s="915">
        <f t="shared" si="1888"/>
        <v>0</v>
      </c>
      <c r="DT104" s="915">
        <f t="shared" si="1888"/>
        <v>0</v>
      </c>
      <c r="DU104" s="915">
        <f t="shared" si="1888"/>
        <v>0</v>
      </c>
      <c r="DV104" s="915">
        <f t="shared" si="1888"/>
        <v>0</v>
      </c>
      <c r="DW104" s="915">
        <f t="shared" si="1888"/>
        <v>0</v>
      </c>
      <c r="DX104" s="915">
        <f t="shared" si="1888"/>
        <v>0</v>
      </c>
      <c r="DY104" s="915">
        <f t="shared" si="1888"/>
        <v>0</v>
      </c>
      <c r="DZ104" s="915">
        <f t="shared" si="1888"/>
        <v>0</v>
      </c>
      <c r="EA104" s="915">
        <f t="shared" si="1888"/>
        <v>0</v>
      </c>
      <c r="EB104" s="915">
        <f t="shared" si="1888"/>
        <v>0</v>
      </c>
      <c r="EC104" s="915">
        <f t="shared" si="1888"/>
        <v>0</v>
      </c>
      <c r="ED104" s="915">
        <f t="shared" si="1888"/>
        <v>0</v>
      </c>
      <c r="EE104" s="915">
        <f t="shared" si="1888"/>
        <v>0</v>
      </c>
      <c r="EF104" s="915">
        <f t="shared" si="1888"/>
        <v>0</v>
      </c>
      <c r="EG104" s="915">
        <f t="shared" si="1888"/>
        <v>0</v>
      </c>
      <c r="EH104" s="915">
        <f t="shared" si="1888"/>
        <v>0</v>
      </c>
      <c r="EI104" s="915">
        <f t="shared" si="1888"/>
        <v>0</v>
      </c>
      <c r="EJ104" s="915">
        <f t="shared" si="1888"/>
        <v>0</v>
      </c>
      <c r="EK104" s="915">
        <f t="shared" si="1888"/>
        <v>0</v>
      </c>
      <c r="EL104" s="915">
        <f t="shared" si="1888"/>
        <v>318.48</v>
      </c>
      <c r="EM104" s="915">
        <f t="shared" si="1888"/>
        <v>0</v>
      </c>
      <c r="EN104" s="915">
        <f t="shared" si="1888"/>
        <v>0</v>
      </c>
      <c r="EO104" s="915">
        <f t="shared" ref="EO104:FF104" si="1889">+EO103</f>
        <v>150</v>
      </c>
      <c r="EP104" s="915">
        <f t="shared" si="1889"/>
        <v>0</v>
      </c>
      <c r="EQ104" s="915">
        <f t="shared" si="1889"/>
        <v>0</v>
      </c>
      <c r="ER104" s="915">
        <f t="shared" si="1889"/>
        <v>0</v>
      </c>
      <c r="ES104" s="915">
        <f t="shared" si="1889"/>
        <v>0</v>
      </c>
      <c r="ET104" s="915">
        <f t="shared" si="1889"/>
        <v>0</v>
      </c>
      <c r="EU104" s="915">
        <f t="shared" si="1889"/>
        <v>0</v>
      </c>
      <c r="EV104" s="915">
        <f t="shared" si="1889"/>
        <v>0</v>
      </c>
      <c r="EW104" s="915">
        <f t="shared" si="1889"/>
        <v>159.24</v>
      </c>
      <c r="EX104" s="915">
        <f t="shared" si="1889"/>
        <v>0</v>
      </c>
      <c r="EY104" s="915">
        <f t="shared" si="1889"/>
        <v>0</v>
      </c>
      <c r="EZ104" s="915">
        <f t="shared" si="1889"/>
        <v>75</v>
      </c>
      <c r="FA104" s="915">
        <f t="shared" si="1889"/>
        <v>0</v>
      </c>
      <c r="FB104" s="915">
        <f t="shared" si="1889"/>
        <v>0</v>
      </c>
      <c r="FC104" s="915">
        <f t="shared" si="1889"/>
        <v>0</v>
      </c>
      <c r="FD104" s="915">
        <f t="shared" si="1889"/>
        <v>0</v>
      </c>
      <c r="FE104" s="915">
        <f t="shared" si="1889"/>
        <v>0</v>
      </c>
      <c r="FF104" s="915">
        <f t="shared" si="1889"/>
        <v>0</v>
      </c>
      <c r="FG104" s="875"/>
      <c r="FH104" s="875"/>
      <c r="FI104" s="875"/>
      <c r="FJ104" s="875"/>
      <c r="FK104" s="875"/>
      <c r="FL104" s="875"/>
    </row>
    <row r="105" spans="1:174" s="846" customFormat="1" ht="15.75" customHeight="1" outlineLevel="1">
      <c r="A105" s="835">
        <v>201020</v>
      </c>
      <c r="B105" s="835"/>
      <c r="C105" s="782" t="s">
        <v>445</v>
      </c>
      <c r="D105" s="835"/>
      <c r="F105" s="915"/>
      <c r="G105" s="915"/>
      <c r="H105" s="915"/>
      <c r="I105" s="914"/>
      <c r="J105" s="873"/>
      <c r="K105" s="873"/>
      <c r="L105" s="873"/>
      <c r="M105" s="873"/>
      <c r="N105" s="873"/>
      <c r="O105" s="873"/>
      <c r="P105" s="849"/>
      <c r="Q105" s="916"/>
      <c r="R105" s="914"/>
      <c r="S105" s="916"/>
      <c r="T105" s="914"/>
      <c r="U105" s="916"/>
      <c r="V105" s="914"/>
      <c r="W105" s="916"/>
      <c r="X105" s="914"/>
      <c r="Y105" s="916"/>
      <c r="Z105" s="914"/>
      <c r="AA105" s="917"/>
      <c r="AB105" s="914"/>
      <c r="AC105" s="917"/>
      <c r="AD105" s="914"/>
      <c r="AE105" s="917"/>
      <c r="AF105" s="914"/>
      <c r="AG105" s="914"/>
      <c r="AH105" s="914"/>
      <c r="AI105" s="917"/>
      <c r="AJ105" s="914"/>
      <c r="AK105" s="914"/>
      <c r="AL105" s="914"/>
      <c r="AM105" s="914"/>
      <c r="AN105" s="914"/>
      <c r="AO105" s="914"/>
      <c r="AP105" s="914"/>
      <c r="AQ105" s="914"/>
      <c r="AR105" s="914"/>
      <c r="AS105" s="914"/>
      <c r="AT105" s="914"/>
      <c r="AU105" s="872"/>
      <c r="AW105" s="914"/>
      <c r="AX105" s="914"/>
      <c r="AY105" s="914"/>
      <c r="AZ105" s="914"/>
      <c r="BA105" s="914"/>
      <c r="BB105" s="914"/>
      <c r="BC105" s="914"/>
      <c r="BD105" s="914"/>
      <c r="BE105" s="914"/>
      <c r="BF105" s="914"/>
      <c r="BG105" s="914"/>
      <c r="BH105" s="914"/>
      <c r="BI105" s="914"/>
      <c r="BJ105" s="914"/>
      <c r="BK105" s="914"/>
      <c r="BL105" s="914"/>
      <c r="BM105" s="914"/>
      <c r="BN105" s="914"/>
      <c r="BO105" s="914"/>
      <c r="BP105" s="914"/>
      <c r="BQ105" s="914"/>
      <c r="BR105" s="914"/>
      <c r="BS105" s="914"/>
      <c r="BT105" s="914"/>
      <c r="BU105" s="914"/>
      <c r="BV105" s="914"/>
      <c r="BW105" s="914"/>
      <c r="BX105" s="914"/>
      <c r="BY105" s="914"/>
      <c r="BZ105" s="914"/>
      <c r="CA105" s="914"/>
      <c r="CB105" s="914"/>
      <c r="CC105" s="914"/>
      <c r="CD105" s="914"/>
      <c r="CE105" s="914"/>
      <c r="CF105" s="914"/>
      <c r="CG105" s="914"/>
      <c r="CH105" s="914"/>
      <c r="CI105" s="914"/>
      <c r="CJ105" s="914"/>
      <c r="CK105" s="914"/>
      <c r="CL105" s="914"/>
      <c r="CM105" s="914"/>
      <c r="CN105" s="914"/>
      <c r="CO105" s="914"/>
      <c r="CR105" s="878"/>
      <c r="CS105" s="878"/>
      <c r="CT105" s="878"/>
      <c r="CU105" s="878"/>
      <c r="CV105" s="878"/>
      <c r="CW105" s="878"/>
      <c r="CX105" s="878"/>
      <c r="CY105" s="878"/>
      <c r="CZ105" s="878"/>
      <c r="DA105" s="878"/>
      <c r="DB105" s="878"/>
      <c r="DC105" s="878"/>
      <c r="DD105" s="878"/>
      <c r="DE105" s="878"/>
      <c r="DF105" s="878"/>
      <c r="DG105" s="878"/>
      <c r="DH105" s="878"/>
      <c r="DI105" s="872"/>
      <c r="DJ105" s="878"/>
      <c r="DK105" s="878"/>
      <c r="DL105" s="878"/>
      <c r="DM105" s="878"/>
      <c r="DN105" s="878"/>
      <c r="DO105" s="878"/>
      <c r="DP105" s="878"/>
      <c r="DQ105" s="878"/>
      <c r="DR105" s="878"/>
      <c r="DS105" s="878"/>
      <c r="DT105" s="878"/>
      <c r="DU105" s="878"/>
      <c r="DV105" s="878"/>
      <c r="DW105" s="878"/>
      <c r="DX105" s="878"/>
      <c r="DY105" s="878"/>
      <c r="DZ105" s="878"/>
      <c r="EA105" s="878"/>
      <c r="EB105" s="878"/>
      <c r="EC105" s="878"/>
      <c r="ED105" s="878"/>
      <c r="EE105" s="878"/>
      <c r="EF105" s="878"/>
      <c r="EG105" s="878"/>
      <c r="EH105" s="878"/>
      <c r="EI105" s="878"/>
      <c r="EJ105" s="878"/>
      <c r="EL105" s="1400"/>
      <c r="EO105" s="246"/>
      <c r="EV105" s="775"/>
      <c r="FG105" s="875"/>
      <c r="FH105" s="875"/>
      <c r="FI105" s="875"/>
      <c r="FJ105" s="875"/>
      <c r="FK105" s="875"/>
      <c r="FL105" s="875"/>
    </row>
    <row r="106" spans="1:174" s="1667" customFormat="1" ht="15" customHeight="1" outlineLevel="1">
      <c r="A106" s="1658">
        <v>201020</v>
      </c>
      <c r="B106" s="1659">
        <v>25</v>
      </c>
      <c r="C106" s="1660" t="s">
        <v>210</v>
      </c>
      <c r="D106" s="1661" t="s">
        <v>211</v>
      </c>
      <c r="E106" s="1662" t="s">
        <v>20</v>
      </c>
      <c r="F106" s="1663">
        <v>6000</v>
      </c>
      <c r="G106" s="1663">
        <f>250</f>
        <v>250</v>
      </c>
      <c r="H106" s="1663">
        <f>+F106+G106</f>
        <v>6250</v>
      </c>
      <c r="I106" s="231">
        <v>14</v>
      </c>
      <c r="J106" s="1665">
        <v>1</v>
      </c>
      <c r="K106" s="1666">
        <v>0</v>
      </c>
      <c r="L106" s="1666">
        <v>0</v>
      </c>
      <c r="M106" s="1666">
        <v>0</v>
      </c>
      <c r="N106" s="1666">
        <v>0</v>
      </c>
      <c r="O106" s="1666">
        <f>SUM(J106:N106)</f>
        <v>1</v>
      </c>
      <c r="P106" s="1667" t="s">
        <v>916</v>
      </c>
      <c r="Q106" s="1668"/>
      <c r="R106" s="1664">
        <f>($F106/30/8*1.5)*Q106</f>
        <v>0</v>
      </c>
      <c r="S106" s="1669">
        <v>0</v>
      </c>
      <c r="T106" s="1664">
        <f>($F106/30/8*2)*S106</f>
        <v>0</v>
      </c>
      <c r="U106" s="1669"/>
      <c r="V106" s="1664">
        <f>($F106/30/8*1.5)*U106</f>
        <v>0</v>
      </c>
      <c r="W106" s="1669"/>
      <c r="X106" s="1664">
        <f>($F106/30/8*2)*W106</f>
        <v>0</v>
      </c>
      <c r="Y106" s="1669"/>
      <c r="Z106" s="1664">
        <f>(($F106/30/8)*1.5)*Y106</f>
        <v>0</v>
      </c>
      <c r="AA106" s="1670"/>
      <c r="AB106" s="1664">
        <f>(($F106/30/8)*2)*AA106</f>
        <v>0</v>
      </c>
      <c r="AC106" s="1670"/>
      <c r="AD106" s="1664">
        <f>(($F106/30/8)*1.5)*AC106</f>
        <v>0</v>
      </c>
      <c r="AE106" s="1670"/>
      <c r="AF106" s="1664">
        <f>(($F106/30/8)*2)*AE106</f>
        <v>0</v>
      </c>
      <c r="AG106" s="1664"/>
      <c r="AH106" s="1664">
        <f>(($F106/30/8)*1.5)*AG106</f>
        <v>0</v>
      </c>
      <c r="AI106" s="1670"/>
      <c r="AJ106" s="1664">
        <f>(($F106/30/8)*2)*AI106</f>
        <v>0</v>
      </c>
      <c r="AK106" s="1663"/>
      <c r="AL106" s="1663"/>
      <c r="AM106" s="1663"/>
      <c r="AN106" s="1663"/>
      <c r="AO106" s="1663"/>
      <c r="AP106" s="1663"/>
      <c r="AQ106" s="1663"/>
      <c r="AR106" s="1663"/>
      <c r="AS106" s="1663"/>
      <c r="AT106" s="1663"/>
      <c r="AU106" s="1663"/>
      <c r="AV106" s="1671"/>
      <c r="AW106" s="1664">
        <f>((F106/30)*I106)*$J106</f>
        <v>2800</v>
      </c>
      <c r="AX106" s="1672">
        <f>((G106/30)*I106)*$J106+5250</f>
        <v>5366.666666666667</v>
      </c>
      <c r="AY106" s="1664">
        <f t="shared" ref="AY106" si="1890">Q106</f>
        <v>0</v>
      </c>
      <c r="AZ106" s="1664">
        <f t="shared" ref="AZ106" si="1891">R106</f>
        <v>0</v>
      </c>
      <c r="BA106" s="1664">
        <f t="shared" ref="BA106" si="1892">S106</f>
        <v>0</v>
      </c>
      <c r="BB106" s="1664">
        <f t="shared" ref="BB106" si="1893">T106</f>
        <v>0</v>
      </c>
      <c r="BC106" s="1664">
        <f>AK106+AP106</f>
        <v>0</v>
      </c>
      <c r="BD106" s="1664">
        <f t="shared" ref="BD106" si="1894">(AW106+AZ106+BB106+BC106)*0.1267</f>
        <v>354.76000000000005</v>
      </c>
      <c r="BE106" s="1673">
        <f>SUM(AW106:BD106)-AY106-BA106</f>
        <v>8521.4266666666663</v>
      </c>
      <c r="BF106" s="1664">
        <f>(($F106/30)*$I106)*$K106</f>
        <v>0</v>
      </c>
      <c r="BG106" s="1672">
        <f>(($G106/30)*$I106)*$K106</f>
        <v>0</v>
      </c>
      <c r="BH106" s="1664">
        <f>U106</f>
        <v>0</v>
      </c>
      <c r="BI106" s="1664">
        <f>V106</f>
        <v>0</v>
      </c>
      <c r="BJ106" s="1664"/>
      <c r="BK106" s="1664">
        <f>X106</f>
        <v>0</v>
      </c>
      <c r="BL106" s="1664">
        <v>0</v>
      </c>
      <c r="BM106" s="1664">
        <f t="shared" ref="BM106" si="1895">(+BF106+BI106+BK106+BL106)*0.1267</f>
        <v>0</v>
      </c>
      <c r="BN106" s="1663">
        <f>SUM(BF106:BM106)-BH106-BJ106</f>
        <v>0</v>
      </c>
      <c r="BO106" s="1664">
        <f>(($F106/30)*$I106)*$L106</f>
        <v>0</v>
      </c>
      <c r="BP106" s="1664">
        <f>(($G106/30)*$I106)*$L106</f>
        <v>0</v>
      </c>
      <c r="BQ106" s="1664">
        <f t="shared" ref="BQ106" si="1896">Y106</f>
        <v>0</v>
      </c>
      <c r="BR106" s="1664">
        <f t="shared" ref="BR106" si="1897">Z106</f>
        <v>0</v>
      </c>
      <c r="BS106" s="1664">
        <f t="shared" ref="BS106" si="1898">AA106</f>
        <v>0</v>
      </c>
      <c r="BT106" s="1664">
        <f>AB106</f>
        <v>0</v>
      </c>
      <c r="BU106" s="1664">
        <f>AM106+AR106</f>
        <v>0</v>
      </c>
      <c r="BV106" s="1664">
        <f t="shared" ref="BV106" si="1899">(BO106+BR106+BT106+BU106)*0.1267</f>
        <v>0</v>
      </c>
      <c r="BW106" s="1664">
        <f>SUM(BO106:BV106)-BQ106-BS106</f>
        <v>0</v>
      </c>
      <c r="BX106" s="1674">
        <f>(($F106/30)*$I106)*$M106</f>
        <v>0</v>
      </c>
      <c r="BY106" s="1675">
        <f>(($G106/30)*$I106)*$M106</f>
        <v>0</v>
      </c>
      <c r="BZ106" s="1675">
        <f t="shared" ref="BZ106" si="1900">AC106</f>
        <v>0</v>
      </c>
      <c r="CA106" s="1675">
        <f t="shared" ref="CA106" si="1901">AD106</f>
        <v>0</v>
      </c>
      <c r="CB106" s="1675">
        <f t="shared" ref="CB106" si="1902">AE106</f>
        <v>0</v>
      </c>
      <c r="CC106" s="1675">
        <f t="shared" ref="CC106" si="1903">AF106</f>
        <v>0</v>
      </c>
      <c r="CD106" s="1675">
        <f>AN106+AS106</f>
        <v>0</v>
      </c>
      <c r="CE106" s="1675">
        <f>(BX106+CA106+CC106)*0.1267</f>
        <v>0</v>
      </c>
      <c r="CF106" s="1675">
        <f>SUM(BX106:CE106)-BZ106-CB106</f>
        <v>0</v>
      </c>
      <c r="CG106" s="1675">
        <f>(($F106/30)*$I106)*N106</f>
        <v>0</v>
      </c>
      <c r="CH106" s="1675">
        <f>(($G106/30)*$I106)*$N106</f>
        <v>0</v>
      </c>
      <c r="CI106" s="1675">
        <f>+AG106</f>
        <v>0</v>
      </c>
      <c r="CJ106" s="1675">
        <f t="shared" ref="CJ106" si="1904">AH106</f>
        <v>0</v>
      </c>
      <c r="CK106" s="1675">
        <f t="shared" ref="CK106" si="1905">AI106</f>
        <v>0</v>
      </c>
      <c r="CL106" s="1675">
        <f t="shared" ref="CL106" si="1906">AJ106</f>
        <v>0</v>
      </c>
      <c r="CM106" s="1675">
        <f>AO106+AT106</f>
        <v>0</v>
      </c>
      <c r="CN106" s="1675">
        <f>(CG106+CJ106+CL106)*0.1267</f>
        <v>0</v>
      </c>
      <c r="CO106" s="1676">
        <f>SUM(CG106:CN106)-CI106-CK106</f>
        <v>0</v>
      </c>
      <c r="CQ106" s="1662" t="s">
        <v>20</v>
      </c>
      <c r="CR106" s="1664">
        <f t="shared" ref="CR106" si="1907">IF($CQ106="PROQUIMA",$AW106+$BF106+$BO106+$BX106+$CG106,0)</f>
        <v>2800</v>
      </c>
      <c r="CS106" s="1664">
        <f>IF($CQ106="PROQUIMA",$AX106+$BG106+$BP106+$BY106+$CH106,0)</f>
        <v>5366.666666666667</v>
      </c>
      <c r="CT106" s="1664">
        <f t="shared" ref="CT106" si="1908">IF($CQ106="PROQUIMA",$AY106+$BH106+$BQ106+$BZ106+$CI106,0)</f>
        <v>0</v>
      </c>
      <c r="CU106" s="1664">
        <f t="shared" ref="CU106" si="1909">IF($CQ106="PROQUIMA",$AZ106+$BI106+$BR106+$CA106+$CJ106,0)</f>
        <v>0</v>
      </c>
      <c r="CV106" s="1664">
        <f t="shared" ref="CV106" si="1910">IF($CQ106="PROQUIMA",$BA106+$BJ106+$BS106+$CB106+$CK106,0)</f>
        <v>0</v>
      </c>
      <c r="CW106" s="1664">
        <f t="shared" ref="CW106" si="1911">IF($CQ106="PROQUIMA",$BB106+$BK106+$BT106+$CC106+$CL106,0)</f>
        <v>0</v>
      </c>
      <c r="CX106" s="1664">
        <f t="shared" ref="CX106" si="1912">IF($CQ106="PROQUIMA",$BC106+$BL106+$BU106+$CD106+$CM106,0)</f>
        <v>0</v>
      </c>
      <c r="CY106" s="1664">
        <f>IF($CQ106="PROQUIMA",$BD106+$BM106+$BV106+$CE106+CN106,0)</f>
        <v>354.76000000000005</v>
      </c>
      <c r="CZ106" s="1664">
        <f>SUM(CR106:CY106)-CT106-CV106</f>
        <v>8521.4266666666663</v>
      </c>
      <c r="DA106" s="1664">
        <f t="shared" ref="DA106" si="1913">IF($CQ106="UNHESA",$AW106+$BF106+$BO106+$BX106+$CG106,0)</f>
        <v>0</v>
      </c>
      <c r="DB106" s="1664">
        <f t="shared" ref="DB106" si="1914">IF($CQ106="UNHESA",$AX106+$BG106+$BP106+$BY106+$CH106,0)</f>
        <v>0</v>
      </c>
      <c r="DC106" s="1664">
        <f t="shared" ref="DC106" si="1915">IF($CQ106="UNHESA",$AY106+$BH106+$BQ106+$BZ106+$CI106,0)</f>
        <v>0</v>
      </c>
      <c r="DD106" s="1664">
        <f t="shared" ref="DD106" si="1916">IF($CQ106="UNHESA",$AZ106+$BI106+$BR106+$CA106+$CJ106,0)</f>
        <v>0</v>
      </c>
      <c r="DE106" s="1664">
        <f t="shared" ref="DE106" si="1917">IF($CQ106="UNHESA",$BA106+$BJ106+$BS106+$CB106+$CK106,0)</f>
        <v>0</v>
      </c>
      <c r="DF106" s="1664">
        <f t="shared" ref="DF106" si="1918">IF($CQ106="UNHESA",$BB106+$BK106+$BT106+$CC106+$CL106,0)</f>
        <v>0</v>
      </c>
      <c r="DG106" s="1664">
        <f t="shared" ref="DG106" si="1919">IF($CQ106="UNHESA",$BC106+$BL106+$BU106+$CD106+$CM106,0)</f>
        <v>0</v>
      </c>
      <c r="DH106" s="1664">
        <f t="shared" ref="DH106" si="1920">IF($CQ106="UNHESA",$BD106+$BM106+$BV106+$CE106+$CN106,0)</f>
        <v>0</v>
      </c>
      <c r="DI106" s="1664">
        <f>SUM(DA106:DH106)-DC106-DE106</f>
        <v>0</v>
      </c>
      <c r="DJ106" s="1664">
        <f>IF($CQ106="UNHESA LIQUIDOS",$AW106+$BF106+$BO106+$BX106+$CG106,0)</f>
        <v>0</v>
      </c>
      <c r="DK106" s="1664">
        <f>IF($CQ106="UNHESA LIQUIDOS",$AX106+$BG106+$BP106+$BY106+$CH106,0)</f>
        <v>0</v>
      </c>
      <c r="DL106" s="1672">
        <f>IF($CQ106="UNHESA LIQUIDOS",$AY106+$BH106+$BQ106+$BZ106+$CI106,0)</f>
        <v>0</v>
      </c>
      <c r="DM106" s="1664">
        <f>IF($CQ106="UNHESA LIQUIDOS",$AZ106+$BI106+$BR106+$CA106+$CJ106,0)</f>
        <v>0</v>
      </c>
      <c r="DN106" s="1664">
        <f>IF($CQ106="UNHESA LIQUIDOS",$BA106+$BJ106+$BS106+$CB106+$CK106,0)</f>
        <v>0</v>
      </c>
      <c r="DO106" s="1664">
        <f>IF($CQ106="UNHESA LIQUIDOS",$BB106+$BK106+$BT106+$CC106+$CL106,0)</f>
        <v>0</v>
      </c>
      <c r="DP106" s="1664">
        <f>IF($CQ106="UNHESA LIQUIDOS",$BC106+$BL106+$BU106+$CD106+$CM106,0)</f>
        <v>0</v>
      </c>
      <c r="DQ106" s="1664">
        <f>IF($CQ106="UNHESA LIQUIDOS",$BD106+$BM106+$BV106+$CE106+$CN106,0)</f>
        <v>0</v>
      </c>
      <c r="DR106" s="1664">
        <f>SUM(DJ106:DQ106)-DL106-DN106</f>
        <v>0</v>
      </c>
      <c r="DS106" s="1674">
        <f t="shared" ref="DS106" si="1921">IF($CQ106="ECONACIONAL",$AW106+$BF106+$BO106+$BX106+$CG106,0)</f>
        <v>0</v>
      </c>
      <c r="DT106" s="1675">
        <f t="shared" ref="DT106" si="1922">IF($CQ106="ECONACIONAL",$AX106+$BG106+$BP106+$BY106+$CH106,0)</f>
        <v>0</v>
      </c>
      <c r="DU106" s="1675">
        <f t="shared" ref="DU106" si="1923">IF($CQ106="ECONACIONAL",$AY106+$BH106+$BQ106+$BZ106+$CI106,0)</f>
        <v>0</v>
      </c>
      <c r="DV106" s="1675">
        <f t="shared" ref="DV106" si="1924">IF($CQ106="ECONACIONAL",$AZ106+$BI106+$BR106+$CA106+$CJ106,0)</f>
        <v>0</v>
      </c>
      <c r="DW106" s="1675">
        <f t="shared" ref="DW106" si="1925">IF($CQ106="ECONACIONAL",$BA106+$BJ106+$BS106+$CB106+$CK106,0)</f>
        <v>0</v>
      </c>
      <c r="DX106" s="1675">
        <f t="shared" ref="DX106" si="1926">IF($CQ106="ECONACIONAL",$BB106+$BK106+$BT106+$CC106+$CL106,0)</f>
        <v>0</v>
      </c>
      <c r="DY106" s="1675">
        <f t="shared" ref="DY106" si="1927">IF($CQ106="ECONACIONAL",$BC106+$BL106+$BU106+$CD106+$CM106,0)</f>
        <v>0</v>
      </c>
      <c r="DZ106" s="1675">
        <f t="shared" ref="DZ106" si="1928">IF($CQ106="ECONACIONAL",$BD106+$BM106+$BV106+$CE106+$CN106,0)</f>
        <v>0</v>
      </c>
      <c r="EA106" s="1675">
        <f>SUM(DS106:DZ106)-DU106-DW106</f>
        <v>0</v>
      </c>
      <c r="EB106" s="1675">
        <f t="shared" ref="EB106" si="1929">IF($CQ106="CLEARTEC",$AW106+$BF106+$BO106+$BX106+$CG106,0)</f>
        <v>0</v>
      </c>
      <c r="EC106" s="1675">
        <f t="shared" ref="EC106" si="1930">IF($CQ106="CLEARTEC",$AX106+$BG106+$BP106+$BY106+$CH106,0)</f>
        <v>0</v>
      </c>
      <c r="ED106" s="1675">
        <f t="shared" ref="ED106" si="1931">IF($CQ106="CLEARTEC",$AY106+$BH106+$BQ106+$BZ106+$CI106,0)</f>
        <v>0</v>
      </c>
      <c r="EE106" s="1675">
        <f t="shared" ref="EE106" si="1932">IF($CQ106="CLEARTEC",$AZ106+$BI106+$BR106+$CA106+$CJ106,0)</f>
        <v>0</v>
      </c>
      <c r="EF106" s="1675">
        <f t="shared" ref="EF106" si="1933">IF($CQ106="CLEARTEC",$BA106+$BJ106+$BS106+$CB106+$CK106,0)</f>
        <v>0</v>
      </c>
      <c r="EG106" s="1675">
        <f t="shared" ref="EG106" si="1934">IF($CQ106="CLEARTEC",$BB106+$BK106+$BT106+$CC106+$CL106,0)</f>
        <v>0</v>
      </c>
      <c r="EH106" s="1675">
        <f t="shared" ref="EH106" si="1935">IF($CQ106="CLEARTEC",$BC106+$BL106+$BU106+$CD106+$CM106,0)</f>
        <v>0</v>
      </c>
      <c r="EI106" s="1675">
        <f t="shared" ref="EI106" si="1936">IF($CQ106="CLEARTEC",$BD106+$BM106+$BV106+$CE106+$CN106,0)</f>
        <v>0</v>
      </c>
      <c r="EJ106" s="1676">
        <f>SUM(EB106:EI106)-ED106-EF106</f>
        <v>0</v>
      </c>
      <c r="EL106" s="1716">
        <v>349.15</v>
      </c>
      <c r="EM106" s="1677"/>
      <c r="EN106" s="1662"/>
      <c r="EO106" s="1662"/>
      <c r="EP106" s="1661"/>
      <c r="EQ106" s="1661"/>
      <c r="ER106" s="1661"/>
      <c r="ES106" s="1678"/>
      <c r="ET106" s="1678"/>
      <c r="EU106" s="1662">
        <f t="shared" ref="EU106" si="1937">+EP106+EQ106+ER106</f>
        <v>0</v>
      </c>
      <c r="EV106" s="1679"/>
      <c r="EW106" s="1669">
        <f t="shared" ref="EW106" si="1938">IF($I106&lt;=15,EL106/2,EL106)</f>
        <v>174.57499999999999</v>
      </c>
      <c r="EX106" s="1669">
        <f t="shared" ref="EX106" si="1939">IF($I106&lt;=15,EM106/2,EM106)</f>
        <v>0</v>
      </c>
      <c r="EY106" s="1669">
        <f t="shared" ref="EY106" si="1940">IF($I106&lt;=15,EN106/2,EN106)</f>
        <v>0</v>
      </c>
      <c r="EZ106" s="1669">
        <f t="shared" ref="EZ106" si="1941">IF($I106&lt;=15,EO106/2,EO106)</f>
        <v>0</v>
      </c>
      <c r="FA106" s="1669">
        <f t="shared" ref="FA106" si="1942">IF($I106&lt;=15,EP106/2,EP106)</f>
        <v>0</v>
      </c>
      <c r="FB106" s="1669">
        <f t="shared" ref="FB106" si="1943">IF($I106&lt;=15,EQ106/2,EQ106)</f>
        <v>0</v>
      </c>
      <c r="FC106" s="1669">
        <f>IF($I106&lt;=15,ER106/2,ER106)</f>
        <v>0</v>
      </c>
      <c r="FD106" s="1669">
        <f t="shared" ref="FD106" si="1944">IF($I106&lt;=15,ES106/2,ES106)</f>
        <v>0</v>
      </c>
      <c r="FE106" s="1669">
        <f t="shared" ref="FE106" si="1945">IF($I106&lt;=15,ET106/2,ET106)</f>
        <v>0</v>
      </c>
      <c r="FF106" s="1669">
        <f t="shared" ref="FF106" si="1946">IF($I106&lt;=15,EU106/2,EU106)</f>
        <v>0</v>
      </c>
      <c r="FG106" s="1680">
        <v>1</v>
      </c>
      <c r="FH106" s="1680">
        <v>0</v>
      </c>
      <c r="FI106" s="1680">
        <v>0</v>
      </c>
      <c r="FJ106" s="1680">
        <v>0</v>
      </c>
      <c r="FK106" s="1680">
        <v>0</v>
      </c>
      <c r="FL106" s="1680">
        <v>1</v>
      </c>
      <c r="FM106" s="1681"/>
      <c r="FN106" s="1682">
        <f t="shared" ref="FN106" si="1947">(((F106/30/8)*1.5)*(Q106+U106+Y106))-(AZ106+BI106+BR106)</f>
        <v>0</v>
      </c>
      <c r="FO106" s="1682">
        <f t="shared" ref="FO106" si="1948">(((F106/30/8)*2)*(S106+W106+AA106))-(BB106+BK106+BT106)</f>
        <v>0</v>
      </c>
      <c r="FP106" s="1683">
        <f t="shared" ref="FP106" si="1949">(SUM(AW106:CF106))-(SUM(CR106:DR106))</f>
        <v>0</v>
      </c>
      <c r="FQ106" s="1682">
        <f t="shared" ref="FQ106" si="1950">(F106/30*I106)-(CR106+DA106+DJ106)</f>
        <v>0</v>
      </c>
      <c r="FR106" s="1684">
        <f>(SUM(EL106:EU106))-((SUM(EW106:FF106))*$FR$5)</f>
        <v>174.57499999999999</v>
      </c>
    </row>
    <row r="107" spans="1:174" s="846" customFormat="1" ht="15.75" customHeight="1" outlineLevel="1">
      <c r="A107" s="835">
        <v>201020</v>
      </c>
      <c r="B107" s="835"/>
      <c r="C107" s="782"/>
      <c r="D107" s="835"/>
      <c r="F107" s="915">
        <f>+F106</f>
        <v>6000</v>
      </c>
      <c r="G107" s="915">
        <f t="shared" ref="G107:H107" si="1951">+G106</f>
        <v>250</v>
      </c>
      <c r="H107" s="915">
        <f t="shared" si="1951"/>
        <v>6250</v>
      </c>
      <c r="I107" s="914"/>
      <c r="J107" s="873"/>
      <c r="K107" s="873"/>
      <c r="L107" s="873"/>
      <c r="M107" s="873"/>
      <c r="N107" s="873"/>
      <c r="O107" s="873"/>
      <c r="P107" s="849"/>
      <c r="Q107" s="915">
        <f>+Q106</f>
        <v>0</v>
      </c>
      <c r="R107" s="915">
        <f t="shared" ref="R107:CB107" si="1952">+R106</f>
        <v>0</v>
      </c>
      <c r="S107" s="915">
        <f t="shared" si="1952"/>
        <v>0</v>
      </c>
      <c r="T107" s="915">
        <f t="shared" si="1952"/>
        <v>0</v>
      </c>
      <c r="U107" s="915">
        <f t="shared" si="1952"/>
        <v>0</v>
      </c>
      <c r="V107" s="915">
        <f t="shared" si="1952"/>
        <v>0</v>
      </c>
      <c r="W107" s="915">
        <f t="shared" si="1952"/>
        <v>0</v>
      </c>
      <c r="X107" s="915">
        <f t="shared" si="1952"/>
        <v>0</v>
      </c>
      <c r="Y107" s="915">
        <f t="shared" si="1952"/>
        <v>0</v>
      </c>
      <c r="Z107" s="915">
        <f t="shared" si="1952"/>
        <v>0</v>
      </c>
      <c r="AA107" s="915">
        <f t="shared" si="1952"/>
        <v>0</v>
      </c>
      <c r="AB107" s="915">
        <f t="shared" si="1952"/>
        <v>0</v>
      </c>
      <c r="AC107" s="915">
        <f t="shared" si="1952"/>
        <v>0</v>
      </c>
      <c r="AD107" s="915">
        <f t="shared" si="1952"/>
        <v>0</v>
      </c>
      <c r="AE107" s="915">
        <f t="shared" si="1952"/>
        <v>0</v>
      </c>
      <c r="AF107" s="915">
        <f t="shared" si="1952"/>
        <v>0</v>
      </c>
      <c r="AG107" s="915">
        <f t="shared" si="1952"/>
        <v>0</v>
      </c>
      <c r="AH107" s="915">
        <f t="shared" si="1952"/>
        <v>0</v>
      </c>
      <c r="AI107" s="915">
        <f t="shared" si="1952"/>
        <v>0</v>
      </c>
      <c r="AJ107" s="915">
        <f t="shared" si="1952"/>
        <v>0</v>
      </c>
      <c r="AK107" s="915">
        <f t="shared" si="1952"/>
        <v>0</v>
      </c>
      <c r="AL107" s="915">
        <f t="shared" si="1952"/>
        <v>0</v>
      </c>
      <c r="AM107" s="915">
        <f t="shared" si="1952"/>
        <v>0</v>
      </c>
      <c r="AN107" s="915">
        <f t="shared" si="1952"/>
        <v>0</v>
      </c>
      <c r="AO107" s="915">
        <f t="shared" si="1952"/>
        <v>0</v>
      </c>
      <c r="AP107" s="915">
        <f t="shared" si="1952"/>
        <v>0</v>
      </c>
      <c r="AQ107" s="915">
        <f t="shared" si="1952"/>
        <v>0</v>
      </c>
      <c r="AR107" s="915">
        <f t="shared" si="1952"/>
        <v>0</v>
      </c>
      <c r="AS107" s="915">
        <f t="shared" si="1952"/>
        <v>0</v>
      </c>
      <c r="AT107" s="915">
        <f t="shared" si="1952"/>
        <v>0</v>
      </c>
      <c r="AU107" s="915">
        <f t="shared" si="1952"/>
        <v>0</v>
      </c>
      <c r="AV107" s="915">
        <f t="shared" si="1952"/>
        <v>0</v>
      </c>
      <c r="AW107" s="1328">
        <f>+AW106</f>
        <v>2800</v>
      </c>
      <c r="AX107" s="915">
        <f t="shared" si="1952"/>
        <v>5366.666666666667</v>
      </c>
      <c r="AY107" s="915">
        <f t="shared" si="1952"/>
        <v>0</v>
      </c>
      <c r="AZ107" s="915">
        <f t="shared" si="1952"/>
        <v>0</v>
      </c>
      <c r="BA107" s="915">
        <f t="shared" si="1952"/>
        <v>0</v>
      </c>
      <c r="BB107" s="915">
        <f t="shared" si="1952"/>
        <v>0</v>
      </c>
      <c r="BC107" s="915">
        <f t="shared" si="1952"/>
        <v>0</v>
      </c>
      <c r="BD107" s="915">
        <f t="shared" si="1952"/>
        <v>354.76000000000005</v>
      </c>
      <c r="BE107" s="915">
        <f t="shared" si="1952"/>
        <v>8521.4266666666663</v>
      </c>
      <c r="BF107" s="915">
        <f t="shared" si="1952"/>
        <v>0</v>
      </c>
      <c r="BG107" s="915">
        <f t="shared" si="1952"/>
        <v>0</v>
      </c>
      <c r="BH107" s="915">
        <f t="shared" si="1952"/>
        <v>0</v>
      </c>
      <c r="BI107" s="915">
        <f t="shared" si="1952"/>
        <v>0</v>
      </c>
      <c r="BJ107" s="915">
        <f t="shared" si="1952"/>
        <v>0</v>
      </c>
      <c r="BK107" s="915">
        <f t="shared" si="1952"/>
        <v>0</v>
      </c>
      <c r="BL107" s="915">
        <f t="shared" si="1952"/>
        <v>0</v>
      </c>
      <c r="BM107" s="915">
        <f t="shared" si="1952"/>
        <v>0</v>
      </c>
      <c r="BN107" s="915">
        <f>+BN106</f>
        <v>0</v>
      </c>
      <c r="BO107" s="915">
        <f t="shared" si="1952"/>
        <v>0</v>
      </c>
      <c r="BP107" s="915">
        <f t="shared" si="1952"/>
        <v>0</v>
      </c>
      <c r="BQ107" s="915">
        <f t="shared" si="1952"/>
        <v>0</v>
      </c>
      <c r="BR107" s="915">
        <f t="shared" si="1952"/>
        <v>0</v>
      </c>
      <c r="BS107" s="915">
        <f t="shared" si="1952"/>
        <v>0</v>
      </c>
      <c r="BT107" s="915">
        <f t="shared" si="1952"/>
        <v>0</v>
      </c>
      <c r="BU107" s="915">
        <f t="shared" si="1952"/>
        <v>0</v>
      </c>
      <c r="BV107" s="915">
        <f t="shared" si="1952"/>
        <v>0</v>
      </c>
      <c r="BW107" s="915">
        <f t="shared" si="1952"/>
        <v>0</v>
      </c>
      <c r="BX107" s="915">
        <f t="shared" si="1952"/>
        <v>0</v>
      </c>
      <c r="BY107" s="915">
        <f t="shared" si="1952"/>
        <v>0</v>
      </c>
      <c r="BZ107" s="915">
        <f t="shared" si="1952"/>
        <v>0</v>
      </c>
      <c r="CA107" s="915">
        <f t="shared" si="1952"/>
        <v>0</v>
      </c>
      <c r="CB107" s="915">
        <f t="shared" si="1952"/>
        <v>0</v>
      </c>
      <c r="CC107" s="915">
        <f t="shared" ref="CC107:EN107" si="1953">+CC106</f>
        <v>0</v>
      </c>
      <c r="CD107" s="915">
        <f t="shared" si="1953"/>
        <v>0</v>
      </c>
      <c r="CE107" s="915">
        <f t="shared" si="1953"/>
        <v>0</v>
      </c>
      <c r="CF107" s="915">
        <f t="shared" si="1953"/>
        <v>0</v>
      </c>
      <c r="CG107" s="915">
        <f t="shared" si="1953"/>
        <v>0</v>
      </c>
      <c r="CH107" s="915">
        <f t="shared" si="1953"/>
        <v>0</v>
      </c>
      <c r="CI107" s="915">
        <f t="shared" si="1953"/>
        <v>0</v>
      </c>
      <c r="CJ107" s="915">
        <f t="shared" si="1953"/>
        <v>0</v>
      </c>
      <c r="CK107" s="915">
        <f t="shared" si="1953"/>
        <v>0</v>
      </c>
      <c r="CL107" s="915">
        <f t="shared" si="1953"/>
        <v>0</v>
      </c>
      <c r="CM107" s="915">
        <f t="shared" si="1953"/>
        <v>0</v>
      </c>
      <c r="CN107" s="915">
        <f t="shared" si="1953"/>
        <v>0</v>
      </c>
      <c r="CO107" s="915">
        <f t="shared" si="1953"/>
        <v>0</v>
      </c>
      <c r="CP107" s="915">
        <f t="shared" si="1953"/>
        <v>0</v>
      </c>
      <c r="CQ107" s="915" t="str">
        <f t="shared" si="1953"/>
        <v>PROQUIMA</v>
      </c>
      <c r="CR107" s="915">
        <f t="shared" si="1953"/>
        <v>2800</v>
      </c>
      <c r="CS107" s="915">
        <f t="shared" si="1953"/>
        <v>5366.666666666667</v>
      </c>
      <c r="CT107" s="915">
        <f t="shared" si="1953"/>
        <v>0</v>
      </c>
      <c r="CU107" s="915">
        <f t="shared" si="1953"/>
        <v>0</v>
      </c>
      <c r="CV107" s="915">
        <f t="shared" si="1953"/>
        <v>0</v>
      </c>
      <c r="CW107" s="915">
        <f t="shared" si="1953"/>
        <v>0</v>
      </c>
      <c r="CX107" s="915">
        <f t="shared" si="1953"/>
        <v>0</v>
      </c>
      <c r="CY107" s="915">
        <f t="shared" si="1953"/>
        <v>354.76000000000005</v>
      </c>
      <c r="CZ107" s="915">
        <f t="shared" si="1953"/>
        <v>8521.4266666666663</v>
      </c>
      <c r="DA107" s="915">
        <f t="shared" si="1953"/>
        <v>0</v>
      </c>
      <c r="DB107" s="915">
        <f t="shared" si="1953"/>
        <v>0</v>
      </c>
      <c r="DC107" s="915">
        <f t="shared" si="1953"/>
        <v>0</v>
      </c>
      <c r="DD107" s="915">
        <f t="shared" si="1953"/>
        <v>0</v>
      </c>
      <c r="DE107" s="915">
        <f t="shared" si="1953"/>
        <v>0</v>
      </c>
      <c r="DF107" s="915">
        <f t="shared" si="1953"/>
        <v>0</v>
      </c>
      <c r="DG107" s="915">
        <f t="shared" si="1953"/>
        <v>0</v>
      </c>
      <c r="DH107" s="915">
        <f t="shared" si="1953"/>
        <v>0</v>
      </c>
      <c r="DI107" s="915">
        <f t="shared" si="1953"/>
        <v>0</v>
      </c>
      <c r="DJ107" s="915">
        <f t="shared" si="1953"/>
        <v>0</v>
      </c>
      <c r="DK107" s="915">
        <f t="shared" si="1953"/>
        <v>0</v>
      </c>
      <c r="DL107" s="915">
        <f t="shared" si="1953"/>
        <v>0</v>
      </c>
      <c r="DM107" s="915">
        <f t="shared" si="1953"/>
        <v>0</v>
      </c>
      <c r="DN107" s="915">
        <f t="shared" si="1953"/>
        <v>0</v>
      </c>
      <c r="DO107" s="915">
        <f t="shared" si="1953"/>
        <v>0</v>
      </c>
      <c r="DP107" s="915">
        <f t="shared" si="1953"/>
        <v>0</v>
      </c>
      <c r="DQ107" s="915">
        <f t="shared" si="1953"/>
        <v>0</v>
      </c>
      <c r="DR107" s="915">
        <f t="shared" si="1953"/>
        <v>0</v>
      </c>
      <c r="DS107" s="915">
        <f t="shared" si="1953"/>
        <v>0</v>
      </c>
      <c r="DT107" s="915">
        <f t="shared" si="1953"/>
        <v>0</v>
      </c>
      <c r="DU107" s="915">
        <f t="shared" si="1953"/>
        <v>0</v>
      </c>
      <c r="DV107" s="915">
        <f t="shared" si="1953"/>
        <v>0</v>
      </c>
      <c r="DW107" s="915">
        <f t="shared" si="1953"/>
        <v>0</v>
      </c>
      <c r="DX107" s="915">
        <f t="shared" si="1953"/>
        <v>0</v>
      </c>
      <c r="DY107" s="915">
        <f t="shared" si="1953"/>
        <v>0</v>
      </c>
      <c r="DZ107" s="915">
        <f t="shared" si="1953"/>
        <v>0</v>
      </c>
      <c r="EA107" s="915">
        <f t="shared" si="1953"/>
        <v>0</v>
      </c>
      <c r="EB107" s="915">
        <f t="shared" si="1953"/>
        <v>0</v>
      </c>
      <c r="EC107" s="915">
        <f t="shared" si="1953"/>
        <v>0</v>
      </c>
      <c r="ED107" s="915">
        <f t="shared" si="1953"/>
        <v>0</v>
      </c>
      <c r="EE107" s="915">
        <f t="shared" si="1953"/>
        <v>0</v>
      </c>
      <c r="EF107" s="915">
        <f t="shared" si="1953"/>
        <v>0</v>
      </c>
      <c r="EG107" s="915">
        <f t="shared" si="1953"/>
        <v>0</v>
      </c>
      <c r="EH107" s="915">
        <f t="shared" si="1953"/>
        <v>0</v>
      </c>
      <c r="EI107" s="915">
        <f t="shared" si="1953"/>
        <v>0</v>
      </c>
      <c r="EJ107" s="915">
        <f t="shared" si="1953"/>
        <v>0</v>
      </c>
      <c r="EK107" s="915">
        <f t="shared" si="1953"/>
        <v>0</v>
      </c>
      <c r="EL107" s="915">
        <f t="shared" si="1953"/>
        <v>349.15</v>
      </c>
      <c r="EM107" s="915">
        <f t="shared" si="1953"/>
        <v>0</v>
      </c>
      <c r="EN107" s="915">
        <f t="shared" si="1953"/>
        <v>0</v>
      </c>
      <c r="EO107" s="915">
        <f t="shared" ref="EO107:FF107" si="1954">+EO106</f>
        <v>0</v>
      </c>
      <c r="EP107" s="915">
        <f t="shared" si="1954"/>
        <v>0</v>
      </c>
      <c r="EQ107" s="915">
        <f t="shared" si="1954"/>
        <v>0</v>
      </c>
      <c r="ER107" s="915">
        <f t="shared" si="1954"/>
        <v>0</v>
      </c>
      <c r="ES107" s="915">
        <f t="shared" si="1954"/>
        <v>0</v>
      </c>
      <c r="ET107" s="915">
        <f t="shared" si="1954"/>
        <v>0</v>
      </c>
      <c r="EU107" s="915">
        <f t="shared" si="1954"/>
        <v>0</v>
      </c>
      <c r="EV107" s="915">
        <f t="shared" si="1954"/>
        <v>0</v>
      </c>
      <c r="EW107" s="915">
        <f t="shared" si="1954"/>
        <v>174.57499999999999</v>
      </c>
      <c r="EX107" s="915">
        <f t="shared" si="1954"/>
        <v>0</v>
      </c>
      <c r="EY107" s="915">
        <f t="shared" si="1954"/>
        <v>0</v>
      </c>
      <c r="EZ107" s="915">
        <f t="shared" si="1954"/>
        <v>0</v>
      </c>
      <c r="FA107" s="915">
        <f t="shared" si="1954"/>
        <v>0</v>
      </c>
      <c r="FB107" s="915">
        <f t="shared" si="1954"/>
        <v>0</v>
      </c>
      <c r="FC107" s="915">
        <f t="shared" si="1954"/>
        <v>0</v>
      </c>
      <c r="FD107" s="915">
        <f t="shared" si="1954"/>
        <v>0</v>
      </c>
      <c r="FE107" s="915">
        <f t="shared" si="1954"/>
        <v>0</v>
      </c>
      <c r="FF107" s="915">
        <f t="shared" si="1954"/>
        <v>0</v>
      </c>
      <c r="FG107" s="875"/>
      <c r="FH107" s="875"/>
      <c r="FI107" s="875"/>
      <c r="FJ107" s="875"/>
      <c r="FK107" s="875"/>
      <c r="FL107" s="875"/>
    </row>
    <row r="108" spans="1:174" s="846" customFormat="1" ht="15.75" customHeight="1" outlineLevel="1">
      <c r="B108" s="835"/>
      <c r="C108" s="782" t="s">
        <v>446</v>
      </c>
      <c r="D108" s="835"/>
      <c r="F108" s="915"/>
      <c r="G108" s="915"/>
      <c r="H108" s="915"/>
      <c r="I108" s="914"/>
      <c r="J108" s="873"/>
      <c r="K108" s="873"/>
      <c r="L108" s="873"/>
      <c r="M108" s="873"/>
      <c r="N108" s="873"/>
      <c r="O108" s="873"/>
      <c r="P108" s="849"/>
      <c r="Q108" s="916"/>
      <c r="R108" s="914"/>
      <c r="S108" s="916"/>
      <c r="T108" s="914"/>
      <c r="U108" s="916"/>
      <c r="V108" s="914"/>
      <c r="W108" s="916"/>
      <c r="X108" s="914"/>
      <c r="Y108" s="916"/>
      <c r="Z108" s="914"/>
      <c r="AA108" s="917"/>
      <c r="AB108" s="914"/>
      <c r="AC108" s="917"/>
      <c r="AD108" s="914"/>
      <c r="AE108" s="917"/>
      <c r="AF108" s="914"/>
      <c r="AG108" s="914"/>
      <c r="AH108" s="914"/>
      <c r="AI108" s="917"/>
      <c r="AJ108" s="914"/>
      <c r="AK108" s="914"/>
      <c r="AL108" s="914"/>
      <c r="AM108" s="914"/>
      <c r="AN108" s="914"/>
      <c r="AO108" s="914"/>
      <c r="AP108" s="914"/>
      <c r="AQ108" s="914"/>
      <c r="AR108" s="914"/>
      <c r="AS108" s="914"/>
      <c r="AT108" s="914"/>
      <c r="AU108" s="872"/>
      <c r="AW108" s="914"/>
      <c r="AX108" s="914"/>
      <c r="AY108" s="914"/>
      <c r="AZ108" s="914"/>
      <c r="BA108" s="914"/>
      <c r="BB108" s="914"/>
      <c r="BC108" s="914"/>
      <c r="BD108" s="914"/>
      <c r="BE108" s="914"/>
      <c r="BF108" s="914"/>
      <c r="BG108" s="914"/>
      <c r="BH108" s="914"/>
      <c r="BI108" s="914"/>
      <c r="BJ108" s="914"/>
      <c r="BK108" s="914"/>
      <c r="BL108" s="914"/>
      <c r="BM108" s="914"/>
      <c r="BN108" s="914"/>
      <c r="BO108" s="914"/>
      <c r="BP108" s="914"/>
      <c r="BQ108" s="914"/>
      <c r="BR108" s="914"/>
      <c r="BS108" s="914"/>
      <c r="BT108" s="914"/>
      <c r="BU108" s="914"/>
      <c r="BV108" s="914"/>
      <c r="BW108" s="914"/>
      <c r="BX108" s="914"/>
      <c r="BY108" s="914"/>
      <c r="BZ108" s="914"/>
      <c r="CA108" s="914"/>
      <c r="CB108" s="914"/>
      <c r="CC108" s="914"/>
      <c r="CD108" s="914"/>
      <c r="CE108" s="914"/>
      <c r="CF108" s="914"/>
      <c r="CG108" s="914"/>
      <c r="CH108" s="914"/>
      <c r="CI108" s="914"/>
      <c r="CJ108" s="914"/>
      <c r="CK108" s="914"/>
      <c r="CL108" s="914"/>
      <c r="CM108" s="914"/>
      <c r="CN108" s="914"/>
      <c r="CO108" s="914"/>
      <c r="CR108" s="878"/>
      <c r="CS108" s="878"/>
      <c r="CT108" s="878"/>
      <c r="CU108" s="878"/>
      <c r="CV108" s="878"/>
      <c r="CW108" s="878"/>
      <c r="CX108" s="878"/>
      <c r="CY108" s="878"/>
      <c r="CZ108" s="878"/>
      <c r="DA108" s="878"/>
      <c r="DB108" s="878"/>
      <c r="DC108" s="878"/>
      <c r="DD108" s="878"/>
      <c r="DE108" s="878"/>
      <c r="DF108" s="878"/>
      <c r="DG108" s="878"/>
      <c r="DH108" s="878"/>
      <c r="DI108" s="872"/>
      <c r="DJ108" s="878"/>
      <c r="DK108" s="878"/>
      <c r="DL108" s="878"/>
      <c r="DM108" s="878"/>
      <c r="DN108" s="878"/>
      <c r="DO108" s="878"/>
      <c r="DP108" s="878"/>
      <c r="DQ108" s="878"/>
      <c r="DR108" s="878"/>
      <c r="DS108" s="878"/>
      <c r="DT108" s="878"/>
      <c r="DU108" s="878"/>
      <c r="DV108" s="878"/>
      <c r="DW108" s="878"/>
      <c r="DX108" s="878"/>
      <c r="DY108" s="878"/>
      <c r="DZ108" s="878"/>
      <c r="EA108" s="878"/>
      <c r="EB108" s="878"/>
      <c r="EC108" s="878"/>
      <c r="ED108" s="878"/>
      <c r="EE108" s="878"/>
      <c r="EF108" s="878"/>
      <c r="EG108" s="878"/>
      <c r="EH108" s="878"/>
      <c r="EI108" s="878"/>
      <c r="EJ108" s="878"/>
      <c r="EL108" s="265"/>
      <c r="EO108" s="246"/>
      <c r="EV108" s="775"/>
      <c r="FG108" s="875"/>
      <c r="FH108" s="875"/>
      <c r="FI108" s="875"/>
      <c r="FJ108" s="875"/>
      <c r="FK108" s="875"/>
      <c r="FL108" s="875"/>
    </row>
    <row r="109" spans="1:174" s="846" customFormat="1" ht="15.75" customHeight="1" outlineLevel="1">
      <c r="B109" s="835"/>
      <c r="C109" s="782"/>
      <c r="D109" s="835"/>
      <c r="F109" s="915"/>
      <c r="G109" s="915"/>
      <c r="H109" s="915"/>
      <c r="I109" s="914"/>
      <c r="J109" s="873"/>
      <c r="K109" s="873"/>
      <c r="L109" s="873"/>
      <c r="M109" s="873"/>
      <c r="N109" s="873"/>
      <c r="O109" s="873"/>
      <c r="P109" s="849"/>
      <c r="Q109" s="916"/>
      <c r="R109" s="914"/>
      <c r="S109" s="916"/>
      <c r="T109" s="914"/>
      <c r="U109" s="916"/>
      <c r="V109" s="914"/>
      <c r="W109" s="916"/>
      <c r="X109" s="914"/>
      <c r="Y109" s="916"/>
      <c r="Z109" s="914"/>
      <c r="AA109" s="917"/>
      <c r="AB109" s="914"/>
      <c r="AC109" s="917"/>
      <c r="AD109" s="914"/>
      <c r="AE109" s="917"/>
      <c r="AF109" s="914"/>
      <c r="AG109" s="914"/>
      <c r="AH109" s="914"/>
      <c r="AI109" s="917"/>
      <c r="AJ109" s="914"/>
      <c r="AK109" s="914"/>
      <c r="AL109" s="914"/>
      <c r="AM109" s="914"/>
      <c r="AN109" s="914"/>
      <c r="AO109" s="914"/>
      <c r="AP109" s="914"/>
      <c r="AQ109" s="914"/>
      <c r="AR109" s="914"/>
      <c r="AS109" s="914"/>
      <c r="AT109" s="914"/>
      <c r="AU109" s="872"/>
      <c r="AW109" s="914"/>
      <c r="AX109" s="914"/>
      <c r="AY109" s="914"/>
      <c r="AZ109" s="914"/>
      <c r="BA109" s="914"/>
      <c r="BB109" s="914"/>
      <c r="BC109" s="914"/>
      <c r="BD109" s="914"/>
      <c r="BE109" s="914"/>
      <c r="BF109" s="914"/>
      <c r="BG109" s="914"/>
      <c r="BH109" s="914"/>
      <c r="BI109" s="914"/>
      <c r="BJ109" s="914"/>
      <c r="BK109" s="914"/>
      <c r="BL109" s="914"/>
      <c r="BM109" s="914"/>
      <c r="BN109" s="914"/>
      <c r="BO109" s="914"/>
      <c r="BP109" s="914"/>
      <c r="BQ109" s="914"/>
      <c r="BR109" s="914"/>
      <c r="BS109" s="914"/>
      <c r="BT109" s="914"/>
      <c r="BU109" s="914"/>
      <c r="BV109" s="914"/>
      <c r="BW109" s="914"/>
      <c r="BX109" s="914"/>
      <c r="BY109" s="914"/>
      <c r="BZ109" s="914"/>
      <c r="CA109" s="914"/>
      <c r="CB109" s="914"/>
      <c r="CC109" s="914"/>
      <c r="CD109" s="914"/>
      <c r="CE109" s="914"/>
      <c r="CF109" s="914"/>
      <c r="CG109" s="914"/>
      <c r="CH109" s="914"/>
      <c r="CI109" s="914"/>
      <c r="CJ109" s="914"/>
      <c r="CK109" s="914"/>
      <c r="CL109" s="914"/>
      <c r="CM109" s="914"/>
      <c r="CN109" s="914"/>
      <c r="CO109" s="914"/>
      <c r="CR109" s="878"/>
      <c r="CS109" s="878"/>
      <c r="CT109" s="878"/>
      <c r="CU109" s="878"/>
      <c r="CV109" s="878"/>
      <c r="CW109" s="878"/>
      <c r="CX109" s="878"/>
      <c r="CY109" s="878"/>
      <c r="CZ109" s="878"/>
      <c r="DA109" s="878"/>
      <c r="DB109" s="878"/>
      <c r="DC109" s="878"/>
      <c r="DD109" s="878"/>
      <c r="DE109" s="878"/>
      <c r="DF109" s="878"/>
      <c r="DG109" s="878"/>
      <c r="DH109" s="878"/>
      <c r="DI109" s="872"/>
      <c r="DJ109" s="878"/>
      <c r="DK109" s="878"/>
      <c r="DL109" s="878"/>
      <c r="DM109" s="878"/>
      <c r="DN109" s="878"/>
      <c r="DO109" s="878"/>
      <c r="DP109" s="878"/>
      <c r="DQ109" s="878"/>
      <c r="DR109" s="878"/>
      <c r="DS109" s="878"/>
      <c r="DT109" s="878"/>
      <c r="DU109" s="878"/>
      <c r="DV109" s="878"/>
      <c r="DW109" s="878"/>
      <c r="DX109" s="878"/>
      <c r="DY109" s="878"/>
      <c r="DZ109" s="878"/>
      <c r="EA109" s="878"/>
      <c r="EB109" s="878"/>
      <c r="EC109" s="878"/>
      <c r="ED109" s="878"/>
      <c r="EE109" s="878"/>
      <c r="EF109" s="878"/>
      <c r="EG109" s="878"/>
      <c r="EH109" s="878"/>
      <c r="EI109" s="878"/>
      <c r="EJ109" s="878"/>
      <c r="EL109" s="265"/>
      <c r="EO109" s="246"/>
      <c r="EV109" s="775"/>
      <c r="FG109" s="875"/>
      <c r="FH109" s="875"/>
      <c r="FI109" s="875"/>
      <c r="FJ109" s="875"/>
      <c r="FK109" s="875"/>
      <c r="FL109" s="875"/>
    </row>
    <row r="110" spans="1:174" s="846" customFormat="1" ht="15.75" customHeight="1" outlineLevel="1">
      <c r="B110" s="835"/>
      <c r="C110" s="848" t="s">
        <v>447</v>
      </c>
      <c r="D110" s="835"/>
      <c r="F110" s="915"/>
      <c r="G110" s="915"/>
      <c r="H110" s="915" t="s">
        <v>2</v>
      </c>
      <c r="I110" s="914"/>
      <c r="J110" s="873"/>
      <c r="K110" s="873"/>
      <c r="L110" s="873"/>
      <c r="M110" s="873"/>
      <c r="N110" s="873"/>
      <c r="O110" s="873"/>
      <c r="P110" s="849"/>
      <c r="Q110" s="916"/>
      <c r="R110" s="914"/>
      <c r="S110" s="916"/>
      <c r="T110" s="914"/>
      <c r="U110" s="916"/>
      <c r="V110" s="914"/>
      <c r="W110" s="916"/>
      <c r="X110" s="914"/>
      <c r="Y110" s="916"/>
      <c r="Z110" s="914"/>
      <c r="AA110" s="917"/>
      <c r="AB110" s="914"/>
      <c r="AC110" s="917"/>
      <c r="AD110" s="914"/>
      <c r="AE110" s="917"/>
      <c r="AF110" s="914"/>
      <c r="AG110" s="914"/>
      <c r="AH110" s="914"/>
      <c r="AI110" s="917"/>
      <c r="AJ110" s="914"/>
      <c r="AK110" s="914"/>
      <c r="AL110" s="914"/>
      <c r="AM110" s="914"/>
      <c r="AN110" s="914"/>
      <c r="AO110" s="914"/>
      <c r="AP110" s="914"/>
      <c r="AQ110" s="914"/>
      <c r="AR110" s="914"/>
      <c r="AS110" s="914"/>
      <c r="AT110" s="914"/>
      <c r="AU110" s="872"/>
      <c r="AW110" s="914"/>
      <c r="AX110" s="914"/>
      <c r="AY110" s="914"/>
      <c r="AZ110" s="914"/>
      <c r="BA110" s="914"/>
      <c r="BB110" s="914"/>
      <c r="BC110" s="914"/>
      <c r="BD110" s="914"/>
      <c r="BE110" s="914"/>
      <c r="BF110" s="914"/>
      <c r="BG110" s="914"/>
      <c r="BH110" s="914"/>
      <c r="BI110" s="914"/>
      <c r="BJ110" s="914"/>
      <c r="BK110" s="914"/>
      <c r="BL110" s="914"/>
      <c r="BM110" s="914"/>
      <c r="BN110" s="914"/>
      <c r="BO110" s="914"/>
      <c r="BP110" s="914"/>
      <c r="BQ110" s="914"/>
      <c r="BR110" s="914"/>
      <c r="BS110" s="914"/>
      <c r="BT110" s="914"/>
      <c r="BU110" s="914"/>
      <c r="BV110" s="914"/>
      <c r="BW110" s="914"/>
      <c r="BX110" s="914"/>
      <c r="BY110" s="914"/>
      <c r="BZ110" s="914"/>
      <c r="CA110" s="914"/>
      <c r="CB110" s="914"/>
      <c r="CC110" s="914"/>
      <c r="CD110" s="914"/>
      <c r="CE110" s="914"/>
      <c r="CF110" s="914"/>
      <c r="CG110" s="914"/>
      <c r="CH110" s="914"/>
      <c r="CI110" s="914"/>
      <c r="CJ110" s="914"/>
      <c r="CK110" s="914"/>
      <c r="CL110" s="914"/>
      <c r="CM110" s="914"/>
      <c r="CN110" s="914"/>
      <c r="CO110" s="914"/>
      <c r="CR110" s="878"/>
      <c r="CS110" s="878"/>
      <c r="CT110" s="878"/>
      <c r="CU110" s="878"/>
      <c r="CV110" s="878"/>
      <c r="CW110" s="878"/>
      <c r="CX110" s="878"/>
      <c r="CY110" s="878"/>
      <c r="CZ110" s="878"/>
      <c r="DA110" s="878"/>
      <c r="DB110" s="878"/>
      <c r="DC110" s="878"/>
      <c r="DD110" s="878"/>
      <c r="DE110" s="878"/>
      <c r="DF110" s="878"/>
      <c r="DG110" s="878"/>
      <c r="DH110" s="878"/>
      <c r="DI110" s="872"/>
      <c r="DJ110" s="878"/>
      <c r="DK110" s="878"/>
      <c r="DL110" s="878"/>
      <c r="DM110" s="878"/>
      <c r="DN110" s="878"/>
      <c r="DO110" s="878"/>
      <c r="DP110" s="878"/>
      <c r="DQ110" s="878"/>
      <c r="DR110" s="878"/>
      <c r="DS110" s="878"/>
      <c r="DT110" s="878"/>
      <c r="DU110" s="878"/>
      <c r="DV110" s="878"/>
      <c r="DW110" s="878"/>
      <c r="DX110" s="878"/>
      <c r="DY110" s="878"/>
      <c r="DZ110" s="878"/>
      <c r="EA110" s="878"/>
      <c r="EB110" s="878"/>
      <c r="EC110" s="878"/>
      <c r="ED110" s="878"/>
      <c r="EE110" s="878"/>
      <c r="EF110" s="878"/>
      <c r="EG110" s="878"/>
      <c r="EH110" s="878"/>
      <c r="EI110" s="878"/>
      <c r="EJ110" s="878"/>
      <c r="EL110" s="265"/>
      <c r="EO110" s="246"/>
      <c r="EV110" s="775"/>
      <c r="FG110" s="875"/>
      <c r="FH110" s="875"/>
      <c r="FI110" s="875"/>
      <c r="FJ110" s="875"/>
      <c r="FK110" s="875"/>
      <c r="FL110" s="875"/>
    </row>
    <row r="111" spans="1:174" s="846" customFormat="1" ht="15.75" customHeight="1" outlineLevel="1">
      <c r="B111" s="835"/>
      <c r="C111" s="848"/>
      <c r="D111" s="835"/>
      <c r="F111" s="915"/>
      <c r="G111" s="915"/>
      <c r="H111" s="915"/>
      <c r="I111" s="914"/>
      <c r="J111" s="873"/>
      <c r="K111" s="873"/>
      <c r="L111" s="873"/>
      <c r="M111" s="873"/>
      <c r="N111" s="873"/>
      <c r="O111" s="873"/>
      <c r="P111" s="849"/>
      <c r="Q111" s="916"/>
      <c r="R111" s="914"/>
      <c r="S111" s="916"/>
      <c r="T111" s="914"/>
      <c r="U111" s="916"/>
      <c r="V111" s="914"/>
      <c r="W111" s="916"/>
      <c r="X111" s="914"/>
      <c r="Y111" s="916"/>
      <c r="Z111" s="914"/>
      <c r="AA111" s="917"/>
      <c r="AB111" s="914"/>
      <c r="AC111" s="917"/>
      <c r="AD111" s="914"/>
      <c r="AE111" s="917"/>
      <c r="AF111" s="914"/>
      <c r="AG111" s="914"/>
      <c r="AH111" s="914"/>
      <c r="AI111" s="917"/>
      <c r="AJ111" s="914"/>
      <c r="AK111" s="914"/>
      <c r="AL111" s="914"/>
      <c r="AM111" s="914"/>
      <c r="AN111" s="914"/>
      <c r="AO111" s="914"/>
      <c r="AP111" s="914"/>
      <c r="AQ111" s="914"/>
      <c r="AR111" s="914"/>
      <c r="AS111" s="914"/>
      <c r="AT111" s="914"/>
      <c r="AU111" s="872"/>
      <c r="AW111" s="914"/>
      <c r="AX111" s="914"/>
      <c r="AY111" s="914"/>
      <c r="AZ111" s="914"/>
      <c r="BA111" s="914"/>
      <c r="BB111" s="914"/>
      <c r="BC111" s="914"/>
      <c r="BD111" s="914"/>
      <c r="BE111" s="914"/>
      <c r="BF111" s="914"/>
      <c r="BG111" s="914"/>
      <c r="BH111" s="914"/>
      <c r="BI111" s="914"/>
      <c r="BJ111" s="914"/>
      <c r="BK111" s="914"/>
      <c r="BL111" s="914"/>
      <c r="BM111" s="914"/>
      <c r="BN111" s="914"/>
      <c r="BO111" s="914"/>
      <c r="BP111" s="914"/>
      <c r="BQ111" s="914"/>
      <c r="BR111" s="914"/>
      <c r="BS111" s="914"/>
      <c r="BT111" s="914"/>
      <c r="BU111" s="914"/>
      <c r="BV111" s="914"/>
      <c r="BW111" s="914"/>
      <c r="BX111" s="914"/>
      <c r="BY111" s="914"/>
      <c r="BZ111" s="914"/>
      <c r="CA111" s="914"/>
      <c r="CB111" s="914"/>
      <c r="CC111" s="914"/>
      <c r="CD111" s="914"/>
      <c r="CE111" s="914"/>
      <c r="CF111" s="914"/>
      <c r="CG111" s="914"/>
      <c r="CH111" s="914"/>
      <c r="CI111" s="914"/>
      <c r="CJ111" s="914"/>
      <c r="CK111" s="914"/>
      <c r="CL111" s="914"/>
      <c r="CM111" s="914"/>
      <c r="CN111" s="914"/>
      <c r="CO111" s="914"/>
      <c r="CR111" s="878"/>
      <c r="CS111" s="878"/>
      <c r="CT111" s="878"/>
      <c r="CU111" s="878"/>
      <c r="CV111" s="878"/>
      <c r="CW111" s="878"/>
      <c r="CX111" s="878"/>
      <c r="CY111" s="878"/>
      <c r="CZ111" s="878"/>
      <c r="DA111" s="878"/>
      <c r="DB111" s="878"/>
      <c r="DC111" s="878"/>
      <c r="DD111" s="878"/>
      <c r="DE111" s="878"/>
      <c r="DF111" s="878"/>
      <c r="DG111" s="878"/>
      <c r="DH111" s="878"/>
      <c r="DI111" s="872"/>
      <c r="DJ111" s="878"/>
      <c r="DK111" s="878"/>
      <c r="DL111" s="878"/>
      <c r="DM111" s="878"/>
      <c r="DN111" s="878"/>
      <c r="DO111" s="878"/>
      <c r="DP111" s="878"/>
      <c r="DQ111" s="878"/>
      <c r="DR111" s="878"/>
      <c r="DS111" s="878"/>
      <c r="DT111" s="878"/>
      <c r="DU111" s="878"/>
      <c r="DV111" s="878"/>
      <c r="DW111" s="878"/>
      <c r="DX111" s="878"/>
      <c r="DY111" s="878"/>
      <c r="DZ111" s="878"/>
      <c r="EA111" s="878"/>
      <c r="EB111" s="878"/>
      <c r="EC111" s="878"/>
      <c r="ED111" s="878"/>
      <c r="EE111" s="878"/>
      <c r="EF111" s="878"/>
      <c r="EG111" s="878"/>
      <c r="EH111" s="878"/>
      <c r="EI111" s="878"/>
      <c r="EJ111" s="878"/>
      <c r="EL111" s="265"/>
      <c r="EO111" s="246"/>
      <c r="EV111" s="775"/>
      <c r="FG111" s="875"/>
      <c r="FH111" s="875"/>
      <c r="FI111" s="875"/>
      <c r="FJ111" s="875"/>
      <c r="FK111" s="875"/>
      <c r="FL111" s="875"/>
    </row>
    <row r="112" spans="1:174" s="846" customFormat="1" ht="15.75" customHeight="1" outlineLevel="1">
      <c r="B112" s="835"/>
      <c r="C112" s="782"/>
      <c r="D112" s="835"/>
      <c r="F112" s="915"/>
      <c r="G112" s="915"/>
      <c r="H112" s="915"/>
      <c r="I112" s="914"/>
      <c r="J112" s="873"/>
      <c r="K112" s="873"/>
      <c r="L112" s="873"/>
      <c r="M112" s="873"/>
      <c r="N112" s="873"/>
      <c r="O112" s="873"/>
      <c r="P112" s="849"/>
      <c r="Q112" s="916"/>
      <c r="R112" s="914"/>
      <c r="S112" s="916"/>
      <c r="T112" s="914"/>
      <c r="U112" s="916"/>
      <c r="V112" s="914"/>
      <c r="W112" s="916"/>
      <c r="X112" s="914"/>
      <c r="Y112" s="916"/>
      <c r="Z112" s="914"/>
      <c r="AA112" s="917"/>
      <c r="AB112" s="914"/>
      <c r="AC112" s="917"/>
      <c r="AD112" s="914"/>
      <c r="AE112" s="917"/>
      <c r="AF112" s="914"/>
      <c r="AG112" s="914"/>
      <c r="AH112" s="914"/>
      <c r="AI112" s="917"/>
      <c r="AJ112" s="914"/>
      <c r="AK112" s="914"/>
      <c r="AL112" s="914"/>
      <c r="AM112" s="914"/>
      <c r="AN112" s="914"/>
      <c r="AO112" s="914"/>
      <c r="AP112" s="914"/>
      <c r="AQ112" s="914"/>
      <c r="AR112" s="914"/>
      <c r="AS112" s="914"/>
      <c r="AT112" s="914"/>
      <c r="AU112" s="872"/>
      <c r="AW112" s="914"/>
      <c r="AX112" s="914"/>
      <c r="AY112" s="914"/>
      <c r="AZ112" s="914"/>
      <c r="BA112" s="914"/>
      <c r="BB112" s="914"/>
      <c r="BC112" s="914"/>
      <c r="BD112" s="914"/>
      <c r="BE112" s="914"/>
      <c r="BF112" s="914"/>
      <c r="BG112" s="914"/>
      <c r="BH112" s="914"/>
      <c r="BI112" s="914"/>
      <c r="BJ112" s="914"/>
      <c r="BK112" s="914"/>
      <c r="BL112" s="914"/>
      <c r="BM112" s="914"/>
      <c r="BN112" s="914"/>
      <c r="BO112" s="914"/>
      <c r="BP112" s="914"/>
      <c r="BQ112" s="914"/>
      <c r="BR112" s="914"/>
      <c r="BS112" s="914"/>
      <c r="BT112" s="914"/>
      <c r="BU112" s="914"/>
      <c r="BV112" s="914"/>
      <c r="BW112" s="914"/>
      <c r="BX112" s="914"/>
      <c r="BY112" s="914"/>
      <c r="BZ112" s="914"/>
      <c r="CA112" s="914"/>
      <c r="CB112" s="914"/>
      <c r="CC112" s="914"/>
      <c r="CD112" s="914"/>
      <c r="CE112" s="914"/>
      <c r="CF112" s="914"/>
      <c r="CG112" s="914"/>
      <c r="CH112" s="914"/>
      <c r="CI112" s="914"/>
      <c r="CJ112" s="914"/>
      <c r="CK112" s="914"/>
      <c r="CL112" s="914"/>
      <c r="CM112" s="914"/>
      <c r="CN112" s="914"/>
      <c r="CO112" s="914"/>
      <c r="CR112" s="878"/>
      <c r="CS112" s="878"/>
      <c r="CT112" s="878"/>
      <c r="CU112" s="878"/>
      <c r="CV112" s="878"/>
      <c r="CW112" s="878"/>
      <c r="CX112" s="878"/>
      <c r="CY112" s="878"/>
      <c r="CZ112" s="878"/>
      <c r="DA112" s="878"/>
      <c r="DB112" s="878"/>
      <c r="DC112" s="878"/>
      <c r="DD112" s="878"/>
      <c r="DE112" s="878"/>
      <c r="DF112" s="878"/>
      <c r="DG112" s="878"/>
      <c r="DH112" s="878"/>
      <c r="DI112" s="872"/>
      <c r="DJ112" s="878"/>
      <c r="DK112" s="878"/>
      <c r="DL112" s="878"/>
      <c r="DM112" s="878"/>
      <c r="DN112" s="878"/>
      <c r="DO112" s="878"/>
      <c r="DP112" s="878"/>
      <c r="DQ112" s="878"/>
      <c r="DR112" s="878"/>
      <c r="DS112" s="878"/>
      <c r="DT112" s="878"/>
      <c r="DU112" s="878"/>
      <c r="DV112" s="878"/>
      <c r="DW112" s="878"/>
      <c r="DX112" s="878"/>
      <c r="DY112" s="878"/>
      <c r="DZ112" s="878"/>
      <c r="EA112" s="878"/>
      <c r="EB112" s="878"/>
      <c r="EC112" s="878"/>
      <c r="ED112" s="878"/>
      <c r="EE112" s="878"/>
      <c r="EF112" s="878"/>
      <c r="EG112" s="878"/>
      <c r="EH112" s="878"/>
      <c r="EI112" s="878"/>
      <c r="EJ112" s="878"/>
      <c r="EL112" s="265"/>
      <c r="EO112" s="246"/>
      <c r="EV112" s="775"/>
      <c r="FG112" s="875"/>
      <c r="FH112" s="875"/>
      <c r="FI112" s="875"/>
      <c r="FJ112" s="875"/>
      <c r="FK112" s="875"/>
      <c r="FL112" s="875"/>
    </row>
    <row r="113" spans="1:184" s="846" customFormat="1" ht="15.75" customHeight="1" outlineLevel="1">
      <c r="A113" s="265">
        <v>201030</v>
      </c>
      <c r="B113" s="835"/>
      <c r="C113" s="782" t="s">
        <v>448</v>
      </c>
      <c r="D113" s="835"/>
      <c r="F113" s="915"/>
      <c r="G113" s="915"/>
      <c r="H113" s="915"/>
      <c r="I113" s="914"/>
      <c r="J113" s="873"/>
      <c r="K113" s="873"/>
      <c r="L113" s="873"/>
      <c r="M113" s="873"/>
      <c r="N113" s="873"/>
      <c r="O113" s="873"/>
      <c r="P113" s="849"/>
      <c r="Q113" s="916"/>
      <c r="R113" s="914"/>
      <c r="S113" s="916"/>
      <c r="T113" s="914"/>
      <c r="U113" s="916"/>
      <c r="V113" s="914"/>
      <c r="W113" s="916"/>
      <c r="X113" s="914"/>
      <c r="Y113" s="916"/>
      <c r="Z113" s="914"/>
      <c r="AA113" s="917"/>
      <c r="AB113" s="914"/>
      <c r="AC113" s="917"/>
      <c r="AD113" s="914"/>
      <c r="AE113" s="917"/>
      <c r="AF113" s="914"/>
      <c r="AG113" s="914"/>
      <c r="AH113" s="914"/>
      <c r="AI113" s="917"/>
      <c r="AJ113" s="914"/>
      <c r="AK113" s="914"/>
      <c r="AL113" s="914"/>
      <c r="AM113" s="914"/>
      <c r="AN113" s="914"/>
      <c r="AO113" s="914"/>
      <c r="AP113" s="914"/>
      <c r="AQ113" s="914"/>
      <c r="AR113" s="914"/>
      <c r="AS113" s="914"/>
      <c r="AT113" s="914"/>
      <c r="AU113" s="872"/>
      <c r="AW113" s="914"/>
      <c r="AX113" s="914"/>
      <c r="AY113" s="914"/>
      <c r="AZ113" s="914"/>
      <c r="BA113" s="914"/>
      <c r="BB113" s="914"/>
      <c r="BC113" s="914"/>
      <c r="BD113" s="914"/>
      <c r="BE113" s="914"/>
      <c r="BF113" s="914"/>
      <c r="BG113" s="914"/>
      <c r="BH113" s="914"/>
      <c r="BI113" s="914"/>
      <c r="BJ113" s="914"/>
      <c r="BK113" s="914"/>
      <c r="BL113" s="914"/>
      <c r="BM113" s="914"/>
      <c r="BN113" s="914"/>
      <c r="BO113" s="914"/>
      <c r="BP113" s="914"/>
      <c r="BQ113" s="914"/>
      <c r="BR113" s="914"/>
      <c r="BS113" s="914"/>
      <c r="BT113" s="914"/>
      <c r="BU113" s="914"/>
      <c r="BV113" s="914"/>
      <c r="BW113" s="914"/>
      <c r="BX113" s="914"/>
      <c r="BY113" s="914"/>
      <c r="BZ113" s="914"/>
      <c r="CA113" s="914"/>
      <c r="CB113" s="914"/>
      <c r="CC113" s="914"/>
      <c r="CD113" s="914"/>
      <c r="CE113" s="914"/>
      <c r="CF113" s="914"/>
      <c r="CG113" s="914"/>
      <c r="CH113" s="914"/>
      <c r="CI113" s="914"/>
      <c r="CJ113" s="914"/>
      <c r="CK113" s="914"/>
      <c r="CL113" s="914"/>
      <c r="CM113" s="914"/>
      <c r="CN113" s="914"/>
      <c r="CO113" s="914"/>
      <c r="CR113" s="878"/>
      <c r="CS113" s="878"/>
      <c r="CT113" s="878"/>
      <c r="CU113" s="878"/>
      <c r="CV113" s="878"/>
      <c r="CW113" s="878"/>
      <c r="CX113" s="878"/>
      <c r="CY113" s="878"/>
      <c r="CZ113" s="878"/>
      <c r="DA113" s="878"/>
      <c r="DB113" s="878"/>
      <c r="DC113" s="878"/>
      <c r="DD113" s="878"/>
      <c r="DE113" s="878"/>
      <c r="DF113" s="878"/>
      <c r="DG113" s="878"/>
      <c r="DH113" s="878"/>
      <c r="DI113" s="872"/>
      <c r="DJ113" s="878"/>
      <c r="DK113" s="878"/>
      <c r="DL113" s="878"/>
      <c r="DM113" s="878"/>
      <c r="DN113" s="878"/>
      <c r="DO113" s="878"/>
      <c r="DP113" s="878"/>
      <c r="DQ113" s="878"/>
      <c r="DR113" s="878"/>
      <c r="DS113" s="878"/>
      <c r="DT113" s="878"/>
      <c r="DU113" s="878"/>
      <c r="DV113" s="878"/>
      <c r="DW113" s="878"/>
      <c r="DX113" s="878"/>
      <c r="DY113" s="878"/>
      <c r="DZ113" s="878"/>
      <c r="EA113" s="878"/>
      <c r="EB113" s="878"/>
      <c r="EC113" s="878"/>
      <c r="ED113" s="878"/>
      <c r="EE113" s="878"/>
      <c r="EF113" s="878"/>
      <c r="EG113" s="878"/>
      <c r="EH113" s="878"/>
      <c r="EI113" s="878"/>
      <c r="EJ113" s="878"/>
      <c r="EL113" s="265"/>
      <c r="EO113" s="246"/>
      <c r="EV113" s="775"/>
      <c r="FG113" s="875"/>
      <c r="FH113" s="875"/>
      <c r="FI113" s="875"/>
      <c r="FJ113" s="875"/>
      <c r="FK113" s="875"/>
      <c r="FL113" s="875"/>
    </row>
    <row r="114" spans="1:184" s="936" customFormat="1" ht="14.25" customHeight="1" outlineLevel="1">
      <c r="A114" s="265">
        <v>201030</v>
      </c>
      <c r="B114" s="302">
        <v>26</v>
      </c>
      <c r="C114" s="227" t="s">
        <v>449</v>
      </c>
      <c r="D114" s="856" t="s">
        <v>220</v>
      </c>
      <c r="E114" s="229" t="s">
        <v>16</v>
      </c>
      <c r="F114" s="231">
        <v>4002.28</v>
      </c>
      <c r="G114" s="230">
        <v>500</v>
      </c>
      <c r="H114" s="230">
        <f>+F114+G114</f>
        <v>4502.2800000000007</v>
      </c>
      <c r="I114" s="231">
        <v>15</v>
      </c>
      <c r="J114" s="234"/>
      <c r="K114" s="912">
        <v>1</v>
      </c>
      <c r="L114" s="234"/>
      <c r="M114" s="234"/>
      <c r="N114" s="234"/>
      <c r="O114" s="234">
        <f>SUM(J114:N114)</f>
        <v>1</v>
      </c>
      <c r="Q114" s="236"/>
      <c r="R114" s="231">
        <f>($F114/30/8*1.5)*Q114</f>
        <v>0</v>
      </c>
      <c r="S114" s="237"/>
      <c r="T114" s="231">
        <f>($F114/30/8*2)*S114</f>
        <v>0</v>
      </c>
      <c r="U114" s="237"/>
      <c r="V114" s="231">
        <f>($F114/30/8*1.5)*U114</f>
        <v>0</v>
      </c>
      <c r="W114" s="237"/>
      <c r="X114" s="231">
        <f>($F114/30/8*2)*W114</f>
        <v>0</v>
      </c>
      <c r="Y114" s="237"/>
      <c r="Z114" s="231">
        <f>(($F114/30/8)*1.5)*Y114</f>
        <v>0</v>
      </c>
      <c r="AA114" s="238"/>
      <c r="AB114" s="231">
        <f>(($F114/30/8)*2)*AA114</f>
        <v>0</v>
      </c>
      <c r="AC114" s="238"/>
      <c r="AD114" s="231">
        <f>(($F114/30/8)*1.5)*AC114</f>
        <v>0</v>
      </c>
      <c r="AE114" s="238"/>
      <c r="AF114" s="231">
        <f>(($F114/30/8)*2)*AE114</f>
        <v>0</v>
      </c>
      <c r="AG114" s="231"/>
      <c r="AH114" s="231">
        <f>(($F114/30/8)*1.5)*AG114</f>
        <v>0</v>
      </c>
      <c r="AI114" s="238"/>
      <c r="AJ114" s="231">
        <f>(($F114/30/8)*2)*AI114</f>
        <v>0</v>
      </c>
      <c r="AK114" s="230"/>
      <c r="AL114" s="230"/>
      <c r="AM114" s="230"/>
      <c r="AN114" s="230"/>
      <c r="AO114" s="230"/>
      <c r="AP114" s="230"/>
      <c r="AQ114" s="230"/>
      <c r="AR114" s="230"/>
      <c r="AS114" s="230"/>
      <c r="AT114" s="230"/>
      <c r="AU114" s="230"/>
      <c r="AV114" s="242"/>
      <c r="AW114" s="231">
        <f>((F114/30)*I114)*$J114</f>
        <v>0</v>
      </c>
      <c r="AX114" s="231">
        <f>((G114/30)*I114)*$J114</f>
        <v>0</v>
      </c>
      <c r="AY114" s="231">
        <f t="shared" ref="AY114" si="1955">Q114</f>
        <v>0</v>
      </c>
      <c r="AZ114" s="231">
        <f t="shared" ref="AZ114" si="1956">R114</f>
        <v>0</v>
      </c>
      <c r="BA114" s="231">
        <f t="shared" ref="BA114" si="1957">S114</f>
        <v>0</v>
      </c>
      <c r="BB114" s="231">
        <f t="shared" ref="BB114" si="1958">T114</f>
        <v>0</v>
      </c>
      <c r="BC114" s="231">
        <f>AK114+AP114</f>
        <v>0</v>
      </c>
      <c r="BD114" s="231">
        <f t="shared" ref="BD114" si="1959">(AW114+AZ114+BB114+BC114)*0.1267</f>
        <v>0</v>
      </c>
      <c r="BE114" s="231">
        <f>SUM(AW114:BD114)-AY114-BA114</f>
        <v>0</v>
      </c>
      <c r="BF114" s="231">
        <f>(($F114/30)*$I114)*$K114</f>
        <v>2001.14</v>
      </c>
      <c r="BG114" s="857">
        <f>(($G114/30)*$I114)*$K114+2756.25</f>
        <v>3006.25</v>
      </c>
      <c r="BH114" s="231">
        <f t="shared" ref="BH114" si="1960">U114</f>
        <v>0</v>
      </c>
      <c r="BI114" s="231">
        <f t="shared" ref="BI114" si="1961">V114</f>
        <v>0</v>
      </c>
      <c r="BJ114" s="231">
        <f t="shared" ref="BJ114" si="1962">W114</f>
        <v>0</v>
      </c>
      <c r="BK114" s="231">
        <f t="shared" ref="BK114" si="1963">X114</f>
        <v>0</v>
      </c>
      <c r="BL114" s="231">
        <f>AL114+AQ114</f>
        <v>0</v>
      </c>
      <c r="BM114" s="231">
        <f t="shared" ref="BM114" si="1964">(+BF114+BI114+BK114+BL114)*0.1267</f>
        <v>253.54443800000001</v>
      </c>
      <c r="BN114" s="230">
        <f>SUM(BF114:BM114)-BH114-BJ114</f>
        <v>5260.9344380000002</v>
      </c>
      <c r="BO114" s="231">
        <f>(($F114/30)*$I114)*$L114</f>
        <v>0</v>
      </c>
      <c r="BP114" s="231">
        <f>(($G114/30)*$I114)*$L114</f>
        <v>0</v>
      </c>
      <c r="BQ114" s="231">
        <f t="shared" ref="BQ114" si="1965">Y114</f>
        <v>0</v>
      </c>
      <c r="BR114" s="231">
        <f t="shared" ref="BR114" si="1966">Z114</f>
        <v>0</v>
      </c>
      <c r="BS114" s="231">
        <f t="shared" ref="BS114" si="1967">AA114</f>
        <v>0</v>
      </c>
      <c r="BT114" s="231">
        <f t="shared" ref="BT114" si="1968">AB114</f>
        <v>0</v>
      </c>
      <c r="BU114" s="231">
        <f>AM114+AR114</f>
        <v>0</v>
      </c>
      <c r="BV114" s="231">
        <f t="shared" ref="BV114" si="1969">(BO114+BR114+BT114+BU114)*0.1267</f>
        <v>0</v>
      </c>
      <c r="BW114" s="231">
        <f>SUM(BO114:BV114)-BQ114-BS114</f>
        <v>0</v>
      </c>
      <c r="BX114" s="985">
        <f>(($F114/30)*$I114)*$M114</f>
        <v>0</v>
      </c>
      <c r="BY114" s="986">
        <f>(($G114/30)*$I114)*$M114</f>
        <v>0</v>
      </c>
      <c r="BZ114" s="986">
        <f t="shared" ref="BZ114" si="1970">AC114</f>
        <v>0</v>
      </c>
      <c r="CA114" s="986">
        <f t="shared" ref="CA114" si="1971">AD114</f>
        <v>0</v>
      </c>
      <c r="CB114" s="986">
        <f t="shared" ref="CB114" si="1972">AE114</f>
        <v>0</v>
      </c>
      <c r="CC114" s="986">
        <f t="shared" ref="CC114" si="1973">AF114</f>
        <v>0</v>
      </c>
      <c r="CD114" s="986">
        <f>AN114+AS114</f>
        <v>0</v>
      </c>
      <c r="CE114" s="986">
        <f>(BX114+CA114+CC114)*0.1267</f>
        <v>0</v>
      </c>
      <c r="CF114" s="986">
        <f>SUM(BX114:CE114)-BZ114-CB114</f>
        <v>0</v>
      </c>
      <c r="CG114" s="986">
        <f>(($F114/30)*$I114)*N114</f>
        <v>0</v>
      </c>
      <c r="CH114" s="986">
        <f>(($G114/30)*$I114)*$N114</f>
        <v>0</v>
      </c>
      <c r="CI114" s="986">
        <f>+AG114</f>
        <v>0</v>
      </c>
      <c r="CJ114" s="986">
        <f t="shared" ref="CJ114" si="1974">AH114</f>
        <v>0</v>
      </c>
      <c r="CK114" s="986">
        <f t="shared" ref="CK114" si="1975">AI114</f>
        <v>0</v>
      </c>
      <c r="CL114" s="986">
        <f t="shared" ref="CL114" si="1976">AJ114</f>
        <v>0</v>
      </c>
      <c r="CM114" s="986">
        <f>AO114+AT114</f>
        <v>0</v>
      </c>
      <c r="CN114" s="986">
        <f>(CG114+CJ114+CL114)*0.1267</f>
        <v>0</v>
      </c>
      <c r="CO114" s="987">
        <f>SUM(CG114:CN114)-CI114-CK114</f>
        <v>0</v>
      </c>
      <c r="CQ114" s="229" t="s">
        <v>16</v>
      </c>
      <c r="CR114" s="231">
        <f>IF($CQ114="PROQUIMA",$AW114+$BF114+$BO114+$BX114+$CG114,0)</f>
        <v>0</v>
      </c>
      <c r="CS114" s="231">
        <f>IF($CQ114="PROQUIMA",$AX114+$BG114+$BP114+$BY114+$CH114,0)</f>
        <v>0</v>
      </c>
      <c r="CT114" s="231">
        <f>IF($CQ114="PROQUIMA",$AY114+$BH114+$BQ114+$BZ114+$CI114,0)</f>
        <v>0</v>
      </c>
      <c r="CU114" s="231">
        <f>IF($CQ114="PROQUIMA",$AZ114+$BI114+$BR114+$CA114+$CJ114,0)</f>
        <v>0</v>
      </c>
      <c r="CV114" s="231">
        <f>IF($CQ114="PROQUIMA",$BA114+$BJ114+$BS114+$CB114+$CK114,0)</f>
        <v>0</v>
      </c>
      <c r="CW114" s="231">
        <f>IF($CQ114="PROQUIMA",$BB114+$BK114+$BT114+$CC114+$CL114,0)</f>
        <v>0</v>
      </c>
      <c r="CX114" s="231">
        <f>IF($CQ114="PROQUIMA",$BC114+$BL114+$BU114+$CD114+$CM114,0)</f>
        <v>0</v>
      </c>
      <c r="CY114" s="231">
        <f>IF($CQ114="PROQUIMA",$BD114+$BM114+$BV114+$CE114+CN114,0)</f>
        <v>0</v>
      </c>
      <c r="CZ114" s="231">
        <f>SUM(CR114:CY114)-CT114-CV114</f>
        <v>0</v>
      </c>
      <c r="DA114" s="231">
        <f>IF($CQ114="UNHESA",$AW114+$BF114+$BO114+$BX114+$CG114,0)</f>
        <v>2001.14</v>
      </c>
      <c r="DB114" s="231">
        <f>IF($CQ114="UNHESA",$AX114+$BG114+$BP114+$BY114+$CH114,0)</f>
        <v>3006.25</v>
      </c>
      <c r="DC114" s="231">
        <f>IF($CQ114="UNHESA",$AY114+$BH114+$BQ114+$BZ114+$CI114,0)</f>
        <v>0</v>
      </c>
      <c r="DD114" s="231">
        <f>IF($CQ114="UNHESA",$AZ114+$BI114+$BR114+$CA114+$CJ114,0)</f>
        <v>0</v>
      </c>
      <c r="DE114" s="231">
        <f>IF($CQ114="UNHESA",$BA114+$BJ114+$BS114+$CB114+$CK114,0)</f>
        <v>0</v>
      </c>
      <c r="DF114" s="231">
        <f>IF($CQ114="UNHESA",$BB114+$BK114+$BT114+$CC114+$CL114,0)</f>
        <v>0</v>
      </c>
      <c r="DG114" s="231">
        <f>IF($CQ114="UNHESA",$BC114+$BL114+$BU114+$CD114+$CM114,0)</f>
        <v>0</v>
      </c>
      <c r="DH114" s="231">
        <f>IF($CQ114="UNHESA",$BD114+$BM114+$BV114+$CE114+$CN114,0)</f>
        <v>253.54443800000001</v>
      </c>
      <c r="DI114" s="231">
        <f>SUM(DA114:DH114)-DC114-DE114</f>
        <v>5260.9344380000002</v>
      </c>
      <c r="DJ114" s="231">
        <f>IF($CQ114="UNHESA LIQUIDOS",$AW114+$BF114+$BO114+$BX114+$CG114,0)</f>
        <v>0</v>
      </c>
      <c r="DK114" s="231">
        <f>IF($CQ114="UNHESA LIQUIDOS",$AX114+$BG114+$BP114+$BY114+$CH114,0)</f>
        <v>0</v>
      </c>
      <c r="DL114" s="231">
        <f>IF($CQ114="UNHESA LIQUIDOS",$AY114+$BH114+$BQ114+$BZ114+$CI114,0)</f>
        <v>0</v>
      </c>
      <c r="DM114" s="231">
        <f>IF($CQ114="UNHESA LIQUIDOS",$AZ114+$BI114+$BR114+$CA114+$CJ114,0)</f>
        <v>0</v>
      </c>
      <c r="DN114" s="231">
        <f>IF($CQ114="UNHESA LIQUIDOS",$BA114+$BJ114+$BS114+$CB114+$CK114,0)</f>
        <v>0</v>
      </c>
      <c r="DO114" s="231">
        <f>IF($CQ114="UNHESA LIQUIDOS",$BB114+$BK114+$BT114+$CC114+$CL114,0)</f>
        <v>0</v>
      </c>
      <c r="DP114" s="231">
        <f>IF($CQ114="UNHESA LIQUIDOS",$BC114+$BL114+$BU114+$CD114+$CM114,0)</f>
        <v>0</v>
      </c>
      <c r="DQ114" s="231">
        <f>IF($CQ114="UNHESA LIQUIDOS",$BD114+$BM114+$BV114+$CE114+$CN114,0)</f>
        <v>0</v>
      </c>
      <c r="DR114" s="231">
        <f>SUM(DJ114:DQ114)-DL114-DN114</f>
        <v>0</v>
      </c>
      <c r="DS114" s="985">
        <f>IF($CQ114="ECONACIONAL",$AW114+$BF114+$BO114+$BX114+$CG114,0)</f>
        <v>0</v>
      </c>
      <c r="DT114" s="986">
        <f>IF($CQ114="ECONACIONAL",$AX114+$BG114+$BP114+$BY114+$CH114,0)</f>
        <v>0</v>
      </c>
      <c r="DU114" s="986">
        <f>IF($CQ114="ECONACIONAL",$AY114+$BH114+$BQ114+$BZ114+$CI114,0)</f>
        <v>0</v>
      </c>
      <c r="DV114" s="986">
        <f>IF($CQ114="ECONACIONAL",$AZ114+$BI114+$BR114+$CA114+$CJ114,0)</f>
        <v>0</v>
      </c>
      <c r="DW114" s="986">
        <f>IF($CQ114="ECONACIONAL",$BA114+$BJ114+$BS114+$CB114+$CK114,0)</f>
        <v>0</v>
      </c>
      <c r="DX114" s="986">
        <f>IF($CQ114="ECONACIONAL",$BB114+$BK114+$BT114+$CC114+$CL114,0)</f>
        <v>0</v>
      </c>
      <c r="DY114" s="986">
        <f>IF($CQ114="ECONACIONAL",$BC114+$BL114+$BU114+$CD114+$CM114,0)</f>
        <v>0</v>
      </c>
      <c r="DZ114" s="986">
        <f>IF($CQ114="ECONACIONAL",$BD114+$BM114+$BV114+$CE114+$CN114,0)</f>
        <v>0</v>
      </c>
      <c r="EA114" s="986">
        <f>SUM(DS114:DZ114)-DU114-DW114</f>
        <v>0</v>
      </c>
      <c r="EB114" s="986">
        <f>IF($CQ114="CLEARTEC",$AW114+$BF114+$BO114+$BX114+$CG114,0)</f>
        <v>0</v>
      </c>
      <c r="EC114" s="986">
        <f>IF($CQ114="CLEARTEC",$AX114+$BG114+$BP114+$BY114+$CH114,0)</f>
        <v>0</v>
      </c>
      <c r="ED114" s="986">
        <f>IF($CQ114="CLEARTEC",$AY114+$BH114+$BQ114+$BZ114+$CI114,0)</f>
        <v>0</v>
      </c>
      <c r="EE114" s="986">
        <f>IF($CQ114="CLEARTEC",$AZ114+$BI114+$BR114+$CA114+$CJ114,0)</f>
        <v>0</v>
      </c>
      <c r="EF114" s="986">
        <f>IF($CQ114="CLEARTEC",$BA114+$BJ114+$BS114+$CB114+$CK114,0)</f>
        <v>0</v>
      </c>
      <c r="EG114" s="986">
        <f>IF($CQ114="CLEARTEC",$BB114+$BK114+$BT114+$CC114+$CL114,0)</f>
        <v>0</v>
      </c>
      <c r="EH114" s="986">
        <f>IF($CQ114="CLEARTEC",$BC114+$BL114+$BU114+$CD114+$CM114,0)</f>
        <v>0</v>
      </c>
      <c r="EI114" s="986">
        <f>IF($CQ114="CLEARTEC",$BD114+$BM114+$BV114+$CE114+$CN114,0)</f>
        <v>0</v>
      </c>
      <c r="EJ114" s="987">
        <f>SUM(EB114:EI114)-ED114-EF114</f>
        <v>0</v>
      </c>
      <c r="EL114" s="1715">
        <v>97.11</v>
      </c>
      <c r="EM114" s="939"/>
      <c r="EN114" s="939"/>
      <c r="EO114" s="229"/>
      <c r="EP114" s="228"/>
      <c r="EQ114" s="856"/>
      <c r="ER114" s="856"/>
      <c r="ES114" s="856"/>
      <c r="ET114" s="856"/>
      <c r="EU114" s="229">
        <f t="shared" ref="EU114" si="1977">+EP114+EQ114+ER114</f>
        <v>0</v>
      </c>
      <c r="EV114" s="246"/>
      <c r="EW114" s="237">
        <f t="shared" ref="EW114" si="1978">IF($I114&lt;=15,EL114/2,EL114)</f>
        <v>48.555</v>
      </c>
      <c r="EX114" s="229">
        <f t="shared" ref="EX114" si="1979">IF($I114&lt;=15,EM114/2,EM114)</f>
        <v>0</v>
      </c>
      <c r="EY114" s="229">
        <f t="shared" ref="EY114" si="1980">IF($I114&lt;=15,EN114/2,EN114)</f>
        <v>0</v>
      </c>
      <c r="EZ114" s="229">
        <f t="shared" ref="EZ114" si="1981">IF($I114&lt;=15,EO114/2,EO114)</f>
        <v>0</v>
      </c>
      <c r="FA114" s="229">
        <f t="shared" ref="FA114" si="1982">IF($I114&lt;=15,EP114/2,EP114)</f>
        <v>0</v>
      </c>
      <c r="FB114" s="229">
        <f t="shared" ref="FB114" si="1983">IF($I114&lt;=15,EQ114/2,EQ114)</f>
        <v>0</v>
      </c>
      <c r="FC114" s="229">
        <f t="shared" ref="FC114" si="1984">IF($I114&lt;=15,ER114/2,ER114)</f>
        <v>0</v>
      </c>
      <c r="FD114" s="229">
        <f t="shared" ref="FD114" si="1985">IF($I114&lt;=15,ES114/2,ES114)</f>
        <v>0</v>
      </c>
      <c r="FE114" s="229">
        <f t="shared" ref="FE114" si="1986">IF($I114&lt;=15,ET114/2,ET114)</f>
        <v>0</v>
      </c>
      <c r="FF114" s="229">
        <f t="shared" ref="FF114" si="1987">IF($I114&lt;=15,EU114/2,EU114)</f>
        <v>0</v>
      </c>
      <c r="FG114" s="247"/>
      <c r="FH114" s="247"/>
      <c r="FI114" s="247"/>
      <c r="FJ114" s="247"/>
      <c r="FK114" s="247"/>
      <c r="FL114" s="247"/>
      <c r="FM114" s="246"/>
      <c r="FN114" s="1370">
        <f t="shared" ref="FN114" si="1988">(((F114/30/8)*1.5)*(Q114+U114+Y114))-(AZ114+BI114+BR114)</f>
        <v>0</v>
      </c>
      <c r="FO114" s="1370">
        <f t="shared" ref="FO114" si="1989">(((F114/30/8)*2)*(S114+W114+AA114))-(BB114+BK114+BT114)</f>
        <v>0</v>
      </c>
      <c r="FP114" s="1371">
        <f t="shared" ref="FP114" si="1990">(SUM(AW114:CF114))-(SUM(CR114:DR114))</f>
        <v>0</v>
      </c>
      <c r="FQ114" s="1370">
        <f t="shared" ref="FQ114" si="1991">(F114/30*I114)-(CR114+DA114+DJ114)</f>
        <v>0</v>
      </c>
      <c r="FR114" s="1372">
        <f>(SUM(EL114:EU114))-((SUM(EW114:FF114))*$FR$5)</f>
        <v>48.555</v>
      </c>
    </row>
    <row r="115" spans="1:184" s="846" customFormat="1" ht="15.75" customHeight="1" outlineLevel="1">
      <c r="A115" s="265">
        <v>201030</v>
      </c>
      <c r="B115" s="835"/>
      <c r="C115" s="782"/>
      <c r="D115" s="835"/>
      <c r="F115" s="915">
        <f>+F114</f>
        <v>4002.28</v>
      </c>
      <c r="G115" s="915">
        <f t="shared" ref="G115:H115" si="1992">+G114</f>
        <v>500</v>
      </c>
      <c r="H115" s="915">
        <f t="shared" si="1992"/>
        <v>4502.2800000000007</v>
      </c>
      <c r="I115" s="914"/>
      <c r="J115" s="873"/>
      <c r="K115" s="873"/>
      <c r="L115" s="873"/>
      <c r="M115" s="873"/>
      <c r="N115" s="873"/>
      <c r="O115" s="873"/>
      <c r="P115" s="849"/>
      <c r="Q115" s="915">
        <f>+Q114</f>
        <v>0</v>
      </c>
      <c r="R115" s="915">
        <f t="shared" ref="R115" si="1993">+R114</f>
        <v>0</v>
      </c>
      <c r="S115" s="915">
        <f t="shared" ref="S115" si="1994">+S114</f>
        <v>0</v>
      </c>
      <c r="T115" s="915">
        <f t="shared" ref="T115" si="1995">+T114</f>
        <v>0</v>
      </c>
      <c r="U115" s="915">
        <f t="shared" ref="U115" si="1996">+U114</f>
        <v>0</v>
      </c>
      <c r="V115" s="915">
        <f t="shared" ref="V115" si="1997">+V114</f>
        <v>0</v>
      </c>
      <c r="W115" s="915">
        <f t="shared" ref="W115" si="1998">+W114</f>
        <v>0</v>
      </c>
      <c r="X115" s="915">
        <f t="shared" ref="X115" si="1999">+X114</f>
        <v>0</v>
      </c>
      <c r="Y115" s="915">
        <f t="shared" ref="Y115" si="2000">+Y114</f>
        <v>0</v>
      </c>
      <c r="Z115" s="915">
        <f t="shared" ref="Z115" si="2001">+Z114</f>
        <v>0</v>
      </c>
      <c r="AA115" s="915">
        <f t="shared" ref="AA115" si="2002">+AA114</f>
        <v>0</v>
      </c>
      <c r="AB115" s="915">
        <f t="shared" ref="AB115" si="2003">+AB114</f>
        <v>0</v>
      </c>
      <c r="AC115" s="915">
        <f t="shared" ref="AC115" si="2004">+AC114</f>
        <v>0</v>
      </c>
      <c r="AD115" s="915">
        <f t="shared" ref="AD115" si="2005">+AD114</f>
        <v>0</v>
      </c>
      <c r="AE115" s="915">
        <f t="shared" ref="AE115" si="2006">+AE114</f>
        <v>0</v>
      </c>
      <c r="AF115" s="915">
        <f t="shared" ref="AF115" si="2007">+AF114</f>
        <v>0</v>
      </c>
      <c r="AG115" s="915">
        <f t="shared" ref="AG115" si="2008">+AG114</f>
        <v>0</v>
      </c>
      <c r="AH115" s="915">
        <f t="shared" ref="AH115" si="2009">+AH114</f>
        <v>0</v>
      </c>
      <c r="AI115" s="915">
        <f t="shared" ref="AI115" si="2010">+AI114</f>
        <v>0</v>
      </c>
      <c r="AJ115" s="915">
        <f t="shared" ref="AJ115" si="2011">+AJ114</f>
        <v>0</v>
      </c>
      <c r="AK115" s="915">
        <f t="shared" ref="AK115" si="2012">+AK114</f>
        <v>0</v>
      </c>
      <c r="AL115" s="915">
        <f t="shared" ref="AL115" si="2013">+AL114</f>
        <v>0</v>
      </c>
      <c r="AM115" s="915">
        <f t="shared" ref="AM115" si="2014">+AM114</f>
        <v>0</v>
      </c>
      <c r="AN115" s="915">
        <f t="shared" ref="AN115" si="2015">+AN114</f>
        <v>0</v>
      </c>
      <c r="AO115" s="915">
        <f t="shared" ref="AO115" si="2016">+AO114</f>
        <v>0</v>
      </c>
      <c r="AP115" s="915">
        <f t="shared" ref="AP115" si="2017">+AP114</f>
        <v>0</v>
      </c>
      <c r="AQ115" s="915">
        <f t="shared" ref="AQ115" si="2018">+AQ114</f>
        <v>0</v>
      </c>
      <c r="AR115" s="915">
        <f t="shared" ref="AR115" si="2019">+AR114</f>
        <v>0</v>
      </c>
      <c r="AS115" s="915">
        <f t="shared" ref="AS115" si="2020">+AS114</f>
        <v>0</v>
      </c>
      <c r="AT115" s="915">
        <f t="shared" ref="AT115" si="2021">+AT114</f>
        <v>0</v>
      </c>
      <c r="AU115" s="915">
        <f t="shared" ref="AU115" si="2022">+AU114</f>
        <v>0</v>
      </c>
      <c r="AV115" s="915">
        <f t="shared" ref="AV115" si="2023">+AV114</f>
        <v>0</v>
      </c>
      <c r="AW115" s="915">
        <f t="shared" ref="AW115" si="2024">+AW114</f>
        <v>0</v>
      </c>
      <c r="AX115" s="915">
        <f>+AX114</f>
        <v>0</v>
      </c>
      <c r="AY115" s="915">
        <f t="shared" ref="AY115" si="2025">+AY114</f>
        <v>0</v>
      </c>
      <c r="AZ115" s="915">
        <f t="shared" ref="AZ115" si="2026">+AZ114</f>
        <v>0</v>
      </c>
      <c r="BA115" s="915">
        <f t="shared" ref="BA115" si="2027">+BA114</f>
        <v>0</v>
      </c>
      <c r="BB115" s="915">
        <f t="shared" ref="BB115" si="2028">+BB114</f>
        <v>0</v>
      </c>
      <c r="BC115" s="915">
        <f t="shared" ref="BC115" si="2029">+BC114</f>
        <v>0</v>
      </c>
      <c r="BD115" s="915">
        <f t="shared" ref="BD115" si="2030">+BD114</f>
        <v>0</v>
      </c>
      <c r="BE115" s="915">
        <f t="shared" ref="BE115" si="2031">+BE114</f>
        <v>0</v>
      </c>
      <c r="BF115" s="915">
        <f t="shared" ref="BF115" si="2032">+BF114</f>
        <v>2001.14</v>
      </c>
      <c r="BG115" s="915">
        <f t="shared" ref="BG115" si="2033">+BG114</f>
        <v>3006.25</v>
      </c>
      <c r="BH115" s="915">
        <f t="shared" ref="BH115" si="2034">+BH114</f>
        <v>0</v>
      </c>
      <c r="BI115" s="915">
        <f t="shared" ref="BI115" si="2035">+BI114</f>
        <v>0</v>
      </c>
      <c r="BJ115" s="915">
        <f t="shared" ref="BJ115" si="2036">+BJ114</f>
        <v>0</v>
      </c>
      <c r="BK115" s="915">
        <f t="shared" ref="BK115" si="2037">+BK114</f>
        <v>0</v>
      </c>
      <c r="BL115" s="915">
        <f t="shared" ref="BL115" si="2038">+BL114</f>
        <v>0</v>
      </c>
      <c r="BM115" s="915">
        <f t="shared" ref="BM115" si="2039">+BM114</f>
        <v>253.54443800000001</v>
      </c>
      <c r="BN115" s="915">
        <f t="shared" ref="BN115" si="2040">+BN114</f>
        <v>5260.9344380000002</v>
      </c>
      <c r="BO115" s="915">
        <f t="shared" ref="BO115" si="2041">+BO114</f>
        <v>0</v>
      </c>
      <c r="BP115" s="915">
        <f t="shared" ref="BP115" si="2042">+BP114</f>
        <v>0</v>
      </c>
      <c r="BQ115" s="915">
        <f t="shared" ref="BQ115" si="2043">+BQ114</f>
        <v>0</v>
      </c>
      <c r="BR115" s="915">
        <f t="shared" ref="BR115" si="2044">+BR114</f>
        <v>0</v>
      </c>
      <c r="BS115" s="915">
        <f t="shared" ref="BS115" si="2045">+BS114</f>
        <v>0</v>
      </c>
      <c r="BT115" s="915">
        <f t="shared" ref="BT115" si="2046">+BT114</f>
        <v>0</v>
      </c>
      <c r="BU115" s="915">
        <f t="shared" ref="BU115" si="2047">+BU114</f>
        <v>0</v>
      </c>
      <c r="BV115" s="915">
        <f t="shared" ref="BV115" si="2048">+BV114</f>
        <v>0</v>
      </c>
      <c r="BW115" s="915">
        <f t="shared" ref="BW115" si="2049">+BW114</f>
        <v>0</v>
      </c>
      <c r="BX115" s="915">
        <f t="shared" ref="BX115" si="2050">+BX114</f>
        <v>0</v>
      </c>
      <c r="BY115" s="915">
        <f t="shared" ref="BY115" si="2051">+BY114</f>
        <v>0</v>
      </c>
      <c r="BZ115" s="915">
        <f t="shared" ref="BZ115" si="2052">+BZ114</f>
        <v>0</v>
      </c>
      <c r="CA115" s="915">
        <f t="shared" ref="CA115" si="2053">+CA114</f>
        <v>0</v>
      </c>
      <c r="CB115" s="915">
        <f t="shared" ref="CB115" si="2054">+CB114</f>
        <v>0</v>
      </c>
      <c r="CC115" s="915">
        <f t="shared" ref="CC115" si="2055">+CC114</f>
        <v>0</v>
      </c>
      <c r="CD115" s="915">
        <f t="shared" ref="CD115" si="2056">+CD114</f>
        <v>0</v>
      </c>
      <c r="CE115" s="915">
        <f t="shared" ref="CE115" si="2057">+CE114</f>
        <v>0</v>
      </c>
      <c r="CF115" s="915">
        <f t="shared" ref="CF115" si="2058">+CF114</f>
        <v>0</v>
      </c>
      <c r="CG115" s="915">
        <f t="shared" ref="CG115" si="2059">+CG114</f>
        <v>0</v>
      </c>
      <c r="CH115" s="915">
        <f t="shared" ref="CH115" si="2060">+CH114</f>
        <v>0</v>
      </c>
      <c r="CI115" s="915">
        <f t="shared" ref="CI115" si="2061">+CI114</f>
        <v>0</v>
      </c>
      <c r="CJ115" s="915">
        <f t="shared" ref="CJ115" si="2062">+CJ114</f>
        <v>0</v>
      </c>
      <c r="CK115" s="915">
        <f t="shared" ref="CK115" si="2063">+CK114</f>
        <v>0</v>
      </c>
      <c r="CL115" s="915">
        <f t="shared" ref="CL115" si="2064">+CL114</f>
        <v>0</v>
      </c>
      <c r="CM115" s="915">
        <f t="shared" ref="CM115" si="2065">+CM114</f>
        <v>0</v>
      </c>
      <c r="CN115" s="915">
        <f t="shared" ref="CN115" si="2066">+CN114</f>
        <v>0</v>
      </c>
      <c r="CO115" s="915">
        <f t="shared" ref="CO115" si="2067">+CO114</f>
        <v>0</v>
      </c>
      <c r="CP115" s="915">
        <f t="shared" ref="CP115" si="2068">+CP114</f>
        <v>0</v>
      </c>
      <c r="CQ115" s="915" t="str">
        <f t="shared" ref="CQ115" si="2069">+CQ114</f>
        <v>UNHESA</v>
      </c>
      <c r="CR115" s="915">
        <f t="shared" ref="CR115" si="2070">+CR114</f>
        <v>0</v>
      </c>
      <c r="CS115" s="915">
        <f t="shared" ref="CS115" si="2071">+CS114</f>
        <v>0</v>
      </c>
      <c r="CT115" s="915">
        <f t="shared" ref="CT115" si="2072">+CT114</f>
        <v>0</v>
      </c>
      <c r="CU115" s="915">
        <f t="shared" ref="CU115" si="2073">+CU114</f>
        <v>0</v>
      </c>
      <c r="CV115" s="915">
        <f t="shared" ref="CV115" si="2074">+CV114</f>
        <v>0</v>
      </c>
      <c r="CW115" s="915">
        <f t="shared" ref="CW115" si="2075">+CW114</f>
        <v>0</v>
      </c>
      <c r="CX115" s="915">
        <f t="shared" ref="CX115" si="2076">+CX114</f>
        <v>0</v>
      </c>
      <c r="CY115" s="915">
        <f t="shared" ref="CY115" si="2077">+CY114</f>
        <v>0</v>
      </c>
      <c r="CZ115" s="915">
        <f t="shared" ref="CZ115" si="2078">+CZ114</f>
        <v>0</v>
      </c>
      <c r="DA115" s="915">
        <f t="shared" ref="DA115" si="2079">+DA114</f>
        <v>2001.14</v>
      </c>
      <c r="DB115" s="915">
        <f t="shared" ref="DB115" si="2080">+DB114</f>
        <v>3006.25</v>
      </c>
      <c r="DC115" s="915">
        <f t="shared" ref="DC115" si="2081">+DC114</f>
        <v>0</v>
      </c>
      <c r="DD115" s="915">
        <f t="shared" ref="DD115" si="2082">+DD114</f>
        <v>0</v>
      </c>
      <c r="DE115" s="915">
        <f t="shared" ref="DE115" si="2083">+DE114</f>
        <v>0</v>
      </c>
      <c r="DF115" s="915">
        <f t="shared" ref="DF115" si="2084">+DF114</f>
        <v>0</v>
      </c>
      <c r="DG115" s="915">
        <f t="shared" ref="DG115" si="2085">+DG114</f>
        <v>0</v>
      </c>
      <c r="DH115" s="915">
        <f t="shared" ref="DH115" si="2086">+DH114</f>
        <v>253.54443800000001</v>
      </c>
      <c r="DI115" s="915">
        <f t="shared" ref="DI115" si="2087">+DI114</f>
        <v>5260.9344380000002</v>
      </c>
      <c r="DJ115" s="915">
        <f t="shared" ref="DJ115" si="2088">+DJ114</f>
        <v>0</v>
      </c>
      <c r="DK115" s="915">
        <f t="shared" ref="DK115" si="2089">+DK114</f>
        <v>0</v>
      </c>
      <c r="DL115" s="915">
        <f t="shared" ref="DL115" si="2090">+DL114</f>
        <v>0</v>
      </c>
      <c r="DM115" s="915">
        <f t="shared" ref="DM115" si="2091">+DM114</f>
        <v>0</v>
      </c>
      <c r="DN115" s="915">
        <f t="shared" ref="DN115" si="2092">+DN114</f>
        <v>0</v>
      </c>
      <c r="DO115" s="915">
        <f t="shared" ref="DO115" si="2093">+DO114</f>
        <v>0</v>
      </c>
      <c r="DP115" s="915">
        <f t="shared" ref="DP115" si="2094">+DP114</f>
        <v>0</v>
      </c>
      <c r="DQ115" s="915">
        <f t="shared" ref="DQ115" si="2095">+DQ114</f>
        <v>0</v>
      </c>
      <c r="DR115" s="915">
        <f t="shared" ref="DR115" si="2096">+DR114</f>
        <v>0</v>
      </c>
      <c r="DS115" s="915">
        <f t="shared" ref="DS115" si="2097">+DS114</f>
        <v>0</v>
      </c>
      <c r="DT115" s="915">
        <f t="shared" ref="DT115" si="2098">+DT114</f>
        <v>0</v>
      </c>
      <c r="DU115" s="915">
        <f t="shared" ref="DU115" si="2099">+DU114</f>
        <v>0</v>
      </c>
      <c r="DV115" s="915">
        <f t="shared" ref="DV115" si="2100">+DV114</f>
        <v>0</v>
      </c>
      <c r="DW115" s="915">
        <f t="shared" ref="DW115" si="2101">+DW114</f>
        <v>0</v>
      </c>
      <c r="DX115" s="915">
        <f t="shared" ref="DX115" si="2102">+DX114</f>
        <v>0</v>
      </c>
      <c r="DY115" s="915">
        <f t="shared" ref="DY115" si="2103">+DY114</f>
        <v>0</v>
      </c>
      <c r="DZ115" s="915">
        <f t="shared" ref="DZ115" si="2104">+DZ114</f>
        <v>0</v>
      </c>
      <c r="EA115" s="915">
        <f t="shared" ref="EA115" si="2105">+EA114</f>
        <v>0</v>
      </c>
      <c r="EB115" s="915">
        <f t="shared" ref="EB115" si="2106">+EB114</f>
        <v>0</v>
      </c>
      <c r="EC115" s="915">
        <f t="shared" ref="EC115" si="2107">+EC114</f>
        <v>0</v>
      </c>
      <c r="ED115" s="915">
        <f t="shared" ref="ED115" si="2108">+ED114</f>
        <v>0</v>
      </c>
      <c r="EE115" s="915">
        <f t="shared" ref="EE115" si="2109">+EE114</f>
        <v>0</v>
      </c>
      <c r="EF115" s="915">
        <f t="shared" ref="EF115" si="2110">+EF114</f>
        <v>0</v>
      </c>
      <c r="EG115" s="915">
        <f t="shared" ref="EG115" si="2111">+EG114</f>
        <v>0</v>
      </c>
      <c r="EH115" s="915">
        <f t="shared" ref="EH115" si="2112">+EH114</f>
        <v>0</v>
      </c>
      <c r="EI115" s="915">
        <f t="shared" ref="EI115" si="2113">+EI114</f>
        <v>0</v>
      </c>
      <c r="EJ115" s="915">
        <f t="shared" ref="EJ115" si="2114">+EJ114</f>
        <v>0</v>
      </c>
      <c r="EK115" s="915">
        <f t="shared" ref="EK115" si="2115">+EK114</f>
        <v>0</v>
      </c>
      <c r="EL115" s="915">
        <f t="shared" ref="EL115" si="2116">+EL114</f>
        <v>97.11</v>
      </c>
      <c r="EM115" s="915">
        <f t="shared" ref="EM115" si="2117">+EM114</f>
        <v>0</v>
      </c>
      <c r="EN115" s="915">
        <f t="shared" ref="EN115" si="2118">+EN114</f>
        <v>0</v>
      </c>
      <c r="EO115" s="915">
        <f t="shared" ref="EO115" si="2119">+EO114</f>
        <v>0</v>
      </c>
      <c r="EP115" s="915">
        <f t="shared" ref="EP115" si="2120">+EP114</f>
        <v>0</v>
      </c>
      <c r="EQ115" s="915">
        <f t="shared" ref="EQ115" si="2121">+EQ114</f>
        <v>0</v>
      </c>
      <c r="ER115" s="915">
        <f t="shared" ref="ER115" si="2122">+ER114</f>
        <v>0</v>
      </c>
      <c r="ES115" s="915">
        <f t="shared" ref="ES115" si="2123">+ES114</f>
        <v>0</v>
      </c>
      <c r="ET115" s="915">
        <f t="shared" ref="ET115" si="2124">+ET114</f>
        <v>0</v>
      </c>
      <c r="EU115" s="915">
        <f t="shared" ref="EU115" si="2125">+EU114</f>
        <v>0</v>
      </c>
      <c r="EV115" s="915">
        <f t="shared" ref="EV115" si="2126">+EV114</f>
        <v>0</v>
      </c>
      <c r="EW115" s="915">
        <f t="shared" ref="EW115" si="2127">+EW114</f>
        <v>48.555</v>
      </c>
      <c r="EX115" s="915">
        <f t="shared" ref="EX115" si="2128">+EX114</f>
        <v>0</v>
      </c>
      <c r="EY115" s="915">
        <f t="shared" ref="EY115" si="2129">+EY114</f>
        <v>0</v>
      </c>
      <c r="EZ115" s="915">
        <f t="shared" ref="EZ115" si="2130">+EZ114</f>
        <v>0</v>
      </c>
      <c r="FA115" s="915">
        <f t="shared" ref="FA115" si="2131">+FA114</f>
        <v>0</v>
      </c>
      <c r="FB115" s="915">
        <f t="shared" ref="FB115" si="2132">+FB114</f>
        <v>0</v>
      </c>
      <c r="FC115" s="915">
        <f t="shared" ref="FC115" si="2133">+FC114</f>
        <v>0</v>
      </c>
      <c r="FD115" s="915">
        <f t="shared" ref="FD115" si="2134">+FD114</f>
        <v>0</v>
      </c>
      <c r="FE115" s="915">
        <f t="shared" ref="FE115" si="2135">+FE114</f>
        <v>0</v>
      </c>
      <c r="FF115" s="915">
        <f t="shared" ref="FF115" si="2136">+FF114</f>
        <v>0</v>
      </c>
      <c r="FG115" s="875"/>
      <c r="FH115" s="875"/>
      <c r="FI115" s="875"/>
      <c r="FJ115" s="875"/>
      <c r="FK115" s="875"/>
      <c r="FL115" s="875"/>
    </row>
    <row r="116" spans="1:184" s="846" customFormat="1" ht="15.75" customHeight="1" outlineLevel="1">
      <c r="A116" s="846">
        <v>201030</v>
      </c>
      <c r="B116" s="835"/>
      <c r="C116" s="782" t="s">
        <v>450</v>
      </c>
      <c r="D116" s="835"/>
      <c r="F116" s="915"/>
      <c r="G116" s="915"/>
      <c r="H116" s="915"/>
      <c r="I116" s="914"/>
      <c r="J116" s="873"/>
      <c r="K116" s="873"/>
      <c r="L116" s="873"/>
      <c r="M116" s="873"/>
      <c r="N116" s="873"/>
      <c r="O116" s="873"/>
      <c r="P116" s="849"/>
      <c r="Q116" s="916"/>
      <c r="R116" s="914"/>
      <c r="S116" s="916"/>
      <c r="T116" s="914"/>
      <c r="U116" s="916"/>
      <c r="V116" s="914"/>
      <c r="W116" s="916"/>
      <c r="X116" s="914"/>
      <c r="Y116" s="916"/>
      <c r="Z116" s="914"/>
      <c r="AA116" s="917"/>
      <c r="AB116" s="914"/>
      <c r="AC116" s="917"/>
      <c r="AD116" s="914"/>
      <c r="AE116" s="917"/>
      <c r="AF116" s="914"/>
      <c r="AG116" s="914"/>
      <c r="AH116" s="914"/>
      <c r="AI116" s="917"/>
      <c r="AJ116" s="914"/>
      <c r="AK116" s="914"/>
      <c r="AL116" s="914"/>
      <c r="AM116" s="914"/>
      <c r="AN116" s="914"/>
      <c r="AO116" s="914"/>
      <c r="AP116" s="914"/>
      <c r="AQ116" s="914"/>
      <c r="AR116" s="914"/>
      <c r="AS116" s="914"/>
      <c r="AT116" s="914"/>
      <c r="AU116" s="872"/>
      <c r="AW116" s="914"/>
      <c r="AX116" s="914"/>
      <c r="AY116" s="914"/>
      <c r="AZ116" s="914"/>
      <c r="BA116" s="914"/>
      <c r="BB116" s="914"/>
      <c r="BC116" s="914"/>
      <c r="BD116" s="914"/>
      <c r="BE116" s="914"/>
      <c r="BF116" s="914"/>
      <c r="BG116" s="914"/>
      <c r="BH116" s="914"/>
      <c r="BI116" s="914"/>
      <c r="BJ116" s="914"/>
      <c r="BK116" s="914"/>
      <c r="BL116" s="914"/>
      <c r="BM116" s="914"/>
      <c r="BN116" s="914"/>
      <c r="BO116" s="914"/>
      <c r="BP116" s="914"/>
      <c r="BQ116" s="914"/>
      <c r="BR116" s="914"/>
      <c r="BS116" s="914"/>
      <c r="BT116" s="914"/>
      <c r="BU116" s="914"/>
      <c r="BV116" s="914"/>
      <c r="BW116" s="914"/>
      <c r="BX116" s="914"/>
      <c r="BY116" s="914"/>
      <c r="BZ116" s="914"/>
      <c r="CA116" s="914"/>
      <c r="CB116" s="914"/>
      <c r="CC116" s="914"/>
      <c r="CD116" s="914"/>
      <c r="CE116" s="914"/>
      <c r="CF116" s="914"/>
      <c r="CG116" s="914"/>
      <c r="CH116" s="914"/>
      <c r="CI116" s="914"/>
      <c r="CJ116" s="914"/>
      <c r="CK116" s="914"/>
      <c r="CL116" s="914"/>
      <c r="CM116" s="914"/>
      <c r="CN116" s="914"/>
      <c r="CO116" s="914"/>
      <c r="CR116" s="878"/>
      <c r="CS116" s="878"/>
      <c r="CT116" s="878"/>
      <c r="CU116" s="878"/>
      <c r="CV116" s="878"/>
      <c r="CW116" s="878"/>
      <c r="CX116" s="878"/>
      <c r="CY116" s="878"/>
      <c r="CZ116" s="878"/>
      <c r="DA116" s="878"/>
      <c r="DB116" s="878"/>
      <c r="DC116" s="878"/>
      <c r="DD116" s="878"/>
      <c r="DE116" s="878"/>
      <c r="DF116" s="878"/>
      <c r="DG116" s="878"/>
      <c r="DH116" s="878"/>
      <c r="DI116" s="872"/>
      <c r="DJ116" s="878"/>
      <c r="DK116" s="878"/>
      <c r="DL116" s="878"/>
      <c r="DM116" s="878"/>
      <c r="DN116" s="878"/>
      <c r="DO116" s="878"/>
      <c r="DP116" s="878"/>
      <c r="DQ116" s="878"/>
      <c r="DR116" s="878"/>
      <c r="DS116" s="878"/>
      <c r="DT116" s="878"/>
      <c r="DU116" s="878"/>
      <c r="DV116" s="878"/>
      <c r="DW116" s="878"/>
      <c r="DX116" s="878"/>
      <c r="DY116" s="878"/>
      <c r="DZ116" s="878"/>
      <c r="EA116" s="878"/>
      <c r="EB116" s="878"/>
      <c r="EC116" s="878"/>
      <c r="ED116" s="878"/>
      <c r="EE116" s="878"/>
      <c r="EF116" s="878"/>
      <c r="EG116" s="878"/>
      <c r="EH116" s="878"/>
      <c r="EI116" s="878"/>
      <c r="EJ116" s="878"/>
      <c r="EL116" s="265"/>
      <c r="EO116" s="246"/>
      <c r="EV116" s="775"/>
      <c r="FG116" s="875"/>
      <c r="FH116" s="875"/>
      <c r="FI116" s="875"/>
      <c r="FJ116" s="875"/>
      <c r="FK116" s="875"/>
      <c r="FL116" s="875"/>
    </row>
    <row r="117" spans="1:184" s="936" customFormat="1" ht="15" customHeight="1" outlineLevel="1">
      <c r="A117" s="846">
        <v>201030</v>
      </c>
      <c r="B117" s="302">
        <v>34</v>
      </c>
      <c r="C117" s="227" t="s">
        <v>451</v>
      </c>
      <c r="D117" s="228" t="s">
        <v>220</v>
      </c>
      <c r="E117" s="229" t="s">
        <v>16</v>
      </c>
      <c r="F117" s="231">
        <v>4002.28</v>
      </c>
      <c r="G117" s="230">
        <v>500</v>
      </c>
      <c r="H117" s="230">
        <f>+F117+G117</f>
        <v>4502.2800000000007</v>
      </c>
      <c r="I117" s="231">
        <v>15</v>
      </c>
      <c r="J117" s="234">
        <v>0</v>
      </c>
      <c r="K117" s="912">
        <v>1</v>
      </c>
      <c r="L117" s="234">
        <v>0</v>
      </c>
      <c r="M117" s="234">
        <v>0</v>
      </c>
      <c r="N117" s="234">
        <v>0</v>
      </c>
      <c r="O117" s="234">
        <f>SUM(J117:N117)</f>
        <v>1</v>
      </c>
      <c r="Q117" s="236"/>
      <c r="R117" s="231">
        <f>($F117/30/8*1.5)*Q117</f>
        <v>0</v>
      </c>
      <c r="S117" s="237"/>
      <c r="T117" s="231">
        <f>($F117/30/8*2)*S117</f>
        <v>0</v>
      </c>
      <c r="U117" s="237"/>
      <c r="V117" s="231">
        <f>($F117/30/8*1.5)*U117</f>
        <v>0</v>
      </c>
      <c r="W117" s="237"/>
      <c r="X117" s="231">
        <f>($F117/30/8*2)*W117</f>
        <v>0</v>
      </c>
      <c r="Y117" s="237"/>
      <c r="Z117" s="231">
        <f>(($F117/30/8)*1.5)*Y117</f>
        <v>0</v>
      </c>
      <c r="AA117" s="238"/>
      <c r="AB117" s="231">
        <f>(($F117/30/8)*2)*AA117</f>
        <v>0</v>
      </c>
      <c r="AC117" s="238"/>
      <c r="AD117" s="231">
        <f>(($F117/30/8)*1.5)*AC117</f>
        <v>0</v>
      </c>
      <c r="AE117" s="238"/>
      <c r="AF117" s="231">
        <f>(($F117/30/8)*2)*AE117</f>
        <v>0</v>
      </c>
      <c r="AG117" s="231"/>
      <c r="AH117" s="231">
        <f>(($F117/30/8)*1.5)*AG117</f>
        <v>0</v>
      </c>
      <c r="AI117" s="238"/>
      <c r="AJ117" s="231">
        <f>(($F117/30/8)*2)*AI117</f>
        <v>0</v>
      </c>
      <c r="AK117" s="230"/>
      <c r="AL117" s="230"/>
      <c r="AM117" s="230"/>
      <c r="AN117" s="230"/>
      <c r="AO117" s="230"/>
      <c r="AP117" s="230"/>
      <c r="AQ117" s="230"/>
      <c r="AR117" s="230"/>
      <c r="AS117" s="230"/>
      <c r="AT117" s="230"/>
      <c r="AU117" s="230"/>
      <c r="AV117" s="242"/>
      <c r="AW117" s="231">
        <f>((F117/30)*I117)*$J117</f>
        <v>0</v>
      </c>
      <c r="AX117" s="231">
        <f>((G117/30)*I117)*$J117</f>
        <v>0</v>
      </c>
      <c r="AY117" s="231">
        <f t="shared" ref="AY117" si="2137">Q117</f>
        <v>0</v>
      </c>
      <c r="AZ117" s="231">
        <f t="shared" ref="AZ117" si="2138">R117</f>
        <v>0</v>
      </c>
      <c r="BA117" s="231">
        <f t="shared" ref="BA117" si="2139">S117</f>
        <v>0</v>
      </c>
      <c r="BB117" s="231">
        <f t="shared" ref="BB117" si="2140">T117</f>
        <v>0</v>
      </c>
      <c r="BC117" s="231">
        <f>AK117+AP117</f>
        <v>0</v>
      </c>
      <c r="BD117" s="231">
        <f t="shared" ref="BD117" si="2141">(AW117+AZ117+BB117+BC117)*0.1267</f>
        <v>0</v>
      </c>
      <c r="BE117" s="231">
        <f>SUM(AW117:BD117)-AY117-BA117</f>
        <v>0</v>
      </c>
      <c r="BF117" s="231">
        <f>(($F117/30)*$I117)*$K117</f>
        <v>2001.14</v>
      </c>
      <c r="BG117" s="857">
        <f>(($G117/30)*$I117)*$K117+1286.25</f>
        <v>1536.25</v>
      </c>
      <c r="BH117" s="231">
        <f t="shared" ref="BH117" si="2142">U117</f>
        <v>0</v>
      </c>
      <c r="BI117" s="231">
        <f t="shared" ref="BI117" si="2143">V117</f>
        <v>0</v>
      </c>
      <c r="BJ117" s="231">
        <f t="shared" ref="BJ117" si="2144">W117</f>
        <v>0</v>
      </c>
      <c r="BK117" s="231">
        <f t="shared" ref="BK117" si="2145">X117</f>
        <v>0</v>
      </c>
      <c r="BL117" s="231">
        <f>AL117+AQ117</f>
        <v>0</v>
      </c>
      <c r="BM117" s="231">
        <f t="shared" ref="BM117" si="2146">(+BF117+BI117+BK117+BL117)*0.1267</f>
        <v>253.54443800000001</v>
      </c>
      <c r="BN117" s="230">
        <f>SUM(BF117:BM117)-BH117-BJ117</f>
        <v>3790.9344380000002</v>
      </c>
      <c r="BO117" s="231">
        <f>(($F117/30)*$I117)*$L117</f>
        <v>0</v>
      </c>
      <c r="BP117" s="231">
        <f>(($G117/30)*$I117)*$L117</f>
        <v>0</v>
      </c>
      <c r="BQ117" s="231">
        <f t="shared" ref="BQ117" si="2147">Y117</f>
        <v>0</v>
      </c>
      <c r="BR117" s="231">
        <f t="shared" ref="BR117" si="2148">Z117</f>
        <v>0</v>
      </c>
      <c r="BS117" s="231">
        <f t="shared" ref="BS117" si="2149">AA117</f>
        <v>0</v>
      </c>
      <c r="BT117" s="231">
        <f t="shared" ref="BT117" si="2150">AB117</f>
        <v>0</v>
      </c>
      <c r="BU117" s="231">
        <f>AM117+AR117</f>
        <v>0</v>
      </c>
      <c r="BV117" s="231">
        <f t="shared" ref="BV117" si="2151">(BO117+BR117+BT117+BU117)*0.1267</f>
        <v>0</v>
      </c>
      <c r="BW117" s="231">
        <f>SUM(BO117:BV117)-BQ117-BS117</f>
        <v>0</v>
      </c>
      <c r="BX117" s="985">
        <f>(($F117/30)*$I117)*$M117</f>
        <v>0</v>
      </c>
      <c r="BY117" s="986">
        <f>(($G117/30)*$I117)*$M117</f>
        <v>0</v>
      </c>
      <c r="BZ117" s="986">
        <f t="shared" ref="BZ117" si="2152">AC117</f>
        <v>0</v>
      </c>
      <c r="CA117" s="986">
        <f t="shared" ref="CA117" si="2153">AD117</f>
        <v>0</v>
      </c>
      <c r="CB117" s="986">
        <f t="shared" ref="CB117" si="2154">AE117</f>
        <v>0</v>
      </c>
      <c r="CC117" s="986">
        <f t="shared" ref="CC117" si="2155">AF117</f>
        <v>0</v>
      </c>
      <c r="CD117" s="986">
        <f>AN117+AS117</f>
        <v>0</v>
      </c>
      <c r="CE117" s="986">
        <f>(BX117+CA117+CC117)*0.1267</f>
        <v>0</v>
      </c>
      <c r="CF117" s="986">
        <f>SUM(BX117:CE117)-BZ117-CB117</f>
        <v>0</v>
      </c>
      <c r="CG117" s="986">
        <f>(($F117/30)*$I117)*N117</f>
        <v>0</v>
      </c>
      <c r="CH117" s="986">
        <f>(($G117/30)*$I117)*$N117</f>
        <v>0</v>
      </c>
      <c r="CI117" s="986">
        <f>+AG117</f>
        <v>0</v>
      </c>
      <c r="CJ117" s="986">
        <f t="shared" ref="CJ117" si="2156">AH117</f>
        <v>0</v>
      </c>
      <c r="CK117" s="986">
        <f t="shared" ref="CK117" si="2157">AI117</f>
        <v>0</v>
      </c>
      <c r="CL117" s="986">
        <f t="shared" ref="CL117" si="2158">AJ117</f>
        <v>0</v>
      </c>
      <c r="CM117" s="986">
        <f>AO117+AT117</f>
        <v>0</v>
      </c>
      <c r="CN117" s="986">
        <f>(CG117+CJ117+CL117)*0.1267</f>
        <v>0</v>
      </c>
      <c r="CO117" s="987">
        <f>SUM(CG117:CN117)-CI117-CK117</f>
        <v>0</v>
      </c>
      <c r="CQ117" s="229" t="s">
        <v>16</v>
      </c>
      <c r="CR117" s="231">
        <f>IF($CQ117="PROQUIMA",$AW117+$BF117+$BO117+$BX117+$CG117,0)</f>
        <v>0</v>
      </c>
      <c r="CS117" s="231">
        <f>IF($CQ117="PROQUIMA",$AX117+$BG117+$BP117+$BY117+$CH117,0)</f>
        <v>0</v>
      </c>
      <c r="CT117" s="231">
        <f>IF($CQ117="PROQUIMA",$AY117+$BH117+$BQ117+$BZ117+$CI117,0)</f>
        <v>0</v>
      </c>
      <c r="CU117" s="231">
        <f>IF($CQ117="PROQUIMA",$AZ117+$BI117+$BR117+$CA117+$CJ117,0)</f>
        <v>0</v>
      </c>
      <c r="CV117" s="231">
        <f>IF($CQ117="PROQUIMA",$BA117+$BJ117+$BS117+$CB117+$CK117,0)</f>
        <v>0</v>
      </c>
      <c r="CW117" s="231">
        <f>IF($CQ117="PROQUIMA",$BB117+$BK117+$BT117+$CC117+$CL117,0)</f>
        <v>0</v>
      </c>
      <c r="CX117" s="231">
        <f>IF($CQ117="PROQUIMA",$BC117+$BL117+$BU117+$CD117+$CM117,0)</f>
        <v>0</v>
      </c>
      <c r="CY117" s="231">
        <f>IF($CQ117="PROQUIMA",$BD117+$BM117+$BV117+$CE117+CN117,0)</f>
        <v>0</v>
      </c>
      <c r="CZ117" s="231">
        <f>SUM(CR117:CY117)-CT117-CV117</f>
        <v>0</v>
      </c>
      <c r="DA117" s="231">
        <f>IF($CQ117="UNHESA",$AW117+$BF117+$BO117+$BX117+$CG117,0)</f>
        <v>2001.14</v>
      </c>
      <c r="DB117" s="231">
        <f>IF($CQ117="UNHESA",$AX117+$BG117+$BP117+$BY117+$CH117,0)</f>
        <v>1536.25</v>
      </c>
      <c r="DC117" s="231">
        <f>IF($CQ117="UNHESA",$AY117+$BH117+$BQ117+$BZ117+$CI117,0)</f>
        <v>0</v>
      </c>
      <c r="DD117" s="231">
        <f>IF($CQ117="UNHESA",$AZ117+$BI117+$BR117+$CA117+$CJ117,0)</f>
        <v>0</v>
      </c>
      <c r="DE117" s="231">
        <f>IF($CQ117="UNHESA",$BA117+$BJ117+$BS117+$CB117+$CK117,0)</f>
        <v>0</v>
      </c>
      <c r="DF117" s="231">
        <f>IF($CQ117="UNHESA",$BB117+$BK117+$BT117+$CC117+$CL117,0)</f>
        <v>0</v>
      </c>
      <c r="DG117" s="231">
        <f>IF($CQ117="UNHESA",$BC117+$BL117+$BU117+$CD117+$CM117,0)</f>
        <v>0</v>
      </c>
      <c r="DH117" s="231">
        <f>IF($CQ117="UNHESA",$BD117+$BM117+$BV117+$CE117+$CN117,0)</f>
        <v>253.54443800000001</v>
      </c>
      <c r="DI117" s="231">
        <f>SUM(DA117:DH117)-DC117-DE117</f>
        <v>3790.9344380000002</v>
      </c>
      <c r="DJ117" s="231">
        <f>IF($CQ117="UNHESA LIQUIDOS",$AW117+$BF117+$BO117+$BX117+$CG117,0)</f>
        <v>0</v>
      </c>
      <c r="DK117" s="231">
        <f>IF($CQ117="UNHESA LIQUIDOS",$AX117+$BG117+$BP117+$BY117+$CH117,0)</f>
        <v>0</v>
      </c>
      <c r="DL117" s="231">
        <f>IF($CQ117="UNHESA LIQUIDOS",$AY117+$BH117+$BQ117+$BZ117+$CI117,0)</f>
        <v>0</v>
      </c>
      <c r="DM117" s="231">
        <f>IF($CQ117="UNHESA LIQUIDOS",$AZ117+$BI117+$BR117+$CA117+$CJ117,0)</f>
        <v>0</v>
      </c>
      <c r="DN117" s="231">
        <f>IF($CQ117="UNHESA LIQUIDOS",$BA117+$BJ117+$BS117+$CB117+$CK117,0)</f>
        <v>0</v>
      </c>
      <c r="DO117" s="231">
        <f>IF($CQ117="UNHESA LIQUIDOS",$BB117+$BK117+$BT117+$CC117+$CL117,0)</f>
        <v>0</v>
      </c>
      <c r="DP117" s="231">
        <f>IF($CQ117="UNHESA LIQUIDOS",$BC117+$BL117+$BU117+$CD117+$CM117,0)</f>
        <v>0</v>
      </c>
      <c r="DQ117" s="231">
        <f>IF($CQ117="UNHESA LIQUIDOS",$BD117+$BM117+$BV117+$CE117+$CN117,0)</f>
        <v>0</v>
      </c>
      <c r="DR117" s="231">
        <f>SUM(DJ117:DQ117)-DL117-DN117</f>
        <v>0</v>
      </c>
      <c r="DS117" s="985">
        <f>IF($CQ117="ECONACIONAL",$AW117+$BF117+$BO117+$BX117+$CG117,0)</f>
        <v>0</v>
      </c>
      <c r="DT117" s="986">
        <f>IF($CQ117="ECONACIONAL",$AX117+$BG117+$BP117+$BY117+$CH117,0)</f>
        <v>0</v>
      </c>
      <c r="DU117" s="986">
        <f>IF($CQ117="ECONACIONAL",$AY117+$BH117+$BQ117+$BZ117+$CI117,0)</f>
        <v>0</v>
      </c>
      <c r="DV117" s="986">
        <f>IF($CQ117="ECONACIONAL",$AZ117+$BI117+$BR117+$CA117+$CJ117,0)</f>
        <v>0</v>
      </c>
      <c r="DW117" s="986">
        <f>IF($CQ117="ECONACIONAL",$BA117+$BJ117+$BS117+$CB117+$CK117,0)</f>
        <v>0</v>
      </c>
      <c r="DX117" s="986">
        <f>IF($CQ117="ECONACIONAL",$BB117+$BK117+$BT117+$CC117+$CL117,0)</f>
        <v>0</v>
      </c>
      <c r="DY117" s="986">
        <f>IF($CQ117="ECONACIONAL",$BC117+$BL117+$BU117+$CD117+$CM117,0)</f>
        <v>0</v>
      </c>
      <c r="DZ117" s="986">
        <f>IF($CQ117="ECONACIONAL",$BD117+$BM117+$BV117+$CE117+$CN117,0)</f>
        <v>0</v>
      </c>
      <c r="EA117" s="986">
        <f>SUM(DS117:DZ117)-DU117-DW117</f>
        <v>0</v>
      </c>
      <c r="EB117" s="986">
        <f>IF($CQ117="CLEARTEC",$AW117+$BF117+$BO117+$BX117+$CG117,0)</f>
        <v>0</v>
      </c>
      <c r="EC117" s="986">
        <f>IF($CQ117="CLEARTEC",$AX117+$BG117+$BP117+$BY117+$CH117,0)</f>
        <v>0</v>
      </c>
      <c r="ED117" s="986">
        <f>IF($CQ117="CLEARTEC",$AY117+$BH117+$BQ117+$BZ117+$CI117,0)</f>
        <v>0</v>
      </c>
      <c r="EE117" s="986">
        <f>IF($CQ117="CLEARTEC",$AZ117+$BI117+$BR117+$CA117+$CJ117,0)</f>
        <v>0</v>
      </c>
      <c r="EF117" s="986">
        <f>IF($CQ117="CLEARTEC",$BA117+$BJ117+$BS117+$CB117+$CK117,0)</f>
        <v>0</v>
      </c>
      <c r="EG117" s="986">
        <f>IF($CQ117="CLEARTEC",$BB117+$BK117+$BT117+$CC117+$CL117,0)</f>
        <v>0</v>
      </c>
      <c r="EH117" s="986">
        <f>IF($CQ117="CLEARTEC",$BC117+$BL117+$BU117+$CD117+$CM117,0)</f>
        <v>0</v>
      </c>
      <c r="EI117" s="986">
        <f>IF($CQ117="CLEARTEC",$BD117+$BM117+$BV117+$CE117+$CN117,0)</f>
        <v>0</v>
      </c>
      <c r="EJ117" s="987">
        <f>SUM(EB117:EI117)-ED117-EF117</f>
        <v>0</v>
      </c>
      <c r="EL117" s="1718">
        <v>70.209999999999994</v>
      </c>
      <c r="EM117" s="939"/>
      <c r="EN117" s="939"/>
      <c r="EO117" s="229"/>
      <c r="EP117" s="228"/>
      <c r="EQ117" s="856"/>
      <c r="ER117" s="856"/>
      <c r="ES117" s="856"/>
      <c r="ET117" s="856"/>
      <c r="EU117" s="229">
        <f t="shared" ref="EU117" si="2159">+EP117+EQ117+ER117</f>
        <v>0</v>
      </c>
      <c r="EV117" s="246"/>
      <c r="EW117" s="237">
        <f t="shared" ref="EW117" si="2160">IF($I117&lt;=15,EL117/2,EL117)</f>
        <v>35.104999999999997</v>
      </c>
      <c r="EX117" s="229">
        <f t="shared" ref="EX117" si="2161">IF($I117&lt;=15,EM117/2,EM117)</f>
        <v>0</v>
      </c>
      <c r="EY117" s="229">
        <f t="shared" ref="EY117" si="2162">IF($I117&lt;=15,EN117/2,EN117)</f>
        <v>0</v>
      </c>
      <c r="EZ117" s="229">
        <f t="shared" ref="EZ117" si="2163">IF($I117&lt;=15,EO117/2,EO117)</f>
        <v>0</v>
      </c>
      <c r="FA117" s="229">
        <f t="shared" ref="FA117" si="2164">IF($I117&lt;=15,EP117/2,EP117)</f>
        <v>0</v>
      </c>
      <c r="FB117" s="229">
        <f t="shared" ref="FB117" si="2165">IF($I117&lt;=15,EQ117/2,EQ117)</f>
        <v>0</v>
      </c>
      <c r="FC117" s="229">
        <f t="shared" ref="FC117" si="2166">IF($I117&lt;=15,ER117/2,ER117)</f>
        <v>0</v>
      </c>
      <c r="FD117" s="229">
        <f t="shared" ref="FD117" si="2167">IF($I117&lt;=15,ES117/2,ES117)</f>
        <v>0</v>
      </c>
      <c r="FE117" s="229">
        <f t="shared" ref="FE117" si="2168">IF($I117&lt;=15,ET117/2,ET117)</f>
        <v>0</v>
      </c>
      <c r="FF117" s="229">
        <f t="shared" ref="FF117" si="2169">IF($I117&lt;=15,EU117/2,EU117)</f>
        <v>0</v>
      </c>
      <c r="FG117" s="247">
        <v>0</v>
      </c>
      <c r="FH117" s="247">
        <v>1</v>
      </c>
      <c r="FI117" s="247">
        <v>0</v>
      </c>
      <c r="FJ117" s="247">
        <v>0</v>
      </c>
      <c r="FK117" s="247">
        <v>0</v>
      </c>
      <c r="FL117" s="247">
        <v>1</v>
      </c>
      <c r="FM117" s="246"/>
      <c r="FN117" s="1370">
        <f t="shared" ref="FN117" si="2170">(((F117/30/8)*1.5)*(Q117+U117+Y117))-(AZ117+BI117+BR117)</f>
        <v>0</v>
      </c>
      <c r="FO117" s="1370">
        <f t="shared" ref="FO117" si="2171">(((F117/30/8)*2)*(S117+W117+AA117))-(BB117+BK117+BT117)</f>
        <v>0</v>
      </c>
      <c r="FP117" s="1371">
        <f t="shared" ref="FP117" si="2172">(SUM(AW117:CF117))-(SUM(CR117:DR117))</f>
        <v>0</v>
      </c>
      <c r="FQ117" s="1370">
        <f t="shared" ref="FQ117" si="2173">(F117/30*I117)-(CR117+DA117+DJ117)</f>
        <v>0</v>
      </c>
      <c r="FR117" s="1372">
        <f>(SUM(EL117:EU117))-((SUM(EW117:FF117))*$FR$5)</f>
        <v>35.104999999999997</v>
      </c>
    </row>
    <row r="118" spans="1:184" s="846" customFormat="1" ht="15" customHeight="1" outlineLevel="1">
      <c r="A118" s="846">
        <v>201030</v>
      </c>
      <c r="B118" s="881"/>
      <c r="C118" s="778" t="s">
        <v>950</v>
      </c>
      <c r="D118" s="228" t="s">
        <v>951</v>
      </c>
      <c r="E118" s="229" t="s">
        <v>16</v>
      </c>
      <c r="F118" s="231">
        <v>4002.28</v>
      </c>
      <c r="G118" s="230">
        <v>250</v>
      </c>
      <c r="H118" s="230">
        <f>+F118+G118</f>
        <v>4252.2800000000007</v>
      </c>
      <c r="I118" s="231">
        <v>12</v>
      </c>
      <c r="J118" s="234">
        <v>0</v>
      </c>
      <c r="K118" s="912"/>
      <c r="L118" s="912">
        <v>1</v>
      </c>
      <c r="M118" s="234">
        <v>0</v>
      </c>
      <c r="N118" s="234">
        <v>0</v>
      </c>
      <c r="O118" s="234">
        <f>SUM(J118:N118)</f>
        <v>1</v>
      </c>
      <c r="P118" s="936" t="s">
        <v>949</v>
      </c>
      <c r="Q118" s="236"/>
      <c r="R118" s="231">
        <f>($F118/30/8*1.5)*Q118</f>
        <v>0</v>
      </c>
      <c r="S118" s="237"/>
      <c r="T118" s="231">
        <f>($F118/30/8*2)*S118</f>
        <v>0</v>
      </c>
      <c r="U118" s="237"/>
      <c r="V118" s="231">
        <f>($F118/30/8*1.5)*U118</f>
        <v>0</v>
      </c>
      <c r="W118" s="237"/>
      <c r="X118" s="231">
        <f>($F118/30/8*2)*W118</f>
        <v>0</v>
      </c>
      <c r="Y118" s="237"/>
      <c r="Z118" s="231">
        <f>(($F118/30/8)*1.5)*Y118</f>
        <v>0</v>
      </c>
      <c r="AA118" s="238"/>
      <c r="AB118" s="231">
        <f>(($F118/30/8)*2)*AA118</f>
        <v>0</v>
      </c>
      <c r="AC118" s="238"/>
      <c r="AD118" s="231">
        <f>(($F118/30/8)*1.5)*AC118</f>
        <v>0</v>
      </c>
      <c r="AE118" s="238"/>
      <c r="AF118" s="231">
        <f>(($F118/30/8)*2)*AE118</f>
        <v>0</v>
      </c>
      <c r="AG118" s="231"/>
      <c r="AH118" s="231">
        <f>(($F118/30/8)*1.5)*AG118</f>
        <v>0</v>
      </c>
      <c r="AI118" s="238"/>
      <c r="AJ118" s="231">
        <f>(($F118/30/8)*2)*AI118</f>
        <v>0</v>
      </c>
      <c r="AK118" s="230"/>
      <c r="AL118" s="230"/>
      <c r="AM118" s="230"/>
      <c r="AN118" s="230"/>
      <c r="AO118" s="230"/>
      <c r="AP118" s="230"/>
      <c r="AQ118" s="230"/>
      <c r="AR118" s="230"/>
      <c r="AS118" s="230"/>
      <c r="AT118" s="230"/>
      <c r="AU118" s="230"/>
      <c r="AV118" s="242"/>
      <c r="AW118" s="231">
        <f>((F118/30)*I118)*$J118</f>
        <v>0</v>
      </c>
      <c r="AX118" s="231">
        <f>((G118/30)*I118)*$J118</f>
        <v>0</v>
      </c>
      <c r="AY118" s="231">
        <f t="shared" ref="AY118" si="2174">Q118</f>
        <v>0</v>
      </c>
      <c r="AZ118" s="231">
        <f t="shared" ref="AZ118" si="2175">R118</f>
        <v>0</v>
      </c>
      <c r="BA118" s="231">
        <f t="shared" ref="BA118" si="2176">S118</f>
        <v>0</v>
      </c>
      <c r="BB118" s="231">
        <f t="shared" ref="BB118" si="2177">T118</f>
        <v>0</v>
      </c>
      <c r="BC118" s="231">
        <f>AK118+AP118</f>
        <v>0</v>
      </c>
      <c r="BD118" s="231">
        <f t="shared" ref="BD118" si="2178">(AW118+AZ118+BB118+BC118)*0.1267</f>
        <v>0</v>
      </c>
      <c r="BE118" s="231">
        <f>SUM(AW118:BD118)-AY118-BA118</f>
        <v>0</v>
      </c>
      <c r="BF118" s="231">
        <f>(($F118/30)*$I118)*$K118</f>
        <v>0</v>
      </c>
      <c r="BG118" s="857">
        <f>(($G118/30)*$I118)*$K118</f>
        <v>0</v>
      </c>
      <c r="BH118" s="231">
        <f t="shared" ref="BH118" si="2179">U118</f>
        <v>0</v>
      </c>
      <c r="BI118" s="231">
        <f t="shared" ref="BI118" si="2180">V118</f>
        <v>0</v>
      </c>
      <c r="BJ118" s="231">
        <f t="shared" ref="BJ118" si="2181">W118</f>
        <v>0</v>
      </c>
      <c r="BK118" s="231">
        <f t="shared" ref="BK118" si="2182">X118</f>
        <v>0</v>
      </c>
      <c r="BL118" s="231">
        <f>AL118+AQ118</f>
        <v>0</v>
      </c>
      <c r="BM118" s="231">
        <f t="shared" ref="BM118" si="2183">(+BF118+BI118+BK118+BL118)*0.1267</f>
        <v>0</v>
      </c>
      <c r="BN118" s="230">
        <f>SUM(BF118:BM118)-BH118-BJ118</f>
        <v>0</v>
      </c>
      <c r="BO118" s="231">
        <f>(($F118/30)*$I118)*$L118</f>
        <v>1600.912</v>
      </c>
      <c r="BP118" s="231">
        <f>(($G118/30)*$I118)*$L118</f>
        <v>100</v>
      </c>
      <c r="BQ118" s="231">
        <f t="shared" ref="BQ118" si="2184">Y118</f>
        <v>0</v>
      </c>
      <c r="BR118" s="231">
        <f t="shared" ref="BR118" si="2185">Z118</f>
        <v>0</v>
      </c>
      <c r="BS118" s="231">
        <f t="shared" ref="BS118" si="2186">AA118</f>
        <v>0</v>
      </c>
      <c r="BT118" s="231">
        <f t="shared" ref="BT118" si="2187">AB118</f>
        <v>0</v>
      </c>
      <c r="BU118" s="231">
        <f>AM118+AR118</f>
        <v>0</v>
      </c>
      <c r="BV118" s="231">
        <f t="shared" ref="BV118" si="2188">(BO118+BR118+BT118+BU118)*0.1267</f>
        <v>202.83555040000002</v>
      </c>
      <c r="BW118" s="231">
        <f>SUM(BO118:BV118)-BQ118-BS118</f>
        <v>1903.7475504000001</v>
      </c>
      <c r="BX118" s="985">
        <f>(($F118/30)*$I118)*$M118</f>
        <v>0</v>
      </c>
      <c r="BY118" s="986">
        <f>(($G118/30)*$I118)*$M118</f>
        <v>0</v>
      </c>
      <c r="BZ118" s="986">
        <f t="shared" ref="BZ118" si="2189">AC118</f>
        <v>0</v>
      </c>
      <c r="CA118" s="986">
        <f t="shared" ref="CA118" si="2190">AD118</f>
        <v>0</v>
      </c>
      <c r="CB118" s="986">
        <f t="shared" ref="CB118" si="2191">AE118</f>
        <v>0</v>
      </c>
      <c r="CC118" s="986">
        <f t="shared" ref="CC118" si="2192">AF118</f>
        <v>0</v>
      </c>
      <c r="CD118" s="986">
        <f>AN118+AS118</f>
        <v>0</v>
      </c>
      <c r="CE118" s="986">
        <f>(BX118+CA118+CC118)*0.1267</f>
        <v>0</v>
      </c>
      <c r="CF118" s="986">
        <f>SUM(BX118:CE118)-BZ118-CB118</f>
        <v>0</v>
      </c>
      <c r="CG118" s="986">
        <f>(($F118/30)*$I118)*N118</f>
        <v>0</v>
      </c>
      <c r="CH118" s="986">
        <f>(($G118/30)*$I118)*$N118</f>
        <v>0</v>
      </c>
      <c r="CI118" s="986">
        <f>+AG118</f>
        <v>0</v>
      </c>
      <c r="CJ118" s="986">
        <f t="shared" ref="CJ118" si="2193">AH118</f>
        <v>0</v>
      </c>
      <c r="CK118" s="986">
        <f t="shared" ref="CK118" si="2194">AI118</f>
        <v>0</v>
      </c>
      <c r="CL118" s="986">
        <f t="shared" ref="CL118" si="2195">AJ118</f>
        <v>0</v>
      </c>
      <c r="CM118" s="986">
        <f>AO118+AT118</f>
        <v>0</v>
      </c>
      <c r="CN118" s="986">
        <f>(CG118+CJ118+CL118)*0.1267</f>
        <v>0</v>
      </c>
      <c r="CO118" s="987">
        <f>SUM(CG118:CN118)-CI118-CK118</f>
        <v>0</v>
      </c>
      <c r="CP118" s="936"/>
      <c r="CQ118" s="229" t="s">
        <v>343</v>
      </c>
      <c r="CR118" s="231">
        <f>IF($CQ118="PROQUIMA",$AW118+$BF118+$BO118+$BX118+$CG118,0)</f>
        <v>0</v>
      </c>
      <c r="CS118" s="231">
        <f>IF($CQ118="PROQUIMA",$AX118+$BG118+$BP118+$BY118+$CH118,0)</f>
        <v>0</v>
      </c>
      <c r="CT118" s="231">
        <f>IF($CQ118="PROQUIMA",$AY118+$BH118+$BQ118+$BZ118+$CI118,0)</f>
        <v>0</v>
      </c>
      <c r="CU118" s="231">
        <f>IF($CQ118="PROQUIMA",$AZ118+$BI118+$BR118+$CA118+$CJ118,0)</f>
        <v>0</v>
      </c>
      <c r="CV118" s="231">
        <f>IF($CQ118="PROQUIMA",$BA118+$BJ118+$BS118+$CB118+$CK118,0)</f>
        <v>0</v>
      </c>
      <c r="CW118" s="231">
        <f>IF($CQ118="PROQUIMA",$BB118+$BK118+$BT118+$CC118+$CL118,0)</f>
        <v>0</v>
      </c>
      <c r="CX118" s="231">
        <f>IF($CQ118="PROQUIMA",$BC118+$BL118+$BU118+$CD118+$CM118,0)</f>
        <v>0</v>
      </c>
      <c r="CY118" s="231">
        <f>IF($CQ118="PROQUIMA",$BD118+$BM118+$BV118+$CE118+CN118,0)</f>
        <v>0</v>
      </c>
      <c r="CZ118" s="231">
        <f>SUM(CR118:CY118)-CT118-CV118</f>
        <v>0</v>
      </c>
      <c r="DA118" s="231">
        <f>IF($CQ118="UNHESA",$AW118+$BF118+$BO118+$BX118+$CG118,0)</f>
        <v>0</v>
      </c>
      <c r="DB118" s="231">
        <f>IF($CQ118="UNHESA",$AX118+$BG118+$BP118+$BY118+$CH118,0)</f>
        <v>0</v>
      </c>
      <c r="DC118" s="231">
        <f>IF($CQ118="UNHESA",$AY118+$BH118+$BQ118+$BZ118+$CI118,0)</f>
        <v>0</v>
      </c>
      <c r="DD118" s="231">
        <f>IF($CQ118="UNHESA",$AZ118+$BI118+$BR118+$CA118+$CJ118,0)</f>
        <v>0</v>
      </c>
      <c r="DE118" s="231">
        <f>IF($CQ118="UNHESA",$BA118+$BJ118+$BS118+$CB118+$CK118,0)</f>
        <v>0</v>
      </c>
      <c r="DF118" s="231">
        <f>IF($CQ118="UNHESA",$BB118+$BK118+$BT118+$CC118+$CL118,0)</f>
        <v>0</v>
      </c>
      <c r="DG118" s="231">
        <f>IF($CQ118="UNHESA",$BC118+$BL118+$BU118+$CD118+$CM118,0)</f>
        <v>0</v>
      </c>
      <c r="DH118" s="231">
        <f>IF($CQ118="UNHESA",$BD118+$BM118+$BV118+$CE118+$CN118,0)</f>
        <v>0</v>
      </c>
      <c r="DI118" s="231">
        <f>SUM(DA118:DH118)-DC118-DE118</f>
        <v>0</v>
      </c>
      <c r="DJ118" s="231">
        <f>IF($CQ118="UNHESA LIQUIDOS",$AW118+$BF118+$BO118+$BX118+$CG118,0)</f>
        <v>1600.912</v>
      </c>
      <c r="DK118" s="231">
        <f>IF($CQ118="UNHESA LIQUIDOS",$AX118+$BG118+$BP118+$BY118+$CH118,0)</f>
        <v>100</v>
      </c>
      <c r="DL118" s="231">
        <f>IF($CQ118="UNHESA LIQUIDOS",$AY118+$BH118+$BQ118+$BZ118+$CI118,0)</f>
        <v>0</v>
      </c>
      <c r="DM118" s="231">
        <f>IF($CQ118="UNHESA LIQUIDOS",$AZ118+$BI118+$BR118+$CA118+$CJ118,0)</f>
        <v>0</v>
      </c>
      <c r="DN118" s="231">
        <f>IF($CQ118="UNHESA LIQUIDOS",$BA118+$BJ118+$BS118+$CB118+$CK118,0)</f>
        <v>0</v>
      </c>
      <c r="DO118" s="231">
        <f>IF($CQ118="UNHESA LIQUIDOS",$BB118+$BK118+$BT118+$CC118+$CL118,0)</f>
        <v>0</v>
      </c>
      <c r="DP118" s="231">
        <f>IF($CQ118="UNHESA LIQUIDOS",$BC118+$BL118+$BU118+$CD118+$CM118,0)</f>
        <v>0</v>
      </c>
      <c r="DQ118" s="231">
        <f>IF($CQ118="UNHESA LIQUIDOS",$BD118+$BM118+$BV118+$CE118+$CN118,0)</f>
        <v>202.83555040000002</v>
      </c>
      <c r="DR118" s="231">
        <f>SUM(DJ118:DQ118)-DL118-DN118</f>
        <v>1903.7475504000001</v>
      </c>
      <c r="DS118" s="985">
        <f>IF($CQ118="ECONACIONAL",$AW118+$BF118+$BO118+$BX118+$CG118,0)</f>
        <v>0</v>
      </c>
      <c r="DT118" s="986">
        <f>IF($CQ118="ECONACIONAL",$AX118+$BG118+$BP118+$BY118+$CH118,0)</f>
        <v>0</v>
      </c>
      <c r="DU118" s="986">
        <f>IF($CQ118="ECONACIONAL",$AY118+$BH118+$BQ118+$BZ118+$CI118,0)</f>
        <v>0</v>
      </c>
      <c r="DV118" s="986">
        <f>IF($CQ118="ECONACIONAL",$AZ118+$BI118+$BR118+$CA118+$CJ118,0)</f>
        <v>0</v>
      </c>
      <c r="DW118" s="986">
        <f>IF($CQ118="ECONACIONAL",$BA118+$BJ118+$BS118+$CB118+$CK118,0)</f>
        <v>0</v>
      </c>
      <c r="DX118" s="986">
        <f>IF($CQ118="ECONACIONAL",$BB118+$BK118+$BT118+$CC118+$CL118,0)</f>
        <v>0</v>
      </c>
      <c r="DY118" s="986">
        <f>IF($CQ118="ECONACIONAL",$BC118+$BL118+$BU118+$CD118+$CM118,0)</f>
        <v>0</v>
      </c>
      <c r="DZ118" s="986">
        <f>IF($CQ118="ECONACIONAL",$BD118+$BM118+$BV118+$CE118+$CN118,0)</f>
        <v>0</v>
      </c>
      <c r="EA118" s="986">
        <f>SUM(DS118:DZ118)-DU118-DW118</f>
        <v>0</v>
      </c>
      <c r="EB118" s="986">
        <f>IF($CQ118="CLEARTEC",$AW118+$BF118+$BO118+$BX118+$CG118,0)</f>
        <v>0</v>
      </c>
      <c r="EC118" s="986">
        <f>IF($CQ118="CLEARTEC",$AX118+$BG118+$BP118+$BY118+$CH118,0)</f>
        <v>0</v>
      </c>
      <c r="ED118" s="986">
        <f>IF($CQ118="CLEARTEC",$AY118+$BH118+$BQ118+$BZ118+$CI118,0)</f>
        <v>0</v>
      </c>
      <c r="EE118" s="986">
        <f>IF($CQ118="CLEARTEC",$AZ118+$BI118+$BR118+$CA118+$CJ118,0)</f>
        <v>0</v>
      </c>
      <c r="EF118" s="986">
        <f>IF($CQ118="CLEARTEC",$BA118+$BJ118+$BS118+$CB118+$CK118,0)</f>
        <v>0</v>
      </c>
      <c r="EG118" s="986">
        <f>IF($CQ118="CLEARTEC",$BB118+$BK118+$BT118+$CC118+$CL118,0)</f>
        <v>0</v>
      </c>
      <c r="EH118" s="986">
        <f>IF($CQ118="CLEARTEC",$BC118+$BL118+$BU118+$CD118+$CM118,0)</f>
        <v>0</v>
      </c>
      <c r="EI118" s="986">
        <f>IF($CQ118="CLEARTEC",$BD118+$BM118+$BV118+$CE118+$CN118,0)</f>
        <v>0</v>
      </c>
      <c r="EJ118" s="987">
        <f>SUM(EB118:EI118)-ED118-EF118</f>
        <v>0</v>
      </c>
      <c r="EK118" s="936"/>
      <c r="EL118" s="939"/>
      <c r="EM118" s="939"/>
      <c r="EN118" s="939"/>
      <c r="EO118" s="229"/>
      <c r="EP118" s="228"/>
      <c r="EQ118" s="856"/>
      <c r="ER118" s="856"/>
      <c r="ES118" s="856"/>
      <c r="ET118" s="856"/>
      <c r="EU118" s="229">
        <f t="shared" ref="EU118" si="2196">+EP118+EQ118+ER118</f>
        <v>0</v>
      </c>
      <c r="EV118" s="246"/>
      <c r="EW118" s="237">
        <f t="shared" ref="EW118" si="2197">IF($I118&lt;=15,EL118/2,EL118)</f>
        <v>0</v>
      </c>
      <c r="EX118" s="229">
        <f t="shared" ref="EX118" si="2198">IF($I118&lt;=15,EM118/2,EM118)</f>
        <v>0</v>
      </c>
      <c r="EY118" s="229">
        <f t="shared" ref="EY118" si="2199">IF($I118&lt;=15,EN118/2,EN118)</f>
        <v>0</v>
      </c>
      <c r="EZ118" s="229">
        <f t="shared" ref="EZ118" si="2200">IF($I118&lt;=15,EO118/2,EO118)</f>
        <v>0</v>
      </c>
      <c r="FA118" s="229">
        <f t="shared" ref="FA118" si="2201">IF($I118&lt;=15,EP118/2,EP118)</f>
        <v>0</v>
      </c>
      <c r="FB118" s="229">
        <f t="shared" ref="FB118" si="2202">IF($I118&lt;=15,EQ118/2,EQ118)</f>
        <v>0</v>
      </c>
      <c r="FC118" s="229">
        <f t="shared" ref="FC118" si="2203">IF($I118&lt;=15,ER118/2,ER118)</f>
        <v>0</v>
      </c>
      <c r="FD118" s="229">
        <f t="shared" ref="FD118" si="2204">IF($I118&lt;=15,ES118/2,ES118)</f>
        <v>0</v>
      </c>
      <c r="FE118" s="229">
        <f t="shared" ref="FE118" si="2205">IF($I118&lt;=15,ET118/2,ET118)</f>
        <v>0</v>
      </c>
      <c r="FF118" s="229">
        <f t="shared" ref="FF118" si="2206">IF($I118&lt;=15,EU118/2,EU118)</f>
        <v>0</v>
      </c>
      <c r="FG118" s="247">
        <v>0</v>
      </c>
      <c r="FH118" s="247">
        <v>1</v>
      </c>
      <c r="FI118" s="247">
        <v>0</v>
      </c>
      <c r="FJ118" s="247">
        <v>0</v>
      </c>
      <c r="FK118" s="247">
        <v>0</v>
      </c>
      <c r="FL118" s="247">
        <v>1</v>
      </c>
      <c r="FM118" s="246"/>
      <c r="FN118" s="1370">
        <f t="shared" ref="FN118" si="2207">(((F118/30/8)*1.5)*(Q118+U118+Y118))-(AZ118+BI118+BR118)</f>
        <v>0</v>
      </c>
      <c r="FO118" s="1370">
        <f t="shared" ref="FO118" si="2208">(((F118/30/8)*2)*(S118+W118+AA118))-(BB118+BK118+BT118)</f>
        <v>0</v>
      </c>
      <c r="FP118" s="1371">
        <f t="shared" ref="FP118" si="2209">(SUM(AW118:CF118))-(SUM(CR118:DR118))</f>
        <v>0</v>
      </c>
      <c r="FQ118" s="1370">
        <f t="shared" ref="FQ118" si="2210">(F118/30*I118)-(CR118+DA118+DJ118)</f>
        <v>0</v>
      </c>
      <c r="FR118" s="1372">
        <f>(SUM(EL118:EU118))-((SUM(EW118:FF118))*$FR$5)</f>
        <v>0</v>
      </c>
      <c r="FS118" s="936"/>
      <c r="FT118" s="936"/>
      <c r="FU118" s="936"/>
      <c r="FV118" s="936"/>
      <c r="FW118" s="936"/>
      <c r="FX118" s="936"/>
      <c r="FY118" s="936"/>
      <c r="FZ118" s="936"/>
      <c r="GA118" s="936"/>
      <c r="GB118" s="936"/>
    </row>
    <row r="119" spans="1:184" s="846" customFormat="1" ht="15.75" customHeight="1" outlineLevel="1">
      <c r="B119" s="835"/>
      <c r="C119" s="782"/>
      <c r="D119" s="835"/>
      <c r="F119" s="915">
        <f>SUM(F117:F118)</f>
        <v>8004.56</v>
      </c>
      <c r="G119" s="915">
        <f t="shared" ref="G119:H119" si="2211">SUM(G117:G118)</f>
        <v>750</v>
      </c>
      <c r="H119" s="915">
        <f t="shared" si="2211"/>
        <v>8754.5600000000013</v>
      </c>
      <c r="I119" s="914"/>
      <c r="J119" s="873"/>
      <c r="K119" s="873"/>
      <c r="L119" s="873"/>
      <c r="M119" s="873"/>
      <c r="N119" s="873"/>
      <c r="O119" s="873"/>
      <c r="P119" s="849"/>
      <c r="Q119" s="915">
        <f t="shared" ref="Q119" si="2212">SUM(Q117:Q118)</f>
        <v>0</v>
      </c>
      <c r="R119" s="915">
        <f t="shared" ref="R119" si="2213">SUM(R117:R118)</f>
        <v>0</v>
      </c>
      <c r="S119" s="915">
        <f t="shared" ref="S119" si="2214">SUM(S117:S118)</f>
        <v>0</v>
      </c>
      <c r="T119" s="915">
        <f t="shared" ref="T119" si="2215">SUM(T117:T118)</f>
        <v>0</v>
      </c>
      <c r="U119" s="915">
        <f t="shared" ref="U119" si="2216">SUM(U117:U118)</f>
        <v>0</v>
      </c>
      <c r="V119" s="915">
        <f t="shared" ref="V119" si="2217">SUM(V117:V118)</f>
        <v>0</v>
      </c>
      <c r="W119" s="915">
        <f t="shared" ref="W119" si="2218">SUM(W117:W118)</f>
        <v>0</v>
      </c>
      <c r="X119" s="915">
        <f t="shared" ref="X119" si="2219">SUM(X117:X118)</f>
        <v>0</v>
      </c>
      <c r="Y119" s="915">
        <f t="shared" ref="Y119" si="2220">SUM(Y117:Y118)</f>
        <v>0</v>
      </c>
      <c r="Z119" s="915">
        <f t="shared" ref="Z119" si="2221">SUM(Z117:Z118)</f>
        <v>0</v>
      </c>
      <c r="AA119" s="915">
        <f t="shared" ref="AA119" si="2222">SUM(AA117:AA118)</f>
        <v>0</v>
      </c>
      <c r="AB119" s="915">
        <f t="shared" ref="AB119" si="2223">SUM(AB117:AB118)</f>
        <v>0</v>
      </c>
      <c r="AC119" s="915">
        <f t="shared" ref="AC119" si="2224">SUM(AC117:AC118)</f>
        <v>0</v>
      </c>
      <c r="AD119" s="915">
        <f t="shared" ref="AD119" si="2225">SUM(AD117:AD118)</f>
        <v>0</v>
      </c>
      <c r="AE119" s="915">
        <f t="shared" ref="AE119" si="2226">SUM(AE117:AE118)</f>
        <v>0</v>
      </c>
      <c r="AF119" s="915">
        <f t="shared" ref="AF119" si="2227">SUM(AF117:AF118)</f>
        <v>0</v>
      </c>
      <c r="AG119" s="915">
        <f t="shared" ref="AG119" si="2228">SUM(AG117:AG118)</f>
        <v>0</v>
      </c>
      <c r="AH119" s="915">
        <f t="shared" ref="AH119" si="2229">SUM(AH117:AH118)</f>
        <v>0</v>
      </c>
      <c r="AI119" s="915">
        <f t="shared" ref="AI119" si="2230">SUM(AI117:AI118)</f>
        <v>0</v>
      </c>
      <c r="AJ119" s="915">
        <f t="shared" ref="AJ119" si="2231">SUM(AJ117:AJ118)</f>
        <v>0</v>
      </c>
      <c r="AK119" s="915">
        <f t="shared" ref="AK119" si="2232">SUM(AK117:AK118)</f>
        <v>0</v>
      </c>
      <c r="AL119" s="915">
        <f t="shared" ref="AL119" si="2233">SUM(AL117:AL118)</f>
        <v>0</v>
      </c>
      <c r="AM119" s="915">
        <f t="shared" ref="AM119" si="2234">SUM(AM117:AM118)</f>
        <v>0</v>
      </c>
      <c r="AN119" s="915">
        <f t="shared" ref="AN119" si="2235">SUM(AN117:AN118)</f>
        <v>0</v>
      </c>
      <c r="AO119" s="915">
        <f t="shared" ref="AO119" si="2236">SUM(AO117:AO118)</f>
        <v>0</v>
      </c>
      <c r="AP119" s="915">
        <f t="shared" ref="AP119" si="2237">SUM(AP117:AP118)</f>
        <v>0</v>
      </c>
      <c r="AQ119" s="915">
        <f t="shared" ref="AQ119" si="2238">SUM(AQ117:AQ118)</f>
        <v>0</v>
      </c>
      <c r="AR119" s="915">
        <f t="shared" ref="AR119" si="2239">SUM(AR117:AR118)</f>
        <v>0</v>
      </c>
      <c r="AS119" s="915">
        <f t="shared" ref="AS119" si="2240">SUM(AS117:AS118)</f>
        <v>0</v>
      </c>
      <c r="AT119" s="915">
        <f t="shared" ref="AT119" si="2241">SUM(AT117:AT118)</f>
        <v>0</v>
      </c>
      <c r="AU119" s="915">
        <f t="shared" ref="AU119" si="2242">SUM(AU117:AU118)</f>
        <v>0</v>
      </c>
      <c r="AV119" s="915">
        <f t="shared" ref="AV119" si="2243">SUM(AV117:AV118)</f>
        <v>0</v>
      </c>
      <c r="AW119" s="915">
        <f t="shared" ref="AW119" si="2244">SUM(AW117:AW118)</f>
        <v>0</v>
      </c>
      <c r="AX119" s="915">
        <f t="shared" ref="AX119" si="2245">SUM(AX117:AX118)</f>
        <v>0</v>
      </c>
      <c r="AY119" s="915">
        <f t="shared" ref="AY119" si="2246">SUM(AY117:AY118)</f>
        <v>0</v>
      </c>
      <c r="AZ119" s="915">
        <f t="shared" ref="AZ119" si="2247">SUM(AZ117:AZ118)</f>
        <v>0</v>
      </c>
      <c r="BA119" s="915">
        <f t="shared" ref="BA119" si="2248">SUM(BA117:BA118)</f>
        <v>0</v>
      </c>
      <c r="BB119" s="915">
        <f t="shared" ref="BB119" si="2249">SUM(BB117:BB118)</f>
        <v>0</v>
      </c>
      <c r="BC119" s="915">
        <f t="shared" ref="BC119" si="2250">SUM(BC117:BC118)</f>
        <v>0</v>
      </c>
      <c r="BD119" s="915">
        <f t="shared" ref="BD119" si="2251">SUM(BD117:BD118)</f>
        <v>0</v>
      </c>
      <c r="BE119" s="915">
        <f t="shared" ref="BE119" si="2252">SUM(BE117:BE118)</f>
        <v>0</v>
      </c>
      <c r="BF119" s="915">
        <f t="shared" ref="BF119" si="2253">SUM(BF117:BF118)</f>
        <v>2001.14</v>
      </c>
      <c r="BG119" s="915">
        <f t="shared" ref="BG119" si="2254">SUM(BG117:BG118)</f>
        <v>1536.25</v>
      </c>
      <c r="BH119" s="915">
        <f t="shared" ref="BH119" si="2255">SUM(BH117:BH118)</f>
        <v>0</v>
      </c>
      <c r="BI119" s="915">
        <f t="shared" ref="BI119" si="2256">SUM(BI117:BI118)</f>
        <v>0</v>
      </c>
      <c r="BJ119" s="915">
        <f t="shared" ref="BJ119" si="2257">SUM(BJ117:BJ118)</f>
        <v>0</v>
      </c>
      <c r="BK119" s="915">
        <f t="shared" ref="BK119" si="2258">SUM(BK117:BK118)</f>
        <v>0</v>
      </c>
      <c r="BL119" s="915">
        <f t="shared" ref="BL119" si="2259">SUM(BL117:BL118)</f>
        <v>0</v>
      </c>
      <c r="BM119" s="915">
        <f t="shared" ref="BM119" si="2260">SUM(BM117:BM118)</f>
        <v>253.54443800000001</v>
      </c>
      <c r="BN119" s="915">
        <f t="shared" ref="BN119" si="2261">SUM(BN117:BN118)</f>
        <v>3790.9344380000002</v>
      </c>
      <c r="BO119" s="915">
        <f t="shared" ref="BO119" si="2262">SUM(BO117:BO118)</f>
        <v>1600.912</v>
      </c>
      <c r="BP119" s="915">
        <f t="shared" ref="BP119" si="2263">SUM(BP117:BP118)</f>
        <v>100</v>
      </c>
      <c r="BQ119" s="915">
        <f t="shared" ref="BQ119" si="2264">SUM(BQ117:BQ118)</f>
        <v>0</v>
      </c>
      <c r="BR119" s="915">
        <f t="shared" ref="BR119" si="2265">SUM(BR117:BR118)</f>
        <v>0</v>
      </c>
      <c r="BS119" s="915">
        <f t="shared" ref="BS119" si="2266">SUM(BS117:BS118)</f>
        <v>0</v>
      </c>
      <c r="BT119" s="915">
        <f t="shared" ref="BT119" si="2267">SUM(BT117:BT118)</f>
        <v>0</v>
      </c>
      <c r="BU119" s="915">
        <f t="shared" ref="BU119" si="2268">SUM(BU117:BU118)</f>
        <v>0</v>
      </c>
      <c r="BV119" s="915">
        <f t="shared" ref="BV119" si="2269">SUM(BV117:BV118)</f>
        <v>202.83555040000002</v>
      </c>
      <c r="BW119" s="915">
        <f t="shared" ref="BW119" si="2270">SUM(BW117:BW118)</f>
        <v>1903.7475504000001</v>
      </c>
      <c r="BX119" s="915">
        <f t="shared" ref="BX119" si="2271">SUM(BX117:BX118)</f>
        <v>0</v>
      </c>
      <c r="BY119" s="915">
        <f t="shared" ref="BY119" si="2272">SUM(BY117:BY118)</f>
        <v>0</v>
      </c>
      <c r="BZ119" s="915">
        <f t="shared" ref="BZ119" si="2273">SUM(BZ117:BZ118)</f>
        <v>0</v>
      </c>
      <c r="CA119" s="915">
        <f t="shared" ref="CA119" si="2274">SUM(CA117:CA118)</f>
        <v>0</v>
      </c>
      <c r="CB119" s="915">
        <f t="shared" ref="CB119" si="2275">SUM(CB117:CB118)</f>
        <v>0</v>
      </c>
      <c r="CC119" s="915">
        <f t="shared" ref="CC119" si="2276">SUM(CC117:CC118)</f>
        <v>0</v>
      </c>
      <c r="CD119" s="915">
        <f t="shared" ref="CD119" si="2277">SUM(CD117:CD118)</f>
        <v>0</v>
      </c>
      <c r="CE119" s="915">
        <f t="shared" ref="CE119" si="2278">SUM(CE117:CE118)</f>
        <v>0</v>
      </c>
      <c r="CF119" s="915">
        <f t="shared" ref="CF119" si="2279">SUM(CF117:CF118)</f>
        <v>0</v>
      </c>
      <c r="CG119" s="915">
        <f t="shared" ref="CG119" si="2280">SUM(CG117:CG118)</f>
        <v>0</v>
      </c>
      <c r="CH119" s="915">
        <f t="shared" ref="CH119" si="2281">SUM(CH117:CH118)</f>
        <v>0</v>
      </c>
      <c r="CI119" s="915">
        <f t="shared" ref="CI119" si="2282">SUM(CI117:CI118)</f>
        <v>0</v>
      </c>
      <c r="CJ119" s="915">
        <f t="shared" ref="CJ119" si="2283">SUM(CJ117:CJ118)</f>
        <v>0</v>
      </c>
      <c r="CK119" s="915">
        <f t="shared" ref="CK119" si="2284">SUM(CK117:CK118)</f>
        <v>0</v>
      </c>
      <c r="CL119" s="915">
        <f t="shared" ref="CL119" si="2285">SUM(CL117:CL118)</f>
        <v>0</v>
      </c>
      <c r="CM119" s="915">
        <f t="shared" ref="CM119" si="2286">SUM(CM117:CM118)</f>
        <v>0</v>
      </c>
      <c r="CN119" s="915">
        <f t="shared" ref="CN119" si="2287">SUM(CN117:CN118)</f>
        <v>0</v>
      </c>
      <c r="CO119" s="915">
        <f t="shared" ref="CO119" si="2288">SUM(CO117:CO118)</f>
        <v>0</v>
      </c>
      <c r="CP119" s="915">
        <f t="shared" ref="CP119" si="2289">SUM(CP117:CP118)</f>
        <v>0</v>
      </c>
      <c r="CQ119" s="915">
        <f t="shared" ref="CQ119" si="2290">SUM(CQ117:CQ118)</f>
        <v>0</v>
      </c>
      <c r="CR119" s="915">
        <f t="shared" ref="CR119" si="2291">SUM(CR117:CR118)</f>
        <v>0</v>
      </c>
      <c r="CS119" s="915">
        <f t="shared" ref="CS119" si="2292">SUM(CS117:CS118)</f>
        <v>0</v>
      </c>
      <c r="CT119" s="915">
        <f t="shared" ref="CT119" si="2293">SUM(CT117:CT118)</f>
        <v>0</v>
      </c>
      <c r="CU119" s="915">
        <f t="shared" ref="CU119" si="2294">SUM(CU117:CU118)</f>
        <v>0</v>
      </c>
      <c r="CV119" s="915">
        <f t="shared" ref="CV119" si="2295">SUM(CV117:CV118)</f>
        <v>0</v>
      </c>
      <c r="CW119" s="915">
        <f t="shared" ref="CW119" si="2296">SUM(CW117:CW118)</f>
        <v>0</v>
      </c>
      <c r="CX119" s="915">
        <f t="shared" ref="CX119" si="2297">SUM(CX117:CX118)</f>
        <v>0</v>
      </c>
      <c r="CY119" s="915">
        <f t="shared" ref="CY119" si="2298">SUM(CY117:CY118)</f>
        <v>0</v>
      </c>
      <c r="CZ119" s="915">
        <f t="shared" ref="CZ119" si="2299">SUM(CZ117:CZ118)</f>
        <v>0</v>
      </c>
      <c r="DA119" s="915">
        <f t="shared" ref="DA119" si="2300">SUM(DA117:DA118)</f>
        <v>2001.14</v>
      </c>
      <c r="DB119" s="915">
        <f t="shared" ref="DB119" si="2301">SUM(DB117:DB118)</f>
        <v>1536.25</v>
      </c>
      <c r="DC119" s="915">
        <f t="shared" ref="DC119" si="2302">SUM(DC117:DC118)</f>
        <v>0</v>
      </c>
      <c r="DD119" s="915">
        <f t="shared" ref="DD119" si="2303">SUM(DD117:DD118)</f>
        <v>0</v>
      </c>
      <c r="DE119" s="915">
        <f t="shared" ref="DE119" si="2304">SUM(DE117:DE118)</f>
        <v>0</v>
      </c>
      <c r="DF119" s="915">
        <f t="shared" ref="DF119" si="2305">SUM(DF117:DF118)</f>
        <v>0</v>
      </c>
      <c r="DG119" s="915">
        <f t="shared" ref="DG119" si="2306">SUM(DG117:DG118)</f>
        <v>0</v>
      </c>
      <c r="DH119" s="915">
        <f t="shared" ref="DH119" si="2307">SUM(DH117:DH118)</f>
        <v>253.54443800000001</v>
      </c>
      <c r="DI119" s="915">
        <f t="shared" ref="DI119" si="2308">SUM(DI117:DI118)</f>
        <v>3790.9344380000002</v>
      </c>
      <c r="DJ119" s="915">
        <f t="shared" ref="DJ119" si="2309">SUM(DJ117:DJ118)</f>
        <v>1600.912</v>
      </c>
      <c r="DK119" s="915">
        <f t="shared" ref="DK119" si="2310">SUM(DK117:DK118)</f>
        <v>100</v>
      </c>
      <c r="DL119" s="915">
        <f t="shared" ref="DL119" si="2311">SUM(DL117:DL118)</f>
        <v>0</v>
      </c>
      <c r="DM119" s="915">
        <f t="shared" ref="DM119" si="2312">SUM(DM117:DM118)</f>
        <v>0</v>
      </c>
      <c r="DN119" s="915">
        <f t="shared" ref="DN119" si="2313">SUM(DN117:DN118)</f>
        <v>0</v>
      </c>
      <c r="DO119" s="915">
        <f t="shared" ref="DO119" si="2314">SUM(DO117:DO118)</f>
        <v>0</v>
      </c>
      <c r="DP119" s="915">
        <f t="shared" ref="DP119" si="2315">SUM(DP117:DP118)</f>
        <v>0</v>
      </c>
      <c r="DQ119" s="915">
        <f t="shared" ref="DQ119" si="2316">SUM(DQ117:DQ118)</f>
        <v>202.83555040000002</v>
      </c>
      <c r="DR119" s="915">
        <f t="shared" ref="DR119" si="2317">SUM(DR117:DR118)</f>
        <v>1903.7475504000001</v>
      </c>
      <c r="DS119" s="915">
        <f t="shared" ref="DS119" si="2318">SUM(DS117:DS118)</f>
        <v>0</v>
      </c>
      <c r="DT119" s="915">
        <f t="shared" ref="DT119" si="2319">SUM(DT117:DT118)</f>
        <v>0</v>
      </c>
      <c r="DU119" s="915">
        <f t="shared" ref="DU119" si="2320">SUM(DU117:DU118)</f>
        <v>0</v>
      </c>
      <c r="DV119" s="915">
        <f t="shared" ref="DV119" si="2321">SUM(DV117:DV118)</f>
        <v>0</v>
      </c>
      <c r="DW119" s="915">
        <f t="shared" ref="DW119" si="2322">SUM(DW117:DW118)</f>
        <v>0</v>
      </c>
      <c r="DX119" s="915">
        <f t="shared" ref="DX119" si="2323">SUM(DX117:DX118)</f>
        <v>0</v>
      </c>
      <c r="DY119" s="915">
        <f t="shared" ref="DY119" si="2324">SUM(DY117:DY118)</f>
        <v>0</v>
      </c>
      <c r="DZ119" s="915">
        <f t="shared" ref="DZ119" si="2325">SUM(DZ117:DZ118)</f>
        <v>0</v>
      </c>
      <c r="EA119" s="915">
        <f t="shared" ref="EA119" si="2326">SUM(EA117:EA118)</f>
        <v>0</v>
      </c>
      <c r="EB119" s="915">
        <f t="shared" ref="EB119" si="2327">SUM(EB117:EB118)</f>
        <v>0</v>
      </c>
      <c r="EC119" s="915">
        <f t="shared" ref="EC119" si="2328">SUM(EC117:EC118)</f>
        <v>0</v>
      </c>
      <c r="ED119" s="915">
        <f t="shared" ref="ED119" si="2329">SUM(ED117:ED118)</f>
        <v>0</v>
      </c>
      <c r="EE119" s="915">
        <f t="shared" ref="EE119" si="2330">SUM(EE117:EE118)</f>
        <v>0</v>
      </c>
      <c r="EF119" s="915">
        <f t="shared" ref="EF119" si="2331">SUM(EF117:EF118)</f>
        <v>0</v>
      </c>
      <c r="EG119" s="915">
        <f t="shared" ref="EG119" si="2332">SUM(EG117:EG118)</f>
        <v>0</v>
      </c>
      <c r="EH119" s="915">
        <f t="shared" ref="EH119" si="2333">SUM(EH117:EH118)</f>
        <v>0</v>
      </c>
      <c r="EI119" s="915">
        <f t="shared" ref="EI119" si="2334">SUM(EI117:EI118)</f>
        <v>0</v>
      </c>
      <c r="EJ119" s="915">
        <f t="shared" ref="EJ119" si="2335">SUM(EJ117:EJ118)</f>
        <v>0</v>
      </c>
      <c r="EK119" s="915">
        <f t="shared" ref="EK119" si="2336">SUM(EK117:EK118)</f>
        <v>0</v>
      </c>
      <c r="EL119" s="915">
        <f t="shared" ref="EL119" si="2337">SUM(EL117:EL118)</f>
        <v>70.209999999999994</v>
      </c>
      <c r="EM119" s="915">
        <f t="shared" ref="EM119" si="2338">SUM(EM117:EM118)</f>
        <v>0</v>
      </c>
      <c r="EN119" s="915">
        <f t="shared" ref="EN119" si="2339">SUM(EN117:EN118)</f>
        <v>0</v>
      </c>
      <c r="EO119" s="915">
        <f t="shared" ref="EO119" si="2340">SUM(EO117:EO118)</f>
        <v>0</v>
      </c>
      <c r="EP119" s="915">
        <f t="shared" ref="EP119" si="2341">SUM(EP117:EP118)</f>
        <v>0</v>
      </c>
      <c r="EQ119" s="915">
        <f t="shared" ref="EQ119" si="2342">SUM(EQ117:EQ118)</f>
        <v>0</v>
      </c>
      <c r="ER119" s="915">
        <f t="shared" ref="ER119" si="2343">SUM(ER117:ER118)</f>
        <v>0</v>
      </c>
      <c r="ES119" s="915">
        <f t="shared" ref="ES119" si="2344">SUM(ES117:ES118)</f>
        <v>0</v>
      </c>
      <c r="ET119" s="915">
        <f t="shared" ref="ET119" si="2345">SUM(ET117:ET118)</f>
        <v>0</v>
      </c>
      <c r="EU119" s="915">
        <f t="shared" ref="EU119" si="2346">SUM(EU117:EU118)</f>
        <v>0</v>
      </c>
      <c r="EV119" s="915">
        <f t="shared" ref="EV119" si="2347">SUM(EV117:EV118)</f>
        <v>0</v>
      </c>
      <c r="EW119" s="915">
        <f t="shared" ref="EW119" si="2348">SUM(EW117:EW118)</f>
        <v>35.104999999999997</v>
      </c>
      <c r="EX119" s="915">
        <f t="shared" ref="EX119" si="2349">SUM(EX117:EX118)</f>
        <v>0</v>
      </c>
      <c r="EY119" s="915">
        <f t="shared" ref="EY119" si="2350">SUM(EY117:EY118)</f>
        <v>0</v>
      </c>
      <c r="EZ119" s="915">
        <f t="shared" ref="EZ119" si="2351">SUM(EZ117:EZ118)</f>
        <v>0</v>
      </c>
      <c r="FA119" s="915">
        <f t="shared" ref="FA119" si="2352">SUM(FA117:FA118)</f>
        <v>0</v>
      </c>
      <c r="FB119" s="915">
        <f t="shared" ref="FB119" si="2353">SUM(FB117:FB118)</f>
        <v>0</v>
      </c>
      <c r="FC119" s="915">
        <f t="shared" ref="FC119" si="2354">SUM(FC117:FC118)</f>
        <v>0</v>
      </c>
      <c r="FD119" s="915">
        <f t="shared" ref="FD119" si="2355">SUM(FD117:FD118)</f>
        <v>0</v>
      </c>
      <c r="FE119" s="915">
        <f t="shared" ref="FE119" si="2356">SUM(FE117:FE118)</f>
        <v>0</v>
      </c>
      <c r="FF119" s="915">
        <f t="shared" ref="FF119" si="2357">SUM(FF117:FF118)</f>
        <v>0</v>
      </c>
      <c r="FG119" s="875"/>
      <c r="FH119" s="875"/>
      <c r="FI119" s="875"/>
      <c r="FJ119" s="875"/>
      <c r="FK119" s="875"/>
      <c r="FL119" s="875"/>
    </row>
    <row r="120" spans="1:184" s="846" customFormat="1" ht="15.75" customHeight="1" outlineLevel="1">
      <c r="B120" s="835"/>
      <c r="C120" s="782"/>
      <c r="D120" s="835"/>
      <c r="F120" s="915"/>
      <c r="G120" s="915"/>
      <c r="H120" s="915"/>
      <c r="I120" s="914"/>
      <c r="J120" s="873"/>
      <c r="K120" s="873"/>
      <c r="L120" s="873"/>
      <c r="M120" s="873"/>
      <c r="N120" s="873"/>
      <c r="O120" s="873"/>
      <c r="P120" s="849"/>
      <c r="Q120" s="916"/>
      <c r="R120" s="914"/>
      <c r="S120" s="916"/>
      <c r="T120" s="914"/>
      <c r="U120" s="916"/>
      <c r="V120" s="914"/>
      <c r="W120" s="916"/>
      <c r="X120" s="914"/>
      <c r="Y120" s="916"/>
      <c r="Z120" s="914"/>
      <c r="AA120" s="917"/>
      <c r="AB120" s="914"/>
      <c r="AC120" s="917"/>
      <c r="AD120" s="914"/>
      <c r="AE120" s="917"/>
      <c r="AF120" s="914"/>
      <c r="AG120" s="914"/>
      <c r="AH120" s="914"/>
      <c r="AI120" s="917"/>
      <c r="AJ120" s="914"/>
      <c r="AK120" s="914"/>
      <c r="AL120" s="914"/>
      <c r="AM120" s="914"/>
      <c r="AN120" s="914"/>
      <c r="AO120" s="914"/>
      <c r="AP120" s="914"/>
      <c r="AQ120" s="914"/>
      <c r="AR120" s="914"/>
      <c r="AS120" s="914"/>
      <c r="AT120" s="914"/>
      <c r="AU120" s="872"/>
      <c r="AW120" s="914"/>
      <c r="AX120" s="914"/>
      <c r="AY120" s="914"/>
      <c r="AZ120" s="914"/>
      <c r="BA120" s="914"/>
      <c r="BB120" s="914"/>
      <c r="BC120" s="914"/>
      <c r="BD120" s="914"/>
      <c r="BE120" s="914"/>
      <c r="BF120" s="914"/>
      <c r="BG120" s="914"/>
      <c r="BH120" s="914"/>
      <c r="BI120" s="914"/>
      <c r="BJ120" s="914"/>
      <c r="BK120" s="914"/>
      <c r="BL120" s="914"/>
      <c r="BM120" s="914"/>
      <c r="BN120" s="914"/>
      <c r="BO120" s="914"/>
      <c r="BP120" s="914"/>
      <c r="BQ120" s="914"/>
      <c r="BR120" s="914"/>
      <c r="BS120" s="914"/>
      <c r="BT120" s="914"/>
      <c r="BU120" s="914"/>
      <c r="BV120" s="914"/>
      <c r="BW120" s="914"/>
      <c r="BX120" s="914"/>
      <c r="BY120" s="914"/>
      <c r="BZ120" s="914"/>
      <c r="CA120" s="914"/>
      <c r="CB120" s="914"/>
      <c r="CC120" s="914"/>
      <c r="CD120" s="914"/>
      <c r="CE120" s="914"/>
      <c r="CF120" s="914"/>
      <c r="CG120" s="914"/>
      <c r="CH120" s="914"/>
      <c r="CI120" s="914"/>
      <c r="CJ120" s="914"/>
      <c r="CK120" s="914"/>
      <c r="CL120" s="914"/>
      <c r="CM120" s="914"/>
      <c r="CN120" s="914"/>
      <c r="CO120" s="914"/>
      <c r="CR120" s="878"/>
      <c r="CS120" s="878"/>
      <c r="CT120" s="878"/>
      <c r="CU120" s="878"/>
      <c r="CV120" s="878"/>
      <c r="CW120" s="878"/>
      <c r="CX120" s="878"/>
      <c r="CY120" s="878"/>
      <c r="CZ120" s="878"/>
      <c r="DA120" s="878"/>
      <c r="DB120" s="878"/>
      <c r="DC120" s="878"/>
      <c r="DD120" s="878"/>
      <c r="DE120" s="878"/>
      <c r="DF120" s="878"/>
      <c r="DG120" s="878"/>
      <c r="DH120" s="878"/>
      <c r="DI120" s="872"/>
      <c r="DJ120" s="878"/>
      <c r="DK120" s="878"/>
      <c r="DL120" s="878"/>
      <c r="DM120" s="878"/>
      <c r="DN120" s="878"/>
      <c r="DO120" s="878"/>
      <c r="DP120" s="878"/>
      <c r="DQ120" s="878"/>
      <c r="DR120" s="878"/>
      <c r="DS120" s="878"/>
      <c r="DT120" s="878"/>
      <c r="DU120" s="878"/>
      <c r="DV120" s="878"/>
      <c r="DW120" s="878"/>
      <c r="DX120" s="878"/>
      <c r="DY120" s="878"/>
      <c r="DZ120" s="878"/>
      <c r="EA120" s="878"/>
      <c r="EB120" s="878"/>
      <c r="EC120" s="878"/>
      <c r="ED120" s="878"/>
      <c r="EE120" s="878"/>
      <c r="EF120" s="878"/>
      <c r="EG120" s="878"/>
      <c r="EH120" s="878"/>
      <c r="EI120" s="878"/>
      <c r="EJ120" s="878"/>
      <c r="EL120" s="265"/>
      <c r="EO120" s="246"/>
      <c r="EV120" s="775"/>
      <c r="FG120" s="875"/>
      <c r="FH120" s="875"/>
      <c r="FI120" s="875"/>
      <c r="FJ120" s="875"/>
      <c r="FK120" s="875"/>
      <c r="FL120" s="875"/>
    </row>
    <row r="121" spans="1:184" s="846" customFormat="1" ht="15.75" customHeight="1" outlineLevel="1">
      <c r="B121" s="835"/>
      <c r="C121" s="782" t="s">
        <v>452</v>
      </c>
      <c r="D121" s="835"/>
      <c r="F121" s="915"/>
      <c r="G121" s="915"/>
      <c r="H121" s="915"/>
      <c r="I121" s="914"/>
      <c r="J121" s="873"/>
      <c r="K121" s="873"/>
      <c r="L121" s="873"/>
      <c r="M121" s="873"/>
      <c r="N121" s="873"/>
      <c r="O121" s="873"/>
      <c r="P121" s="849"/>
      <c r="Q121" s="916"/>
      <c r="R121" s="914"/>
      <c r="S121" s="916"/>
      <c r="T121" s="914"/>
      <c r="U121" s="916"/>
      <c r="V121" s="914"/>
      <c r="W121" s="916"/>
      <c r="X121" s="914"/>
      <c r="Y121" s="916"/>
      <c r="Z121" s="914"/>
      <c r="AA121" s="917"/>
      <c r="AB121" s="914"/>
      <c r="AC121" s="917"/>
      <c r="AD121" s="914"/>
      <c r="AE121" s="917"/>
      <c r="AF121" s="914"/>
      <c r="AG121" s="914"/>
      <c r="AH121" s="914"/>
      <c r="AI121" s="917"/>
      <c r="AJ121" s="914"/>
      <c r="AK121" s="914"/>
      <c r="AL121" s="914"/>
      <c r="AM121" s="914"/>
      <c r="AN121" s="914"/>
      <c r="AO121" s="914"/>
      <c r="AP121" s="914"/>
      <c r="AQ121" s="914"/>
      <c r="AR121" s="914"/>
      <c r="AS121" s="914"/>
      <c r="AT121" s="914"/>
      <c r="AU121" s="872"/>
      <c r="AW121" s="914"/>
      <c r="AX121" s="914"/>
      <c r="AY121" s="914"/>
      <c r="AZ121" s="914"/>
      <c r="BA121" s="914"/>
      <c r="BB121" s="914"/>
      <c r="BC121" s="914"/>
      <c r="BD121" s="914"/>
      <c r="BE121" s="914"/>
      <c r="BF121" s="914"/>
      <c r="BG121" s="914"/>
      <c r="BH121" s="914"/>
      <c r="BI121" s="914"/>
      <c r="BJ121" s="914"/>
      <c r="BK121" s="914"/>
      <c r="BL121" s="914"/>
      <c r="BM121" s="914"/>
      <c r="BN121" s="914"/>
      <c r="BO121" s="914"/>
      <c r="BP121" s="914"/>
      <c r="BQ121" s="914"/>
      <c r="BR121" s="914"/>
      <c r="BS121" s="914"/>
      <c r="BT121" s="914"/>
      <c r="BU121" s="914"/>
      <c r="BV121" s="914"/>
      <c r="BW121" s="914"/>
      <c r="BX121" s="914"/>
      <c r="BY121" s="914"/>
      <c r="BZ121" s="914"/>
      <c r="CA121" s="914"/>
      <c r="CB121" s="914"/>
      <c r="CC121" s="914"/>
      <c r="CD121" s="914"/>
      <c r="CE121" s="914"/>
      <c r="CF121" s="914"/>
      <c r="CG121" s="914"/>
      <c r="CH121" s="914"/>
      <c r="CI121" s="914"/>
      <c r="CJ121" s="914"/>
      <c r="CK121" s="914"/>
      <c r="CL121" s="914"/>
      <c r="CM121" s="914"/>
      <c r="CN121" s="914"/>
      <c r="CO121" s="914"/>
      <c r="CR121" s="878"/>
      <c r="CS121" s="878"/>
      <c r="CT121" s="878"/>
      <c r="CU121" s="878"/>
      <c r="CV121" s="878"/>
      <c r="CW121" s="878"/>
      <c r="CX121" s="878"/>
      <c r="CY121" s="878"/>
      <c r="CZ121" s="878"/>
      <c r="DA121" s="878"/>
      <c r="DB121" s="878"/>
      <c r="DC121" s="878"/>
      <c r="DD121" s="878"/>
      <c r="DE121" s="878"/>
      <c r="DF121" s="878"/>
      <c r="DG121" s="878"/>
      <c r="DH121" s="878"/>
      <c r="DI121" s="872"/>
      <c r="DJ121" s="878"/>
      <c r="DK121" s="878"/>
      <c r="DL121" s="878"/>
      <c r="DM121" s="878"/>
      <c r="DN121" s="878"/>
      <c r="DO121" s="878"/>
      <c r="DP121" s="878"/>
      <c r="DQ121" s="878"/>
      <c r="DR121" s="878"/>
      <c r="DS121" s="878"/>
      <c r="DT121" s="878"/>
      <c r="DU121" s="878"/>
      <c r="DV121" s="878"/>
      <c r="DW121" s="878"/>
      <c r="DX121" s="878"/>
      <c r="DY121" s="878"/>
      <c r="DZ121" s="878"/>
      <c r="EA121" s="878"/>
      <c r="EB121" s="878"/>
      <c r="EC121" s="878"/>
      <c r="ED121" s="878"/>
      <c r="EE121" s="878"/>
      <c r="EF121" s="878"/>
      <c r="EG121" s="878"/>
      <c r="EH121" s="878"/>
      <c r="EI121" s="878"/>
      <c r="EJ121" s="878"/>
      <c r="EL121" s="265"/>
      <c r="EO121" s="246"/>
      <c r="EV121" s="775"/>
      <c r="FG121" s="875"/>
      <c r="FH121" s="875"/>
      <c r="FI121" s="875"/>
      <c r="FJ121" s="875"/>
      <c r="FK121" s="875"/>
      <c r="FL121" s="875"/>
    </row>
    <row r="122" spans="1:184" s="846" customFormat="1" ht="15.75" customHeight="1" outlineLevel="1">
      <c r="B122" s="835"/>
      <c r="C122" s="782" t="s">
        <v>453</v>
      </c>
      <c r="D122" s="835"/>
      <c r="F122" s="915"/>
      <c r="G122" s="915"/>
      <c r="H122" s="915"/>
      <c r="I122" s="914"/>
      <c r="J122" s="873"/>
      <c r="K122" s="873"/>
      <c r="L122" s="873"/>
      <c r="M122" s="873"/>
      <c r="N122" s="873"/>
      <c r="O122" s="873"/>
      <c r="P122" s="849"/>
      <c r="Q122" s="916"/>
      <c r="R122" s="914"/>
      <c r="S122" s="916"/>
      <c r="T122" s="914"/>
      <c r="U122" s="916"/>
      <c r="V122" s="914"/>
      <c r="W122" s="916"/>
      <c r="X122" s="914"/>
      <c r="Y122" s="916"/>
      <c r="Z122" s="914"/>
      <c r="AA122" s="917"/>
      <c r="AB122" s="914"/>
      <c r="AC122" s="917"/>
      <c r="AD122" s="914"/>
      <c r="AE122" s="917"/>
      <c r="AF122" s="914"/>
      <c r="AG122" s="914"/>
      <c r="AH122" s="914"/>
      <c r="AI122" s="917"/>
      <c r="AJ122" s="914"/>
      <c r="AK122" s="914"/>
      <c r="AL122" s="914"/>
      <c r="AM122" s="914"/>
      <c r="AN122" s="914"/>
      <c r="AO122" s="914"/>
      <c r="AP122" s="914"/>
      <c r="AQ122" s="914"/>
      <c r="AR122" s="914"/>
      <c r="AS122" s="914"/>
      <c r="AT122" s="914"/>
      <c r="AU122" s="872"/>
      <c r="AW122" s="914"/>
      <c r="AX122" s="914"/>
      <c r="AY122" s="914"/>
      <c r="AZ122" s="914"/>
      <c r="BA122" s="914"/>
      <c r="BB122" s="914"/>
      <c r="BC122" s="914"/>
      <c r="BD122" s="914"/>
      <c r="BE122" s="914"/>
      <c r="BF122" s="914"/>
      <c r="BG122" s="914"/>
      <c r="BH122" s="914"/>
      <c r="BI122" s="914"/>
      <c r="BJ122" s="914"/>
      <c r="BK122" s="914"/>
      <c r="BL122" s="914"/>
      <c r="BM122" s="914"/>
      <c r="BN122" s="914"/>
      <c r="BO122" s="914"/>
      <c r="BP122" s="914"/>
      <c r="BQ122" s="914"/>
      <c r="BR122" s="914"/>
      <c r="BS122" s="914"/>
      <c r="BT122" s="914"/>
      <c r="BU122" s="914"/>
      <c r="BV122" s="914"/>
      <c r="BW122" s="914"/>
      <c r="BX122" s="914"/>
      <c r="BY122" s="914"/>
      <c r="BZ122" s="914"/>
      <c r="CA122" s="914"/>
      <c r="CB122" s="914"/>
      <c r="CC122" s="914"/>
      <c r="CD122" s="914"/>
      <c r="CE122" s="914"/>
      <c r="CF122" s="914"/>
      <c r="CG122" s="914"/>
      <c r="CH122" s="914"/>
      <c r="CI122" s="914"/>
      <c r="CJ122" s="914"/>
      <c r="CK122" s="914"/>
      <c r="CL122" s="914"/>
      <c r="CM122" s="914"/>
      <c r="CN122" s="914"/>
      <c r="CO122" s="914"/>
      <c r="CR122" s="878"/>
      <c r="CS122" s="878"/>
      <c r="CT122" s="878"/>
      <c r="CU122" s="878"/>
      <c r="CV122" s="878"/>
      <c r="CW122" s="878"/>
      <c r="CX122" s="878"/>
      <c r="CY122" s="878"/>
      <c r="CZ122" s="878"/>
      <c r="DA122" s="878"/>
      <c r="DB122" s="878"/>
      <c r="DC122" s="878"/>
      <c r="DD122" s="878"/>
      <c r="DE122" s="878"/>
      <c r="DF122" s="878"/>
      <c r="DG122" s="878"/>
      <c r="DH122" s="878"/>
      <c r="DI122" s="872"/>
      <c r="DJ122" s="878"/>
      <c r="DK122" s="878"/>
      <c r="DL122" s="878"/>
      <c r="DM122" s="878"/>
      <c r="DN122" s="878"/>
      <c r="DO122" s="878"/>
      <c r="DP122" s="878"/>
      <c r="DQ122" s="878"/>
      <c r="DR122" s="878"/>
      <c r="DS122" s="878"/>
      <c r="DT122" s="878"/>
      <c r="DU122" s="878"/>
      <c r="DV122" s="878"/>
      <c r="DW122" s="878"/>
      <c r="DX122" s="878"/>
      <c r="DY122" s="878"/>
      <c r="DZ122" s="878"/>
      <c r="EA122" s="878"/>
      <c r="EB122" s="878"/>
      <c r="EC122" s="878"/>
      <c r="ED122" s="878"/>
      <c r="EE122" s="878"/>
      <c r="EF122" s="878"/>
      <c r="EG122" s="878"/>
      <c r="EH122" s="878"/>
      <c r="EI122" s="878"/>
      <c r="EJ122" s="878"/>
      <c r="EL122" s="265"/>
      <c r="EO122" s="246"/>
      <c r="EV122" s="775"/>
      <c r="FG122" s="875"/>
      <c r="FH122" s="875"/>
      <c r="FI122" s="875"/>
      <c r="FJ122" s="875"/>
      <c r="FK122" s="875"/>
      <c r="FL122" s="875"/>
    </row>
    <row r="123" spans="1:184" s="846" customFormat="1" ht="15.75" customHeight="1" outlineLevel="1">
      <c r="A123" s="265">
        <v>201050</v>
      </c>
      <c r="B123" s="835"/>
      <c r="C123" s="782" t="s">
        <v>454</v>
      </c>
      <c r="D123" s="835"/>
      <c r="F123" s="915"/>
      <c r="G123" s="915"/>
      <c r="H123" s="915"/>
      <c r="I123" s="914"/>
      <c r="J123" s="873"/>
      <c r="K123" s="873"/>
      <c r="L123" s="873"/>
      <c r="M123" s="873"/>
      <c r="N123" s="873"/>
      <c r="O123" s="873"/>
      <c r="P123" s="849"/>
      <c r="Q123" s="916"/>
      <c r="R123" s="914"/>
      <c r="S123" s="916"/>
      <c r="T123" s="914"/>
      <c r="U123" s="916"/>
      <c r="V123" s="914"/>
      <c r="W123" s="916"/>
      <c r="X123" s="914"/>
      <c r="Y123" s="916"/>
      <c r="Z123" s="914"/>
      <c r="AA123" s="917"/>
      <c r="AB123" s="914"/>
      <c r="AC123" s="917"/>
      <c r="AD123" s="914"/>
      <c r="AE123" s="917"/>
      <c r="AF123" s="914"/>
      <c r="AG123" s="914"/>
      <c r="AH123" s="914"/>
      <c r="AI123" s="917"/>
      <c r="AJ123" s="914"/>
      <c r="AK123" s="914"/>
      <c r="AL123" s="914"/>
      <c r="AM123" s="914"/>
      <c r="AN123" s="914"/>
      <c r="AO123" s="914"/>
      <c r="AP123" s="914"/>
      <c r="AQ123" s="914"/>
      <c r="AR123" s="914"/>
      <c r="AS123" s="914"/>
      <c r="AT123" s="914"/>
      <c r="AU123" s="872"/>
      <c r="AW123" s="914"/>
      <c r="AX123" s="914"/>
      <c r="AY123" s="914"/>
      <c r="AZ123" s="914"/>
      <c r="BA123" s="914"/>
      <c r="BB123" s="914"/>
      <c r="BC123" s="914"/>
      <c r="BD123" s="914"/>
      <c r="BE123" s="914"/>
      <c r="BF123" s="914"/>
      <c r="BG123" s="914"/>
      <c r="BH123" s="914"/>
      <c r="BI123" s="914"/>
      <c r="BJ123" s="914"/>
      <c r="BK123" s="914"/>
      <c r="BL123" s="914"/>
      <c r="BM123" s="914"/>
      <c r="BN123" s="914"/>
      <c r="BO123" s="914"/>
      <c r="BP123" s="914"/>
      <c r="BQ123" s="914"/>
      <c r="BR123" s="914"/>
      <c r="BS123" s="914"/>
      <c r="BT123" s="914"/>
      <c r="BU123" s="914"/>
      <c r="BV123" s="914"/>
      <c r="BW123" s="914"/>
      <c r="BX123" s="914"/>
      <c r="BY123" s="914"/>
      <c r="BZ123" s="914"/>
      <c r="CA123" s="914"/>
      <c r="CB123" s="914"/>
      <c r="CC123" s="914"/>
      <c r="CD123" s="914"/>
      <c r="CE123" s="914"/>
      <c r="CF123" s="914"/>
      <c r="CG123" s="914"/>
      <c r="CH123" s="914"/>
      <c r="CI123" s="914"/>
      <c r="CJ123" s="914"/>
      <c r="CK123" s="914"/>
      <c r="CL123" s="914"/>
      <c r="CM123" s="914"/>
      <c r="CN123" s="914"/>
      <c r="CO123" s="914"/>
      <c r="CR123" s="878"/>
      <c r="CS123" s="878"/>
      <c r="CT123" s="878"/>
      <c r="CU123" s="878"/>
      <c r="CV123" s="878"/>
      <c r="CW123" s="878"/>
      <c r="CX123" s="878"/>
      <c r="CY123" s="878"/>
      <c r="CZ123" s="878"/>
      <c r="DA123" s="878"/>
      <c r="DB123" s="878"/>
      <c r="DC123" s="878"/>
      <c r="DD123" s="878"/>
      <c r="DE123" s="878"/>
      <c r="DF123" s="878"/>
      <c r="DG123" s="878"/>
      <c r="DH123" s="878"/>
      <c r="DI123" s="872"/>
      <c r="DJ123" s="878"/>
      <c r="DK123" s="878"/>
      <c r="DL123" s="878"/>
      <c r="DM123" s="878"/>
      <c r="DN123" s="878"/>
      <c r="DO123" s="878"/>
      <c r="DP123" s="878"/>
      <c r="DQ123" s="878"/>
      <c r="DR123" s="878"/>
      <c r="DS123" s="878"/>
      <c r="DT123" s="878"/>
      <c r="DU123" s="878"/>
      <c r="DV123" s="878"/>
      <c r="DW123" s="878"/>
      <c r="DX123" s="878"/>
      <c r="DY123" s="878"/>
      <c r="DZ123" s="878"/>
      <c r="EA123" s="878"/>
      <c r="EB123" s="878"/>
      <c r="EC123" s="878"/>
      <c r="ED123" s="878"/>
      <c r="EE123" s="878"/>
      <c r="EF123" s="878"/>
      <c r="EG123" s="878"/>
      <c r="EH123" s="878"/>
      <c r="EI123" s="878"/>
      <c r="EJ123" s="878"/>
      <c r="EL123" s="265"/>
      <c r="EO123" s="246"/>
      <c r="EV123" s="775"/>
      <c r="FG123" s="875"/>
      <c r="FH123" s="875"/>
      <c r="FI123" s="875"/>
      <c r="FJ123" s="875"/>
      <c r="FK123" s="875"/>
      <c r="FL123" s="875"/>
    </row>
    <row r="124" spans="1:184" s="936" customFormat="1" ht="15" customHeight="1" outlineLevel="1">
      <c r="A124" s="265">
        <v>201050</v>
      </c>
      <c r="B124" s="302">
        <v>28</v>
      </c>
      <c r="C124" s="227" t="s">
        <v>219</v>
      </c>
      <c r="D124" s="228" t="s">
        <v>220</v>
      </c>
      <c r="E124" s="229" t="s">
        <v>16</v>
      </c>
      <c r="F124" s="231">
        <v>4002.28</v>
      </c>
      <c r="G124" s="230">
        <f>250</f>
        <v>250</v>
      </c>
      <c r="H124" s="230">
        <f>+F124+G124</f>
        <v>4252.2800000000007</v>
      </c>
      <c r="I124" s="231">
        <v>15</v>
      </c>
      <c r="J124" s="234">
        <v>0</v>
      </c>
      <c r="K124" s="912">
        <v>1</v>
      </c>
      <c r="L124" s="234">
        <v>0</v>
      </c>
      <c r="M124" s="234">
        <v>0</v>
      </c>
      <c r="N124" s="234">
        <v>0</v>
      </c>
      <c r="O124" s="234">
        <f>SUM(J124:N124)</f>
        <v>1</v>
      </c>
      <c r="Q124" s="236"/>
      <c r="R124" s="231">
        <f>($F124/30/8*1.5)*Q124</f>
        <v>0</v>
      </c>
      <c r="S124" s="237"/>
      <c r="T124" s="231">
        <f>($F124/30/8*2)*S124</f>
        <v>0</v>
      </c>
      <c r="U124" s="237"/>
      <c r="V124" s="231">
        <f>($F124/30/8*1.5)*U124</f>
        <v>0</v>
      </c>
      <c r="W124" s="237"/>
      <c r="X124" s="231">
        <f>($F124/30/8*2)*W124</f>
        <v>0</v>
      </c>
      <c r="Y124" s="237"/>
      <c r="Z124" s="231">
        <f>(($F124/30/8)*1.5)*Y124</f>
        <v>0</v>
      </c>
      <c r="AA124" s="238"/>
      <c r="AB124" s="231">
        <f>(($F124/30/8)*2)*AA124</f>
        <v>0</v>
      </c>
      <c r="AC124" s="238"/>
      <c r="AD124" s="231">
        <f>(($F124/30/8)*1.5)*AC124</f>
        <v>0</v>
      </c>
      <c r="AE124" s="238"/>
      <c r="AF124" s="231">
        <f>(($F124/30/8)*2)*AE124</f>
        <v>0</v>
      </c>
      <c r="AG124" s="231"/>
      <c r="AH124" s="231">
        <f>(($F124/30/8)*1.5)*AG124</f>
        <v>0</v>
      </c>
      <c r="AI124" s="238"/>
      <c r="AJ124" s="231">
        <f>(($F124/30/8)*2)*AI124</f>
        <v>0</v>
      </c>
      <c r="AK124" s="230"/>
      <c r="AL124" s="230"/>
      <c r="AM124" s="230"/>
      <c r="AN124" s="230"/>
      <c r="AO124" s="230"/>
      <c r="AP124" s="230"/>
      <c r="AQ124" s="230"/>
      <c r="AR124" s="230"/>
      <c r="AS124" s="230"/>
      <c r="AT124" s="230"/>
      <c r="AU124" s="230"/>
      <c r="AV124" s="242"/>
      <c r="AW124" s="231">
        <f>((F124/30)*I124)*$J124</f>
        <v>0</v>
      </c>
      <c r="AX124" s="231">
        <f>((G124/30)*I124)*$J124</f>
        <v>0</v>
      </c>
      <c r="AY124" s="231">
        <f t="shared" ref="AY124" si="2358">Q124</f>
        <v>0</v>
      </c>
      <c r="AZ124" s="231">
        <f t="shared" ref="AZ124" si="2359">R124</f>
        <v>0</v>
      </c>
      <c r="BA124" s="231">
        <f t="shared" ref="BA124" si="2360">S124</f>
        <v>0</v>
      </c>
      <c r="BB124" s="231">
        <f t="shared" ref="BB124" si="2361">T124</f>
        <v>0</v>
      </c>
      <c r="BC124" s="231">
        <f>AK124+AP124</f>
        <v>0</v>
      </c>
      <c r="BD124" s="231">
        <f t="shared" ref="BD124" si="2362">(AW124+AZ124+BB124+BC124)*0.1267</f>
        <v>0</v>
      </c>
      <c r="BE124" s="231">
        <f>SUM(AW124:BD124)-AY124-BA124</f>
        <v>0</v>
      </c>
      <c r="BF124" s="231">
        <f>(($F124/30)*$I124)*$K124</f>
        <v>2001.14</v>
      </c>
      <c r="BG124" s="857">
        <f>(($G124/30)*$I124)*$K124+9817.18</f>
        <v>9942.18</v>
      </c>
      <c r="BH124" s="231">
        <f t="shared" ref="BH124" si="2363">U124</f>
        <v>0</v>
      </c>
      <c r="BI124" s="231">
        <f t="shared" ref="BI124" si="2364">V124</f>
        <v>0</v>
      </c>
      <c r="BJ124" s="231">
        <f t="shared" ref="BJ124" si="2365">W124</f>
        <v>0</v>
      </c>
      <c r="BK124" s="231">
        <f t="shared" ref="BK124" si="2366">X124</f>
        <v>0</v>
      </c>
      <c r="BL124" s="231">
        <f>AL124+AQ124</f>
        <v>0</v>
      </c>
      <c r="BM124" s="231">
        <f t="shared" ref="BM124" si="2367">(+BF124+BI124+BK124+BL124)*0.1267</f>
        <v>253.54443800000001</v>
      </c>
      <c r="BN124" s="230">
        <f>SUM(BF124:BM124)-BH124-BJ124</f>
        <v>12196.864438000001</v>
      </c>
      <c r="BO124" s="231">
        <f>(($F124/30)*$I124)*$L124</f>
        <v>0</v>
      </c>
      <c r="BP124" s="231">
        <f>(($G124/30)*$I124)*$L124</f>
        <v>0</v>
      </c>
      <c r="BQ124" s="231">
        <f t="shared" ref="BQ124" si="2368">Y124</f>
        <v>0</v>
      </c>
      <c r="BR124" s="231">
        <f t="shared" ref="BR124" si="2369">Z124</f>
        <v>0</v>
      </c>
      <c r="BS124" s="231">
        <f t="shared" ref="BS124" si="2370">AA124</f>
        <v>0</v>
      </c>
      <c r="BT124" s="231">
        <f t="shared" ref="BT124" si="2371">AB124</f>
        <v>0</v>
      </c>
      <c r="BU124" s="231">
        <f>AM124+AR124</f>
        <v>0</v>
      </c>
      <c r="BV124" s="231">
        <f t="shared" ref="BV124" si="2372">(BO124+BR124+BT124+BU124)*0.1267</f>
        <v>0</v>
      </c>
      <c r="BW124" s="231">
        <f>SUM(BO124:BV124)-BQ124-BS124</f>
        <v>0</v>
      </c>
      <c r="BX124" s="985">
        <f>(($F124/30)*$I124)*$M124</f>
        <v>0</v>
      </c>
      <c r="BY124" s="986">
        <f>(($G124/30)*$I124)*$M124</f>
        <v>0</v>
      </c>
      <c r="BZ124" s="986">
        <f t="shared" ref="BZ124" si="2373">AC124</f>
        <v>0</v>
      </c>
      <c r="CA124" s="986">
        <f t="shared" ref="CA124" si="2374">AD124</f>
        <v>0</v>
      </c>
      <c r="CB124" s="986">
        <f t="shared" ref="CB124" si="2375">AE124</f>
        <v>0</v>
      </c>
      <c r="CC124" s="986">
        <f t="shared" ref="CC124" si="2376">AF124</f>
        <v>0</v>
      </c>
      <c r="CD124" s="986">
        <f>AN124+AS124</f>
        <v>0</v>
      </c>
      <c r="CE124" s="986">
        <f>(BX124+CA124+CC124)*0.1267</f>
        <v>0</v>
      </c>
      <c r="CF124" s="986">
        <f>SUM(BX124:CE124)-BZ124-CB124</f>
        <v>0</v>
      </c>
      <c r="CG124" s="986">
        <f>(($F124/30)*$I124)*N124</f>
        <v>0</v>
      </c>
      <c r="CH124" s="986">
        <f>(($G124/30)*$I124)*$N124</f>
        <v>0</v>
      </c>
      <c r="CI124" s="986">
        <f>+AG124</f>
        <v>0</v>
      </c>
      <c r="CJ124" s="986">
        <f t="shared" ref="CJ124" si="2377">AH124</f>
        <v>0</v>
      </c>
      <c r="CK124" s="986">
        <f t="shared" ref="CK124" si="2378">AI124</f>
        <v>0</v>
      </c>
      <c r="CL124" s="986">
        <f t="shared" ref="CL124" si="2379">AJ124</f>
        <v>0</v>
      </c>
      <c r="CM124" s="986">
        <f>AO124+AT124</f>
        <v>0</v>
      </c>
      <c r="CN124" s="986">
        <f>(CG124+CJ124+CL124)*0.1267</f>
        <v>0</v>
      </c>
      <c r="CO124" s="987">
        <f>SUM(CG124:CN124)-CI124-CK124</f>
        <v>0</v>
      </c>
      <c r="CQ124" s="229" t="s">
        <v>16</v>
      </c>
      <c r="CR124" s="231">
        <f>IF($CQ124="PROQUIMA",$AW124+$BF124+$BO124+$BX124+$CG124,0)</f>
        <v>0</v>
      </c>
      <c r="CS124" s="231">
        <f>IF($CQ124="PROQUIMA",$AX124+$BG124+$BP124+$BY124+$CH124,0)</f>
        <v>0</v>
      </c>
      <c r="CT124" s="231">
        <f>IF($CQ124="PROQUIMA",$AY124+$BH124+$BQ124+$BZ124+$CI124,0)</f>
        <v>0</v>
      </c>
      <c r="CU124" s="231">
        <f>IF($CQ124="PROQUIMA",$AZ124+$BI124+$BR124+$CA124+$CJ124,0)</f>
        <v>0</v>
      </c>
      <c r="CV124" s="231">
        <f>IF($CQ124="PROQUIMA",$BA124+$BJ124+$BS124+$CB124+$CK124,0)</f>
        <v>0</v>
      </c>
      <c r="CW124" s="231">
        <f>IF($CQ124="PROQUIMA",$BB124+$BK124+$BT124+$CC124+$CL124,0)</f>
        <v>0</v>
      </c>
      <c r="CX124" s="231">
        <f>IF($CQ124="PROQUIMA",$BC124+$BL124+$BU124+$CD124+$CM124,0)</f>
        <v>0</v>
      </c>
      <c r="CY124" s="231">
        <f>IF($CQ124="PROQUIMA",$BD124+$BM124+$BV124+$CE124+CN124,0)</f>
        <v>0</v>
      </c>
      <c r="CZ124" s="231">
        <f>SUM(CR124:CY124)-CT124-CV124</f>
        <v>0</v>
      </c>
      <c r="DA124" s="231">
        <f>IF($CQ124="UNHESA",$AW124+$BF124+$BO124+$BX124+$CG124,0)</f>
        <v>2001.14</v>
      </c>
      <c r="DB124" s="231">
        <f>IF($CQ124="UNHESA",$AX124+$BG124+$BP124+$BY124+$CH124,0)</f>
        <v>9942.18</v>
      </c>
      <c r="DC124" s="231">
        <f>IF($CQ124="UNHESA",$AY124+$BH124+$BQ124+$BZ124+$CI124,0)</f>
        <v>0</v>
      </c>
      <c r="DD124" s="231">
        <f>IF($CQ124="UNHESA",$AZ124+$BI124+$BR124+$CA124+$CJ124,0)</f>
        <v>0</v>
      </c>
      <c r="DE124" s="231">
        <f>IF($CQ124="UNHESA",$BA124+$BJ124+$BS124+$CB124+$CK124,0)</f>
        <v>0</v>
      </c>
      <c r="DF124" s="231">
        <f>IF($CQ124="UNHESA",$BB124+$BK124+$BT124+$CC124+$CL124,0)</f>
        <v>0</v>
      </c>
      <c r="DG124" s="231">
        <f>IF($CQ124="UNHESA",$BC124+$BL124+$BU124+$CD124+$CM124,0)</f>
        <v>0</v>
      </c>
      <c r="DH124" s="231">
        <f>IF($CQ124="UNHESA",$BD124+$BM124+$BV124+$CE124+$CN124,0)</f>
        <v>253.54443800000001</v>
      </c>
      <c r="DI124" s="231">
        <f>SUM(DA124:DH124)-DC124-DE124</f>
        <v>12196.864438000001</v>
      </c>
      <c r="DJ124" s="231">
        <f>IF($CQ124="UNHESA LIQUIDOS",$AW124+$BF124+$BO124+$BX124+$CG124,0)</f>
        <v>0</v>
      </c>
      <c r="DK124" s="231">
        <f>IF($CQ124="UNHESA LIQUIDOS",$AX124+$BG124+$BP124+$BY124+$CH124,0)</f>
        <v>0</v>
      </c>
      <c r="DL124" s="231">
        <f>IF($CQ124="UNHESA LIQUIDOS",$AY124+$BH124+$BQ124+$BZ124+$CI124,0)</f>
        <v>0</v>
      </c>
      <c r="DM124" s="231">
        <f>IF($CQ124="UNHESA LIQUIDOS",$AZ124+$BI124+$BR124+$CA124+$CJ124,0)</f>
        <v>0</v>
      </c>
      <c r="DN124" s="231">
        <f>IF($CQ124="UNHESA LIQUIDOS",$BA124+$BJ124+$BS124+$CB124+$CK124,0)</f>
        <v>0</v>
      </c>
      <c r="DO124" s="231">
        <f>IF($CQ124="UNHESA LIQUIDOS",$BB124+$BK124+$BT124+$CC124+$CL124,0)</f>
        <v>0</v>
      </c>
      <c r="DP124" s="231">
        <f>IF($CQ124="UNHESA LIQUIDOS",$BC124+$BL124+$BU124+$CD124+$CM124,0)</f>
        <v>0</v>
      </c>
      <c r="DQ124" s="231">
        <f>IF($CQ124="UNHESA LIQUIDOS",$BD124+$BM124+$BV124+$CE124+$CN124,0)</f>
        <v>0</v>
      </c>
      <c r="DR124" s="231">
        <f>SUM(DJ124:DQ124)-DL124-DN124</f>
        <v>0</v>
      </c>
      <c r="DS124" s="985">
        <f>IF($CQ124="ECONACIONAL",$AW124+$BF124+$BO124+$BX124+$CG124,0)</f>
        <v>0</v>
      </c>
      <c r="DT124" s="986">
        <f>IF($CQ124="ECONACIONAL",$AX124+$BG124+$BP124+$BY124+$CH124,0)</f>
        <v>0</v>
      </c>
      <c r="DU124" s="986">
        <f>IF($CQ124="ECONACIONAL",$AY124+$BH124+$BQ124+$BZ124+$CI124,0)</f>
        <v>0</v>
      </c>
      <c r="DV124" s="986">
        <f>IF($CQ124="ECONACIONAL",$AZ124+$BI124+$BR124+$CA124+$CJ124,0)</f>
        <v>0</v>
      </c>
      <c r="DW124" s="986">
        <f>IF($CQ124="ECONACIONAL",$BA124+$BJ124+$BS124+$CB124+$CK124,0)</f>
        <v>0</v>
      </c>
      <c r="DX124" s="986">
        <f>IF($CQ124="ECONACIONAL",$BB124+$BK124+$BT124+$CC124+$CL124,0)</f>
        <v>0</v>
      </c>
      <c r="DY124" s="986">
        <f>IF($CQ124="ECONACIONAL",$BC124+$BL124+$BU124+$CD124+$CM124,0)</f>
        <v>0</v>
      </c>
      <c r="DZ124" s="986">
        <f>IF($CQ124="ECONACIONAL",$BD124+$BM124+$BV124+$CE124+$CN124,0)</f>
        <v>0</v>
      </c>
      <c r="EA124" s="986">
        <f>SUM(DS124:DZ124)-DU124-DW124</f>
        <v>0</v>
      </c>
      <c r="EB124" s="986">
        <f>IF($CQ124="CLEARTEC",$AW124+$BF124+$BO124+$BX124+$CG124,0)</f>
        <v>0</v>
      </c>
      <c r="EC124" s="986">
        <f>IF($CQ124="CLEARTEC",$AX124+$BG124+$BP124+$BY124+$CH124,0)</f>
        <v>0</v>
      </c>
      <c r="ED124" s="986">
        <f>IF($CQ124="CLEARTEC",$AY124+$BH124+$BQ124+$BZ124+$CI124,0)</f>
        <v>0</v>
      </c>
      <c r="EE124" s="986">
        <f>IF($CQ124="CLEARTEC",$AZ124+$BI124+$BR124+$CA124+$CJ124,0)</f>
        <v>0</v>
      </c>
      <c r="EF124" s="986">
        <f>IF($CQ124="CLEARTEC",$BA124+$BJ124+$BS124+$CB124+$CK124,0)</f>
        <v>0</v>
      </c>
      <c r="EG124" s="986">
        <f>IF($CQ124="CLEARTEC",$BB124+$BK124+$BT124+$CC124+$CL124,0)</f>
        <v>0</v>
      </c>
      <c r="EH124" s="986">
        <f>IF($CQ124="CLEARTEC",$BC124+$BL124+$BU124+$CD124+$CM124,0)</f>
        <v>0</v>
      </c>
      <c r="EI124" s="986">
        <f>IF($CQ124="CLEARTEC",$BD124+$BM124+$BV124+$CE124+$CN124,0)</f>
        <v>0</v>
      </c>
      <c r="EJ124" s="987">
        <f>SUM(EB124:EI124)-ED124-EF124</f>
        <v>0</v>
      </c>
      <c r="EL124" s="1715">
        <v>375.73</v>
      </c>
      <c r="EM124" s="1404"/>
      <c r="EN124" s="246"/>
      <c r="EO124" s="229"/>
      <c r="EP124" s="228"/>
      <c r="EQ124" s="856"/>
      <c r="ER124" s="856">
        <v>360</v>
      </c>
      <c r="ES124" s="856"/>
      <c r="ET124" s="856"/>
      <c r="EU124" s="229">
        <f t="shared" ref="EU124" si="2380">+EP124+EQ124+ER124</f>
        <v>360</v>
      </c>
      <c r="EV124" s="246"/>
      <c r="EW124" s="237">
        <f t="shared" ref="EW124" si="2381">IF($I124&lt;=15,EL124/2,EL124)</f>
        <v>187.86500000000001</v>
      </c>
      <c r="EX124" s="229">
        <f t="shared" ref="EX124" si="2382">IF($I124&lt;=15,EM124/2,EM124)</f>
        <v>0</v>
      </c>
      <c r="EY124" s="229">
        <f t="shared" ref="EY124" si="2383">IF($I124&lt;=15,EN124/2,EN124)</f>
        <v>0</v>
      </c>
      <c r="EZ124" s="229">
        <f t="shared" ref="EZ124" si="2384">IF($I124&lt;=15,EO124/2,EO124)</f>
        <v>0</v>
      </c>
      <c r="FA124" s="229">
        <f t="shared" ref="FA124" si="2385">IF($I124&lt;=15,EP124/2,EP124)</f>
        <v>0</v>
      </c>
      <c r="FB124" s="229">
        <f t="shared" ref="FB124" si="2386">IF($I124&lt;=15,EQ124/2,EQ124)</f>
        <v>0</v>
      </c>
      <c r="FC124" s="229">
        <f t="shared" ref="FC124" si="2387">IF($I124&lt;=15,ER124/2,ER124)</f>
        <v>180</v>
      </c>
      <c r="FD124" s="229">
        <f t="shared" ref="FD124" si="2388">IF($I124&lt;=15,ES124/2,ES124)</f>
        <v>0</v>
      </c>
      <c r="FE124" s="229">
        <f t="shared" ref="FE124" si="2389">IF($I124&lt;=15,ET124/2,ET124)</f>
        <v>0</v>
      </c>
      <c r="FF124" s="229">
        <f t="shared" ref="FF124" si="2390">IF($I124&lt;=15,EU124/2,EU124)</f>
        <v>180</v>
      </c>
      <c r="FG124" s="247">
        <v>0</v>
      </c>
      <c r="FH124" s="247">
        <v>1</v>
      </c>
      <c r="FI124" s="247">
        <v>0</v>
      </c>
      <c r="FJ124" s="247">
        <v>0</v>
      </c>
      <c r="FK124" s="247">
        <v>0</v>
      </c>
      <c r="FL124" s="247">
        <v>1</v>
      </c>
      <c r="FM124" s="246"/>
      <c r="FN124" s="1370">
        <f t="shared" ref="FN124" si="2391">(((F124/30/8)*1.5)*(Q124+U124+Y124))-(AZ124+BI124+BR124)</f>
        <v>0</v>
      </c>
      <c r="FO124" s="1370">
        <f t="shared" ref="FO124" si="2392">(((F124/30/8)*2)*(S124+W124+AA124))-(BB124+BK124+BT124)</f>
        <v>0</v>
      </c>
      <c r="FP124" s="1371">
        <f t="shared" ref="FP124" si="2393">(SUM(AW124:CF124))-(SUM(CR124:DR124))</f>
        <v>0</v>
      </c>
      <c r="FQ124" s="1370">
        <f t="shared" ref="FQ124" si="2394">(F124/30*I124)-(CR124+DA124+DJ124)</f>
        <v>0</v>
      </c>
      <c r="FR124" s="1372">
        <f>(SUM(EL124:EU124))-((SUM(EW124:FF124))*$FR$5)</f>
        <v>547.86500000000001</v>
      </c>
    </row>
    <row r="125" spans="1:184" s="846" customFormat="1" ht="15.75" customHeight="1" outlineLevel="1">
      <c r="A125" s="265">
        <v>201050</v>
      </c>
      <c r="B125" s="835"/>
      <c r="C125" s="782"/>
      <c r="D125" s="835"/>
      <c r="F125" s="915">
        <f>+F124</f>
        <v>4002.28</v>
      </c>
      <c r="G125" s="915">
        <f t="shared" ref="G125:H125" si="2395">+G124</f>
        <v>250</v>
      </c>
      <c r="H125" s="915">
        <f t="shared" si="2395"/>
        <v>4252.2800000000007</v>
      </c>
      <c r="I125" s="914"/>
      <c r="J125" s="873"/>
      <c r="K125" s="873"/>
      <c r="L125" s="873"/>
      <c r="M125" s="873"/>
      <c r="N125" s="873"/>
      <c r="O125" s="873"/>
      <c r="P125" s="849"/>
      <c r="Q125" s="915">
        <f>+Q124</f>
        <v>0</v>
      </c>
      <c r="R125" s="915">
        <f t="shared" ref="R125:CB125" si="2396">+R124</f>
        <v>0</v>
      </c>
      <c r="S125" s="915">
        <f t="shared" si="2396"/>
        <v>0</v>
      </c>
      <c r="T125" s="915">
        <f t="shared" si="2396"/>
        <v>0</v>
      </c>
      <c r="U125" s="915">
        <f t="shared" si="2396"/>
        <v>0</v>
      </c>
      <c r="V125" s="915">
        <f t="shared" si="2396"/>
        <v>0</v>
      </c>
      <c r="W125" s="915">
        <f t="shared" si="2396"/>
        <v>0</v>
      </c>
      <c r="X125" s="915">
        <f t="shared" si="2396"/>
        <v>0</v>
      </c>
      <c r="Y125" s="915">
        <f t="shared" si="2396"/>
        <v>0</v>
      </c>
      <c r="Z125" s="915">
        <f t="shared" si="2396"/>
        <v>0</v>
      </c>
      <c r="AA125" s="915">
        <f t="shared" si="2396"/>
        <v>0</v>
      </c>
      <c r="AB125" s="915">
        <f t="shared" si="2396"/>
        <v>0</v>
      </c>
      <c r="AC125" s="915">
        <f t="shared" si="2396"/>
        <v>0</v>
      </c>
      <c r="AD125" s="915">
        <f t="shared" si="2396"/>
        <v>0</v>
      </c>
      <c r="AE125" s="915">
        <f t="shared" si="2396"/>
        <v>0</v>
      </c>
      <c r="AF125" s="915">
        <f t="shared" si="2396"/>
        <v>0</v>
      </c>
      <c r="AG125" s="915">
        <f t="shared" si="2396"/>
        <v>0</v>
      </c>
      <c r="AH125" s="915">
        <f t="shared" si="2396"/>
        <v>0</v>
      </c>
      <c r="AI125" s="915">
        <f t="shared" si="2396"/>
        <v>0</v>
      </c>
      <c r="AJ125" s="915">
        <f t="shared" si="2396"/>
        <v>0</v>
      </c>
      <c r="AK125" s="915">
        <f t="shared" si="2396"/>
        <v>0</v>
      </c>
      <c r="AL125" s="915">
        <f t="shared" si="2396"/>
        <v>0</v>
      </c>
      <c r="AM125" s="915">
        <f t="shared" si="2396"/>
        <v>0</v>
      </c>
      <c r="AN125" s="915">
        <f t="shared" si="2396"/>
        <v>0</v>
      </c>
      <c r="AO125" s="915">
        <f t="shared" si="2396"/>
        <v>0</v>
      </c>
      <c r="AP125" s="915">
        <f t="shared" si="2396"/>
        <v>0</v>
      </c>
      <c r="AQ125" s="915">
        <f t="shared" si="2396"/>
        <v>0</v>
      </c>
      <c r="AR125" s="915">
        <f t="shared" si="2396"/>
        <v>0</v>
      </c>
      <c r="AS125" s="915">
        <f t="shared" si="2396"/>
        <v>0</v>
      </c>
      <c r="AT125" s="915">
        <f t="shared" si="2396"/>
        <v>0</v>
      </c>
      <c r="AU125" s="915">
        <f t="shared" si="2396"/>
        <v>0</v>
      </c>
      <c r="AV125" s="915">
        <f t="shared" si="2396"/>
        <v>0</v>
      </c>
      <c r="AW125" s="1328">
        <f>+AW124</f>
        <v>0</v>
      </c>
      <c r="AX125" s="915">
        <f t="shared" si="2396"/>
        <v>0</v>
      </c>
      <c r="AY125" s="915">
        <f t="shared" si="2396"/>
        <v>0</v>
      </c>
      <c r="AZ125" s="915">
        <f t="shared" si="2396"/>
        <v>0</v>
      </c>
      <c r="BA125" s="915">
        <f t="shared" si="2396"/>
        <v>0</v>
      </c>
      <c r="BB125" s="915">
        <f t="shared" si="2396"/>
        <v>0</v>
      </c>
      <c r="BC125" s="915">
        <f t="shared" si="2396"/>
        <v>0</v>
      </c>
      <c r="BD125" s="915">
        <f t="shared" si="2396"/>
        <v>0</v>
      </c>
      <c r="BE125" s="915">
        <f t="shared" si="2396"/>
        <v>0</v>
      </c>
      <c r="BF125" s="915">
        <f>+BF124</f>
        <v>2001.14</v>
      </c>
      <c r="BG125" s="915">
        <f t="shared" si="2396"/>
        <v>9942.18</v>
      </c>
      <c r="BH125" s="915">
        <f t="shared" si="2396"/>
        <v>0</v>
      </c>
      <c r="BI125" s="915">
        <f t="shared" si="2396"/>
        <v>0</v>
      </c>
      <c r="BJ125" s="915">
        <f t="shared" si="2396"/>
        <v>0</v>
      </c>
      <c r="BK125" s="915">
        <f t="shared" si="2396"/>
        <v>0</v>
      </c>
      <c r="BL125" s="915">
        <f t="shared" si="2396"/>
        <v>0</v>
      </c>
      <c r="BM125" s="915">
        <f t="shared" si="2396"/>
        <v>253.54443800000001</v>
      </c>
      <c r="BN125" s="915">
        <f>+BN124</f>
        <v>12196.864438000001</v>
      </c>
      <c r="BO125" s="915">
        <f t="shared" si="2396"/>
        <v>0</v>
      </c>
      <c r="BP125" s="915">
        <f t="shared" si="2396"/>
        <v>0</v>
      </c>
      <c r="BQ125" s="915">
        <f t="shared" si="2396"/>
        <v>0</v>
      </c>
      <c r="BR125" s="915">
        <f t="shared" si="2396"/>
        <v>0</v>
      </c>
      <c r="BS125" s="915">
        <f t="shared" si="2396"/>
        <v>0</v>
      </c>
      <c r="BT125" s="915">
        <f t="shared" si="2396"/>
        <v>0</v>
      </c>
      <c r="BU125" s="915">
        <f t="shared" si="2396"/>
        <v>0</v>
      </c>
      <c r="BV125" s="915">
        <f t="shared" si="2396"/>
        <v>0</v>
      </c>
      <c r="BW125" s="915">
        <f t="shared" si="2396"/>
        <v>0</v>
      </c>
      <c r="BX125" s="915">
        <f t="shared" si="2396"/>
        <v>0</v>
      </c>
      <c r="BY125" s="915">
        <f t="shared" si="2396"/>
        <v>0</v>
      </c>
      <c r="BZ125" s="915">
        <f t="shared" si="2396"/>
        <v>0</v>
      </c>
      <c r="CA125" s="915">
        <f t="shared" si="2396"/>
        <v>0</v>
      </c>
      <c r="CB125" s="915">
        <f t="shared" si="2396"/>
        <v>0</v>
      </c>
      <c r="CC125" s="915">
        <f t="shared" ref="CC125:EN125" si="2397">+CC124</f>
        <v>0</v>
      </c>
      <c r="CD125" s="915">
        <f t="shared" si="2397"/>
        <v>0</v>
      </c>
      <c r="CE125" s="915">
        <f t="shared" si="2397"/>
        <v>0</v>
      </c>
      <c r="CF125" s="915">
        <f t="shared" si="2397"/>
        <v>0</v>
      </c>
      <c r="CG125" s="915">
        <f t="shared" si="2397"/>
        <v>0</v>
      </c>
      <c r="CH125" s="915">
        <f t="shared" si="2397"/>
        <v>0</v>
      </c>
      <c r="CI125" s="915">
        <f t="shared" si="2397"/>
        <v>0</v>
      </c>
      <c r="CJ125" s="915">
        <f t="shared" si="2397"/>
        <v>0</v>
      </c>
      <c r="CK125" s="915">
        <f t="shared" si="2397"/>
        <v>0</v>
      </c>
      <c r="CL125" s="915">
        <f t="shared" si="2397"/>
        <v>0</v>
      </c>
      <c r="CM125" s="915">
        <f t="shared" si="2397"/>
        <v>0</v>
      </c>
      <c r="CN125" s="915">
        <f t="shared" si="2397"/>
        <v>0</v>
      </c>
      <c r="CO125" s="915">
        <f t="shared" si="2397"/>
        <v>0</v>
      </c>
      <c r="CP125" s="915">
        <f t="shared" si="2397"/>
        <v>0</v>
      </c>
      <c r="CQ125" s="915" t="str">
        <f t="shared" si="2397"/>
        <v>UNHESA</v>
      </c>
      <c r="CR125" s="915">
        <f t="shared" si="2397"/>
        <v>0</v>
      </c>
      <c r="CS125" s="915">
        <f t="shared" si="2397"/>
        <v>0</v>
      </c>
      <c r="CT125" s="915">
        <f t="shared" si="2397"/>
        <v>0</v>
      </c>
      <c r="CU125" s="915">
        <f t="shared" si="2397"/>
        <v>0</v>
      </c>
      <c r="CV125" s="915">
        <f t="shared" si="2397"/>
        <v>0</v>
      </c>
      <c r="CW125" s="915">
        <f t="shared" si="2397"/>
        <v>0</v>
      </c>
      <c r="CX125" s="915">
        <f t="shared" si="2397"/>
        <v>0</v>
      </c>
      <c r="CY125" s="915">
        <f t="shared" si="2397"/>
        <v>0</v>
      </c>
      <c r="CZ125" s="915">
        <f t="shared" si="2397"/>
        <v>0</v>
      </c>
      <c r="DA125" s="915">
        <f t="shared" si="2397"/>
        <v>2001.14</v>
      </c>
      <c r="DB125" s="915">
        <f t="shared" si="2397"/>
        <v>9942.18</v>
      </c>
      <c r="DC125" s="915">
        <f t="shared" si="2397"/>
        <v>0</v>
      </c>
      <c r="DD125" s="915">
        <f t="shared" si="2397"/>
        <v>0</v>
      </c>
      <c r="DE125" s="915">
        <f t="shared" si="2397"/>
        <v>0</v>
      </c>
      <c r="DF125" s="915">
        <f t="shared" si="2397"/>
        <v>0</v>
      </c>
      <c r="DG125" s="915">
        <f t="shared" si="2397"/>
        <v>0</v>
      </c>
      <c r="DH125" s="915">
        <f t="shared" si="2397"/>
        <v>253.54443800000001</v>
      </c>
      <c r="DI125" s="915">
        <f t="shared" si="2397"/>
        <v>12196.864438000001</v>
      </c>
      <c r="DJ125" s="915">
        <f t="shared" si="2397"/>
        <v>0</v>
      </c>
      <c r="DK125" s="915">
        <f t="shared" si="2397"/>
        <v>0</v>
      </c>
      <c r="DL125" s="915">
        <f t="shared" si="2397"/>
        <v>0</v>
      </c>
      <c r="DM125" s="915">
        <f t="shared" si="2397"/>
        <v>0</v>
      </c>
      <c r="DN125" s="915">
        <f t="shared" si="2397"/>
        <v>0</v>
      </c>
      <c r="DO125" s="915">
        <f t="shared" si="2397"/>
        <v>0</v>
      </c>
      <c r="DP125" s="915">
        <f t="shared" si="2397"/>
        <v>0</v>
      </c>
      <c r="DQ125" s="915">
        <f t="shared" si="2397"/>
        <v>0</v>
      </c>
      <c r="DR125" s="915">
        <f t="shared" si="2397"/>
        <v>0</v>
      </c>
      <c r="DS125" s="915">
        <f t="shared" si="2397"/>
        <v>0</v>
      </c>
      <c r="DT125" s="915">
        <f t="shared" si="2397"/>
        <v>0</v>
      </c>
      <c r="DU125" s="915">
        <f t="shared" si="2397"/>
        <v>0</v>
      </c>
      <c r="DV125" s="915">
        <f t="shared" si="2397"/>
        <v>0</v>
      </c>
      <c r="DW125" s="915">
        <f t="shared" si="2397"/>
        <v>0</v>
      </c>
      <c r="DX125" s="915">
        <f t="shared" si="2397"/>
        <v>0</v>
      </c>
      <c r="DY125" s="915">
        <f t="shared" si="2397"/>
        <v>0</v>
      </c>
      <c r="DZ125" s="915">
        <f t="shared" si="2397"/>
        <v>0</v>
      </c>
      <c r="EA125" s="915">
        <f t="shared" si="2397"/>
        <v>0</v>
      </c>
      <c r="EB125" s="915">
        <f t="shared" si="2397"/>
        <v>0</v>
      </c>
      <c r="EC125" s="915">
        <f t="shared" si="2397"/>
        <v>0</v>
      </c>
      <c r="ED125" s="915">
        <f t="shared" si="2397"/>
        <v>0</v>
      </c>
      <c r="EE125" s="915">
        <f t="shared" si="2397"/>
        <v>0</v>
      </c>
      <c r="EF125" s="915">
        <f t="shared" si="2397"/>
        <v>0</v>
      </c>
      <c r="EG125" s="915">
        <f t="shared" si="2397"/>
        <v>0</v>
      </c>
      <c r="EH125" s="915">
        <f t="shared" si="2397"/>
        <v>0</v>
      </c>
      <c r="EI125" s="915">
        <f t="shared" si="2397"/>
        <v>0</v>
      </c>
      <c r="EJ125" s="915">
        <f t="shared" si="2397"/>
        <v>0</v>
      </c>
      <c r="EK125" s="915">
        <f t="shared" si="2397"/>
        <v>0</v>
      </c>
      <c r="EL125" s="915">
        <f t="shared" si="2397"/>
        <v>375.73</v>
      </c>
      <c r="EM125" s="915">
        <f t="shared" si="2397"/>
        <v>0</v>
      </c>
      <c r="EN125" s="915">
        <f t="shared" si="2397"/>
        <v>0</v>
      </c>
      <c r="EO125" s="915">
        <f t="shared" ref="EO125:FF125" si="2398">+EO124</f>
        <v>0</v>
      </c>
      <c r="EP125" s="915">
        <f t="shared" si="2398"/>
        <v>0</v>
      </c>
      <c r="EQ125" s="915">
        <f t="shared" si="2398"/>
        <v>0</v>
      </c>
      <c r="ER125" s="915">
        <f t="shared" si="2398"/>
        <v>360</v>
      </c>
      <c r="ES125" s="915">
        <f t="shared" si="2398"/>
        <v>0</v>
      </c>
      <c r="ET125" s="915">
        <f t="shared" si="2398"/>
        <v>0</v>
      </c>
      <c r="EU125" s="915">
        <f t="shared" si="2398"/>
        <v>360</v>
      </c>
      <c r="EV125" s="915">
        <f t="shared" si="2398"/>
        <v>0</v>
      </c>
      <c r="EW125" s="915">
        <f t="shared" si="2398"/>
        <v>187.86500000000001</v>
      </c>
      <c r="EX125" s="915">
        <f t="shared" si="2398"/>
        <v>0</v>
      </c>
      <c r="EY125" s="915">
        <f t="shared" si="2398"/>
        <v>0</v>
      </c>
      <c r="EZ125" s="915">
        <f t="shared" si="2398"/>
        <v>0</v>
      </c>
      <c r="FA125" s="915">
        <f t="shared" si="2398"/>
        <v>0</v>
      </c>
      <c r="FB125" s="915">
        <f t="shared" si="2398"/>
        <v>0</v>
      </c>
      <c r="FC125" s="915">
        <f t="shared" si="2398"/>
        <v>180</v>
      </c>
      <c r="FD125" s="915">
        <f t="shared" si="2398"/>
        <v>0</v>
      </c>
      <c r="FE125" s="915">
        <f t="shared" si="2398"/>
        <v>0</v>
      </c>
      <c r="FF125" s="915">
        <f t="shared" si="2398"/>
        <v>180</v>
      </c>
      <c r="FG125" s="875"/>
      <c r="FH125" s="875"/>
      <c r="FI125" s="875"/>
      <c r="FJ125" s="875"/>
      <c r="FK125" s="875"/>
      <c r="FL125" s="875"/>
    </row>
    <row r="126" spans="1:184" s="846" customFormat="1" ht="15.75" customHeight="1" outlineLevel="1">
      <c r="B126" s="835"/>
      <c r="C126" s="782" t="s">
        <v>452</v>
      </c>
      <c r="D126" s="835"/>
      <c r="F126" s="915"/>
      <c r="G126" s="915"/>
      <c r="H126" s="915"/>
      <c r="I126" s="914"/>
      <c r="J126" s="873"/>
      <c r="K126" s="873"/>
      <c r="L126" s="873"/>
      <c r="M126" s="873"/>
      <c r="N126" s="873"/>
      <c r="O126" s="873"/>
      <c r="P126" s="849"/>
      <c r="Q126" s="916"/>
      <c r="R126" s="914"/>
      <c r="S126" s="916"/>
      <c r="T126" s="914"/>
      <c r="U126" s="916"/>
      <c r="V126" s="914"/>
      <c r="W126" s="916"/>
      <c r="X126" s="914"/>
      <c r="Y126" s="916"/>
      <c r="Z126" s="914"/>
      <c r="AA126" s="917"/>
      <c r="AB126" s="914"/>
      <c r="AC126" s="917"/>
      <c r="AD126" s="914"/>
      <c r="AE126" s="917"/>
      <c r="AF126" s="914"/>
      <c r="AG126" s="914"/>
      <c r="AH126" s="914"/>
      <c r="AI126" s="917"/>
      <c r="AJ126" s="914"/>
      <c r="AK126" s="914"/>
      <c r="AL126" s="914"/>
      <c r="AM126" s="914"/>
      <c r="AN126" s="914"/>
      <c r="AO126" s="914"/>
      <c r="AP126" s="914"/>
      <c r="AQ126" s="914"/>
      <c r="AR126" s="914"/>
      <c r="AS126" s="914"/>
      <c r="AT126" s="914"/>
      <c r="AU126" s="872"/>
      <c r="AW126" s="914"/>
      <c r="AX126" s="914"/>
      <c r="AY126" s="914"/>
      <c r="AZ126" s="914"/>
      <c r="BA126" s="914"/>
      <c r="BB126" s="914"/>
      <c r="BC126" s="914"/>
      <c r="BD126" s="914"/>
      <c r="BE126" s="914"/>
      <c r="BF126" s="914"/>
      <c r="BG126" s="914"/>
      <c r="BH126" s="914"/>
      <c r="BI126" s="914"/>
      <c r="BJ126" s="914"/>
      <c r="BK126" s="914"/>
      <c r="BL126" s="914"/>
      <c r="BM126" s="914"/>
      <c r="BN126" s="914"/>
      <c r="BO126" s="914"/>
      <c r="BP126" s="914"/>
      <c r="BQ126" s="914"/>
      <c r="BR126" s="914"/>
      <c r="BS126" s="914"/>
      <c r="BT126" s="914"/>
      <c r="BU126" s="914"/>
      <c r="BV126" s="914"/>
      <c r="BW126" s="914"/>
      <c r="BX126" s="914"/>
      <c r="BY126" s="914"/>
      <c r="BZ126" s="914"/>
      <c r="CA126" s="914"/>
      <c r="CB126" s="914"/>
      <c r="CC126" s="914"/>
      <c r="CD126" s="914"/>
      <c r="CE126" s="914"/>
      <c r="CF126" s="914"/>
      <c r="CG126" s="914"/>
      <c r="CH126" s="914"/>
      <c r="CI126" s="914"/>
      <c r="CJ126" s="914"/>
      <c r="CK126" s="914"/>
      <c r="CL126" s="914"/>
      <c r="CM126" s="914"/>
      <c r="CN126" s="914"/>
      <c r="CO126" s="914"/>
      <c r="CR126" s="878"/>
      <c r="CS126" s="878"/>
      <c r="CT126" s="878"/>
      <c r="CU126" s="878"/>
      <c r="CV126" s="878"/>
      <c r="CW126" s="878"/>
      <c r="CX126" s="878"/>
      <c r="CY126" s="878"/>
      <c r="CZ126" s="878"/>
      <c r="DA126" s="878"/>
      <c r="DB126" s="878"/>
      <c r="DC126" s="878"/>
      <c r="DD126" s="878"/>
      <c r="DE126" s="878"/>
      <c r="DF126" s="878"/>
      <c r="DG126" s="878"/>
      <c r="DH126" s="878"/>
      <c r="DI126" s="872"/>
      <c r="DJ126" s="878"/>
      <c r="DK126" s="878"/>
      <c r="DL126" s="878"/>
      <c r="DM126" s="878"/>
      <c r="DN126" s="878"/>
      <c r="DO126" s="878"/>
      <c r="DP126" s="878"/>
      <c r="DQ126" s="878"/>
      <c r="DR126" s="878"/>
      <c r="DS126" s="878"/>
      <c r="DT126" s="878"/>
      <c r="DU126" s="878"/>
      <c r="DV126" s="878"/>
      <c r="DW126" s="878"/>
      <c r="DX126" s="878"/>
      <c r="DY126" s="878"/>
      <c r="DZ126" s="878"/>
      <c r="EA126" s="878"/>
      <c r="EB126" s="878"/>
      <c r="EC126" s="878"/>
      <c r="ED126" s="878"/>
      <c r="EE126" s="878"/>
      <c r="EF126" s="878"/>
      <c r="EG126" s="878"/>
      <c r="EH126" s="878"/>
      <c r="EI126" s="878"/>
      <c r="EJ126" s="878"/>
      <c r="EL126" s="265"/>
      <c r="EO126" s="246"/>
      <c r="EV126" s="775"/>
      <c r="FG126" s="875"/>
      <c r="FH126" s="875"/>
      <c r="FI126" s="875"/>
      <c r="FJ126" s="875"/>
      <c r="FK126" s="875"/>
      <c r="FL126" s="875"/>
    </row>
    <row r="127" spans="1:184" s="936" customFormat="1" ht="14.25" customHeight="1" outlineLevel="1">
      <c r="A127" s="936">
        <v>201040</v>
      </c>
      <c r="B127" s="302">
        <v>29</v>
      </c>
      <c r="C127" s="227" t="s">
        <v>455</v>
      </c>
      <c r="D127" s="228" t="s">
        <v>456</v>
      </c>
      <c r="E127" s="229" t="s">
        <v>16</v>
      </c>
      <c r="F127" s="231">
        <v>6000</v>
      </c>
      <c r="G127" s="230">
        <f>3750+250</f>
        <v>4000</v>
      </c>
      <c r="H127" s="230">
        <f>+F127+G127</f>
        <v>10000</v>
      </c>
      <c r="I127" s="231">
        <v>15</v>
      </c>
      <c r="J127" s="234">
        <v>0</v>
      </c>
      <c r="K127" s="912">
        <v>1</v>
      </c>
      <c r="L127" s="234">
        <v>0</v>
      </c>
      <c r="M127" s="234">
        <v>0</v>
      </c>
      <c r="N127" s="234">
        <v>0</v>
      </c>
      <c r="O127" s="234">
        <f>SUM(J127:N127)</f>
        <v>1</v>
      </c>
      <c r="P127" s="936" t="s">
        <v>457</v>
      </c>
      <c r="Q127" s="236"/>
      <c r="R127" s="231">
        <f>($F127/30/8*1.5)*Q127</f>
        <v>0</v>
      </c>
      <c r="S127" s="237"/>
      <c r="T127" s="231">
        <f>($F127/30/8*2)*S127</f>
        <v>0</v>
      </c>
      <c r="U127" s="237"/>
      <c r="V127" s="231">
        <f>($F127/30/8*1.5)*U127</f>
        <v>0</v>
      </c>
      <c r="W127" s="237"/>
      <c r="X127" s="231">
        <f>($F127/30/8*2)*W127</f>
        <v>0</v>
      </c>
      <c r="Y127" s="237"/>
      <c r="Z127" s="231">
        <f>(($F127/30/8)*1.5)*Y127</f>
        <v>0</v>
      </c>
      <c r="AA127" s="238"/>
      <c r="AB127" s="231">
        <f>(($F127/30/8)*2)*AA127</f>
        <v>0</v>
      </c>
      <c r="AC127" s="238"/>
      <c r="AD127" s="231">
        <f>(($F127/30/8)*1.5)*AC127</f>
        <v>0</v>
      </c>
      <c r="AE127" s="238"/>
      <c r="AF127" s="231">
        <f>(($F127/30/8)*2)*AE127</f>
        <v>0</v>
      </c>
      <c r="AG127" s="231"/>
      <c r="AH127" s="231">
        <f>(($F127/30/8)*1.5)*AG127</f>
        <v>0</v>
      </c>
      <c r="AI127" s="238"/>
      <c r="AJ127" s="231">
        <f>(($F127/30/8)*2)*AI127</f>
        <v>0</v>
      </c>
      <c r="AK127" s="230"/>
      <c r="AL127" s="230"/>
      <c r="AM127" s="230"/>
      <c r="AN127" s="230"/>
      <c r="AO127" s="230"/>
      <c r="AP127" s="230"/>
      <c r="AQ127" s="230"/>
      <c r="AR127" s="230"/>
      <c r="AS127" s="230"/>
      <c r="AT127" s="230"/>
      <c r="AU127" s="230"/>
      <c r="AV127" s="242"/>
      <c r="AW127" s="231">
        <f>((F127/30)*I127)*$J127</f>
        <v>0</v>
      </c>
      <c r="AX127" s="231">
        <f>((G127/30)*I127)*$J127</f>
        <v>0</v>
      </c>
      <c r="AY127" s="231">
        <f t="shared" ref="AY127" si="2399">Q127</f>
        <v>0</v>
      </c>
      <c r="AZ127" s="231">
        <f t="shared" ref="AZ127" si="2400">R127</f>
        <v>0</v>
      </c>
      <c r="BA127" s="231">
        <f t="shared" ref="BA127" si="2401">S127</f>
        <v>0</v>
      </c>
      <c r="BB127" s="231">
        <f t="shared" ref="BB127" si="2402">T127</f>
        <v>0</v>
      </c>
      <c r="BC127" s="231">
        <f>AK127+AP127</f>
        <v>0</v>
      </c>
      <c r="BD127" s="231">
        <f t="shared" ref="BD127" si="2403">(AW127+AZ127+BB127+BC127)*0.1267</f>
        <v>0</v>
      </c>
      <c r="BE127" s="231">
        <f>SUM(AW127:BD127)-AY127-BA127</f>
        <v>0</v>
      </c>
      <c r="BF127" s="231">
        <f>(($F127/30)*$I127)*$K127</f>
        <v>3000</v>
      </c>
      <c r="BG127" s="857">
        <f>(($G127/30)*$I127)*$K127+6437.5</f>
        <v>8437.5</v>
      </c>
      <c r="BH127" s="231">
        <f t="shared" ref="BH127" si="2404">U127</f>
        <v>0</v>
      </c>
      <c r="BI127" s="231">
        <f t="shared" ref="BI127" si="2405">V127</f>
        <v>0</v>
      </c>
      <c r="BJ127" s="231">
        <f t="shared" ref="BJ127" si="2406">W127</f>
        <v>0</v>
      </c>
      <c r="BK127" s="231">
        <f t="shared" ref="BK127" si="2407">X127</f>
        <v>0</v>
      </c>
      <c r="BL127" s="231">
        <f>AL127+AQ127</f>
        <v>0</v>
      </c>
      <c r="BM127" s="231">
        <f t="shared" ref="BM127" si="2408">(+BF127+BI127+BK127+BL127)*0.1267</f>
        <v>380.1</v>
      </c>
      <c r="BN127" s="230">
        <f>SUM(BF127:BM127)-BH127-BJ127</f>
        <v>11817.6</v>
      </c>
      <c r="BO127" s="231">
        <f>(($F127/30)*$I127)*$L127</f>
        <v>0</v>
      </c>
      <c r="BP127" s="231">
        <f>(($G127/30)*$I127)*$L127</f>
        <v>0</v>
      </c>
      <c r="BQ127" s="231">
        <f t="shared" ref="BQ127" si="2409">Y127</f>
        <v>0</v>
      </c>
      <c r="BR127" s="231">
        <f t="shared" ref="BR127" si="2410">Z127</f>
        <v>0</v>
      </c>
      <c r="BS127" s="231">
        <f t="shared" ref="BS127" si="2411">AA127</f>
        <v>0</v>
      </c>
      <c r="BT127" s="231">
        <f t="shared" ref="BT127" si="2412">AB127</f>
        <v>0</v>
      </c>
      <c r="BU127" s="231">
        <f>AM127+AR127</f>
        <v>0</v>
      </c>
      <c r="BV127" s="231">
        <f t="shared" ref="BV127" si="2413">(BO127+BR127+BT127+BU127)*0.1267</f>
        <v>0</v>
      </c>
      <c r="BW127" s="231">
        <f>SUM(BO127:BV127)-BQ127-BS127</f>
        <v>0</v>
      </c>
      <c r="BX127" s="985">
        <f>(($F127/30)*$I127)*$M127</f>
        <v>0</v>
      </c>
      <c r="BY127" s="986">
        <f>(($G127/30)*$I127)*$M127</f>
        <v>0</v>
      </c>
      <c r="BZ127" s="986">
        <f t="shared" ref="BZ127" si="2414">AC127</f>
        <v>0</v>
      </c>
      <c r="CA127" s="986">
        <f t="shared" ref="CA127" si="2415">AD127</f>
        <v>0</v>
      </c>
      <c r="CB127" s="986">
        <f t="shared" ref="CB127" si="2416">AE127</f>
        <v>0</v>
      </c>
      <c r="CC127" s="986">
        <f t="shared" ref="CC127" si="2417">AF127</f>
        <v>0</v>
      </c>
      <c r="CD127" s="986">
        <f>AN127+AS127</f>
        <v>0</v>
      </c>
      <c r="CE127" s="986">
        <f>(BX127+CA127+CC127)*0.1267</f>
        <v>0</v>
      </c>
      <c r="CF127" s="986">
        <f>SUM(BX127:CE127)-BZ127-CB127</f>
        <v>0</v>
      </c>
      <c r="CG127" s="986">
        <f>(($F127/30)*$I127)*N127</f>
        <v>0</v>
      </c>
      <c r="CH127" s="986">
        <f>(($G127/30)*$I127)*$N127</f>
        <v>0</v>
      </c>
      <c r="CI127" s="986">
        <f>+AG127</f>
        <v>0</v>
      </c>
      <c r="CJ127" s="986">
        <f t="shared" ref="CJ127" si="2418">AH127</f>
        <v>0</v>
      </c>
      <c r="CK127" s="986">
        <f t="shared" ref="CK127" si="2419">AI127</f>
        <v>0</v>
      </c>
      <c r="CL127" s="986">
        <f t="shared" ref="CL127" si="2420">AJ127</f>
        <v>0</v>
      </c>
      <c r="CM127" s="986">
        <f>AO127+AT127</f>
        <v>0</v>
      </c>
      <c r="CN127" s="986">
        <f>(CG127+CJ127+CL127)*0.1267</f>
        <v>0</v>
      </c>
      <c r="CO127" s="987">
        <f>SUM(CG127:CN127)-CI127-CK127</f>
        <v>0</v>
      </c>
      <c r="CQ127" s="229" t="s">
        <v>16</v>
      </c>
      <c r="CR127" s="231">
        <f>IF($CQ127="PROQUIMA",$AW127+$BF127+$BO127+$BX127+$CG127,0)</f>
        <v>0</v>
      </c>
      <c r="CS127" s="231">
        <f>IF($CQ127="PROQUIMA",$AX127+$BG127+$BP127+$BY127+$CH127,0)</f>
        <v>0</v>
      </c>
      <c r="CT127" s="231">
        <f>IF($CQ127="PROQUIMA",$AY127+$BH127+$BQ127+$BZ127+$CI127,0)</f>
        <v>0</v>
      </c>
      <c r="CU127" s="231">
        <f>IF($CQ127="PROQUIMA",$AZ127+$BI127+$BR127+$CA127+$CJ127,0)</f>
        <v>0</v>
      </c>
      <c r="CV127" s="231">
        <f>IF($CQ127="PROQUIMA",$BA127+$BJ127+$BS127+$CB127+$CK127,0)</f>
        <v>0</v>
      </c>
      <c r="CW127" s="231">
        <f>IF($CQ127="PROQUIMA",$BB127+$BK127+$BT127+$CC127+$CL127,0)</f>
        <v>0</v>
      </c>
      <c r="CX127" s="231">
        <f>IF($CQ127="PROQUIMA",$BC127+$BL127+$BU127+$CD127+$CM127,0)</f>
        <v>0</v>
      </c>
      <c r="CY127" s="231">
        <f>IF($CQ127="PROQUIMA",$BD127+$BM127+$BV127+$CE127+CN127,0)</f>
        <v>0</v>
      </c>
      <c r="CZ127" s="231">
        <f>SUM(CR127:CY127)-CT127-CV127</f>
        <v>0</v>
      </c>
      <c r="DA127" s="231">
        <f>IF($CQ127="UNHESA",$AW127+$BF127+$BO127+$BX127+$CG127,0)</f>
        <v>3000</v>
      </c>
      <c r="DB127" s="231">
        <f>IF($CQ127="UNHESA",$AX127+$BG127+$BP127+$BY127+$CH127,0)</f>
        <v>8437.5</v>
      </c>
      <c r="DC127" s="231">
        <f>IF($CQ127="UNHESA",$AY127+$BH127+$BQ127+$BZ127+$CI127,0)</f>
        <v>0</v>
      </c>
      <c r="DD127" s="231">
        <f>IF($CQ127="UNHESA",$AZ127+$BI127+$BR127+$CA127+$CJ127,0)</f>
        <v>0</v>
      </c>
      <c r="DE127" s="231">
        <f>IF($CQ127="UNHESA",$BA127+$BJ127+$BS127+$CB127+$CK127,0)</f>
        <v>0</v>
      </c>
      <c r="DF127" s="231">
        <f>IF($CQ127="UNHESA",$BB127+$BK127+$BT127+$CC127+$CL127,0)</f>
        <v>0</v>
      </c>
      <c r="DG127" s="231">
        <f>IF($CQ127="UNHESA",$BC127+$BL127+$BU127+$CD127+$CM127,0)</f>
        <v>0</v>
      </c>
      <c r="DH127" s="231">
        <f>IF($CQ127="UNHESA",$BD127+$BM127+$BV127+$CE127+$CN127,0)</f>
        <v>380.1</v>
      </c>
      <c r="DI127" s="231">
        <f>SUM(DA127:DH127)-DC127-DE127</f>
        <v>11817.6</v>
      </c>
      <c r="DJ127" s="231">
        <f>IF($CQ127="UNHESA LIQUIDOS",$AW127+$BF127+$BO127+$BX127+$CG127,0)</f>
        <v>0</v>
      </c>
      <c r="DK127" s="231">
        <f>IF($CQ127="UNHESA LIQUIDOS",$AX127+$BG127+$BP127+$BY127+$CH127,0)</f>
        <v>0</v>
      </c>
      <c r="DL127" s="231">
        <f>IF($CQ127="UNHESA LIQUIDOS",$AY127+$BH127+$BQ127+$BZ127+$CI127,0)</f>
        <v>0</v>
      </c>
      <c r="DM127" s="231">
        <f>IF($CQ127="UNHESA LIQUIDOS",$AZ127+$BI127+$BR127+$CA127+$CJ127,0)</f>
        <v>0</v>
      </c>
      <c r="DN127" s="231">
        <f>IF($CQ127="UNHESA LIQUIDOS",$BA127+$BJ127+$BS127+$CB127+$CK127,0)</f>
        <v>0</v>
      </c>
      <c r="DO127" s="231">
        <f>IF($CQ127="UNHESA LIQUIDOS",$BB127+$BK127+$BT127+$CC127+$CL127,0)</f>
        <v>0</v>
      </c>
      <c r="DP127" s="231">
        <f>IF($CQ127="UNHESA LIQUIDOS",$BC127+$BL127+$BU127+$CD127+$CM127,0)</f>
        <v>0</v>
      </c>
      <c r="DQ127" s="231">
        <f>IF($CQ127="UNHESA LIQUIDOS",$BD127+$BM127+$BV127+$CE127+$CN127,0)</f>
        <v>0</v>
      </c>
      <c r="DR127" s="231">
        <f>SUM(DJ127:DQ127)-DL127-DN127</f>
        <v>0</v>
      </c>
      <c r="DS127" s="985">
        <f>IF($CQ127="ECONACIONAL",$AW127+$BF127+$BO127+$BX127+$CG127,0)</f>
        <v>0</v>
      </c>
      <c r="DT127" s="986">
        <f>IF($CQ127="ECONACIONAL",$AX127+$BG127+$BP127+$BY127+$CH127,0)</f>
        <v>0</v>
      </c>
      <c r="DU127" s="986">
        <f>IF($CQ127="ECONACIONAL",$AY127+$BH127+$BQ127+$BZ127+$CI127,0)</f>
        <v>0</v>
      </c>
      <c r="DV127" s="986">
        <f>IF($CQ127="ECONACIONAL",$AZ127+$BI127+$BR127+$CA127+$CJ127,0)</f>
        <v>0</v>
      </c>
      <c r="DW127" s="986">
        <f>IF($CQ127="ECONACIONAL",$BA127+$BJ127+$BS127+$CB127+$CK127,0)</f>
        <v>0</v>
      </c>
      <c r="DX127" s="986">
        <f>IF($CQ127="ECONACIONAL",$BB127+$BK127+$BT127+$CC127+$CL127,0)</f>
        <v>0</v>
      </c>
      <c r="DY127" s="986">
        <f>IF($CQ127="ECONACIONAL",$BC127+$BL127+$BU127+$CD127+$CM127,0)</f>
        <v>0</v>
      </c>
      <c r="DZ127" s="986">
        <f>IF($CQ127="ECONACIONAL",$BD127+$BM127+$BV127+$CE127+$CN127,0)</f>
        <v>0</v>
      </c>
      <c r="EA127" s="986">
        <f>SUM(DS127:DZ127)-DU127-DW127</f>
        <v>0</v>
      </c>
      <c r="EB127" s="986">
        <f>IF($CQ127="CLEARTEC",$AW127+$BF127+$BO127+$BX127+$CG127,0)</f>
        <v>0</v>
      </c>
      <c r="EC127" s="986">
        <f>IF($CQ127="CLEARTEC",$AX127+$BG127+$BP127+$BY127+$CH127,0)</f>
        <v>0</v>
      </c>
      <c r="ED127" s="986">
        <f>IF($CQ127="CLEARTEC",$AY127+$BH127+$BQ127+$BZ127+$CI127,0)</f>
        <v>0</v>
      </c>
      <c r="EE127" s="986">
        <f>IF($CQ127="CLEARTEC",$AZ127+$BI127+$BR127+$CA127+$CJ127,0)</f>
        <v>0</v>
      </c>
      <c r="EF127" s="986">
        <f>IF($CQ127="CLEARTEC",$BA127+$BJ127+$BS127+$CB127+$CK127,0)</f>
        <v>0</v>
      </c>
      <c r="EG127" s="986">
        <f>IF($CQ127="CLEARTEC",$BB127+$BK127+$BT127+$CC127+$CL127,0)</f>
        <v>0</v>
      </c>
      <c r="EH127" s="986">
        <f>IF($CQ127="CLEARTEC",$BC127+$BL127+$BU127+$CD127+$CM127,0)</f>
        <v>0</v>
      </c>
      <c r="EI127" s="986">
        <f>IF($CQ127="CLEARTEC",$BD127+$BM127+$BV127+$CE127+$CN127,0)</f>
        <v>0</v>
      </c>
      <c r="EJ127" s="987">
        <f>SUM(EB127:EI127)-ED127-EF127</f>
        <v>0</v>
      </c>
      <c r="EL127" s="1715">
        <v>306.62</v>
      </c>
      <c r="EM127" s="1404"/>
      <c r="EN127" s="1404"/>
      <c r="EO127" s="229"/>
      <c r="EP127" s="228"/>
      <c r="EQ127" s="856"/>
      <c r="ER127" s="856"/>
      <c r="ES127" s="856"/>
      <c r="ET127" s="856"/>
      <c r="EU127" s="229">
        <f t="shared" ref="EU127" si="2421">+EP127+EQ127+ER127</f>
        <v>0</v>
      </c>
      <c r="EV127" s="246"/>
      <c r="EW127" s="237">
        <f t="shared" ref="EW127" si="2422">IF($I127&lt;=15,EL127/2,EL127)</f>
        <v>153.31</v>
      </c>
      <c r="EX127" s="229">
        <f t="shared" ref="EX127" si="2423">IF($I127&lt;=15,EM127/2,EM127)</f>
        <v>0</v>
      </c>
      <c r="EY127" s="229">
        <f t="shared" ref="EY127" si="2424">IF($I127&lt;=15,EN127/2,EN127)</f>
        <v>0</v>
      </c>
      <c r="EZ127" s="229">
        <f t="shared" ref="EZ127" si="2425">IF($I127&lt;=15,EO127/2,EO127)</f>
        <v>0</v>
      </c>
      <c r="FA127" s="229">
        <f t="shared" ref="FA127" si="2426">IF($I127&lt;=15,EP127/2,EP127)</f>
        <v>0</v>
      </c>
      <c r="FB127" s="229">
        <f t="shared" ref="FB127" si="2427">IF($I127&lt;=15,EQ127/2,EQ127)</f>
        <v>0</v>
      </c>
      <c r="FC127" s="229">
        <f t="shared" ref="FC127" si="2428">IF($I127&lt;=15,ER127/2,ER127)</f>
        <v>0</v>
      </c>
      <c r="FD127" s="229">
        <f t="shared" ref="FD127" si="2429">IF($I127&lt;=15,ES127/2,ES127)</f>
        <v>0</v>
      </c>
      <c r="FE127" s="229">
        <f t="shared" ref="FE127" si="2430">IF($I127&lt;=15,ET127/2,ET127)</f>
        <v>0</v>
      </c>
      <c r="FF127" s="229">
        <f t="shared" ref="FF127" si="2431">IF($I127&lt;=15,EU127/2,EU127)</f>
        <v>0</v>
      </c>
      <c r="FG127" s="247">
        <v>0</v>
      </c>
      <c r="FH127" s="247">
        <v>1</v>
      </c>
      <c r="FI127" s="247">
        <v>0</v>
      </c>
      <c r="FJ127" s="247">
        <v>0</v>
      </c>
      <c r="FK127" s="247">
        <v>0</v>
      </c>
      <c r="FL127" s="247">
        <v>1</v>
      </c>
      <c r="FM127" s="246"/>
      <c r="FN127" s="1370">
        <f t="shared" ref="FN127" si="2432">(((F127/30/8)*1.5)*(Q127+U127+Y127))-(AZ127+BI127+BR127)</f>
        <v>0</v>
      </c>
      <c r="FO127" s="1370">
        <f t="shared" ref="FO127" si="2433">(((F127/30/8)*2)*(S127+W127+AA127))-(BB127+BK127+BT127)</f>
        <v>0</v>
      </c>
      <c r="FP127" s="1371">
        <f t="shared" ref="FP127" si="2434">(SUM(AW127:CF127))-(SUM(CR127:DR127))</f>
        <v>0</v>
      </c>
      <c r="FQ127" s="1370">
        <f t="shared" ref="FQ127" si="2435">(F127/30*I127)-(CR127+DA127+DJ127)</f>
        <v>0</v>
      </c>
      <c r="FR127" s="1372">
        <f>(SUM(EL127:EU127))-((SUM(EW127:FF127))*$FR$5)</f>
        <v>153.31</v>
      </c>
    </row>
    <row r="128" spans="1:184" s="846" customFormat="1" ht="15.75" customHeight="1" outlineLevel="1">
      <c r="B128" s="835"/>
      <c r="C128" s="782"/>
      <c r="D128" s="835"/>
      <c r="F128" s="915">
        <f>+F127</f>
        <v>6000</v>
      </c>
      <c r="G128" s="915">
        <f t="shared" ref="G128:H128" si="2436">+G127</f>
        <v>4000</v>
      </c>
      <c r="H128" s="915">
        <f t="shared" si="2436"/>
        <v>10000</v>
      </c>
      <c r="I128" s="914"/>
      <c r="J128" s="873"/>
      <c r="K128" s="873"/>
      <c r="L128" s="873"/>
      <c r="M128" s="873"/>
      <c r="N128" s="873"/>
      <c r="O128" s="873"/>
      <c r="P128" s="849"/>
      <c r="Q128" s="915">
        <f>+Q127</f>
        <v>0</v>
      </c>
      <c r="R128" s="915">
        <f t="shared" ref="R128:CB128" si="2437">+R127</f>
        <v>0</v>
      </c>
      <c r="S128" s="915">
        <f t="shared" si="2437"/>
        <v>0</v>
      </c>
      <c r="T128" s="915">
        <f t="shared" si="2437"/>
        <v>0</v>
      </c>
      <c r="U128" s="915">
        <f t="shared" si="2437"/>
        <v>0</v>
      </c>
      <c r="V128" s="915">
        <f t="shared" si="2437"/>
        <v>0</v>
      </c>
      <c r="W128" s="915">
        <f t="shared" si="2437"/>
        <v>0</v>
      </c>
      <c r="X128" s="915">
        <f t="shared" si="2437"/>
        <v>0</v>
      </c>
      <c r="Y128" s="915">
        <f t="shared" si="2437"/>
        <v>0</v>
      </c>
      <c r="Z128" s="915">
        <f t="shared" si="2437"/>
        <v>0</v>
      </c>
      <c r="AA128" s="915">
        <f t="shared" si="2437"/>
        <v>0</v>
      </c>
      <c r="AB128" s="915">
        <f t="shared" si="2437"/>
        <v>0</v>
      </c>
      <c r="AC128" s="915">
        <f t="shared" si="2437"/>
        <v>0</v>
      </c>
      <c r="AD128" s="915">
        <f t="shared" si="2437"/>
        <v>0</v>
      </c>
      <c r="AE128" s="915">
        <f t="shared" si="2437"/>
        <v>0</v>
      </c>
      <c r="AF128" s="915">
        <f t="shared" si="2437"/>
        <v>0</v>
      </c>
      <c r="AG128" s="915">
        <f t="shared" si="2437"/>
        <v>0</v>
      </c>
      <c r="AH128" s="915">
        <f t="shared" si="2437"/>
        <v>0</v>
      </c>
      <c r="AI128" s="915">
        <f t="shared" si="2437"/>
        <v>0</v>
      </c>
      <c r="AJ128" s="915">
        <f t="shared" si="2437"/>
        <v>0</v>
      </c>
      <c r="AK128" s="915">
        <f t="shared" si="2437"/>
        <v>0</v>
      </c>
      <c r="AL128" s="915">
        <f t="shared" si="2437"/>
        <v>0</v>
      </c>
      <c r="AM128" s="915">
        <f t="shared" si="2437"/>
        <v>0</v>
      </c>
      <c r="AN128" s="915">
        <f t="shared" si="2437"/>
        <v>0</v>
      </c>
      <c r="AO128" s="915">
        <f t="shared" si="2437"/>
        <v>0</v>
      </c>
      <c r="AP128" s="915">
        <f t="shared" si="2437"/>
        <v>0</v>
      </c>
      <c r="AQ128" s="915">
        <f t="shared" si="2437"/>
        <v>0</v>
      </c>
      <c r="AR128" s="915">
        <f t="shared" si="2437"/>
        <v>0</v>
      </c>
      <c r="AS128" s="915">
        <f t="shared" si="2437"/>
        <v>0</v>
      </c>
      <c r="AT128" s="915">
        <f t="shared" si="2437"/>
        <v>0</v>
      </c>
      <c r="AU128" s="915">
        <f t="shared" si="2437"/>
        <v>0</v>
      </c>
      <c r="AV128" s="915">
        <f t="shared" si="2437"/>
        <v>0</v>
      </c>
      <c r="AW128" s="1328">
        <f>+AW127</f>
        <v>0</v>
      </c>
      <c r="AX128" s="915">
        <f t="shared" si="2437"/>
        <v>0</v>
      </c>
      <c r="AY128" s="915">
        <f t="shared" si="2437"/>
        <v>0</v>
      </c>
      <c r="AZ128" s="915">
        <f t="shared" si="2437"/>
        <v>0</v>
      </c>
      <c r="BA128" s="915">
        <f t="shared" si="2437"/>
        <v>0</v>
      </c>
      <c r="BB128" s="915">
        <f t="shared" si="2437"/>
        <v>0</v>
      </c>
      <c r="BC128" s="915">
        <f t="shared" si="2437"/>
        <v>0</v>
      </c>
      <c r="BD128" s="915">
        <f t="shared" si="2437"/>
        <v>0</v>
      </c>
      <c r="BE128" s="915">
        <f t="shared" si="2437"/>
        <v>0</v>
      </c>
      <c r="BF128" s="915">
        <f t="shared" si="2437"/>
        <v>3000</v>
      </c>
      <c r="BG128" s="915">
        <f t="shared" si="2437"/>
        <v>8437.5</v>
      </c>
      <c r="BH128" s="915">
        <f t="shared" si="2437"/>
        <v>0</v>
      </c>
      <c r="BI128" s="915">
        <f t="shared" si="2437"/>
        <v>0</v>
      </c>
      <c r="BJ128" s="915">
        <f t="shared" si="2437"/>
        <v>0</v>
      </c>
      <c r="BK128" s="915">
        <f t="shared" si="2437"/>
        <v>0</v>
      </c>
      <c r="BL128" s="915">
        <f t="shared" si="2437"/>
        <v>0</v>
      </c>
      <c r="BM128" s="915">
        <f t="shared" si="2437"/>
        <v>380.1</v>
      </c>
      <c r="BN128" s="915">
        <f>+BN127</f>
        <v>11817.6</v>
      </c>
      <c r="BO128" s="915">
        <f t="shared" si="2437"/>
        <v>0</v>
      </c>
      <c r="BP128" s="915">
        <f t="shared" si="2437"/>
        <v>0</v>
      </c>
      <c r="BQ128" s="915">
        <f t="shared" si="2437"/>
        <v>0</v>
      </c>
      <c r="BR128" s="915">
        <f t="shared" si="2437"/>
        <v>0</v>
      </c>
      <c r="BS128" s="915">
        <f t="shared" si="2437"/>
        <v>0</v>
      </c>
      <c r="BT128" s="915">
        <f t="shared" si="2437"/>
        <v>0</v>
      </c>
      <c r="BU128" s="915">
        <f t="shared" si="2437"/>
        <v>0</v>
      </c>
      <c r="BV128" s="915">
        <f t="shared" si="2437"/>
        <v>0</v>
      </c>
      <c r="BW128" s="915">
        <f t="shared" si="2437"/>
        <v>0</v>
      </c>
      <c r="BX128" s="915">
        <f t="shared" si="2437"/>
        <v>0</v>
      </c>
      <c r="BY128" s="915">
        <f t="shared" si="2437"/>
        <v>0</v>
      </c>
      <c r="BZ128" s="915">
        <f t="shared" si="2437"/>
        <v>0</v>
      </c>
      <c r="CA128" s="915">
        <f t="shared" si="2437"/>
        <v>0</v>
      </c>
      <c r="CB128" s="915">
        <f t="shared" si="2437"/>
        <v>0</v>
      </c>
      <c r="CC128" s="915">
        <f t="shared" ref="CC128:EN128" si="2438">+CC127</f>
        <v>0</v>
      </c>
      <c r="CD128" s="915">
        <f t="shared" si="2438"/>
        <v>0</v>
      </c>
      <c r="CE128" s="915">
        <f t="shared" si="2438"/>
        <v>0</v>
      </c>
      <c r="CF128" s="915">
        <f t="shared" si="2438"/>
        <v>0</v>
      </c>
      <c r="CG128" s="915">
        <f t="shared" si="2438"/>
        <v>0</v>
      </c>
      <c r="CH128" s="915">
        <f t="shared" si="2438"/>
        <v>0</v>
      </c>
      <c r="CI128" s="915">
        <f t="shared" si="2438"/>
        <v>0</v>
      </c>
      <c r="CJ128" s="915">
        <f t="shared" si="2438"/>
        <v>0</v>
      </c>
      <c r="CK128" s="915">
        <f t="shared" si="2438"/>
        <v>0</v>
      </c>
      <c r="CL128" s="915">
        <f t="shared" si="2438"/>
        <v>0</v>
      </c>
      <c r="CM128" s="915">
        <f t="shared" si="2438"/>
        <v>0</v>
      </c>
      <c r="CN128" s="915">
        <f t="shared" si="2438"/>
        <v>0</v>
      </c>
      <c r="CO128" s="915">
        <f t="shared" si="2438"/>
        <v>0</v>
      </c>
      <c r="CP128" s="915">
        <f t="shared" si="2438"/>
        <v>0</v>
      </c>
      <c r="CQ128" s="915" t="str">
        <f t="shared" si="2438"/>
        <v>UNHESA</v>
      </c>
      <c r="CR128" s="915">
        <f t="shared" si="2438"/>
        <v>0</v>
      </c>
      <c r="CS128" s="915">
        <f t="shared" si="2438"/>
        <v>0</v>
      </c>
      <c r="CT128" s="915">
        <f t="shared" si="2438"/>
        <v>0</v>
      </c>
      <c r="CU128" s="915">
        <f t="shared" si="2438"/>
        <v>0</v>
      </c>
      <c r="CV128" s="915">
        <f t="shared" si="2438"/>
        <v>0</v>
      </c>
      <c r="CW128" s="915">
        <f t="shared" si="2438"/>
        <v>0</v>
      </c>
      <c r="CX128" s="915">
        <f t="shared" si="2438"/>
        <v>0</v>
      </c>
      <c r="CY128" s="915">
        <f t="shared" si="2438"/>
        <v>0</v>
      </c>
      <c r="CZ128" s="915">
        <f t="shared" si="2438"/>
        <v>0</v>
      </c>
      <c r="DA128" s="915">
        <f t="shared" si="2438"/>
        <v>3000</v>
      </c>
      <c r="DB128" s="915">
        <f t="shared" si="2438"/>
        <v>8437.5</v>
      </c>
      <c r="DC128" s="915">
        <f t="shared" si="2438"/>
        <v>0</v>
      </c>
      <c r="DD128" s="915">
        <f t="shared" si="2438"/>
        <v>0</v>
      </c>
      <c r="DE128" s="915">
        <f t="shared" si="2438"/>
        <v>0</v>
      </c>
      <c r="DF128" s="915">
        <f t="shared" si="2438"/>
        <v>0</v>
      </c>
      <c r="DG128" s="915">
        <f t="shared" si="2438"/>
        <v>0</v>
      </c>
      <c r="DH128" s="915">
        <f t="shared" si="2438"/>
        <v>380.1</v>
      </c>
      <c r="DI128" s="915">
        <f t="shared" si="2438"/>
        <v>11817.6</v>
      </c>
      <c r="DJ128" s="915">
        <f t="shared" si="2438"/>
        <v>0</v>
      </c>
      <c r="DK128" s="915">
        <f t="shared" si="2438"/>
        <v>0</v>
      </c>
      <c r="DL128" s="915">
        <f t="shared" si="2438"/>
        <v>0</v>
      </c>
      <c r="DM128" s="915">
        <f t="shared" si="2438"/>
        <v>0</v>
      </c>
      <c r="DN128" s="915">
        <f t="shared" si="2438"/>
        <v>0</v>
      </c>
      <c r="DO128" s="915">
        <f t="shared" si="2438"/>
        <v>0</v>
      </c>
      <c r="DP128" s="915">
        <f t="shared" si="2438"/>
        <v>0</v>
      </c>
      <c r="DQ128" s="915">
        <f t="shared" si="2438"/>
        <v>0</v>
      </c>
      <c r="DR128" s="915">
        <f t="shared" si="2438"/>
        <v>0</v>
      </c>
      <c r="DS128" s="915">
        <f t="shared" si="2438"/>
        <v>0</v>
      </c>
      <c r="DT128" s="915">
        <f t="shared" si="2438"/>
        <v>0</v>
      </c>
      <c r="DU128" s="915">
        <f t="shared" si="2438"/>
        <v>0</v>
      </c>
      <c r="DV128" s="915">
        <f t="shared" si="2438"/>
        <v>0</v>
      </c>
      <c r="DW128" s="915">
        <f t="shared" si="2438"/>
        <v>0</v>
      </c>
      <c r="DX128" s="915">
        <f t="shared" si="2438"/>
        <v>0</v>
      </c>
      <c r="DY128" s="915">
        <f t="shared" si="2438"/>
        <v>0</v>
      </c>
      <c r="DZ128" s="915">
        <f t="shared" si="2438"/>
        <v>0</v>
      </c>
      <c r="EA128" s="915">
        <f t="shared" si="2438"/>
        <v>0</v>
      </c>
      <c r="EB128" s="915">
        <f t="shared" si="2438"/>
        <v>0</v>
      </c>
      <c r="EC128" s="915">
        <f t="shared" si="2438"/>
        <v>0</v>
      </c>
      <c r="ED128" s="915">
        <f t="shared" si="2438"/>
        <v>0</v>
      </c>
      <c r="EE128" s="915">
        <f t="shared" si="2438"/>
        <v>0</v>
      </c>
      <c r="EF128" s="915">
        <f t="shared" si="2438"/>
        <v>0</v>
      </c>
      <c r="EG128" s="915">
        <f t="shared" si="2438"/>
        <v>0</v>
      </c>
      <c r="EH128" s="915">
        <f t="shared" si="2438"/>
        <v>0</v>
      </c>
      <c r="EI128" s="915">
        <f t="shared" si="2438"/>
        <v>0</v>
      </c>
      <c r="EJ128" s="915">
        <f t="shared" si="2438"/>
        <v>0</v>
      </c>
      <c r="EK128" s="915">
        <f t="shared" si="2438"/>
        <v>0</v>
      </c>
      <c r="EL128" s="915">
        <f t="shared" si="2438"/>
        <v>306.62</v>
      </c>
      <c r="EM128" s="915">
        <f t="shared" si="2438"/>
        <v>0</v>
      </c>
      <c r="EN128" s="915">
        <f t="shared" si="2438"/>
        <v>0</v>
      </c>
      <c r="EO128" s="915">
        <f t="shared" ref="EO128:FF128" si="2439">+EO127</f>
        <v>0</v>
      </c>
      <c r="EP128" s="915">
        <f t="shared" si="2439"/>
        <v>0</v>
      </c>
      <c r="EQ128" s="915">
        <f t="shared" si="2439"/>
        <v>0</v>
      </c>
      <c r="ER128" s="915">
        <f t="shared" si="2439"/>
        <v>0</v>
      </c>
      <c r="ES128" s="915">
        <f t="shared" si="2439"/>
        <v>0</v>
      </c>
      <c r="ET128" s="915">
        <f t="shared" si="2439"/>
        <v>0</v>
      </c>
      <c r="EU128" s="915">
        <f t="shared" si="2439"/>
        <v>0</v>
      </c>
      <c r="EV128" s="915">
        <f t="shared" si="2439"/>
        <v>0</v>
      </c>
      <c r="EW128" s="915">
        <f t="shared" si="2439"/>
        <v>153.31</v>
      </c>
      <c r="EX128" s="915">
        <f t="shared" si="2439"/>
        <v>0</v>
      </c>
      <c r="EY128" s="915">
        <f t="shared" si="2439"/>
        <v>0</v>
      </c>
      <c r="EZ128" s="915">
        <f t="shared" si="2439"/>
        <v>0</v>
      </c>
      <c r="FA128" s="915">
        <f t="shared" si="2439"/>
        <v>0</v>
      </c>
      <c r="FB128" s="915">
        <f t="shared" si="2439"/>
        <v>0</v>
      </c>
      <c r="FC128" s="915">
        <f t="shared" si="2439"/>
        <v>0</v>
      </c>
      <c r="FD128" s="915">
        <f t="shared" si="2439"/>
        <v>0</v>
      </c>
      <c r="FE128" s="915">
        <f t="shared" si="2439"/>
        <v>0</v>
      </c>
      <c r="FF128" s="915">
        <f t="shared" si="2439"/>
        <v>0</v>
      </c>
      <c r="FG128" s="875"/>
      <c r="FH128" s="875"/>
      <c r="FI128" s="875"/>
      <c r="FJ128" s="875"/>
      <c r="FK128" s="875"/>
      <c r="FL128" s="875"/>
    </row>
    <row r="129" spans="1:189" s="846" customFormat="1" ht="15.75" customHeight="1" outlineLevel="1">
      <c r="A129" s="265">
        <v>201040</v>
      </c>
      <c r="B129" s="835"/>
      <c r="C129" s="782" t="s">
        <v>458</v>
      </c>
      <c r="D129" s="835"/>
      <c r="F129" s="915"/>
      <c r="G129" s="915"/>
      <c r="H129" s="915"/>
      <c r="I129" s="914"/>
      <c r="J129" s="873"/>
      <c r="K129" s="873"/>
      <c r="L129" s="873"/>
      <c r="M129" s="873"/>
      <c r="N129" s="873"/>
      <c r="O129" s="873"/>
      <c r="P129" s="849"/>
      <c r="Q129" s="916"/>
      <c r="R129" s="914"/>
      <c r="S129" s="916"/>
      <c r="T129" s="914"/>
      <c r="U129" s="916"/>
      <c r="V129" s="914"/>
      <c r="W129" s="916"/>
      <c r="X129" s="914"/>
      <c r="Y129" s="916"/>
      <c r="Z129" s="914"/>
      <c r="AA129" s="917"/>
      <c r="AB129" s="914"/>
      <c r="AC129" s="917"/>
      <c r="AD129" s="914"/>
      <c r="AE129" s="917"/>
      <c r="AF129" s="914"/>
      <c r="AG129" s="914"/>
      <c r="AH129" s="914"/>
      <c r="AI129" s="917"/>
      <c r="AJ129" s="914"/>
      <c r="AK129" s="914"/>
      <c r="AL129" s="914"/>
      <c r="AM129" s="914"/>
      <c r="AN129" s="914"/>
      <c r="AO129" s="914"/>
      <c r="AP129" s="914"/>
      <c r="AQ129" s="914"/>
      <c r="AR129" s="914"/>
      <c r="AS129" s="914"/>
      <c r="AT129" s="914"/>
      <c r="AU129" s="872"/>
      <c r="AW129" s="914"/>
      <c r="AX129" s="914"/>
      <c r="AY129" s="914"/>
      <c r="AZ129" s="914"/>
      <c r="BA129" s="914"/>
      <c r="BB129" s="914"/>
      <c r="BC129" s="914"/>
      <c r="BD129" s="914"/>
      <c r="BE129" s="914"/>
      <c r="BF129" s="914"/>
      <c r="BG129" s="914"/>
      <c r="BH129" s="914"/>
      <c r="BI129" s="914"/>
      <c r="BJ129" s="914"/>
      <c r="BK129" s="914"/>
      <c r="BL129" s="914"/>
      <c r="BM129" s="914"/>
      <c r="BN129" s="914"/>
      <c r="BO129" s="914"/>
      <c r="BP129" s="914"/>
      <c r="BQ129" s="914"/>
      <c r="BR129" s="914"/>
      <c r="BS129" s="914"/>
      <c r="BT129" s="914"/>
      <c r="BU129" s="914"/>
      <c r="BV129" s="914"/>
      <c r="BW129" s="914"/>
      <c r="BX129" s="914"/>
      <c r="BY129" s="914"/>
      <c r="BZ129" s="914"/>
      <c r="CA129" s="914"/>
      <c r="CB129" s="914"/>
      <c r="CC129" s="914"/>
      <c r="CD129" s="914"/>
      <c r="CE129" s="914"/>
      <c r="CF129" s="914"/>
      <c r="CG129" s="914"/>
      <c r="CH129" s="914"/>
      <c r="CI129" s="914"/>
      <c r="CJ129" s="914"/>
      <c r="CK129" s="914"/>
      <c r="CL129" s="914"/>
      <c r="CM129" s="914"/>
      <c r="CN129" s="914"/>
      <c r="CO129" s="914"/>
      <c r="CR129" s="878"/>
      <c r="CS129" s="878"/>
      <c r="CT129" s="878"/>
      <c r="CU129" s="878"/>
      <c r="CV129" s="878"/>
      <c r="CW129" s="878"/>
      <c r="CX129" s="878"/>
      <c r="CY129" s="878"/>
      <c r="CZ129" s="878"/>
      <c r="DA129" s="878"/>
      <c r="DB129" s="878"/>
      <c r="DC129" s="878"/>
      <c r="DD129" s="878"/>
      <c r="DE129" s="878"/>
      <c r="DF129" s="878"/>
      <c r="DG129" s="878"/>
      <c r="DH129" s="878"/>
      <c r="DI129" s="872"/>
      <c r="DJ129" s="878"/>
      <c r="DK129" s="878"/>
      <c r="DL129" s="878"/>
      <c r="DM129" s="878"/>
      <c r="DN129" s="878"/>
      <c r="DO129" s="878"/>
      <c r="DP129" s="878"/>
      <c r="DQ129" s="878"/>
      <c r="DR129" s="878"/>
      <c r="DS129" s="878"/>
      <c r="DT129" s="878"/>
      <c r="DU129" s="878"/>
      <c r="DV129" s="878"/>
      <c r="DW129" s="878"/>
      <c r="DX129" s="878"/>
      <c r="DY129" s="878"/>
      <c r="DZ129" s="878"/>
      <c r="EA129" s="878"/>
      <c r="EB129" s="878"/>
      <c r="EC129" s="878"/>
      <c r="ED129" s="878"/>
      <c r="EE129" s="878"/>
      <c r="EF129" s="878"/>
      <c r="EG129" s="878"/>
      <c r="EH129" s="878"/>
      <c r="EI129" s="878"/>
      <c r="EJ129" s="878"/>
      <c r="EL129" s="265"/>
      <c r="EO129" s="246"/>
      <c r="EV129" s="775"/>
      <c r="FG129" s="875"/>
      <c r="FH129" s="875"/>
      <c r="FI129" s="875"/>
      <c r="FJ129" s="875"/>
      <c r="FK129" s="875"/>
      <c r="FL129" s="875"/>
    </row>
    <row r="130" spans="1:189" s="936" customFormat="1" ht="15" customHeight="1" outlineLevel="1">
      <c r="A130" s="265">
        <v>201040</v>
      </c>
      <c r="B130" s="302">
        <v>30</v>
      </c>
      <c r="C130" s="227" t="s">
        <v>459</v>
      </c>
      <c r="D130" s="228" t="s">
        <v>220</v>
      </c>
      <c r="E130" s="229" t="s">
        <v>16</v>
      </c>
      <c r="F130" s="231">
        <v>4002.28</v>
      </c>
      <c r="G130" s="230">
        <v>250</v>
      </c>
      <c r="H130" s="230">
        <f>+F130+G130</f>
        <v>4252.2800000000007</v>
      </c>
      <c r="I130" s="231">
        <v>15</v>
      </c>
      <c r="J130" s="234">
        <v>0</v>
      </c>
      <c r="K130" s="912">
        <v>1</v>
      </c>
      <c r="L130" s="234">
        <v>0</v>
      </c>
      <c r="M130" s="234">
        <v>0</v>
      </c>
      <c r="N130" s="234">
        <v>0</v>
      </c>
      <c r="O130" s="234">
        <f>SUM(J130:N130)</f>
        <v>1</v>
      </c>
      <c r="Q130" s="236"/>
      <c r="R130" s="231">
        <f>($F130/30/8*1.5)*Q130</f>
        <v>0</v>
      </c>
      <c r="S130" s="237"/>
      <c r="T130" s="231">
        <f>($F130/30/8*2)*S130</f>
        <v>0</v>
      </c>
      <c r="U130" s="237"/>
      <c r="V130" s="231">
        <f>($F130/30/8*1.5)*U130</f>
        <v>0</v>
      </c>
      <c r="W130" s="237"/>
      <c r="X130" s="231">
        <f>($F130/30/8*2)*W130</f>
        <v>0</v>
      </c>
      <c r="Y130" s="237"/>
      <c r="Z130" s="231">
        <f>(($F130/30/8)*1.5)*Y130</f>
        <v>0</v>
      </c>
      <c r="AA130" s="238"/>
      <c r="AB130" s="231">
        <f>(($F130/30/8)*2)*AA130</f>
        <v>0</v>
      </c>
      <c r="AC130" s="238"/>
      <c r="AD130" s="231">
        <f>(($F130/30/8)*1.5)*AC130</f>
        <v>0</v>
      </c>
      <c r="AE130" s="238"/>
      <c r="AF130" s="231">
        <f>(($F130/30/8)*2)*AE130</f>
        <v>0</v>
      </c>
      <c r="AG130" s="231"/>
      <c r="AH130" s="231">
        <f>(($F130/30/8)*1.5)*AG130</f>
        <v>0</v>
      </c>
      <c r="AI130" s="238"/>
      <c r="AJ130" s="231">
        <f>(($F130/30/8)*2)*AI130</f>
        <v>0</v>
      </c>
      <c r="AK130" s="230"/>
      <c r="AL130" s="230"/>
      <c r="AM130" s="230"/>
      <c r="AN130" s="230"/>
      <c r="AO130" s="230"/>
      <c r="AP130" s="230"/>
      <c r="AQ130" s="230"/>
      <c r="AR130" s="230"/>
      <c r="AS130" s="230"/>
      <c r="AT130" s="230"/>
      <c r="AU130" s="230"/>
      <c r="AV130" s="242"/>
      <c r="AW130" s="231">
        <f>((F130/30)*I130)*$J130</f>
        <v>0</v>
      </c>
      <c r="AX130" s="231">
        <f>((G130/30)*I130)*$J130</f>
        <v>0</v>
      </c>
      <c r="AY130" s="231">
        <f t="shared" ref="AY130" si="2440">Q130</f>
        <v>0</v>
      </c>
      <c r="AZ130" s="231">
        <f t="shared" ref="AZ130" si="2441">R130</f>
        <v>0</v>
      </c>
      <c r="BA130" s="231">
        <f t="shared" ref="BA130" si="2442">S130</f>
        <v>0</v>
      </c>
      <c r="BB130" s="231">
        <f t="shared" ref="BB130" si="2443">T130</f>
        <v>0</v>
      </c>
      <c r="BC130" s="231">
        <f>AK130+AP130</f>
        <v>0</v>
      </c>
      <c r="BD130" s="231">
        <f t="shared" ref="BD130" si="2444">(AW130+AZ130+BB130+BC130)*0.1267</f>
        <v>0</v>
      </c>
      <c r="BE130" s="231">
        <f>SUM(AW130:BD130)-AY130-BA130</f>
        <v>0</v>
      </c>
      <c r="BF130" s="231">
        <f>(($F130/30)*$I130)*$K130</f>
        <v>2001.14</v>
      </c>
      <c r="BG130" s="857">
        <f>(($G130/30)*$I130)*$K130+4506.25</f>
        <v>4631.25</v>
      </c>
      <c r="BH130" s="231">
        <f t="shared" ref="BH130" si="2445">U130</f>
        <v>0</v>
      </c>
      <c r="BI130" s="231">
        <f t="shared" ref="BI130" si="2446">V130</f>
        <v>0</v>
      </c>
      <c r="BJ130" s="231">
        <f t="shared" ref="BJ130" si="2447">W130</f>
        <v>0</v>
      </c>
      <c r="BK130" s="231">
        <f t="shared" ref="BK130" si="2448">X130</f>
        <v>0</v>
      </c>
      <c r="BL130" s="231">
        <f>AL130+AQ130</f>
        <v>0</v>
      </c>
      <c r="BM130" s="231">
        <f t="shared" ref="BM130" si="2449">(+BF130+BI130+BK130+BL130)*0.1267</f>
        <v>253.54443800000001</v>
      </c>
      <c r="BN130" s="230">
        <f>SUM(BF130:BM130)-BH130-BJ130</f>
        <v>6885.9344380000002</v>
      </c>
      <c r="BO130" s="231">
        <f>(($F130/30)*$I130)*$L130</f>
        <v>0</v>
      </c>
      <c r="BP130" s="231">
        <f>(($G130/30)*$I130)*$L130</f>
        <v>0</v>
      </c>
      <c r="BQ130" s="231">
        <f t="shared" ref="BQ130" si="2450">Y130</f>
        <v>0</v>
      </c>
      <c r="BR130" s="231">
        <f t="shared" ref="BR130" si="2451">Z130</f>
        <v>0</v>
      </c>
      <c r="BS130" s="231">
        <f t="shared" ref="BS130" si="2452">AA130</f>
        <v>0</v>
      </c>
      <c r="BT130" s="231">
        <f t="shared" ref="BT130" si="2453">AB130</f>
        <v>0</v>
      </c>
      <c r="BU130" s="231">
        <f>AM130+AR130</f>
        <v>0</v>
      </c>
      <c r="BV130" s="231">
        <f t="shared" ref="BV130" si="2454">(BO130+BR130+BT130+BU130)*0.1267</f>
        <v>0</v>
      </c>
      <c r="BW130" s="231">
        <f>SUM(BO130:BV130)-BQ130-BS130</f>
        <v>0</v>
      </c>
      <c r="BX130" s="985">
        <f>(($F130/30)*$I130)*$M130</f>
        <v>0</v>
      </c>
      <c r="BY130" s="986">
        <f>(($G130/30)*$I130)*$M130</f>
        <v>0</v>
      </c>
      <c r="BZ130" s="986">
        <f t="shared" ref="BZ130" si="2455">AC130</f>
        <v>0</v>
      </c>
      <c r="CA130" s="986">
        <f t="shared" ref="CA130" si="2456">AD130</f>
        <v>0</v>
      </c>
      <c r="CB130" s="986">
        <f t="shared" ref="CB130" si="2457">AE130</f>
        <v>0</v>
      </c>
      <c r="CC130" s="986">
        <f t="shared" ref="CC130" si="2458">AF130</f>
        <v>0</v>
      </c>
      <c r="CD130" s="986">
        <f>AN130+AS130</f>
        <v>0</v>
      </c>
      <c r="CE130" s="986">
        <f>(BX130+CA130+CC130)*0.1267</f>
        <v>0</v>
      </c>
      <c r="CF130" s="986">
        <f>SUM(BX130:CE130)-BZ130-CB130</f>
        <v>0</v>
      </c>
      <c r="CG130" s="986">
        <f>(($F130/30)*$I130)*N130</f>
        <v>0</v>
      </c>
      <c r="CH130" s="986">
        <f>(($G130/30)*$I130)*$N130</f>
        <v>0</v>
      </c>
      <c r="CI130" s="986">
        <f>+AG130</f>
        <v>0</v>
      </c>
      <c r="CJ130" s="986">
        <f t="shared" ref="CJ130" si="2459">AH130</f>
        <v>0</v>
      </c>
      <c r="CK130" s="986">
        <f t="shared" ref="CK130" si="2460">AI130</f>
        <v>0</v>
      </c>
      <c r="CL130" s="986">
        <f t="shared" ref="CL130" si="2461">AJ130</f>
        <v>0</v>
      </c>
      <c r="CM130" s="986">
        <f>AO130+AT130</f>
        <v>0</v>
      </c>
      <c r="CN130" s="986">
        <f>(CG130+CJ130+CL130)*0.1267</f>
        <v>0</v>
      </c>
      <c r="CO130" s="987">
        <f>SUM(CG130:CN130)-CI130-CK130</f>
        <v>0</v>
      </c>
      <c r="CQ130" s="229" t="s">
        <v>16</v>
      </c>
      <c r="CR130" s="231">
        <f>IF($CQ130="PROQUIMA",$AW130+$BF130+$BO130+$BX130+$CG130,0)</f>
        <v>0</v>
      </c>
      <c r="CS130" s="231">
        <f>IF($CQ130="PROQUIMA",$AX130+$BG130+$BP130+$BY130+$CH130,0)</f>
        <v>0</v>
      </c>
      <c r="CT130" s="231">
        <f>IF($CQ130="PROQUIMA",$AY130+$BH130+$BQ130+$BZ130+$CI130,0)</f>
        <v>0</v>
      </c>
      <c r="CU130" s="231">
        <f>IF($CQ130="PROQUIMA",$AZ130+$BI130+$BR130+$CA130+$CJ130,0)</f>
        <v>0</v>
      </c>
      <c r="CV130" s="231">
        <f>IF($CQ130="PROQUIMA",$BA130+$BJ130+$BS130+$CB130+$CK130,0)</f>
        <v>0</v>
      </c>
      <c r="CW130" s="231">
        <f>IF($CQ130="PROQUIMA",$BB130+$BK130+$BT130+$CC130+$CL130,0)</f>
        <v>0</v>
      </c>
      <c r="CX130" s="231">
        <f>IF($CQ130="PROQUIMA",$BC130+$BL130+$BU130+$CD130+$CM130,0)</f>
        <v>0</v>
      </c>
      <c r="CY130" s="231">
        <f>IF($CQ130="PROQUIMA",$BD130+$BM130+$BV130+$CE130+CN130,0)</f>
        <v>0</v>
      </c>
      <c r="CZ130" s="231">
        <f>SUM(CR130:CY130)-CT130-CV130</f>
        <v>0</v>
      </c>
      <c r="DA130" s="231">
        <f>IF($CQ130="UNHESA",$AW130+$BF130+$BO130+$BX130+$CG130,0)</f>
        <v>2001.14</v>
      </c>
      <c r="DB130" s="231">
        <f>IF($CQ130="UNHESA",$AX130+$BG130+$BP130+$BY130+$CH130,0)</f>
        <v>4631.25</v>
      </c>
      <c r="DC130" s="231">
        <f>IF($CQ130="UNHESA",$AY130+$BH130+$BQ130+$BZ130+$CI130,0)</f>
        <v>0</v>
      </c>
      <c r="DD130" s="231">
        <f>IF($CQ130="UNHESA",$AZ130+$BI130+$BR130+$CA130+$CJ130,0)</f>
        <v>0</v>
      </c>
      <c r="DE130" s="231">
        <f>IF($CQ130="UNHESA",$BA130+$BJ130+$BS130+$CB130+$CK130,0)</f>
        <v>0</v>
      </c>
      <c r="DF130" s="231">
        <f>IF($CQ130="UNHESA",$BB130+$BK130+$BT130+$CC130+$CL130,0)</f>
        <v>0</v>
      </c>
      <c r="DG130" s="231">
        <f>IF($CQ130="UNHESA",$BC130+$BL130+$BU130+$CD130+$CM130,0)</f>
        <v>0</v>
      </c>
      <c r="DH130" s="231">
        <f>IF($CQ130="UNHESA",$BD130+$BM130+$BV130+$CE130+$CN130,0)</f>
        <v>253.54443800000001</v>
      </c>
      <c r="DI130" s="231">
        <f>SUM(DA130:DH130)-DC130-DE130</f>
        <v>6885.9344380000002</v>
      </c>
      <c r="DJ130" s="231">
        <f>IF($CQ130="UNHESA LIQUIDOS",$AW130+$BF130+$BO130+$BX130+$CG130,0)</f>
        <v>0</v>
      </c>
      <c r="DK130" s="231">
        <f>IF($CQ130="UNHESA LIQUIDOS",$AX130+$BG130+$BP130+$BY130+$CH130,0)</f>
        <v>0</v>
      </c>
      <c r="DL130" s="231">
        <f>IF($CQ130="UNHESA LIQUIDOS",$AY130+$BH130+$BQ130+$BZ130+$CI130,0)</f>
        <v>0</v>
      </c>
      <c r="DM130" s="231">
        <f>IF($CQ130="UNHESA LIQUIDOS",$AZ130+$BI130+$BR130+$CA130+$CJ130,0)</f>
        <v>0</v>
      </c>
      <c r="DN130" s="231">
        <f>IF($CQ130="UNHESA LIQUIDOS",$BA130+$BJ130+$BS130+$CB130+$CK130,0)</f>
        <v>0</v>
      </c>
      <c r="DO130" s="231">
        <f>IF($CQ130="UNHESA LIQUIDOS",$BB130+$BK130+$BT130+$CC130+$CL130,0)</f>
        <v>0</v>
      </c>
      <c r="DP130" s="231">
        <f>IF($CQ130="UNHESA LIQUIDOS",$BC130+$BL130+$BU130+$CD130+$CM130,0)</f>
        <v>0</v>
      </c>
      <c r="DQ130" s="231">
        <f>IF($CQ130="UNHESA LIQUIDOS",$BD130+$BM130+$BV130+$CE130+$CN130,0)</f>
        <v>0</v>
      </c>
      <c r="DR130" s="231">
        <f>SUM(DJ130:DQ130)-DL130-DN130</f>
        <v>0</v>
      </c>
      <c r="DS130" s="985">
        <f>IF($CQ130="ECONACIONAL",$AW130+$BF130+$BO130+$BX130+$CG130,0)</f>
        <v>0</v>
      </c>
      <c r="DT130" s="986">
        <f>IF($CQ130="ECONACIONAL",$AX130+$BG130+$BP130+$BY130+$CH130,0)</f>
        <v>0</v>
      </c>
      <c r="DU130" s="986">
        <f>IF($CQ130="ECONACIONAL",$AY130+$BH130+$BQ130+$BZ130+$CI130,0)</f>
        <v>0</v>
      </c>
      <c r="DV130" s="986">
        <f>IF($CQ130="ECONACIONAL",$AZ130+$BI130+$BR130+$CA130+$CJ130,0)</f>
        <v>0</v>
      </c>
      <c r="DW130" s="986">
        <f>IF($CQ130="ECONACIONAL",$BA130+$BJ130+$BS130+$CB130+$CK130,0)</f>
        <v>0</v>
      </c>
      <c r="DX130" s="986">
        <f>IF($CQ130="ECONACIONAL",$BB130+$BK130+$BT130+$CC130+$CL130,0)</f>
        <v>0</v>
      </c>
      <c r="DY130" s="986">
        <f>IF($CQ130="ECONACIONAL",$BC130+$BL130+$BU130+$CD130+$CM130,0)</f>
        <v>0</v>
      </c>
      <c r="DZ130" s="986">
        <f>IF($CQ130="ECONACIONAL",$BD130+$BM130+$BV130+$CE130+$CN130,0)</f>
        <v>0</v>
      </c>
      <c r="EA130" s="986">
        <f>SUM(DS130:DZ130)-DU130-DW130</f>
        <v>0</v>
      </c>
      <c r="EB130" s="986">
        <f>IF($CQ130="CLEARTEC",$AW130+$BF130+$BO130+$BX130+$CG130,0)</f>
        <v>0</v>
      </c>
      <c r="EC130" s="986">
        <f>IF($CQ130="CLEARTEC",$AX130+$BG130+$BP130+$BY130+$CH130,0)</f>
        <v>0</v>
      </c>
      <c r="ED130" s="986">
        <f>IF($CQ130="CLEARTEC",$AY130+$BH130+$BQ130+$BZ130+$CI130,0)</f>
        <v>0</v>
      </c>
      <c r="EE130" s="986">
        <f>IF($CQ130="CLEARTEC",$AZ130+$BI130+$BR130+$CA130+$CJ130,0)</f>
        <v>0</v>
      </c>
      <c r="EF130" s="986">
        <f>IF($CQ130="CLEARTEC",$BA130+$BJ130+$BS130+$CB130+$CK130,0)</f>
        <v>0</v>
      </c>
      <c r="EG130" s="986">
        <f>IF($CQ130="CLEARTEC",$BB130+$BK130+$BT130+$CC130+$CL130,0)</f>
        <v>0</v>
      </c>
      <c r="EH130" s="986">
        <f>IF($CQ130="CLEARTEC",$BC130+$BL130+$BU130+$CD130+$CM130,0)</f>
        <v>0</v>
      </c>
      <c r="EI130" s="986">
        <f>IF($CQ130="CLEARTEC",$BD130+$BM130+$BV130+$CE130+$CN130,0)</f>
        <v>0</v>
      </c>
      <c r="EJ130" s="987">
        <f>SUM(EB130:EI130)-ED130-EF130</f>
        <v>0</v>
      </c>
      <c r="EL130" s="1718">
        <v>102.95</v>
      </c>
      <c r="EM130" s="939"/>
      <c r="EN130" s="229"/>
      <c r="EO130" s="229"/>
      <c r="EP130" s="228"/>
      <c r="EQ130" s="856"/>
      <c r="ER130" s="856"/>
      <c r="ES130" s="856"/>
      <c r="ET130" s="856"/>
      <c r="EU130" s="229">
        <f t="shared" ref="EU130" si="2462">+EP130+EQ130+ER130</f>
        <v>0</v>
      </c>
      <c r="EV130" s="246"/>
      <c r="EW130" s="229">
        <f t="shared" ref="EW130" si="2463">IF($I130&lt;=15,EL130/2,EL130)</f>
        <v>51.475000000000001</v>
      </c>
      <c r="EX130" s="229">
        <f t="shared" ref="EX130" si="2464">IF($I130&lt;=15,EM130/2,EM130)</f>
        <v>0</v>
      </c>
      <c r="EY130" s="229">
        <f t="shared" ref="EY130" si="2465">IF($I130&lt;=15,EN130/2,EN130)</f>
        <v>0</v>
      </c>
      <c r="EZ130" s="229">
        <f t="shared" ref="EZ130" si="2466">IF($I130&lt;=15,EO130/2,EO130)</f>
        <v>0</v>
      </c>
      <c r="FA130" s="229">
        <f t="shared" ref="FA130" si="2467">IF($I130&lt;=15,EP130/2,EP130)</f>
        <v>0</v>
      </c>
      <c r="FB130" s="229">
        <f t="shared" ref="FB130" si="2468">IF($I130&lt;=15,EQ130/2,EQ130)</f>
        <v>0</v>
      </c>
      <c r="FC130" s="229">
        <f t="shared" ref="FC130" si="2469">IF($I130&lt;=15,ER130/2,ER130)</f>
        <v>0</v>
      </c>
      <c r="FD130" s="229">
        <f t="shared" ref="FD130" si="2470">IF($I130&lt;=15,ES130/2,ES130)</f>
        <v>0</v>
      </c>
      <c r="FE130" s="229">
        <f>IF($I130&lt;=15,ET130/2,ET130)</f>
        <v>0</v>
      </c>
      <c r="FF130" s="229">
        <f>IF($I130&lt;=15,EU130/2,EU130)</f>
        <v>0</v>
      </c>
      <c r="FG130" s="1188"/>
      <c r="FH130" s="1188"/>
      <c r="FI130" s="1188"/>
      <c r="FJ130" s="1188"/>
      <c r="FK130" s="1188"/>
      <c r="FL130" s="1188"/>
      <c r="FM130" s="246"/>
      <c r="FN130" s="1370">
        <f t="shared" ref="FN130" si="2471">(((F130/30/8)*1.5)*(Q130+U130+Y130))-(AZ130+BI130+BR130)</f>
        <v>0</v>
      </c>
      <c r="FO130" s="1370">
        <f t="shared" ref="FO130" si="2472">(((F130/30/8)*2)*(S130+W130+AA130))-(BB130+BK130+BT130)</f>
        <v>0</v>
      </c>
      <c r="FP130" s="1371">
        <f t="shared" ref="FP130" si="2473">(SUM(AW130:CF130))-(SUM(CR130:DR130))</f>
        <v>0</v>
      </c>
      <c r="FQ130" s="1370">
        <f t="shared" ref="FQ130" si="2474">(F130/30*I130)-(CR130+DA130+DJ130)</f>
        <v>0</v>
      </c>
      <c r="FR130" s="1372">
        <f>(SUM(EL130:EU130))-((SUM(EW130:FF130))*$FR$5)</f>
        <v>51.475000000000001</v>
      </c>
    </row>
    <row r="131" spans="1:189" s="846" customFormat="1" ht="15.75" customHeight="1" outlineLevel="1">
      <c r="A131" s="265">
        <v>201040</v>
      </c>
      <c r="B131" s="835"/>
      <c r="C131" s="782"/>
      <c r="D131" s="835"/>
      <c r="F131" s="915">
        <f>+F130</f>
        <v>4002.28</v>
      </c>
      <c r="G131" s="915">
        <f t="shared" ref="G131:H131" si="2475">+G130</f>
        <v>250</v>
      </c>
      <c r="H131" s="915">
        <f t="shared" si="2475"/>
        <v>4252.2800000000007</v>
      </c>
      <c r="I131" s="231"/>
      <c r="J131" s="873"/>
      <c r="K131" s="873"/>
      <c r="L131" s="873"/>
      <c r="M131" s="873"/>
      <c r="N131" s="873"/>
      <c r="O131" s="873"/>
      <c r="P131" s="849"/>
      <c r="Q131" s="915">
        <f>+Q130</f>
        <v>0</v>
      </c>
      <c r="R131" s="915">
        <f t="shared" ref="R131:CB131" si="2476">+R130</f>
        <v>0</v>
      </c>
      <c r="S131" s="915">
        <f t="shared" si="2476"/>
        <v>0</v>
      </c>
      <c r="T131" s="915">
        <f t="shared" si="2476"/>
        <v>0</v>
      </c>
      <c r="U131" s="915">
        <f t="shared" si="2476"/>
        <v>0</v>
      </c>
      <c r="V131" s="915">
        <f t="shared" si="2476"/>
        <v>0</v>
      </c>
      <c r="W131" s="915">
        <f t="shared" si="2476"/>
        <v>0</v>
      </c>
      <c r="X131" s="915">
        <f t="shared" si="2476"/>
        <v>0</v>
      </c>
      <c r="Y131" s="915">
        <f t="shared" si="2476"/>
        <v>0</v>
      </c>
      <c r="Z131" s="915">
        <f t="shared" si="2476"/>
        <v>0</v>
      </c>
      <c r="AA131" s="915">
        <f t="shared" si="2476"/>
        <v>0</v>
      </c>
      <c r="AB131" s="915">
        <f t="shared" si="2476"/>
        <v>0</v>
      </c>
      <c r="AC131" s="915">
        <f t="shared" si="2476"/>
        <v>0</v>
      </c>
      <c r="AD131" s="915">
        <f t="shared" si="2476"/>
        <v>0</v>
      </c>
      <c r="AE131" s="915">
        <f t="shared" si="2476"/>
        <v>0</v>
      </c>
      <c r="AF131" s="915">
        <f t="shared" si="2476"/>
        <v>0</v>
      </c>
      <c r="AG131" s="915">
        <f t="shared" si="2476"/>
        <v>0</v>
      </c>
      <c r="AH131" s="915">
        <f t="shared" si="2476"/>
        <v>0</v>
      </c>
      <c r="AI131" s="915">
        <f t="shared" si="2476"/>
        <v>0</v>
      </c>
      <c r="AJ131" s="915">
        <f t="shared" si="2476"/>
        <v>0</v>
      </c>
      <c r="AK131" s="915">
        <f t="shared" si="2476"/>
        <v>0</v>
      </c>
      <c r="AL131" s="915">
        <f t="shared" si="2476"/>
        <v>0</v>
      </c>
      <c r="AM131" s="915">
        <f t="shared" si="2476"/>
        <v>0</v>
      </c>
      <c r="AN131" s="915">
        <f t="shared" si="2476"/>
        <v>0</v>
      </c>
      <c r="AO131" s="915">
        <f t="shared" si="2476"/>
        <v>0</v>
      </c>
      <c r="AP131" s="915">
        <f t="shared" si="2476"/>
        <v>0</v>
      </c>
      <c r="AQ131" s="915">
        <f t="shared" si="2476"/>
        <v>0</v>
      </c>
      <c r="AR131" s="915">
        <f t="shared" si="2476"/>
        <v>0</v>
      </c>
      <c r="AS131" s="915">
        <f t="shared" si="2476"/>
        <v>0</v>
      </c>
      <c r="AT131" s="915">
        <f t="shared" si="2476"/>
        <v>0</v>
      </c>
      <c r="AU131" s="915">
        <f t="shared" si="2476"/>
        <v>0</v>
      </c>
      <c r="AV131" s="915">
        <f t="shared" si="2476"/>
        <v>0</v>
      </c>
      <c r="AW131" s="1328">
        <f>+AW130</f>
        <v>0</v>
      </c>
      <c r="AX131" s="915">
        <f t="shared" si="2476"/>
        <v>0</v>
      </c>
      <c r="AY131" s="915">
        <f t="shared" si="2476"/>
        <v>0</v>
      </c>
      <c r="AZ131" s="915">
        <f t="shared" si="2476"/>
        <v>0</v>
      </c>
      <c r="BA131" s="915">
        <f t="shared" si="2476"/>
        <v>0</v>
      </c>
      <c r="BB131" s="915">
        <f t="shared" si="2476"/>
        <v>0</v>
      </c>
      <c r="BC131" s="915">
        <f t="shared" si="2476"/>
        <v>0</v>
      </c>
      <c r="BD131" s="915">
        <f t="shared" si="2476"/>
        <v>0</v>
      </c>
      <c r="BE131" s="915">
        <f t="shared" si="2476"/>
        <v>0</v>
      </c>
      <c r="BF131" s="915">
        <f t="shared" si="2476"/>
        <v>2001.14</v>
      </c>
      <c r="BG131" s="915">
        <f t="shared" si="2476"/>
        <v>4631.25</v>
      </c>
      <c r="BH131" s="915">
        <f t="shared" si="2476"/>
        <v>0</v>
      </c>
      <c r="BI131" s="915">
        <f t="shared" si="2476"/>
        <v>0</v>
      </c>
      <c r="BJ131" s="915">
        <f t="shared" si="2476"/>
        <v>0</v>
      </c>
      <c r="BK131" s="915">
        <f t="shared" si="2476"/>
        <v>0</v>
      </c>
      <c r="BL131" s="915">
        <f t="shared" si="2476"/>
        <v>0</v>
      </c>
      <c r="BM131" s="915">
        <f t="shared" si="2476"/>
        <v>253.54443800000001</v>
      </c>
      <c r="BN131" s="915">
        <f t="shared" si="2476"/>
        <v>6885.9344380000002</v>
      </c>
      <c r="BO131" s="915">
        <f t="shared" si="2476"/>
        <v>0</v>
      </c>
      <c r="BP131" s="915">
        <f t="shared" si="2476"/>
        <v>0</v>
      </c>
      <c r="BQ131" s="915">
        <f t="shared" si="2476"/>
        <v>0</v>
      </c>
      <c r="BR131" s="915">
        <f t="shared" si="2476"/>
        <v>0</v>
      </c>
      <c r="BS131" s="915">
        <f t="shared" si="2476"/>
        <v>0</v>
      </c>
      <c r="BT131" s="915">
        <f t="shared" si="2476"/>
        <v>0</v>
      </c>
      <c r="BU131" s="915">
        <f t="shared" si="2476"/>
        <v>0</v>
      </c>
      <c r="BV131" s="915">
        <f t="shared" si="2476"/>
        <v>0</v>
      </c>
      <c r="BW131" s="915">
        <f t="shared" si="2476"/>
        <v>0</v>
      </c>
      <c r="BX131" s="915">
        <f t="shared" si="2476"/>
        <v>0</v>
      </c>
      <c r="BY131" s="915">
        <f t="shared" si="2476"/>
        <v>0</v>
      </c>
      <c r="BZ131" s="915">
        <f t="shared" si="2476"/>
        <v>0</v>
      </c>
      <c r="CA131" s="915">
        <f t="shared" si="2476"/>
        <v>0</v>
      </c>
      <c r="CB131" s="915">
        <f t="shared" si="2476"/>
        <v>0</v>
      </c>
      <c r="CC131" s="915">
        <f t="shared" ref="CC131:EN131" si="2477">+CC130</f>
        <v>0</v>
      </c>
      <c r="CD131" s="915">
        <f t="shared" si="2477"/>
        <v>0</v>
      </c>
      <c r="CE131" s="915">
        <f t="shared" si="2477"/>
        <v>0</v>
      </c>
      <c r="CF131" s="915">
        <f t="shared" si="2477"/>
        <v>0</v>
      </c>
      <c r="CG131" s="915">
        <f t="shared" si="2477"/>
        <v>0</v>
      </c>
      <c r="CH131" s="915">
        <f t="shared" si="2477"/>
        <v>0</v>
      </c>
      <c r="CI131" s="915">
        <f t="shared" si="2477"/>
        <v>0</v>
      </c>
      <c r="CJ131" s="915">
        <f t="shared" si="2477"/>
        <v>0</v>
      </c>
      <c r="CK131" s="915">
        <f t="shared" si="2477"/>
        <v>0</v>
      </c>
      <c r="CL131" s="915">
        <f t="shared" si="2477"/>
        <v>0</v>
      </c>
      <c r="CM131" s="915">
        <f t="shared" si="2477"/>
        <v>0</v>
      </c>
      <c r="CN131" s="915">
        <f t="shared" si="2477"/>
        <v>0</v>
      </c>
      <c r="CO131" s="915">
        <f t="shared" si="2477"/>
        <v>0</v>
      </c>
      <c r="CP131" s="915">
        <f t="shared" si="2477"/>
        <v>0</v>
      </c>
      <c r="CQ131" s="915" t="str">
        <f t="shared" si="2477"/>
        <v>UNHESA</v>
      </c>
      <c r="CR131" s="915">
        <f t="shared" si="2477"/>
        <v>0</v>
      </c>
      <c r="CS131" s="915">
        <f t="shared" si="2477"/>
        <v>0</v>
      </c>
      <c r="CT131" s="915">
        <f t="shared" si="2477"/>
        <v>0</v>
      </c>
      <c r="CU131" s="915">
        <f t="shared" si="2477"/>
        <v>0</v>
      </c>
      <c r="CV131" s="915">
        <f t="shared" si="2477"/>
        <v>0</v>
      </c>
      <c r="CW131" s="915">
        <f t="shared" si="2477"/>
        <v>0</v>
      </c>
      <c r="CX131" s="915">
        <f t="shared" si="2477"/>
        <v>0</v>
      </c>
      <c r="CY131" s="915">
        <f t="shared" si="2477"/>
        <v>0</v>
      </c>
      <c r="CZ131" s="915">
        <f t="shared" si="2477"/>
        <v>0</v>
      </c>
      <c r="DA131" s="915">
        <f t="shared" si="2477"/>
        <v>2001.14</v>
      </c>
      <c r="DB131" s="915">
        <f t="shared" si="2477"/>
        <v>4631.25</v>
      </c>
      <c r="DC131" s="915">
        <f t="shared" si="2477"/>
        <v>0</v>
      </c>
      <c r="DD131" s="915">
        <f t="shared" si="2477"/>
        <v>0</v>
      </c>
      <c r="DE131" s="915">
        <f t="shared" si="2477"/>
        <v>0</v>
      </c>
      <c r="DF131" s="915">
        <f t="shared" si="2477"/>
        <v>0</v>
      </c>
      <c r="DG131" s="915">
        <f t="shared" si="2477"/>
        <v>0</v>
      </c>
      <c r="DH131" s="915">
        <f t="shared" si="2477"/>
        <v>253.54443800000001</v>
      </c>
      <c r="DI131" s="915">
        <f t="shared" si="2477"/>
        <v>6885.9344380000002</v>
      </c>
      <c r="DJ131" s="915">
        <f t="shared" si="2477"/>
        <v>0</v>
      </c>
      <c r="DK131" s="915">
        <f t="shared" si="2477"/>
        <v>0</v>
      </c>
      <c r="DL131" s="915">
        <f t="shared" si="2477"/>
        <v>0</v>
      </c>
      <c r="DM131" s="915">
        <f t="shared" si="2477"/>
        <v>0</v>
      </c>
      <c r="DN131" s="915">
        <f t="shared" si="2477"/>
        <v>0</v>
      </c>
      <c r="DO131" s="915">
        <f t="shared" si="2477"/>
        <v>0</v>
      </c>
      <c r="DP131" s="915">
        <f t="shared" si="2477"/>
        <v>0</v>
      </c>
      <c r="DQ131" s="915">
        <f t="shared" si="2477"/>
        <v>0</v>
      </c>
      <c r="DR131" s="915">
        <f t="shared" si="2477"/>
        <v>0</v>
      </c>
      <c r="DS131" s="915">
        <f t="shared" si="2477"/>
        <v>0</v>
      </c>
      <c r="DT131" s="915">
        <f t="shared" si="2477"/>
        <v>0</v>
      </c>
      <c r="DU131" s="915">
        <f t="shared" si="2477"/>
        <v>0</v>
      </c>
      <c r="DV131" s="915">
        <f t="shared" si="2477"/>
        <v>0</v>
      </c>
      <c r="DW131" s="915">
        <f t="shared" si="2477"/>
        <v>0</v>
      </c>
      <c r="DX131" s="915">
        <f t="shared" si="2477"/>
        <v>0</v>
      </c>
      <c r="DY131" s="915">
        <f t="shared" si="2477"/>
        <v>0</v>
      </c>
      <c r="DZ131" s="915">
        <f t="shared" si="2477"/>
        <v>0</v>
      </c>
      <c r="EA131" s="915">
        <f t="shared" si="2477"/>
        <v>0</v>
      </c>
      <c r="EB131" s="915">
        <f t="shared" si="2477"/>
        <v>0</v>
      </c>
      <c r="EC131" s="915">
        <f t="shared" si="2477"/>
        <v>0</v>
      </c>
      <c r="ED131" s="915">
        <f t="shared" si="2477"/>
        <v>0</v>
      </c>
      <c r="EE131" s="915">
        <f t="shared" si="2477"/>
        <v>0</v>
      </c>
      <c r="EF131" s="915">
        <f t="shared" si="2477"/>
        <v>0</v>
      </c>
      <c r="EG131" s="915">
        <f t="shared" si="2477"/>
        <v>0</v>
      </c>
      <c r="EH131" s="915">
        <f t="shared" si="2477"/>
        <v>0</v>
      </c>
      <c r="EI131" s="915">
        <f t="shared" si="2477"/>
        <v>0</v>
      </c>
      <c r="EJ131" s="915">
        <f t="shared" si="2477"/>
        <v>0</v>
      </c>
      <c r="EK131" s="915">
        <f t="shared" si="2477"/>
        <v>0</v>
      </c>
      <c r="EL131" s="915">
        <f t="shared" si="2477"/>
        <v>102.95</v>
      </c>
      <c r="EM131" s="915">
        <f t="shared" si="2477"/>
        <v>0</v>
      </c>
      <c r="EN131" s="915">
        <f t="shared" si="2477"/>
        <v>0</v>
      </c>
      <c r="EO131" s="915">
        <f t="shared" ref="EO131:FF131" si="2478">+EO130</f>
        <v>0</v>
      </c>
      <c r="EP131" s="915">
        <f t="shared" si="2478"/>
        <v>0</v>
      </c>
      <c r="EQ131" s="915">
        <f t="shared" si="2478"/>
        <v>0</v>
      </c>
      <c r="ER131" s="915">
        <f t="shared" si="2478"/>
        <v>0</v>
      </c>
      <c r="ES131" s="915">
        <f t="shared" si="2478"/>
        <v>0</v>
      </c>
      <c r="ET131" s="915">
        <f t="shared" si="2478"/>
        <v>0</v>
      </c>
      <c r="EU131" s="915">
        <f t="shared" si="2478"/>
        <v>0</v>
      </c>
      <c r="EV131" s="915">
        <f t="shared" si="2478"/>
        <v>0</v>
      </c>
      <c r="EW131" s="915">
        <f t="shared" si="2478"/>
        <v>51.475000000000001</v>
      </c>
      <c r="EX131" s="915">
        <f t="shared" si="2478"/>
        <v>0</v>
      </c>
      <c r="EY131" s="915">
        <f t="shared" si="2478"/>
        <v>0</v>
      </c>
      <c r="EZ131" s="915">
        <f t="shared" si="2478"/>
        <v>0</v>
      </c>
      <c r="FA131" s="915">
        <f t="shared" si="2478"/>
        <v>0</v>
      </c>
      <c r="FB131" s="915">
        <f t="shared" si="2478"/>
        <v>0</v>
      </c>
      <c r="FC131" s="915">
        <f t="shared" si="2478"/>
        <v>0</v>
      </c>
      <c r="FD131" s="915">
        <f t="shared" si="2478"/>
        <v>0</v>
      </c>
      <c r="FE131" s="915">
        <f t="shared" si="2478"/>
        <v>0</v>
      </c>
      <c r="FF131" s="915">
        <f t="shared" si="2478"/>
        <v>0</v>
      </c>
      <c r="FG131" s="875"/>
      <c r="FH131" s="875"/>
      <c r="FI131" s="875"/>
      <c r="FJ131" s="875"/>
      <c r="FK131" s="875"/>
      <c r="FL131" s="875"/>
    </row>
    <row r="132" spans="1:189" s="846" customFormat="1" ht="15.75" customHeight="1" outlineLevel="1">
      <c r="B132" s="835"/>
      <c r="C132" s="782" t="s">
        <v>460</v>
      </c>
      <c r="D132" s="835"/>
      <c r="F132" s="915"/>
      <c r="G132" s="915"/>
      <c r="H132" s="915"/>
      <c r="I132" s="914"/>
      <c r="J132" s="873"/>
      <c r="K132" s="873"/>
      <c r="L132" s="873"/>
      <c r="M132" s="873"/>
      <c r="N132" s="873"/>
      <c r="O132" s="873"/>
      <c r="P132" s="849"/>
      <c r="Q132" s="916"/>
      <c r="R132" s="914"/>
      <c r="S132" s="916"/>
      <c r="T132" s="914"/>
      <c r="U132" s="916"/>
      <c r="V132" s="914"/>
      <c r="W132" s="916"/>
      <c r="X132" s="914"/>
      <c r="Y132" s="916"/>
      <c r="Z132" s="914"/>
      <c r="AA132" s="917"/>
      <c r="AB132" s="914"/>
      <c r="AC132" s="917"/>
      <c r="AD132" s="914"/>
      <c r="AE132" s="917"/>
      <c r="AF132" s="914"/>
      <c r="AG132" s="914"/>
      <c r="AH132" s="914"/>
      <c r="AI132" s="917"/>
      <c r="AJ132" s="914"/>
      <c r="AK132" s="914"/>
      <c r="AL132" s="914"/>
      <c r="AM132" s="914"/>
      <c r="AN132" s="914"/>
      <c r="AO132" s="914"/>
      <c r="AP132" s="914"/>
      <c r="AQ132" s="914"/>
      <c r="AR132" s="914"/>
      <c r="AS132" s="914"/>
      <c r="AT132" s="914"/>
      <c r="AU132" s="872"/>
      <c r="AW132" s="914"/>
      <c r="AX132" s="914"/>
      <c r="AY132" s="914"/>
      <c r="AZ132" s="914"/>
      <c r="BA132" s="914"/>
      <c r="BB132" s="914"/>
      <c r="BC132" s="914"/>
      <c r="BD132" s="914"/>
      <c r="BE132" s="914"/>
      <c r="BF132" s="914"/>
      <c r="BG132" s="914"/>
      <c r="BH132" s="914"/>
      <c r="BI132" s="914"/>
      <c r="BJ132" s="914"/>
      <c r="BK132" s="914"/>
      <c r="BL132" s="914"/>
      <c r="BM132" s="914"/>
      <c r="BN132" s="914"/>
      <c r="BO132" s="914"/>
      <c r="BP132" s="914"/>
      <c r="BQ132" s="914"/>
      <c r="BR132" s="914"/>
      <c r="BS132" s="914"/>
      <c r="BT132" s="914"/>
      <c r="BU132" s="914"/>
      <c r="BV132" s="914"/>
      <c r="BW132" s="914"/>
      <c r="BX132" s="914"/>
      <c r="BY132" s="914"/>
      <c r="BZ132" s="914"/>
      <c r="CA132" s="914"/>
      <c r="CB132" s="914"/>
      <c r="CC132" s="914"/>
      <c r="CD132" s="914"/>
      <c r="CE132" s="914"/>
      <c r="CF132" s="914"/>
      <c r="CG132" s="914"/>
      <c r="CH132" s="914"/>
      <c r="CI132" s="914"/>
      <c r="CJ132" s="914"/>
      <c r="CK132" s="914"/>
      <c r="CL132" s="914"/>
      <c r="CM132" s="914"/>
      <c r="CN132" s="914"/>
      <c r="CO132" s="914"/>
      <c r="CR132" s="878"/>
      <c r="CS132" s="878"/>
      <c r="CT132" s="878"/>
      <c r="CU132" s="878"/>
      <c r="CV132" s="878"/>
      <c r="CW132" s="878"/>
      <c r="CX132" s="878"/>
      <c r="CY132" s="878"/>
      <c r="CZ132" s="878"/>
      <c r="DA132" s="878"/>
      <c r="DB132" s="878"/>
      <c r="DC132" s="878"/>
      <c r="DD132" s="878"/>
      <c r="DE132" s="878"/>
      <c r="DF132" s="878"/>
      <c r="DG132" s="878"/>
      <c r="DH132" s="878"/>
      <c r="DI132" s="872"/>
      <c r="DJ132" s="878"/>
      <c r="DK132" s="878"/>
      <c r="DL132" s="878"/>
      <c r="DM132" s="878"/>
      <c r="DN132" s="878"/>
      <c r="DO132" s="878"/>
      <c r="DP132" s="878"/>
      <c r="DQ132" s="878"/>
      <c r="DR132" s="878"/>
      <c r="DS132" s="878"/>
      <c r="DT132" s="878"/>
      <c r="DU132" s="878"/>
      <c r="DV132" s="878"/>
      <c r="DW132" s="878"/>
      <c r="DX132" s="878"/>
      <c r="DY132" s="878"/>
      <c r="DZ132" s="878"/>
      <c r="EA132" s="878"/>
      <c r="EB132" s="878"/>
      <c r="EC132" s="878"/>
      <c r="ED132" s="878"/>
      <c r="EE132" s="878"/>
      <c r="EF132" s="878"/>
      <c r="EG132" s="878"/>
      <c r="EH132" s="878"/>
      <c r="EI132" s="878"/>
      <c r="EJ132" s="878"/>
      <c r="EL132" s="265"/>
      <c r="EO132" s="246"/>
      <c r="EV132" s="775"/>
      <c r="FG132" s="875"/>
      <c r="FH132" s="875"/>
      <c r="FI132" s="875"/>
      <c r="FJ132" s="875"/>
      <c r="FK132" s="875"/>
      <c r="FL132" s="875"/>
    </row>
    <row r="133" spans="1:189" s="891" customFormat="1" ht="15" customHeight="1" outlineLevel="1">
      <c r="A133" s="835"/>
      <c r="B133" s="835"/>
      <c r="C133" s="174"/>
      <c r="D133" s="228"/>
      <c r="E133" s="229"/>
      <c r="F133" s="231"/>
      <c r="G133" s="230"/>
      <c r="H133" s="230"/>
      <c r="I133" s="231"/>
      <c r="J133" s="234"/>
      <c r="K133" s="912"/>
      <c r="L133" s="234"/>
      <c r="M133" s="234"/>
      <c r="N133" s="234"/>
      <c r="O133" s="234"/>
      <c r="P133" s="936"/>
      <c r="Q133" s="236"/>
      <c r="R133" s="231"/>
      <c r="S133" s="237"/>
      <c r="T133" s="231"/>
      <c r="U133" s="237"/>
      <c r="V133" s="231"/>
      <c r="W133" s="237"/>
      <c r="X133" s="231"/>
      <c r="Y133" s="237"/>
      <c r="Z133" s="231"/>
      <c r="AA133" s="238"/>
      <c r="AB133" s="231"/>
      <c r="AC133" s="238"/>
      <c r="AD133" s="231"/>
      <c r="AE133" s="238"/>
      <c r="AF133" s="231"/>
      <c r="AG133" s="231"/>
      <c r="AH133" s="231"/>
      <c r="AI133" s="238"/>
      <c r="AJ133" s="231"/>
      <c r="AK133" s="230"/>
      <c r="AL133" s="230"/>
      <c r="AM133" s="230"/>
      <c r="AN133" s="230"/>
      <c r="AO133" s="230"/>
      <c r="AP133" s="230"/>
      <c r="AQ133" s="230"/>
      <c r="AR133" s="230"/>
      <c r="AS133" s="230"/>
      <c r="AT133" s="230"/>
      <c r="AU133" s="230"/>
      <c r="AV133" s="242"/>
      <c r="AW133" s="231"/>
      <c r="AX133" s="231"/>
      <c r="AY133" s="231"/>
      <c r="AZ133" s="231"/>
      <c r="BA133" s="231"/>
      <c r="BB133" s="231"/>
      <c r="BC133" s="231"/>
      <c r="BD133" s="231"/>
      <c r="BE133" s="231"/>
      <c r="BF133" s="231"/>
      <c r="BG133" s="857"/>
      <c r="BH133" s="231"/>
      <c r="BI133" s="231"/>
      <c r="BJ133" s="231"/>
      <c r="BK133" s="231"/>
      <c r="BL133" s="231"/>
      <c r="BM133" s="231"/>
      <c r="BN133" s="230"/>
      <c r="BO133" s="231"/>
      <c r="BP133" s="231"/>
      <c r="BQ133" s="231"/>
      <c r="BR133" s="231"/>
      <c r="BS133" s="231"/>
      <c r="BT133" s="231"/>
      <c r="BU133" s="231"/>
      <c r="BV133" s="231"/>
      <c r="BW133" s="231"/>
      <c r="BX133" s="985"/>
      <c r="BY133" s="986"/>
      <c r="BZ133" s="986"/>
      <c r="CA133" s="986"/>
      <c r="CB133" s="986"/>
      <c r="CC133" s="986"/>
      <c r="CD133" s="986"/>
      <c r="CE133" s="986"/>
      <c r="CF133" s="986"/>
      <c r="CG133" s="986"/>
      <c r="CH133" s="986"/>
      <c r="CI133" s="986"/>
      <c r="CJ133" s="986"/>
      <c r="CK133" s="986"/>
      <c r="CL133" s="986"/>
      <c r="CM133" s="986"/>
      <c r="CN133" s="986"/>
      <c r="CO133" s="987"/>
      <c r="CP133" s="936"/>
      <c r="CQ133" s="229"/>
      <c r="CR133" s="231"/>
      <c r="CS133" s="231"/>
      <c r="CT133" s="231"/>
      <c r="CU133" s="231"/>
      <c r="CV133" s="231"/>
      <c r="CW133" s="231"/>
      <c r="CX133" s="231"/>
      <c r="CY133" s="231"/>
      <c r="CZ133" s="231"/>
      <c r="DA133" s="231"/>
      <c r="DB133" s="231"/>
      <c r="DC133" s="231"/>
      <c r="DD133" s="231"/>
      <c r="DE133" s="231"/>
      <c r="DF133" s="231"/>
      <c r="DG133" s="231"/>
      <c r="DH133" s="231"/>
      <c r="DI133" s="231"/>
      <c r="DJ133" s="231"/>
      <c r="DK133" s="231"/>
      <c r="DL133" s="231"/>
      <c r="DM133" s="231"/>
      <c r="DN133" s="231"/>
      <c r="DO133" s="231"/>
      <c r="DP133" s="231"/>
      <c r="DQ133" s="231"/>
      <c r="DR133" s="231"/>
      <c r="DS133" s="985"/>
      <c r="DT133" s="986"/>
      <c r="DU133" s="986"/>
      <c r="DV133" s="986"/>
      <c r="DW133" s="986"/>
      <c r="DX133" s="986"/>
      <c r="DY133" s="986"/>
      <c r="DZ133" s="986"/>
      <c r="EA133" s="986"/>
      <c r="EB133" s="986"/>
      <c r="EC133" s="986"/>
      <c r="ED133" s="986"/>
      <c r="EE133" s="986"/>
      <c r="EF133" s="986"/>
      <c r="EG133" s="986"/>
      <c r="EH133" s="986"/>
      <c r="EI133" s="986"/>
      <c r="EJ133" s="987"/>
      <c r="EK133" s="936"/>
      <c r="EL133" s="939"/>
      <c r="EM133" s="939"/>
      <c r="EN133" s="939"/>
      <c r="EO133" s="229"/>
      <c r="EP133" s="228"/>
      <c r="EQ133" s="856"/>
      <c r="ER133" s="856"/>
      <c r="ES133" s="856"/>
      <c r="ET133" s="856"/>
      <c r="EU133" s="229"/>
      <c r="EV133" s="246"/>
      <c r="EW133" s="237"/>
      <c r="EX133" s="229"/>
      <c r="EY133" s="229"/>
      <c r="EZ133" s="229"/>
      <c r="FA133" s="229"/>
      <c r="FB133" s="229"/>
      <c r="FC133" s="229"/>
      <c r="FD133" s="229"/>
      <c r="FE133" s="229"/>
      <c r="FF133" s="229"/>
      <c r="FG133" s="247"/>
      <c r="FH133" s="247"/>
      <c r="FI133" s="247"/>
      <c r="FJ133" s="247"/>
      <c r="FK133" s="247"/>
      <c r="FL133" s="247"/>
      <c r="FM133" s="246"/>
      <c r="FN133" s="1370"/>
      <c r="FO133" s="1370"/>
      <c r="FP133" s="1371"/>
      <c r="FQ133" s="1370"/>
      <c r="FR133" s="1372"/>
      <c r="FS133" s="936"/>
      <c r="FT133" s="936"/>
      <c r="FU133" s="936"/>
      <c r="FV133" s="936"/>
      <c r="FW133" s="936"/>
      <c r="FX133" s="936"/>
      <c r="FY133" s="936"/>
      <c r="FZ133" s="936"/>
      <c r="GA133" s="936"/>
      <c r="GB133" s="936"/>
      <c r="GC133" s="936"/>
      <c r="GD133" s="936"/>
      <c r="GE133" s="936"/>
      <c r="GF133" s="936"/>
      <c r="GG133" s="936"/>
    </row>
    <row r="134" spans="1:189" s="891" customFormat="1" ht="15" customHeight="1" outlineLevel="1">
      <c r="A134" s="835"/>
      <c r="B134" s="835"/>
      <c r="C134" s="174"/>
      <c r="D134" s="276"/>
      <c r="E134" s="274"/>
      <c r="F134" s="231"/>
      <c r="G134" s="862"/>
      <c r="H134" s="230"/>
      <c r="I134" s="231"/>
      <c r="J134" s="863"/>
      <c r="K134" s="908"/>
      <c r="L134" s="863"/>
      <c r="M134" s="863"/>
      <c r="N134" s="863"/>
      <c r="O134" s="863"/>
      <c r="Q134" s="937"/>
      <c r="R134" s="266"/>
      <c r="S134" s="277"/>
      <c r="T134" s="266"/>
      <c r="U134" s="277"/>
      <c r="V134" s="266"/>
      <c r="W134" s="277"/>
      <c r="X134" s="266"/>
      <c r="Y134" s="277"/>
      <c r="Z134" s="266"/>
      <c r="AA134" s="864"/>
      <c r="AB134" s="266"/>
      <c r="AC134" s="864"/>
      <c r="AD134" s="266"/>
      <c r="AE134" s="864"/>
      <c r="AF134" s="266"/>
      <c r="AG134" s="266"/>
      <c r="AH134" s="266"/>
      <c r="AI134" s="864"/>
      <c r="AJ134" s="266"/>
      <c r="AK134" s="862"/>
      <c r="AL134" s="862"/>
      <c r="AM134" s="862"/>
      <c r="AN134" s="862"/>
      <c r="AO134" s="862"/>
      <c r="AP134" s="862"/>
      <c r="AQ134" s="862"/>
      <c r="AR134" s="862"/>
      <c r="AS134" s="862"/>
      <c r="AT134" s="862"/>
      <c r="AU134" s="862"/>
      <c r="AV134" s="954"/>
      <c r="AW134" s="266"/>
      <c r="AX134" s="266"/>
      <c r="AY134" s="266"/>
      <c r="AZ134" s="266"/>
      <c r="BA134" s="266"/>
      <c r="BB134" s="266"/>
      <c r="BC134" s="266"/>
      <c r="BD134" s="266"/>
      <c r="BE134" s="266"/>
      <c r="BF134" s="266"/>
      <c r="BG134" s="857"/>
      <c r="BH134" s="266"/>
      <c r="BI134" s="266"/>
      <c r="BJ134" s="266"/>
      <c r="BK134" s="266"/>
      <c r="BL134" s="266"/>
      <c r="BM134" s="266"/>
      <c r="BN134" s="862"/>
      <c r="BO134" s="266"/>
      <c r="BP134" s="266"/>
      <c r="BQ134" s="266"/>
      <c r="BR134" s="266"/>
      <c r="BS134" s="266"/>
      <c r="BT134" s="266"/>
      <c r="BU134" s="266"/>
      <c r="BV134" s="266"/>
      <c r="BW134" s="266"/>
      <c r="BX134" s="981"/>
      <c r="BY134" s="982"/>
      <c r="BZ134" s="982"/>
      <c r="CA134" s="982"/>
      <c r="CB134" s="982"/>
      <c r="CC134" s="982"/>
      <c r="CD134" s="982"/>
      <c r="CE134" s="982"/>
      <c r="CF134" s="982"/>
      <c r="CG134" s="982"/>
      <c r="CH134" s="982"/>
      <c r="CI134" s="982"/>
      <c r="CJ134" s="982"/>
      <c r="CK134" s="982"/>
      <c r="CL134" s="982"/>
      <c r="CM134" s="982"/>
      <c r="CN134" s="982"/>
      <c r="CO134" s="983"/>
      <c r="CQ134" s="274"/>
      <c r="CR134" s="266"/>
      <c r="CS134" s="266"/>
      <c r="CT134" s="266"/>
      <c r="CU134" s="266"/>
      <c r="CV134" s="266"/>
      <c r="CW134" s="266"/>
      <c r="CX134" s="266"/>
      <c r="CY134" s="266"/>
      <c r="CZ134" s="266"/>
      <c r="DA134" s="266"/>
      <c r="DB134" s="266"/>
      <c r="DC134" s="266"/>
      <c r="DD134" s="266"/>
      <c r="DE134" s="266"/>
      <c r="DF134" s="266"/>
      <c r="DG134" s="266"/>
      <c r="DH134" s="266"/>
      <c r="DI134" s="266"/>
      <c r="DJ134" s="266"/>
      <c r="DK134" s="266"/>
      <c r="DL134" s="266"/>
      <c r="DM134" s="266"/>
      <c r="DN134" s="266"/>
      <c r="DO134" s="266"/>
      <c r="DP134" s="266"/>
      <c r="DQ134" s="266"/>
      <c r="DR134" s="266"/>
      <c r="DS134" s="981"/>
      <c r="DT134" s="982"/>
      <c r="DU134" s="982"/>
      <c r="DV134" s="982"/>
      <c r="DW134" s="982"/>
      <c r="DX134" s="982"/>
      <c r="DY134" s="982"/>
      <c r="DZ134" s="982"/>
      <c r="EA134" s="982"/>
      <c r="EB134" s="982"/>
      <c r="EC134" s="982"/>
      <c r="ED134" s="982"/>
      <c r="EE134" s="982"/>
      <c r="EF134" s="982"/>
      <c r="EG134" s="982"/>
      <c r="EH134" s="982"/>
      <c r="EI134" s="982"/>
      <c r="EJ134" s="983"/>
      <c r="EL134" s="901"/>
      <c r="EM134" s="901"/>
      <c r="EN134" s="870"/>
      <c r="EO134" s="229"/>
      <c r="EP134" s="276"/>
      <c r="EQ134" s="870"/>
      <c r="ER134" s="870"/>
      <c r="ES134" s="870"/>
      <c r="ET134" s="870"/>
      <c r="EU134" s="229"/>
      <c r="EV134" s="846"/>
      <c r="EW134" s="229"/>
      <c r="EX134" s="229"/>
      <c r="EY134" s="229"/>
      <c r="EZ134" s="229"/>
      <c r="FA134" s="229"/>
      <c r="FB134" s="229"/>
      <c r="FC134" s="229"/>
      <c r="FD134" s="229"/>
      <c r="FE134" s="229"/>
      <c r="FF134" s="229"/>
      <c r="FG134" s="875"/>
      <c r="FH134" s="875"/>
      <c r="FI134" s="875"/>
      <c r="FJ134" s="875"/>
      <c r="FK134" s="875"/>
      <c r="FL134" s="875"/>
      <c r="FM134" s="846"/>
      <c r="FN134" s="1362"/>
      <c r="FO134" s="1362"/>
      <c r="FP134" s="1364"/>
      <c r="FQ134" s="1362"/>
      <c r="FR134" s="1363"/>
    </row>
    <row r="135" spans="1:189" s="846" customFormat="1" ht="15.75" customHeight="1" outlineLevel="1">
      <c r="A135" s="835">
        <v>201040</v>
      </c>
      <c r="B135" s="835"/>
      <c r="C135" s="782"/>
      <c r="D135" s="835"/>
      <c r="F135" s="915">
        <f>SUM(F133:F134)</f>
        <v>0</v>
      </c>
      <c r="G135" s="915">
        <f t="shared" ref="G135:H135" si="2479">SUM(G133:G134)</f>
        <v>0</v>
      </c>
      <c r="H135" s="915">
        <f t="shared" si="2479"/>
        <v>0</v>
      </c>
      <c r="I135" s="914"/>
      <c r="J135" s="873"/>
      <c r="K135" s="873"/>
      <c r="L135" s="873"/>
      <c r="M135" s="873"/>
      <c r="N135" s="873"/>
      <c r="O135" s="873"/>
      <c r="P135" s="849"/>
      <c r="Q135" s="915">
        <f>SUM(Q133:Q134)</f>
        <v>0</v>
      </c>
      <c r="R135" s="915">
        <f t="shared" ref="R135" si="2480">SUM(R133:R134)</f>
        <v>0</v>
      </c>
      <c r="S135" s="915">
        <f t="shared" ref="S135" si="2481">SUM(S133:S134)</f>
        <v>0</v>
      </c>
      <c r="T135" s="915">
        <f t="shared" ref="T135" si="2482">SUM(T133:T134)</f>
        <v>0</v>
      </c>
      <c r="U135" s="915">
        <f t="shared" ref="U135" si="2483">SUM(U133:U134)</f>
        <v>0</v>
      </c>
      <c r="V135" s="915">
        <f t="shared" ref="V135" si="2484">SUM(V133:V134)</f>
        <v>0</v>
      </c>
      <c r="W135" s="915">
        <f t="shared" ref="W135" si="2485">SUM(W133:W134)</f>
        <v>0</v>
      </c>
      <c r="X135" s="915">
        <f t="shared" ref="X135" si="2486">SUM(X133:X134)</f>
        <v>0</v>
      </c>
      <c r="Y135" s="915">
        <f t="shared" ref="Y135" si="2487">SUM(Y133:Y134)</f>
        <v>0</v>
      </c>
      <c r="Z135" s="915">
        <f t="shared" ref="Z135" si="2488">SUM(Z133:Z134)</f>
        <v>0</v>
      </c>
      <c r="AA135" s="915">
        <f t="shared" ref="AA135" si="2489">SUM(AA133:AA134)</f>
        <v>0</v>
      </c>
      <c r="AB135" s="915">
        <f t="shared" ref="AB135" si="2490">SUM(AB133:AB134)</f>
        <v>0</v>
      </c>
      <c r="AC135" s="915">
        <f t="shared" ref="AC135" si="2491">SUM(AC133:AC134)</f>
        <v>0</v>
      </c>
      <c r="AD135" s="915">
        <f t="shared" ref="AD135" si="2492">SUM(AD133:AD134)</f>
        <v>0</v>
      </c>
      <c r="AE135" s="915">
        <f t="shared" ref="AE135" si="2493">SUM(AE133:AE134)</f>
        <v>0</v>
      </c>
      <c r="AF135" s="915">
        <f t="shared" ref="AF135" si="2494">SUM(AF133:AF134)</f>
        <v>0</v>
      </c>
      <c r="AG135" s="915">
        <f t="shared" ref="AG135" si="2495">SUM(AG133:AG134)</f>
        <v>0</v>
      </c>
      <c r="AH135" s="915">
        <f t="shared" ref="AH135" si="2496">SUM(AH133:AH134)</f>
        <v>0</v>
      </c>
      <c r="AI135" s="915">
        <f t="shared" ref="AI135" si="2497">SUM(AI133:AI134)</f>
        <v>0</v>
      </c>
      <c r="AJ135" s="915">
        <f t="shared" ref="AJ135" si="2498">SUM(AJ133:AJ134)</f>
        <v>0</v>
      </c>
      <c r="AK135" s="915">
        <f t="shared" ref="AK135" si="2499">SUM(AK133:AK134)</f>
        <v>0</v>
      </c>
      <c r="AL135" s="915">
        <f t="shared" ref="AL135" si="2500">SUM(AL133:AL134)</f>
        <v>0</v>
      </c>
      <c r="AM135" s="915">
        <f t="shared" ref="AM135" si="2501">SUM(AM133:AM134)</f>
        <v>0</v>
      </c>
      <c r="AN135" s="915">
        <f t="shared" ref="AN135" si="2502">SUM(AN133:AN134)</f>
        <v>0</v>
      </c>
      <c r="AO135" s="915">
        <f t="shared" ref="AO135" si="2503">SUM(AO133:AO134)</f>
        <v>0</v>
      </c>
      <c r="AP135" s="915">
        <f t="shared" ref="AP135" si="2504">SUM(AP133:AP134)</f>
        <v>0</v>
      </c>
      <c r="AQ135" s="915">
        <f t="shared" ref="AQ135" si="2505">SUM(AQ133:AQ134)</f>
        <v>0</v>
      </c>
      <c r="AR135" s="915">
        <f t="shared" ref="AR135" si="2506">SUM(AR133:AR134)</f>
        <v>0</v>
      </c>
      <c r="AS135" s="915">
        <f t="shared" ref="AS135" si="2507">SUM(AS133:AS134)</f>
        <v>0</v>
      </c>
      <c r="AT135" s="915">
        <f t="shared" ref="AT135" si="2508">SUM(AT133:AT134)</f>
        <v>0</v>
      </c>
      <c r="AU135" s="915">
        <f t="shared" ref="AU135" si="2509">SUM(AU133:AU134)</f>
        <v>0</v>
      </c>
      <c r="AV135" s="915">
        <f t="shared" ref="AV135" si="2510">SUM(AV133:AV134)</f>
        <v>0</v>
      </c>
      <c r="AW135" s="1328">
        <f t="shared" ref="AW135" si="2511">SUM(AW133:AW134)</f>
        <v>0</v>
      </c>
      <c r="AX135" s="915">
        <f t="shared" ref="AX135" si="2512">SUM(AX133:AX134)</f>
        <v>0</v>
      </c>
      <c r="AY135" s="915">
        <f t="shared" ref="AY135" si="2513">SUM(AY133:AY134)</f>
        <v>0</v>
      </c>
      <c r="AZ135" s="915">
        <f t="shared" ref="AZ135" si="2514">SUM(AZ133:AZ134)</f>
        <v>0</v>
      </c>
      <c r="BA135" s="915">
        <f t="shared" ref="BA135" si="2515">SUM(BA133:BA134)</f>
        <v>0</v>
      </c>
      <c r="BB135" s="915">
        <f t="shared" ref="BB135" si="2516">SUM(BB133:BB134)</f>
        <v>0</v>
      </c>
      <c r="BC135" s="915">
        <f t="shared" ref="BC135" si="2517">SUM(BC133:BC134)</f>
        <v>0</v>
      </c>
      <c r="BD135" s="915">
        <f t="shared" ref="BD135" si="2518">SUM(BD133:BD134)</f>
        <v>0</v>
      </c>
      <c r="BE135" s="915">
        <f t="shared" ref="BE135" si="2519">SUM(BE133:BE134)</f>
        <v>0</v>
      </c>
      <c r="BF135" s="915">
        <f t="shared" ref="BF135" si="2520">SUM(BF133:BF134)</f>
        <v>0</v>
      </c>
      <c r="BG135" s="915">
        <f t="shared" ref="BG135" si="2521">SUM(BG133:BG134)</f>
        <v>0</v>
      </c>
      <c r="BH135" s="915">
        <f t="shared" ref="BH135" si="2522">SUM(BH133:BH134)</f>
        <v>0</v>
      </c>
      <c r="BI135" s="915">
        <f t="shared" ref="BI135" si="2523">SUM(BI133:BI134)</f>
        <v>0</v>
      </c>
      <c r="BJ135" s="915">
        <f t="shared" ref="BJ135" si="2524">SUM(BJ133:BJ134)</f>
        <v>0</v>
      </c>
      <c r="BK135" s="915">
        <f t="shared" ref="BK135" si="2525">SUM(BK133:BK134)</f>
        <v>0</v>
      </c>
      <c r="BL135" s="915">
        <f t="shared" ref="BL135" si="2526">SUM(BL133:BL134)</f>
        <v>0</v>
      </c>
      <c r="BM135" s="915">
        <f t="shared" ref="BM135" si="2527">SUM(BM133:BM134)</f>
        <v>0</v>
      </c>
      <c r="BN135" s="915">
        <f t="shared" ref="BN135" si="2528">SUM(BN133:BN134)</f>
        <v>0</v>
      </c>
      <c r="BO135" s="915">
        <f t="shared" ref="BO135" si="2529">SUM(BO133:BO134)</f>
        <v>0</v>
      </c>
      <c r="BP135" s="915">
        <f t="shared" ref="BP135" si="2530">SUM(BP133:BP134)</f>
        <v>0</v>
      </c>
      <c r="BQ135" s="915">
        <f t="shared" ref="BQ135" si="2531">SUM(BQ133:BQ134)</f>
        <v>0</v>
      </c>
      <c r="BR135" s="915">
        <f t="shared" ref="BR135" si="2532">SUM(BR133:BR134)</f>
        <v>0</v>
      </c>
      <c r="BS135" s="915">
        <f t="shared" ref="BS135" si="2533">SUM(BS133:BS134)</f>
        <v>0</v>
      </c>
      <c r="BT135" s="915">
        <f t="shared" ref="BT135" si="2534">SUM(BT133:BT134)</f>
        <v>0</v>
      </c>
      <c r="BU135" s="915">
        <f t="shared" ref="BU135" si="2535">SUM(BU133:BU134)</f>
        <v>0</v>
      </c>
      <c r="BV135" s="915">
        <f t="shared" ref="BV135" si="2536">SUM(BV133:BV134)</f>
        <v>0</v>
      </c>
      <c r="BW135" s="915">
        <f t="shared" ref="BW135" si="2537">SUM(BW133:BW134)</f>
        <v>0</v>
      </c>
      <c r="BX135" s="915">
        <f t="shared" ref="BX135" si="2538">SUM(BX133:BX134)</f>
        <v>0</v>
      </c>
      <c r="BY135" s="915">
        <f t="shared" ref="BY135" si="2539">SUM(BY133:BY134)</f>
        <v>0</v>
      </c>
      <c r="BZ135" s="915">
        <f t="shared" ref="BZ135" si="2540">SUM(BZ133:BZ134)</f>
        <v>0</v>
      </c>
      <c r="CA135" s="915">
        <f t="shared" ref="CA135" si="2541">SUM(CA133:CA134)</f>
        <v>0</v>
      </c>
      <c r="CB135" s="915">
        <f t="shared" ref="CB135" si="2542">SUM(CB133:CB134)</f>
        <v>0</v>
      </c>
      <c r="CC135" s="915">
        <f t="shared" ref="CC135" si="2543">SUM(CC133:CC134)</f>
        <v>0</v>
      </c>
      <c r="CD135" s="915">
        <f t="shared" ref="CD135" si="2544">SUM(CD133:CD134)</f>
        <v>0</v>
      </c>
      <c r="CE135" s="915">
        <f t="shared" ref="CE135" si="2545">SUM(CE133:CE134)</f>
        <v>0</v>
      </c>
      <c r="CF135" s="915">
        <f t="shared" ref="CF135" si="2546">SUM(CF133:CF134)</f>
        <v>0</v>
      </c>
      <c r="CG135" s="915">
        <f t="shared" ref="CG135" si="2547">SUM(CG133:CG134)</f>
        <v>0</v>
      </c>
      <c r="CH135" s="915">
        <f t="shared" ref="CH135" si="2548">SUM(CH133:CH134)</f>
        <v>0</v>
      </c>
      <c r="CI135" s="915">
        <f t="shared" ref="CI135" si="2549">SUM(CI133:CI134)</f>
        <v>0</v>
      </c>
      <c r="CJ135" s="915">
        <f t="shared" ref="CJ135" si="2550">SUM(CJ133:CJ134)</f>
        <v>0</v>
      </c>
      <c r="CK135" s="915">
        <f t="shared" ref="CK135" si="2551">SUM(CK133:CK134)</f>
        <v>0</v>
      </c>
      <c r="CL135" s="915">
        <f t="shared" ref="CL135" si="2552">SUM(CL133:CL134)</f>
        <v>0</v>
      </c>
      <c r="CM135" s="915">
        <f t="shared" ref="CM135" si="2553">SUM(CM133:CM134)</f>
        <v>0</v>
      </c>
      <c r="CN135" s="915">
        <f t="shared" ref="CN135" si="2554">SUM(CN133:CN134)</f>
        <v>0</v>
      </c>
      <c r="CO135" s="915">
        <f t="shared" ref="CO135" si="2555">SUM(CO133:CO134)</f>
        <v>0</v>
      </c>
      <c r="CP135" s="915">
        <f t="shared" ref="CP135" si="2556">SUM(CP133:CP134)</f>
        <v>0</v>
      </c>
      <c r="CQ135" s="915">
        <f t="shared" ref="CQ135" si="2557">SUM(CQ133:CQ134)</f>
        <v>0</v>
      </c>
      <c r="CR135" s="915">
        <f t="shared" ref="CR135" si="2558">SUM(CR133:CR134)</f>
        <v>0</v>
      </c>
      <c r="CS135" s="915">
        <f t="shared" ref="CS135" si="2559">SUM(CS133:CS134)</f>
        <v>0</v>
      </c>
      <c r="CT135" s="915">
        <f t="shared" ref="CT135" si="2560">SUM(CT133:CT134)</f>
        <v>0</v>
      </c>
      <c r="CU135" s="915">
        <f t="shared" ref="CU135" si="2561">SUM(CU133:CU134)</f>
        <v>0</v>
      </c>
      <c r="CV135" s="915">
        <f t="shared" ref="CV135" si="2562">SUM(CV133:CV134)</f>
        <v>0</v>
      </c>
      <c r="CW135" s="915">
        <f t="shared" ref="CW135" si="2563">SUM(CW133:CW134)</f>
        <v>0</v>
      </c>
      <c r="CX135" s="915">
        <f t="shared" ref="CX135" si="2564">SUM(CX133:CX134)</f>
        <v>0</v>
      </c>
      <c r="CY135" s="915">
        <f t="shared" ref="CY135" si="2565">SUM(CY133:CY134)</f>
        <v>0</v>
      </c>
      <c r="CZ135" s="915">
        <f t="shared" ref="CZ135" si="2566">SUM(CZ133:CZ134)</f>
        <v>0</v>
      </c>
      <c r="DA135" s="915">
        <f t="shared" ref="DA135" si="2567">SUM(DA133:DA134)</f>
        <v>0</v>
      </c>
      <c r="DB135" s="915">
        <f t="shared" ref="DB135" si="2568">SUM(DB133:DB134)</f>
        <v>0</v>
      </c>
      <c r="DC135" s="915">
        <f t="shared" ref="DC135" si="2569">SUM(DC133:DC134)</f>
        <v>0</v>
      </c>
      <c r="DD135" s="915">
        <f t="shared" ref="DD135" si="2570">SUM(DD133:DD134)</f>
        <v>0</v>
      </c>
      <c r="DE135" s="915">
        <f t="shared" ref="DE135" si="2571">SUM(DE133:DE134)</f>
        <v>0</v>
      </c>
      <c r="DF135" s="915">
        <f t="shared" ref="DF135" si="2572">SUM(DF133:DF134)</f>
        <v>0</v>
      </c>
      <c r="DG135" s="915">
        <f t="shared" ref="DG135" si="2573">SUM(DG133:DG134)</f>
        <v>0</v>
      </c>
      <c r="DH135" s="915">
        <f t="shared" ref="DH135" si="2574">SUM(DH133:DH134)</f>
        <v>0</v>
      </c>
      <c r="DI135" s="915">
        <f t="shared" ref="DI135" si="2575">SUM(DI133:DI134)</f>
        <v>0</v>
      </c>
      <c r="DJ135" s="915">
        <f t="shared" ref="DJ135" si="2576">SUM(DJ133:DJ134)</f>
        <v>0</v>
      </c>
      <c r="DK135" s="915">
        <f t="shared" ref="DK135" si="2577">SUM(DK133:DK134)</f>
        <v>0</v>
      </c>
      <c r="DL135" s="915">
        <f t="shared" ref="DL135" si="2578">SUM(DL133:DL134)</f>
        <v>0</v>
      </c>
      <c r="DM135" s="915">
        <f t="shared" ref="DM135" si="2579">SUM(DM133:DM134)</f>
        <v>0</v>
      </c>
      <c r="DN135" s="915">
        <f t="shared" ref="DN135" si="2580">SUM(DN133:DN134)</f>
        <v>0</v>
      </c>
      <c r="DO135" s="915">
        <f t="shared" ref="DO135" si="2581">SUM(DO133:DO134)</f>
        <v>0</v>
      </c>
      <c r="DP135" s="915">
        <f t="shared" ref="DP135" si="2582">SUM(DP133:DP134)</f>
        <v>0</v>
      </c>
      <c r="DQ135" s="915">
        <f t="shared" ref="DQ135" si="2583">SUM(DQ133:DQ134)</f>
        <v>0</v>
      </c>
      <c r="DR135" s="915">
        <f t="shared" ref="DR135" si="2584">SUM(DR133:DR134)</f>
        <v>0</v>
      </c>
      <c r="DS135" s="915">
        <f t="shared" ref="DS135" si="2585">SUM(DS133:DS134)</f>
        <v>0</v>
      </c>
      <c r="DT135" s="915">
        <f t="shared" ref="DT135" si="2586">SUM(DT133:DT134)</f>
        <v>0</v>
      </c>
      <c r="DU135" s="915">
        <f t="shared" ref="DU135" si="2587">SUM(DU133:DU134)</f>
        <v>0</v>
      </c>
      <c r="DV135" s="915">
        <f t="shared" ref="DV135" si="2588">SUM(DV133:DV134)</f>
        <v>0</v>
      </c>
      <c r="DW135" s="915">
        <f t="shared" ref="DW135" si="2589">SUM(DW133:DW134)</f>
        <v>0</v>
      </c>
      <c r="DX135" s="915">
        <f t="shared" ref="DX135" si="2590">SUM(DX133:DX134)</f>
        <v>0</v>
      </c>
      <c r="DY135" s="915">
        <f t="shared" ref="DY135" si="2591">SUM(DY133:DY134)</f>
        <v>0</v>
      </c>
      <c r="DZ135" s="915">
        <f t="shared" ref="DZ135" si="2592">SUM(DZ133:DZ134)</f>
        <v>0</v>
      </c>
      <c r="EA135" s="915">
        <f t="shared" ref="EA135" si="2593">SUM(EA133:EA134)</f>
        <v>0</v>
      </c>
      <c r="EB135" s="915">
        <f t="shared" ref="EB135" si="2594">SUM(EB133:EB134)</f>
        <v>0</v>
      </c>
      <c r="EC135" s="915">
        <f t="shared" ref="EC135" si="2595">SUM(EC133:EC134)</f>
        <v>0</v>
      </c>
      <c r="ED135" s="915">
        <f t="shared" ref="ED135" si="2596">SUM(ED133:ED134)</f>
        <v>0</v>
      </c>
      <c r="EE135" s="915">
        <f t="shared" ref="EE135" si="2597">SUM(EE133:EE134)</f>
        <v>0</v>
      </c>
      <c r="EF135" s="915">
        <f t="shared" ref="EF135" si="2598">SUM(EF133:EF134)</f>
        <v>0</v>
      </c>
      <c r="EG135" s="915">
        <f t="shared" ref="EG135" si="2599">SUM(EG133:EG134)</f>
        <v>0</v>
      </c>
      <c r="EH135" s="915">
        <f t="shared" ref="EH135" si="2600">SUM(EH133:EH134)</f>
        <v>0</v>
      </c>
      <c r="EI135" s="915">
        <f t="shared" ref="EI135" si="2601">SUM(EI133:EI134)</f>
        <v>0</v>
      </c>
      <c r="EJ135" s="915">
        <f t="shared" ref="EJ135" si="2602">SUM(EJ133:EJ134)</f>
        <v>0</v>
      </c>
      <c r="EK135" s="915">
        <f t="shared" ref="EK135" si="2603">SUM(EK133:EK134)</f>
        <v>0</v>
      </c>
      <c r="EL135" s="915">
        <f t="shared" ref="EL135" si="2604">SUM(EL133:EL134)</f>
        <v>0</v>
      </c>
      <c r="EM135" s="915">
        <f t="shared" ref="EM135" si="2605">SUM(EM133:EM134)</f>
        <v>0</v>
      </c>
      <c r="EN135" s="915">
        <f t="shared" ref="EN135" si="2606">SUM(EN133:EN134)</f>
        <v>0</v>
      </c>
      <c r="EO135" s="915">
        <f t="shared" ref="EO135" si="2607">SUM(EO133:EO134)</f>
        <v>0</v>
      </c>
      <c r="EP135" s="915">
        <f t="shared" ref="EP135" si="2608">SUM(EP133:EP134)</f>
        <v>0</v>
      </c>
      <c r="EQ135" s="915">
        <f t="shared" ref="EQ135" si="2609">SUM(EQ133:EQ134)</f>
        <v>0</v>
      </c>
      <c r="ER135" s="915">
        <f t="shared" ref="ER135" si="2610">SUM(ER133:ER134)</f>
        <v>0</v>
      </c>
      <c r="ES135" s="915">
        <f t="shared" ref="ES135" si="2611">SUM(ES133:ES134)</f>
        <v>0</v>
      </c>
      <c r="ET135" s="915">
        <f t="shared" ref="ET135" si="2612">SUM(ET133:ET134)</f>
        <v>0</v>
      </c>
      <c r="EU135" s="915">
        <f t="shared" ref="EU135" si="2613">SUM(EU133:EU134)</f>
        <v>0</v>
      </c>
      <c r="EV135" s="915">
        <f t="shared" ref="EV135" si="2614">SUM(EV133:EV134)</f>
        <v>0</v>
      </c>
      <c r="EW135" s="915">
        <f t="shared" ref="EW135" si="2615">SUM(EW133:EW134)</f>
        <v>0</v>
      </c>
      <c r="EX135" s="915">
        <f t="shared" ref="EX135" si="2616">SUM(EX133:EX134)</f>
        <v>0</v>
      </c>
      <c r="EY135" s="915">
        <f t="shared" ref="EY135" si="2617">SUM(EY133:EY134)</f>
        <v>0</v>
      </c>
      <c r="EZ135" s="915">
        <f t="shared" ref="EZ135" si="2618">SUM(EZ133:EZ134)</f>
        <v>0</v>
      </c>
      <c r="FA135" s="915">
        <f t="shared" ref="FA135" si="2619">SUM(FA133:FA134)</f>
        <v>0</v>
      </c>
      <c r="FB135" s="915">
        <f t="shared" ref="FB135" si="2620">SUM(FB133:FB134)</f>
        <v>0</v>
      </c>
      <c r="FC135" s="915">
        <f t="shared" ref="FC135" si="2621">SUM(FC133:FC134)</f>
        <v>0</v>
      </c>
      <c r="FD135" s="915">
        <f t="shared" ref="FD135" si="2622">SUM(FD133:FD134)</f>
        <v>0</v>
      </c>
      <c r="FE135" s="915">
        <f t="shared" ref="FE135" si="2623">SUM(FE133:FE134)</f>
        <v>0</v>
      </c>
      <c r="FF135" s="915">
        <f t="shared" ref="FF135" si="2624">SUM(FF133:FF134)</f>
        <v>0</v>
      </c>
      <c r="FG135" s="875"/>
      <c r="FH135" s="875"/>
      <c r="FI135" s="875"/>
      <c r="FJ135" s="875"/>
      <c r="FK135" s="875"/>
      <c r="FL135" s="875"/>
    </row>
    <row r="136" spans="1:189" s="846" customFormat="1" ht="15.75" customHeight="1" outlineLevel="1">
      <c r="A136" s="265">
        <v>201050</v>
      </c>
      <c r="B136" s="835"/>
      <c r="C136" s="782" t="s">
        <v>461</v>
      </c>
      <c r="D136" s="835"/>
      <c r="F136" s="915"/>
      <c r="G136" s="915"/>
      <c r="H136" s="915"/>
      <c r="I136" s="914"/>
      <c r="J136" s="873"/>
      <c r="K136" s="873"/>
      <c r="L136" s="873"/>
      <c r="M136" s="873"/>
      <c r="N136" s="873"/>
      <c r="O136" s="873"/>
      <c r="P136" s="849"/>
      <c r="Q136" s="916"/>
      <c r="R136" s="914"/>
      <c r="S136" s="916"/>
      <c r="T136" s="914"/>
      <c r="U136" s="916"/>
      <c r="V136" s="914"/>
      <c r="W136" s="916"/>
      <c r="X136" s="914"/>
      <c r="Y136" s="916"/>
      <c r="Z136" s="914"/>
      <c r="AA136" s="917"/>
      <c r="AB136" s="914"/>
      <c r="AC136" s="917"/>
      <c r="AD136" s="914"/>
      <c r="AE136" s="917"/>
      <c r="AF136" s="914"/>
      <c r="AG136" s="914"/>
      <c r="AH136" s="914"/>
      <c r="AI136" s="917"/>
      <c r="AJ136" s="914"/>
      <c r="AK136" s="914"/>
      <c r="AL136" s="914"/>
      <c r="AM136" s="914"/>
      <c r="AN136" s="914"/>
      <c r="AO136" s="914"/>
      <c r="AP136" s="914"/>
      <c r="AQ136" s="914"/>
      <c r="AR136" s="914"/>
      <c r="AS136" s="914"/>
      <c r="AT136" s="914"/>
      <c r="AU136" s="872"/>
      <c r="AW136" s="914"/>
      <c r="AX136" s="914"/>
      <c r="AY136" s="914"/>
      <c r="AZ136" s="914"/>
      <c r="BA136" s="914"/>
      <c r="BB136" s="914"/>
      <c r="BC136" s="914"/>
      <c r="BD136" s="914"/>
      <c r="BE136" s="914"/>
      <c r="BF136" s="914"/>
      <c r="BG136" s="914"/>
      <c r="BH136" s="914"/>
      <c r="BI136" s="914"/>
      <c r="BJ136" s="914"/>
      <c r="BK136" s="914"/>
      <c r="BL136" s="914"/>
      <c r="BM136" s="914"/>
      <c r="BN136" s="914"/>
      <c r="BO136" s="914"/>
      <c r="BP136" s="914"/>
      <c r="BQ136" s="914"/>
      <c r="BR136" s="914"/>
      <c r="BS136" s="914"/>
      <c r="BT136" s="914"/>
      <c r="BU136" s="914"/>
      <c r="BV136" s="914"/>
      <c r="BW136" s="914"/>
      <c r="BX136" s="914"/>
      <c r="BY136" s="914"/>
      <c r="BZ136" s="914"/>
      <c r="CA136" s="914"/>
      <c r="CB136" s="914"/>
      <c r="CC136" s="914"/>
      <c r="CD136" s="914"/>
      <c r="CE136" s="914"/>
      <c r="CF136" s="914"/>
      <c r="CG136" s="914"/>
      <c r="CH136" s="914"/>
      <c r="CI136" s="914"/>
      <c r="CJ136" s="914"/>
      <c r="CK136" s="914"/>
      <c r="CL136" s="914"/>
      <c r="CM136" s="914"/>
      <c r="CN136" s="914"/>
      <c r="CO136" s="914"/>
      <c r="CR136" s="878"/>
      <c r="CS136" s="878"/>
      <c r="CT136" s="878"/>
      <c r="CU136" s="878"/>
      <c r="CV136" s="878"/>
      <c r="CW136" s="878"/>
      <c r="CX136" s="878"/>
      <c r="CY136" s="878"/>
      <c r="CZ136" s="878"/>
      <c r="DA136" s="878"/>
      <c r="DB136" s="878"/>
      <c r="DC136" s="878"/>
      <c r="DD136" s="878"/>
      <c r="DE136" s="878"/>
      <c r="DF136" s="878"/>
      <c r="DG136" s="878"/>
      <c r="DH136" s="878"/>
      <c r="DI136" s="872"/>
      <c r="DJ136" s="878"/>
      <c r="DK136" s="878"/>
      <c r="DL136" s="878"/>
      <c r="DM136" s="878"/>
      <c r="DN136" s="878"/>
      <c r="DO136" s="878"/>
      <c r="DP136" s="878"/>
      <c r="DQ136" s="878"/>
      <c r="DR136" s="878"/>
      <c r="DS136" s="878"/>
      <c r="DT136" s="878"/>
      <c r="DU136" s="878"/>
      <c r="DV136" s="878"/>
      <c r="DW136" s="878"/>
      <c r="DX136" s="878"/>
      <c r="DY136" s="878"/>
      <c r="DZ136" s="878"/>
      <c r="EA136" s="878"/>
      <c r="EB136" s="878"/>
      <c r="EC136" s="878"/>
      <c r="ED136" s="878"/>
      <c r="EE136" s="878"/>
      <c r="EF136" s="878"/>
      <c r="EG136" s="878"/>
      <c r="EH136" s="878"/>
      <c r="EI136" s="878"/>
      <c r="EJ136" s="878"/>
      <c r="EL136" s="265"/>
      <c r="EO136" s="246"/>
      <c r="EV136" s="775"/>
      <c r="FG136" s="875"/>
      <c r="FH136" s="875"/>
      <c r="FI136" s="875"/>
      <c r="FJ136" s="875"/>
      <c r="FK136" s="875"/>
      <c r="FL136" s="875"/>
    </row>
    <row r="137" spans="1:189" s="936" customFormat="1" ht="15" customHeight="1" outlineLevel="1">
      <c r="A137" s="265">
        <v>201050</v>
      </c>
      <c r="B137" s="302">
        <v>32</v>
      </c>
      <c r="C137" s="227" t="s">
        <v>462</v>
      </c>
      <c r="D137" s="228" t="s">
        <v>463</v>
      </c>
      <c r="E137" s="229" t="s">
        <v>16</v>
      </c>
      <c r="F137" s="231">
        <v>4002.28</v>
      </c>
      <c r="G137" s="230">
        <f>250</f>
        <v>250</v>
      </c>
      <c r="H137" s="230">
        <f>+F137+G137</f>
        <v>4252.2800000000007</v>
      </c>
      <c r="I137" s="231">
        <v>15</v>
      </c>
      <c r="J137" s="234">
        <v>0</v>
      </c>
      <c r="K137" s="912">
        <v>1</v>
      </c>
      <c r="L137" s="234">
        <v>0</v>
      </c>
      <c r="M137" s="234">
        <v>0</v>
      </c>
      <c r="N137" s="234">
        <v>0</v>
      </c>
      <c r="O137" s="234">
        <f>SUM(J137:N137)</f>
        <v>1</v>
      </c>
      <c r="Q137" s="236"/>
      <c r="R137" s="231">
        <f>($F137/30/8*1.5)*Q137</f>
        <v>0</v>
      </c>
      <c r="S137" s="237"/>
      <c r="T137" s="231">
        <f>($F137/30/8*2)*S137</f>
        <v>0</v>
      </c>
      <c r="U137" s="237"/>
      <c r="V137" s="231">
        <f>($F137/30/8*1.5)*U137</f>
        <v>0</v>
      </c>
      <c r="W137" s="237"/>
      <c r="X137" s="231">
        <f>($F137/30/8*2)*W137</f>
        <v>0</v>
      </c>
      <c r="Y137" s="237"/>
      <c r="Z137" s="231">
        <f>(($F137/30/8)*1.5)*Y137</f>
        <v>0</v>
      </c>
      <c r="AA137" s="238"/>
      <c r="AB137" s="231">
        <f>(($F137/30/8)*2)*AA137</f>
        <v>0</v>
      </c>
      <c r="AC137" s="238"/>
      <c r="AD137" s="231">
        <f>(($F137/30/8)*1.5)*AC137</f>
        <v>0</v>
      </c>
      <c r="AE137" s="238"/>
      <c r="AF137" s="231">
        <f>(($F137/30/8)*2)*AE137</f>
        <v>0</v>
      </c>
      <c r="AG137" s="231"/>
      <c r="AH137" s="231">
        <f>(($F137/30/8)*1.5)*AG137</f>
        <v>0</v>
      </c>
      <c r="AI137" s="238"/>
      <c r="AJ137" s="231">
        <f>(($F137/30/8)*2)*AI137</f>
        <v>0</v>
      </c>
      <c r="AK137" s="230"/>
      <c r="AL137" s="230"/>
      <c r="AM137" s="230"/>
      <c r="AN137" s="230"/>
      <c r="AO137" s="230"/>
      <c r="AP137" s="230"/>
      <c r="AQ137" s="230"/>
      <c r="AR137" s="230"/>
      <c r="AS137" s="230"/>
      <c r="AT137" s="230"/>
      <c r="AU137" s="230"/>
      <c r="AV137" s="242"/>
      <c r="AW137" s="231">
        <f>((F137/30)*I137)*$J137</f>
        <v>0</v>
      </c>
      <c r="AX137" s="231">
        <f>((G137/30)*I137)*$J137</f>
        <v>0</v>
      </c>
      <c r="AY137" s="231">
        <f t="shared" ref="AY137" si="2625">Q137</f>
        <v>0</v>
      </c>
      <c r="AZ137" s="231">
        <f t="shared" ref="AZ137" si="2626">R137</f>
        <v>0</v>
      </c>
      <c r="BA137" s="231">
        <f t="shared" ref="BA137" si="2627">S137</f>
        <v>0</v>
      </c>
      <c r="BB137" s="231">
        <f t="shared" ref="BB137" si="2628">T137</f>
        <v>0</v>
      </c>
      <c r="BC137" s="231">
        <f>AK137+AP137</f>
        <v>0</v>
      </c>
      <c r="BD137" s="231">
        <f t="shared" ref="BD137" si="2629">(AW137+AZ137+BB137+BC137)*0.1267</f>
        <v>0</v>
      </c>
      <c r="BE137" s="231">
        <f>SUM(AW137:BD137)-AY137-BA137</f>
        <v>0</v>
      </c>
      <c r="BF137" s="231">
        <f>(($F137/30)*$I137)*$K137</f>
        <v>2001.14</v>
      </c>
      <c r="BG137" s="857">
        <f>(($G137/30)*$I137)*$K137+1802.5</f>
        <v>1927.5</v>
      </c>
      <c r="BH137" s="231">
        <f t="shared" ref="BH137" si="2630">U137</f>
        <v>0</v>
      </c>
      <c r="BI137" s="231">
        <f t="shared" ref="BI137" si="2631">V137</f>
        <v>0</v>
      </c>
      <c r="BJ137" s="231">
        <f t="shared" ref="BJ137" si="2632">W137</f>
        <v>0</v>
      </c>
      <c r="BK137" s="231">
        <f t="shared" ref="BK137" si="2633">X137</f>
        <v>0</v>
      </c>
      <c r="BL137" s="231">
        <f>AL137+AQ137</f>
        <v>0</v>
      </c>
      <c r="BM137" s="231">
        <f t="shared" ref="BM137" si="2634">(+BF137+BI137+BK137+BL137)*0.1267</f>
        <v>253.54443800000001</v>
      </c>
      <c r="BN137" s="230">
        <f>SUM(BF137:BM137)-BH137-BJ137</f>
        <v>4182.1844380000002</v>
      </c>
      <c r="BO137" s="231">
        <f>(($F137/30)*$I137)*$L137</f>
        <v>0</v>
      </c>
      <c r="BP137" s="231">
        <f>(($G137/30)*$I137)*$L137</f>
        <v>0</v>
      </c>
      <c r="BQ137" s="231">
        <f t="shared" ref="BQ137" si="2635">Y137</f>
        <v>0</v>
      </c>
      <c r="BR137" s="231">
        <f t="shared" ref="BR137" si="2636">Z137</f>
        <v>0</v>
      </c>
      <c r="BS137" s="231">
        <f t="shared" ref="BS137" si="2637">AA137</f>
        <v>0</v>
      </c>
      <c r="BT137" s="231">
        <f t="shared" ref="BT137" si="2638">AB137</f>
        <v>0</v>
      </c>
      <c r="BU137" s="231">
        <f>AM137+AR137</f>
        <v>0</v>
      </c>
      <c r="BV137" s="231">
        <f t="shared" ref="BV137" si="2639">(BO137+BR137+BT137+BU137)*0.1267</f>
        <v>0</v>
      </c>
      <c r="BW137" s="231">
        <f>SUM(BO137:BV137)-BQ137-BS137</f>
        <v>0</v>
      </c>
      <c r="BX137" s="985">
        <f>(($F137/30)*$I137)*$M137</f>
        <v>0</v>
      </c>
      <c r="BY137" s="986">
        <f>(($G137/30)*$I137)*$M137</f>
        <v>0</v>
      </c>
      <c r="BZ137" s="986">
        <f t="shared" ref="BZ137" si="2640">AC137</f>
        <v>0</v>
      </c>
      <c r="CA137" s="986">
        <f t="shared" ref="CA137" si="2641">AD137</f>
        <v>0</v>
      </c>
      <c r="CB137" s="986">
        <f t="shared" ref="CB137" si="2642">AE137</f>
        <v>0</v>
      </c>
      <c r="CC137" s="986">
        <f t="shared" ref="CC137" si="2643">AF137</f>
        <v>0</v>
      </c>
      <c r="CD137" s="986">
        <f>AN137+AS137</f>
        <v>0</v>
      </c>
      <c r="CE137" s="986">
        <f>(BX137+CA137+CC137)*0.1267</f>
        <v>0</v>
      </c>
      <c r="CF137" s="986">
        <f>SUM(BX137:CE137)-BZ137-CB137</f>
        <v>0</v>
      </c>
      <c r="CG137" s="986">
        <f>(($F137/30)*$I137)*N137</f>
        <v>0</v>
      </c>
      <c r="CH137" s="986">
        <f>(($G137/30)*$I137)*$N137</f>
        <v>0</v>
      </c>
      <c r="CI137" s="986">
        <f>+AG137</f>
        <v>0</v>
      </c>
      <c r="CJ137" s="986">
        <f t="shared" ref="CJ137" si="2644">AH137</f>
        <v>0</v>
      </c>
      <c r="CK137" s="986">
        <f t="shared" ref="CK137" si="2645">AI137</f>
        <v>0</v>
      </c>
      <c r="CL137" s="986">
        <f t="shared" ref="CL137" si="2646">AJ137</f>
        <v>0</v>
      </c>
      <c r="CM137" s="986">
        <f>AO137+AT137</f>
        <v>0</v>
      </c>
      <c r="CN137" s="986">
        <f>(CG137+CJ137+CL137)*0.1267</f>
        <v>0</v>
      </c>
      <c r="CO137" s="987">
        <f>SUM(CG137:CN137)-CI137-CK137</f>
        <v>0</v>
      </c>
      <c r="CQ137" s="229" t="s">
        <v>16</v>
      </c>
      <c r="CR137" s="231">
        <f>IF($CQ137="PROQUIMA",$AW137+$BF137+$BO137+$BX137+$CG137,0)</f>
        <v>0</v>
      </c>
      <c r="CS137" s="231">
        <f>IF($CQ137="PROQUIMA",$AX137+$BG137+$BP137+$BY137+$CH137,0)</f>
        <v>0</v>
      </c>
      <c r="CT137" s="231">
        <f>IF($CQ137="PROQUIMA",$AY137+$BH137+$BQ137+$BZ137+$CI137,0)</f>
        <v>0</v>
      </c>
      <c r="CU137" s="231">
        <f>IF($CQ137="PROQUIMA",$AZ137+$BI137+$BR137+$CA137+$CJ137,0)</f>
        <v>0</v>
      </c>
      <c r="CV137" s="231">
        <f>IF($CQ137="PROQUIMA",$BA137+$BJ137+$BS137+$CB137+$CK137,0)</f>
        <v>0</v>
      </c>
      <c r="CW137" s="231">
        <f>IF($CQ137="PROQUIMA",$BB137+$BK137+$BT137+$CC137+$CL137,0)</f>
        <v>0</v>
      </c>
      <c r="CX137" s="231">
        <f>IF($CQ137="PROQUIMA",$BC137+$BL137+$BU137+$CD137+$CM137,0)</f>
        <v>0</v>
      </c>
      <c r="CY137" s="231">
        <f>IF($CQ137="PROQUIMA",$BD137+$BM137+$BV137+$CE137+CN137,0)</f>
        <v>0</v>
      </c>
      <c r="CZ137" s="231">
        <f>SUM(CR137:CY137)-CT137-CV137</f>
        <v>0</v>
      </c>
      <c r="DA137" s="231">
        <f>IF($CQ137="UNHESA",$AW137+$BF137+$BO137+$BX137+$CG137,0)</f>
        <v>2001.14</v>
      </c>
      <c r="DB137" s="231">
        <f>IF($CQ137="UNHESA",$AX137+$BG137+$BP137+$BY137+$CH137,0)</f>
        <v>1927.5</v>
      </c>
      <c r="DC137" s="231">
        <f>IF($CQ137="UNHESA",$AY137+$BH137+$BQ137+$BZ137+$CI137,0)</f>
        <v>0</v>
      </c>
      <c r="DD137" s="231">
        <f>IF($CQ137="UNHESA",$AZ137+$BI137+$BR137+$CA137+$CJ137,0)</f>
        <v>0</v>
      </c>
      <c r="DE137" s="231">
        <f>IF($CQ137="UNHESA",$BA137+$BJ137+$BS137+$CB137+$CK137,0)</f>
        <v>0</v>
      </c>
      <c r="DF137" s="231">
        <f>IF($CQ137="UNHESA",$BB137+$BK137+$BT137+$CC137+$CL137,0)</f>
        <v>0</v>
      </c>
      <c r="DG137" s="231">
        <f>IF($CQ137="UNHESA",$BC137+$BL137+$BU137+$CD137+$CM137,0)</f>
        <v>0</v>
      </c>
      <c r="DH137" s="231">
        <f>IF($CQ137="UNHESA",$BD137+$BM137+$BV137+$CE137+$CN137,0)</f>
        <v>253.54443800000001</v>
      </c>
      <c r="DI137" s="231">
        <f>SUM(DA137:DH137)-DC137-DE137</f>
        <v>4182.1844380000002</v>
      </c>
      <c r="DJ137" s="231">
        <f>IF($CQ137="UNHESA LIQUIDOS",$AW137+$BF137+$BO137+$BX137+$CG137,0)</f>
        <v>0</v>
      </c>
      <c r="DK137" s="231">
        <f>IF($CQ137="UNHESA LIQUIDOS",$AX137+$BG137+$BP137+$BY137+$CH137,0)</f>
        <v>0</v>
      </c>
      <c r="DL137" s="231">
        <f>IF($CQ137="UNHESA LIQUIDOS",$AY137+$BH137+$BQ137+$BZ137+$CI137,0)</f>
        <v>0</v>
      </c>
      <c r="DM137" s="231">
        <f>IF($CQ137="UNHESA LIQUIDOS",$AZ137+$BI137+$BR137+$CA137+$CJ137,0)</f>
        <v>0</v>
      </c>
      <c r="DN137" s="231">
        <f>IF($CQ137="UNHESA LIQUIDOS",$BA137+$BJ137+$BS137+$CB137+$CK137,0)</f>
        <v>0</v>
      </c>
      <c r="DO137" s="231">
        <f>IF($CQ137="UNHESA LIQUIDOS",$BB137+$BK137+$BT137+$CC137+$CL137,0)</f>
        <v>0</v>
      </c>
      <c r="DP137" s="231">
        <f>IF($CQ137="UNHESA LIQUIDOS",$BC137+$BL137+$BU137+$CD137+$CM137,0)</f>
        <v>0</v>
      </c>
      <c r="DQ137" s="231">
        <f>IF($CQ137="UNHESA LIQUIDOS",$BD137+$BM137+$BV137+$CE137+$CN137,0)</f>
        <v>0</v>
      </c>
      <c r="DR137" s="231">
        <f>SUM(DJ137:DQ137)-DL137-DN137</f>
        <v>0</v>
      </c>
      <c r="DS137" s="985">
        <f>IF($CQ137="ECONACIONAL",$AW137+$BF137+$BO137+$BX137+$CG137,0)</f>
        <v>0</v>
      </c>
      <c r="DT137" s="986">
        <f>IF($CQ137="ECONACIONAL",$AX137+$BG137+$BP137+$BY137+$CH137,0)</f>
        <v>0</v>
      </c>
      <c r="DU137" s="986">
        <f>IF($CQ137="ECONACIONAL",$AY137+$BH137+$BQ137+$BZ137+$CI137,0)</f>
        <v>0</v>
      </c>
      <c r="DV137" s="986">
        <f>IF($CQ137="ECONACIONAL",$AZ137+$BI137+$BR137+$CA137+$CJ137,0)</f>
        <v>0</v>
      </c>
      <c r="DW137" s="986">
        <f>IF($CQ137="ECONACIONAL",$BA137+$BJ137+$BS137+$CB137+$CK137,0)</f>
        <v>0</v>
      </c>
      <c r="DX137" s="986">
        <f>IF($CQ137="ECONACIONAL",$BB137+$BK137+$BT137+$CC137+$CL137,0)</f>
        <v>0</v>
      </c>
      <c r="DY137" s="986">
        <f>IF($CQ137="ECONACIONAL",$BC137+$BL137+$BU137+$CD137+$CM137,0)</f>
        <v>0</v>
      </c>
      <c r="DZ137" s="986">
        <f>IF($CQ137="ECONACIONAL",$BD137+$BM137+$BV137+$CE137+$CN137,0)</f>
        <v>0</v>
      </c>
      <c r="EA137" s="986">
        <f>SUM(DS137:DZ137)-DU137-DW137</f>
        <v>0</v>
      </c>
      <c r="EB137" s="986">
        <f>IF($CQ137="CLEARTEC",$AW137+$BF137+$BO137+$BX137+$CG137,0)</f>
        <v>0</v>
      </c>
      <c r="EC137" s="986">
        <f>IF($CQ137="CLEARTEC",$AX137+$BG137+$BP137+$BY137+$CH137,0)</f>
        <v>0</v>
      </c>
      <c r="ED137" s="986">
        <f>IF($CQ137="CLEARTEC",$AY137+$BH137+$BQ137+$BZ137+$CI137,0)</f>
        <v>0</v>
      </c>
      <c r="EE137" s="986">
        <f>IF($CQ137="CLEARTEC",$AZ137+$BI137+$BR137+$CA137+$CJ137,0)</f>
        <v>0</v>
      </c>
      <c r="EF137" s="986">
        <f>IF($CQ137="CLEARTEC",$BA137+$BJ137+$BS137+$CB137+$CK137,0)</f>
        <v>0</v>
      </c>
      <c r="EG137" s="986">
        <f>IF($CQ137="CLEARTEC",$BB137+$BK137+$BT137+$CC137+$CL137,0)</f>
        <v>0</v>
      </c>
      <c r="EH137" s="986">
        <f>IF($CQ137="CLEARTEC",$BC137+$BL137+$BU137+$CD137+$CM137,0)</f>
        <v>0</v>
      </c>
      <c r="EI137" s="986">
        <f>IF($CQ137="CLEARTEC",$BD137+$BM137+$BV137+$CE137+$CN137,0)</f>
        <v>0</v>
      </c>
      <c r="EJ137" s="987">
        <f>SUM(EB137:EI137)-ED137-EF137</f>
        <v>0</v>
      </c>
      <c r="EL137" s="1718">
        <v>88.2</v>
      </c>
      <c r="EM137" s="939"/>
      <c r="EN137" s="939"/>
      <c r="EO137" s="229"/>
      <c r="EP137" s="228"/>
      <c r="EQ137" s="856"/>
      <c r="ER137" s="856"/>
      <c r="ES137" s="856"/>
      <c r="ET137" s="856"/>
      <c r="EU137" s="229">
        <f t="shared" ref="EU137" si="2647">+EP137+EQ137+ER137</f>
        <v>0</v>
      </c>
      <c r="EV137" s="246"/>
      <c r="EW137" s="237">
        <f t="shared" ref="EW137" si="2648">IF($I137&lt;=15,EL137/2,EL137)</f>
        <v>44.1</v>
      </c>
      <c r="EX137" s="229">
        <f t="shared" ref="EX137" si="2649">IF($I137&lt;=15,EM137/2,EM137)</f>
        <v>0</v>
      </c>
      <c r="EY137" s="229">
        <f t="shared" ref="EY137" si="2650">IF($I137&lt;=15,EN137/2,EN137)</f>
        <v>0</v>
      </c>
      <c r="EZ137" s="229">
        <f t="shared" ref="EZ137" si="2651">IF($I137&lt;=15,EO137/2,EO137)</f>
        <v>0</v>
      </c>
      <c r="FA137" s="229">
        <f t="shared" ref="FA137" si="2652">IF($I137&lt;=15,EP137/2,EP137)</f>
        <v>0</v>
      </c>
      <c r="FB137" s="229">
        <f t="shared" ref="FB137" si="2653">IF($I137&lt;=15,EQ137/2,EQ137)</f>
        <v>0</v>
      </c>
      <c r="FC137" s="229">
        <f t="shared" ref="FC137" si="2654">IF($I137&lt;=15,ER137/2,ER137)</f>
        <v>0</v>
      </c>
      <c r="FD137" s="229">
        <f t="shared" ref="FD137" si="2655">IF($I137&lt;=15,ES137/2,ES137)</f>
        <v>0</v>
      </c>
      <c r="FE137" s="229">
        <f t="shared" ref="FE137" si="2656">IF($I137&lt;=15,ET137/2,ET137)</f>
        <v>0</v>
      </c>
      <c r="FF137" s="229">
        <f t="shared" ref="FF137" si="2657">IF($I137&lt;=15,EU137/2,EU137)</f>
        <v>0</v>
      </c>
      <c r="FG137" s="247">
        <v>0</v>
      </c>
      <c r="FH137" s="247">
        <v>1</v>
      </c>
      <c r="FI137" s="247">
        <v>0</v>
      </c>
      <c r="FJ137" s="247">
        <v>0</v>
      </c>
      <c r="FK137" s="247">
        <v>0</v>
      </c>
      <c r="FL137" s="247">
        <v>1</v>
      </c>
      <c r="FM137" s="246"/>
      <c r="FN137" s="1370">
        <f t="shared" ref="FN137" si="2658">(((F137/30/8)*1.5)*(Q137+U137+Y137))-(AZ137+BI137+BR137)</f>
        <v>0</v>
      </c>
      <c r="FO137" s="1370">
        <f t="shared" ref="FO137" si="2659">(((F137/30/8)*2)*(S137+W137+AA137))-(BB137+BK137+BT137)</f>
        <v>0</v>
      </c>
      <c r="FP137" s="1371">
        <f t="shared" ref="FP137" si="2660">(SUM(AW137:CF137))-(SUM(CR137:DR137))</f>
        <v>0</v>
      </c>
      <c r="FQ137" s="1370">
        <f t="shared" ref="FQ137" si="2661">(F137/30*I137)-(CR137+DA137+DJ137)</f>
        <v>0</v>
      </c>
      <c r="FR137" s="1372">
        <f>(SUM(EL137:EU137))-((SUM(EW137:FF137))*$FR$5)</f>
        <v>44.1</v>
      </c>
    </row>
    <row r="138" spans="1:189" s="846" customFormat="1" ht="15.75" customHeight="1" outlineLevel="1">
      <c r="B138" s="835"/>
      <c r="C138" s="782"/>
      <c r="D138" s="835"/>
      <c r="F138" s="915">
        <f>+F137</f>
        <v>4002.28</v>
      </c>
      <c r="G138" s="915">
        <f t="shared" ref="G138:H138" si="2662">+G137</f>
        <v>250</v>
      </c>
      <c r="H138" s="915">
        <f t="shared" si="2662"/>
        <v>4252.2800000000007</v>
      </c>
      <c r="I138" s="914"/>
      <c r="J138" s="873"/>
      <c r="K138" s="873"/>
      <c r="L138" s="873"/>
      <c r="M138" s="873"/>
      <c r="N138" s="873"/>
      <c r="O138" s="873"/>
      <c r="P138" s="849"/>
      <c r="Q138" s="915">
        <f>+Q137</f>
        <v>0</v>
      </c>
      <c r="R138" s="915">
        <f t="shared" ref="R138:CB138" si="2663">+R137</f>
        <v>0</v>
      </c>
      <c r="S138" s="915">
        <f t="shared" si="2663"/>
        <v>0</v>
      </c>
      <c r="T138" s="915">
        <f t="shared" si="2663"/>
        <v>0</v>
      </c>
      <c r="U138" s="915">
        <f t="shared" si="2663"/>
        <v>0</v>
      </c>
      <c r="V138" s="915">
        <f t="shared" si="2663"/>
        <v>0</v>
      </c>
      <c r="W138" s="915">
        <f t="shared" si="2663"/>
        <v>0</v>
      </c>
      <c r="X138" s="915">
        <f t="shared" si="2663"/>
        <v>0</v>
      </c>
      <c r="Y138" s="915">
        <f t="shared" si="2663"/>
        <v>0</v>
      </c>
      <c r="Z138" s="915">
        <f t="shared" si="2663"/>
        <v>0</v>
      </c>
      <c r="AA138" s="915">
        <f t="shared" si="2663"/>
        <v>0</v>
      </c>
      <c r="AB138" s="915">
        <f t="shared" si="2663"/>
        <v>0</v>
      </c>
      <c r="AC138" s="915">
        <f t="shared" si="2663"/>
        <v>0</v>
      </c>
      <c r="AD138" s="915">
        <f t="shared" si="2663"/>
        <v>0</v>
      </c>
      <c r="AE138" s="915">
        <f t="shared" si="2663"/>
        <v>0</v>
      </c>
      <c r="AF138" s="915">
        <f t="shared" si="2663"/>
        <v>0</v>
      </c>
      <c r="AG138" s="915">
        <f t="shared" si="2663"/>
        <v>0</v>
      </c>
      <c r="AH138" s="915">
        <f t="shared" si="2663"/>
        <v>0</v>
      </c>
      <c r="AI138" s="915">
        <f t="shared" si="2663"/>
        <v>0</v>
      </c>
      <c r="AJ138" s="915">
        <f t="shared" si="2663"/>
        <v>0</v>
      </c>
      <c r="AK138" s="915">
        <f t="shared" si="2663"/>
        <v>0</v>
      </c>
      <c r="AL138" s="915">
        <f t="shared" si="2663"/>
        <v>0</v>
      </c>
      <c r="AM138" s="915">
        <f t="shared" si="2663"/>
        <v>0</v>
      </c>
      <c r="AN138" s="915">
        <f t="shared" si="2663"/>
        <v>0</v>
      </c>
      <c r="AO138" s="915">
        <f t="shared" si="2663"/>
        <v>0</v>
      </c>
      <c r="AP138" s="915">
        <f t="shared" si="2663"/>
        <v>0</v>
      </c>
      <c r="AQ138" s="915">
        <f t="shared" si="2663"/>
        <v>0</v>
      </c>
      <c r="AR138" s="915">
        <f t="shared" si="2663"/>
        <v>0</v>
      </c>
      <c r="AS138" s="915">
        <f t="shared" si="2663"/>
        <v>0</v>
      </c>
      <c r="AT138" s="915">
        <f t="shared" si="2663"/>
        <v>0</v>
      </c>
      <c r="AU138" s="915">
        <f t="shared" si="2663"/>
        <v>0</v>
      </c>
      <c r="AV138" s="915">
        <f t="shared" si="2663"/>
        <v>0</v>
      </c>
      <c r="AW138" s="1328">
        <f>+AW137</f>
        <v>0</v>
      </c>
      <c r="AX138" s="915">
        <f t="shared" si="2663"/>
        <v>0</v>
      </c>
      <c r="AY138" s="915">
        <f t="shared" si="2663"/>
        <v>0</v>
      </c>
      <c r="AZ138" s="915">
        <f t="shared" si="2663"/>
        <v>0</v>
      </c>
      <c r="BA138" s="915">
        <f t="shared" si="2663"/>
        <v>0</v>
      </c>
      <c r="BB138" s="915">
        <f t="shared" si="2663"/>
        <v>0</v>
      </c>
      <c r="BC138" s="915">
        <f t="shared" si="2663"/>
        <v>0</v>
      </c>
      <c r="BD138" s="915">
        <f t="shared" si="2663"/>
        <v>0</v>
      </c>
      <c r="BE138" s="915">
        <f t="shared" si="2663"/>
        <v>0</v>
      </c>
      <c r="BF138" s="915">
        <f t="shared" si="2663"/>
        <v>2001.14</v>
      </c>
      <c r="BG138" s="915">
        <f t="shared" si="2663"/>
        <v>1927.5</v>
      </c>
      <c r="BH138" s="915">
        <f t="shared" si="2663"/>
        <v>0</v>
      </c>
      <c r="BI138" s="915">
        <f t="shared" si="2663"/>
        <v>0</v>
      </c>
      <c r="BJ138" s="915">
        <f t="shared" si="2663"/>
        <v>0</v>
      </c>
      <c r="BK138" s="915">
        <f t="shared" si="2663"/>
        <v>0</v>
      </c>
      <c r="BL138" s="915">
        <f t="shared" si="2663"/>
        <v>0</v>
      </c>
      <c r="BM138" s="915">
        <f t="shared" si="2663"/>
        <v>253.54443800000001</v>
      </c>
      <c r="BN138" s="915">
        <f t="shared" si="2663"/>
        <v>4182.1844380000002</v>
      </c>
      <c r="BO138" s="915">
        <f t="shared" si="2663"/>
        <v>0</v>
      </c>
      <c r="BP138" s="915">
        <f t="shared" si="2663"/>
        <v>0</v>
      </c>
      <c r="BQ138" s="915">
        <f t="shared" si="2663"/>
        <v>0</v>
      </c>
      <c r="BR138" s="915">
        <f t="shared" si="2663"/>
        <v>0</v>
      </c>
      <c r="BS138" s="915">
        <f t="shared" si="2663"/>
        <v>0</v>
      </c>
      <c r="BT138" s="915">
        <f t="shared" si="2663"/>
        <v>0</v>
      </c>
      <c r="BU138" s="915">
        <f t="shared" si="2663"/>
        <v>0</v>
      </c>
      <c r="BV138" s="915">
        <f t="shared" si="2663"/>
        <v>0</v>
      </c>
      <c r="BW138" s="915">
        <f t="shared" si="2663"/>
        <v>0</v>
      </c>
      <c r="BX138" s="915">
        <f t="shared" si="2663"/>
        <v>0</v>
      </c>
      <c r="BY138" s="915">
        <f t="shared" si="2663"/>
        <v>0</v>
      </c>
      <c r="BZ138" s="915">
        <f t="shared" si="2663"/>
        <v>0</v>
      </c>
      <c r="CA138" s="915">
        <f t="shared" si="2663"/>
        <v>0</v>
      </c>
      <c r="CB138" s="915">
        <f t="shared" si="2663"/>
        <v>0</v>
      </c>
      <c r="CC138" s="915">
        <f t="shared" ref="CC138:EN138" si="2664">+CC137</f>
        <v>0</v>
      </c>
      <c r="CD138" s="915">
        <f t="shared" si="2664"/>
        <v>0</v>
      </c>
      <c r="CE138" s="915">
        <f t="shared" si="2664"/>
        <v>0</v>
      </c>
      <c r="CF138" s="915">
        <f t="shared" si="2664"/>
        <v>0</v>
      </c>
      <c r="CG138" s="915">
        <f t="shared" si="2664"/>
        <v>0</v>
      </c>
      <c r="CH138" s="915">
        <f t="shared" si="2664"/>
        <v>0</v>
      </c>
      <c r="CI138" s="915">
        <f t="shared" si="2664"/>
        <v>0</v>
      </c>
      <c r="CJ138" s="915">
        <f t="shared" si="2664"/>
        <v>0</v>
      </c>
      <c r="CK138" s="915">
        <f t="shared" si="2664"/>
        <v>0</v>
      </c>
      <c r="CL138" s="915">
        <f t="shared" si="2664"/>
        <v>0</v>
      </c>
      <c r="CM138" s="915">
        <f t="shared" si="2664"/>
        <v>0</v>
      </c>
      <c r="CN138" s="915">
        <f t="shared" si="2664"/>
        <v>0</v>
      </c>
      <c r="CO138" s="915">
        <f t="shared" si="2664"/>
        <v>0</v>
      </c>
      <c r="CP138" s="915">
        <f t="shared" si="2664"/>
        <v>0</v>
      </c>
      <c r="CQ138" s="915" t="str">
        <f t="shared" si="2664"/>
        <v>UNHESA</v>
      </c>
      <c r="CR138" s="915">
        <f t="shared" si="2664"/>
        <v>0</v>
      </c>
      <c r="CS138" s="915">
        <f t="shared" si="2664"/>
        <v>0</v>
      </c>
      <c r="CT138" s="915">
        <f t="shared" si="2664"/>
        <v>0</v>
      </c>
      <c r="CU138" s="915">
        <f t="shared" si="2664"/>
        <v>0</v>
      </c>
      <c r="CV138" s="915">
        <f t="shared" si="2664"/>
        <v>0</v>
      </c>
      <c r="CW138" s="915">
        <f t="shared" si="2664"/>
        <v>0</v>
      </c>
      <c r="CX138" s="915">
        <f t="shared" si="2664"/>
        <v>0</v>
      </c>
      <c r="CY138" s="915">
        <f t="shared" si="2664"/>
        <v>0</v>
      </c>
      <c r="CZ138" s="915">
        <f t="shared" si="2664"/>
        <v>0</v>
      </c>
      <c r="DA138" s="915">
        <f t="shared" si="2664"/>
        <v>2001.14</v>
      </c>
      <c r="DB138" s="915">
        <f t="shared" si="2664"/>
        <v>1927.5</v>
      </c>
      <c r="DC138" s="915">
        <f t="shared" si="2664"/>
        <v>0</v>
      </c>
      <c r="DD138" s="915">
        <f t="shared" si="2664"/>
        <v>0</v>
      </c>
      <c r="DE138" s="915">
        <f t="shared" si="2664"/>
        <v>0</v>
      </c>
      <c r="DF138" s="915">
        <f t="shared" si="2664"/>
        <v>0</v>
      </c>
      <c r="DG138" s="915">
        <f t="shared" si="2664"/>
        <v>0</v>
      </c>
      <c r="DH138" s="915">
        <f t="shared" si="2664"/>
        <v>253.54443800000001</v>
      </c>
      <c r="DI138" s="915">
        <f t="shared" si="2664"/>
        <v>4182.1844380000002</v>
      </c>
      <c r="DJ138" s="915">
        <f t="shared" si="2664"/>
        <v>0</v>
      </c>
      <c r="DK138" s="915">
        <f t="shared" si="2664"/>
        <v>0</v>
      </c>
      <c r="DL138" s="915">
        <f t="shared" si="2664"/>
        <v>0</v>
      </c>
      <c r="DM138" s="915">
        <f t="shared" si="2664"/>
        <v>0</v>
      </c>
      <c r="DN138" s="915">
        <f t="shared" si="2664"/>
        <v>0</v>
      </c>
      <c r="DO138" s="915">
        <f t="shared" si="2664"/>
        <v>0</v>
      </c>
      <c r="DP138" s="915">
        <f t="shared" si="2664"/>
        <v>0</v>
      </c>
      <c r="DQ138" s="915">
        <f t="shared" si="2664"/>
        <v>0</v>
      </c>
      <c r="DR138" s="915">
        <f t="shared" si="2664"/>
        <v>0</v>
      </c>
      <c r="DS138" s="915">
        <f t="shared" si="2664"/>
        <v>0</v>
      </c>
      <c r="DT138" s="915">
        <f t="shared" si="2664"/>
        <v>0</v>
      </c>
      <c r="DU138" s="915">
        <f t="shared" si="2664"/>
        <v>0</v>
      </c>
      <c r="DV138" s="915">
        <f t="shared" si="2664"/>
        <v>0</v>
      </c>
      <c r="DW138" s="915">
        <f t="shared" si="2664"/>
        <v>0</v>
      </c>
      <c r="DX138" s="915">
        <f t="shared" si="2664"/>
        <v>0</v>
      </c>
      <c r="DY138" s="915">
        <f t="shared" si="2664"/>
        <v>0</v>
      </c>
      <c r="DZ138" s="915">
        <f t="shared" si="2664"/>
        <v>0</v>
      </c>
      <c r="EA138" s="915">
        <f t="shared" si="2664"/>
        <v>0</v>
      </c>
      <c r="EB138" s="915">
        <f t="shared" si="2664"/>
        <v>0</v>
      </c>
      <c r="EC138" s="915">
        <f t="shared" si="2664"/>
        <v>0</v>
      </c>
      <c r="ED138" s="915">
        <f t="shared" si="2664"/>
        <v>0</v>
      </c>
      <c r="EE138" s="915">
        <f t="shared" si="2664"/>
        <v>0</v>
      </c>
      <c r="EF138" s="915">
        <f t="shared" si="2664"/>
        <v>0</v>
      </c>
      <c r="EG138" s="915">
        <f t="shared" si="2664"/>
        <v>0</v>
      </c>
      <c r="EH138" s="915">
        <f t="shared" si="2664"/>
        <v>0</v>
      </c>
      <c r="EI138" s="915">
        <f t="shared" si="2664"/>
        <v>0</v>
      </c>
      <c r="EJ138" s="915">
        <f t="shared" si="2664"/>
        <v>0</v>
      </c>
      <c r="EK138" s="915">
        <f t="shared" si="2664"/>
        <v>0</v>
      </c>
      <c r="EL138" s="915">
        <f t="shared" si="2664"/>
        <v>88.2</v>
      </c>
      <c r="EM138" s="915">
        <f t="shared" si="2664"/>
        <v>0</v>
      </c>
      <c r="EN138" s="915">
        <f t="shared" si="2664"/>
        <v>0</v>
      </c>
      <c r="EO138" s="915">
        <f t="shared" ref="EO138:FF138" si="2665">+EO137</f>
        <v>0</v>
      </c>
      <c r="EP138" s="915">
        <f t="shared" si="2665"/>
        <v>0</v>
      </c>
      <c r="EQ138" s="915">
        <f t="shared" si="2665"/>
        <v>0</v>
      </c>
      <c r="ER138" s="915">
        <f t="shared" si="2665"/>
        <v>0</v>
      </c>
      <c r="ES138" s="915">
        <f t="shared" si="2665"/>
        <v>0</v>
      </c>
      <c r="ET138" s="915">
        <f t="shared" si="2665"/>
        <v>0</v>
      </c>
      <c r="EU138" s="915">
        <f t="shared" si="2665"/>
        <v>0</v>
      </c>
      <c r="EV138" s="915">
        <f t="shared" si="2665"/>
        <v>0</v>
      </c>
      <c r="EW138" s="915">
        <f t="shared" si="2665"/>
        <v>44.1</v>
      </c>
      <c r="EX138" s="915">
        <f t="shared" si="2665"/>
        <v>0</v>
      </c>
      <c r="EY138" s="915">
        <f t="shared" si="2665"/>
        <v>0</v>
      </c>
      <c r="EZ138" s="915">
        <f t="shared" si="2665"/>
        <v>0</v>
      </c>
      <c r="FA138" s="915">
        <f t="shared" si="2665"/>
        <v>0</v>
      </c>
      <c r="FB138" s="915">
        <f t="shared" si="2665"/>
        <v>0</v>
      </c>
      <c r="FC138" s="915">
        <f t="shared" si="2665"/>
        <v>0</v>
      </c>
      <c r="FD138" s="915">
        <f t="shared" si="2665"/>
        <v>0</v>
      </c>
      <c r="FE138" s="915">
        <f t="shared" si="2665"/>
        <v>0</v>
      </c>
      <c r="FF138" s="915">
        <f t="shared" si="2665"/>
        <v>0</v>
      </c>
      <c r="FG138" s="875"/>
      <c r="FH138" s="875"/>
      <c r="FI138" s="875"/>
      <c r="FJ138" s="875"/>
      <c r="FK138" s="875"/>
      <c r="FL138" s="875"/>
    </row>
    <row r="139" spans="1:189" s="846" customFormat="1" ht="15.75" customHeight="1" outlineLevel="1">
      <c r="B139" s="835"/>
      <c r="C139" s="782" t="s">
        <v>464</v>
      </c>
      <c r="D139" s="835"/>
      <c r="F139" s="915"/>
      <c r="G139" s="915"/>
      <c r="H139" s="915"/>
      <c r="I139" s="914"/>
      <c r="J139" s="873"/>
      <c r="K139" s="873"/>
      <c r="L139" s="873"/>
      <c r="M139" s="873"/>
      <c r="N139" s="873"/>
      <c r="O139" s="873"/>
      <c r="P139" s="849"/>
      <c r="Q139" s="916"/>
      <c r="R139" s="914"/>
      <c r="S139" s="916"/>
      <c r="T139" s="914"/>
      <c r="U139" s="916"/>
      <c r="V139" s="914"/>
      <c r="W139" s="916"/>
      <c r="X139" s="914"/>
      <c r="Y139" s="916"/>
      <c r="Z139" s="914"/>
      <c r="AA139" s="917"/>
      <c r="AB139" s="914"/>
      <c r="AC139" s="917"/>
      <c r="AD139" s="914"/>
      <c r="AE139" s="917"/>
      <c r="AF139" s="914"/>
      <c r="AG139" s="914"/>
      <c r="AH139" s="914"/>
      <c r="AI139" s="917"/>
      <c r="AJ139" s="914"/>
      <c r="AK139" s="914"/>
      <c r="AL139" s="914"/>
      <c r="AM139" s="914"/>
      <c r="AN139" s="914"/>
      <c r="AO139" s="914"/>
      <c r="AP139" s="914"/>
      <c r="AQ139" s="914"/>
      <c r="AR139" s="914"/>
      <c r="AS139" s="914"/>
      <c r="AT139" s="914"/>
      <c r="AU139" s="872"/>
      <c r="AW139" s="914"/>
      <c r="AX139" s="914"/>
      <c r="AY139" s="914"/>
      <c r="AZ139" s="914"/>
      <c r="BA139" s="914"/>
      <c r="BB139" s="914"/>
      <c r="BC139" s="914"/>
      <c r="BD139" s="914"/>
      <c r="BE139" s="914"/>
      <c r="BF139" s="914"/>
      <c r="BG139" s="914"/>
      <c r="BH139" s="914"/>
      <c r="BI139" s="914"/>
      <c r="BJ139" s="914"/>
      <c r="BK139" s="914"/>
      <c r="BL139" s="914"/>
      <c r="BM139" s="914"/>
      <c r="BN139" s="914"/>
      <c r="BO139" s="914"/>
      <c r="BP139" s="914"/>
      <c r="BQ139" s="914"/>
      <c r="BR139" s="914"/>
      <c r="BS139" s="914"/>
      <c r="BT139" s="914"/>
      <c r="BU139" s="914"/>
      <c r="BV139" s="914"/>
      <c r="BW139" s="914"/>
      <c r="BX139" s="914"/>
      <c r="BY139" s="914"/>
      <c r="BZ139" s="914"/>
      <c r="CA139" s="914"/>
      <c r="CB139" s="914"/>
      <c r="CC139" s="914"/>
      <c r="CD139" s="914"/>
      <c r="CE139" s="914"/>
      <c r="CF139" s="914"/>
      <c r="CG139" s="914"/>
      <c r="CH139" s="914"/>
      <c r="CI139" s="914"/>
      <c r="CJ139" s="914"/>
      <c r="CK139" s="914"/>
      <c r="CL139" s="914"/>
      <c r="CM139" s="914"/>
      <c r="CN139" s="914"/>
      <c r="CO139" s="914"/>
      <c r="CR139" s="878"/>
      <c r="CS139" s="878"/>
      <c r="CT139" s="878"/>
      <c r="CU139" s="878"/>
      <c r="CV139" s="878"/>
      <c r="CW139" s="878"/>
      <c r="CX139" s="878"/>
      <c r="CY139" s="878"/>
      <c r="CZ139" s="878"/>
      <c r="DA139" s="878"/>
      <c r="DB139" s="878"/>
      <c r="DC139" s="878"/>
      <c r="DD139" s="878"/>
      <c r="DE139" s="878"/>
      <c r="DF139" s="878"/>
      <c r="DG139" s="878"/>
      <c r="DH139" s="878"/>
      <c r="DI139" s="872"/>
      <c r="DJ139" s="878"/>
      <c r="DK139" s="878"/>
      <c r="DL139" s="878"/>
      <c r="DM139" s="878"/>
      <c r="DN139" s="878"/>
      <c r="DO139" s="878"/>
      <c r="DP139" s="878"/>
      <c r="DQ139" s="878"/>
      <c r="DR139" s="878"/>
      <c r="DS139" s="878"/>
      <c r="DT139" s="878"/>
      <c r="DU139" s="878"/>
      <c r="DV139" s="878"/>
      <c r="DW139" s="878"/>
      <c r="DX139" s="878"/>
      <c r="DY139" s="878"/>
      <c r="DZ139" s="878"/>
      <c r="EA139" s="878"/>
      <c r="EB139" s="878"/>
      <c r="EC139" s="878"/>
      <c r="ED139" s="878"/>
      <c r="EE139" s="878"/>
      <c r="EF139" s="878"/>
      <c r="EG139" s="878"/>
      <c r="EH139" s="878"/>
      <c r="EI139" s="878"/>
      <c r="EJ139" s="878"/>
      <c r="EL139" s="265"/>
      <c r="EO139" s="246"/>
      <c r="EV139" s="775"/>
      <c r="FG139" s="875"/>
      <c r="FH139" s="875"/>
      <c r="FI139" s="875"/>
      <c r="FJ139" s="875"/>
      <c r="FK139" s="875"/>
      <c r="FL139" s="875"/>
    </row>
    <row r="140" spans="1:189" s="936" customFormat="1" ht="15" customHeight="1" outlineLevel="1">
      <c r="B140" s="302"/>
      <c r="C140" s="227"/>
      <c r="D140" s="228"/>
      <c r="E140" s="229"/>
      <c r="F140" s="231"/>
      <c r="G140" s="230"/>
      <c r="H140" s="230"/>
      <c r="I140" s="231"/>
      <c r="J140" s="234"/>
      <c r="K140" s="912"/>
      <c r="L140" s="234"/>
      <c r="M140" s="234"/>
      <c r="N140" s="234"/>
      <c r="O140" s="234"/>
      <c r="Q140" s="236"/>
      <c r="R140" s="231"/>
      <c r="S140" s="237"/>
      <c r="T140" s="231"/>
      <c r="U140" s="237"/>
      <c r="V140" s="231"/>
      <c r="W140" s="237"/>
      <c r="X140" s="231"/>
      <c r="Y140" s="237"/>
      <c r="Z140" s="231"/>
      <c r="AA140" s="238"/>
      <c r="AB140" s="231"/>
      <c r="AC140" s="238"/>
      <c r="AD140" s="231"/>
      <c r="AE140" s="238"/>
      <c r="AF140" s="231"/>
      <c r="AG140" s="231"/>
      <c r="AH140" s="231"/>
      <c r="AI140" s="238"/>
      <c r="AJ140" s="231"/>
      <c r="AK140" s="230"/>
      <c r="AL140" s="230"/>
      <c r="AM140" s="230"/>
      <c r="AN140" s="230"/>
      <c r="AO140" s="230"/>
      <c r="AP140" s="230"/>
      <c r="AQ140" s="230"/>
      <c r="AR140" s="230"/>
      <c r="AS140" s="230"/>
      <c r="AT140" s="230"/>
      <c r="AU140" s="230"/>
      <c r="AV140" s="242"/>
      <c r="AW140" s="231"/>
      <c r="AX140" s="231"/>
      <c r="AY140" s="231"/>
      <c r="AZ140" s="231"/>
      <c r="BA140" s="231"/>
      <c r="BB140" s="231"/>
      <c r="BC140" s="231"/>
      <c r="BD140" s="231"/>
      <c r="BE140" s="231"/>
      <c r="BF140" s="231"/>
      <c r="BG140" s="857"/>
      <c r="BH140" s="231"/>
      <c r="BI140" s="231"/>
      <c r="BJ140" s="231"/>
      <c r="BK140" s="231"/>
      <c r="BL140" s="231"/>
      <c r="BM140" s="231"/>
      <c r="BN140" s="230"/>
      <c r="BO140" s="231"/>
      <c r="BP140" s="231"/>
      <c r="BQ140" s="231"/>
      <c r="BR140" s="231"/>
      <c r="BS140" s="231"/>
      <c r="BT140" s="231"/>
      <c r="BU140" s="231"/>
      <c r="BV140" s="231"/>
      <c r="BW140" s="231"/>
      <c r="BX140" s="985"/>
      <c r="BY140" s="986"/>
      <c r="BZ140" s="986"/>
      <c r="CA140" s="986"/>
      <c r="CB140" s="986"/>
      <c r="CC140" s="986"/>
      <c r="CD140" s="986"/>
      <c r="CE140" s="986"/>
      <c r="CF140" s="986"/>
      <c r="CG140" s="986"/>
      <c r="CH140" s="986"/>
      <c r="CI140" s="986"/>
      <c r="CJ140" s="986"/>
      <c r="CK140" s="986"/>
      <c r="CL140" s="986"/>
      <c r="CM140" s="986"/>
      <c r="CN140" s="986"/>
      <c r="CO140" s="987"/>
      <c r="CQ140" s="229"/>
      <c r="CR140" s="231"/>
      <c r="CS140" s="231"/>
      <c r="CT140" s="231"/>
      <c r="CU140" s="231"/>
      <c r="CV140" s="231"/>
      <c r="CW140" s="231"/>
      <c r="CX140" s="231"/>
      <c r="CY140" s="231"/>
      <c r="CZ140" s="231"/>
      <c r="DA140" s="231"/>
      <c r="DB140" s="231"/>
      <c r="DC140" s="231"/>
      <c r="DD140" s="231"/>
      <c r="DE140" s="231"/>
      <c r="DF140" s="231"/>
      <c r="DG140" s="231"/>
      <c r="DH140" s="231"/>
      <c r="DI140" s="231"/>
      <c r="DJ140" s="231"/>
      <c r="DK140" s="231"/>
      <c r="DL140" s="231"/>
      <c r="DM140" s="231"/>
      <c r="DN140" s="231"/>
      <c r="DO140" s="231"/>
      <c r="DP140" s="231"/>
      <c r="DQ140" s="231"/>
      <c r="DR140" s="231"/>
      <c r="DS140" s="985"/>
      <c r="DT140" s="986"/>
      <c r="DU140" s="986"/>
      <c r="DV140" s="986"/>
      <c r="DW140" s="986"/>
      <c r="DX140" s="986"/>
      <c r="DY140" s="986"/>
      <c r="DZ140" s="986"/>
      <c r="EA140" s="986"/>
      <c r="EB140" s="986"/>
      <c r="EC140" s="986"/>
      <c r="ED140" s="986"/>
      <c r="EE140" s="986"/>
      <c r="EF140" s="986"/>
      <c r="EG140" s="986"/>
      <c r="EH140" s="986"/>
      <c r="EI140" s="986"/>
      <c r="EJ140" s="987"/>
      <c r="EL140" s="1448"/>
      <c r="EM140" s="939"/>
      <c r="EN140" s="939"/>
      <c r="EO140" s="229"/>
      <c r="EP140" s="228"/>
      <c r="EQ140" s="856"/>
      <c r="ER140" s="856"/>
      <c r="ES140" s="856"/>
      <c r="ET140" s="856"/>
      <c r="EU140" s="229"/>
      <c r="EV140" s="246"/>
      <c r="EW140" s="237"/>
      <c r="EX140" s="229"/>
      <c r="EY140" s="229"/>
      <c r="EZ140" s="229"/>
      <c r="FA140" s="229"/>
      <c r="FB140" s="229"/>
      <c r="FC140" s="229"/>
      <c r="FD140" s="229"/>
      <c r="FE140" s="229"/>
      <c r="FF140" s="229"/>
      <c r="FG140" s="247"/>
      <c r="FH140" s="247"/>
      <c r="FI140" s="247"/>
      <c r="FJ140" s="247"/>
      <c r="FK140" s="247"/>
      <c r="FL140" s="247"/>
      <c r="FM140" s="246"/>
      <c r="FN140" s="1370"/>
      <c r="FO140" s="1370"/>
      <c r="FP140" s="1371"/>
      <c r="FQ140" s="1370"/>
      <c r="FR140" s="1372"/>
    </row>
    <row r="141" spans="1:189" s="936" customFormat="1" ht="15" customHeight="1" outlineLevel="1">
      <c r="B141" s="302"/>
      <c r="C141" s="227"/>
      <c r="D141" s="228"/>
      <c r="E141" s="229"/>
      <c r="F141" s="231"/>
      <c r="G141" s="230"/>
      <c r="H141" s="230"/>
      <c r="I141" s="231"/>
      <c r="J141" s="234"/>
      <c r="K141" s="912"/>
      <c r="L141" s="234"/>
      <c r="M141" s="234"/>
      <c r="N141" s="234"/>
      <c r="O141" s="234"/>
      <c r="Q141" s="236"/>
      <c r="R141" s="231"/>
      <c r="S141" s="237"/>
      <c r="T141" s="231"/>
      <c r="U141" s="237"/>
      <c r="V141" s="231"/>
      <c r="W141" s="237"/>
      <c r="X141" s="231"/>
      <c r="Y141" s="237"/>
      <c r="Z141" s="231"/>
      <c r="AA141" s="238"/>
      <c r="AB141" s="231"/>
      <c r="AC141" s="238"/>
      <c r="AD141" s="231"/>
      <c r="AE141" s="238"/>
      <c r="AF141" s="231"/>
      <c r="AG141" s="231"/>
      <c r="AH141" s="231"/>
      <c r="AI141" s="238"/>
      <c r="AJ141" s="231"/>
      <c r="AK141" s="230"/>
      <c r="AL141" s="230"/>
      <c r="AM141" s="230"/>
      <c r="AN141" s="230"/>
      <c r="AO141" s="230"/>
      <c r="AP141" s="230"/>
      <c r="AQ141" s="230"/>
      <c r="AR141" s="230"/>
      <c r="AS141" s="230"/>
      <c r="AT141" s="230"/>
      <c r="AU141" s="230"/>
      <c r="AV141" s="242"/>
      <c r="AW141" s="231"/>
      <c r="AX141" s="231"/>
      <c r="AY141" s="231"/>
      <c r="AZ141" s="231"/>
      <c r="BA141" s="231"/>
      <c r="BB141" s="231"/>
      <c r="BC141" s="231"/>
      <c r="BD141" s="231"/>
      <c r="BE141" s="231"/>
      <c r="BF141" s="231"/>
      <c r="BG141" s="857"/>
      <c r="BH141" s="231"/>
      <c r="BI141" s="231"/>
      <c r="BJ141" s="231"/>
      <c r="BK141" s="231"/>
      <c r="BL141" s="231"/>
      <c r="BM141" s="231"/>
      <c r="BN141" s="230"/>
      <c r="BO141" s="231"/>
      <c r="BP141" s="231"/>
      <c r="BQ141" s="231"/>
      <c r="BR141" s="231"/>
      <c r="BS141" s="231"/>
      <c r="BT141" s="231"/>
      <c r="BU141" s="231"/>
      <c r="BV141" s="231"/>
      <c r="BW141" s="231"/>
      <c r="BX141" s="985"/>
      <c r="BY141" s="986"/>
      <c r="BZ141" s="986"/>
      <c r="CA141" s="986"/>
      <c r="CB141" s="986"/>
      <c r="CC141" s="986"/>
      <c r="CD141" s="986"/>
      <c r="CE141" s="986"/>
      <c r="CF141" s="986"/>
      <c r="CG141" s="986"/>
      <c r="CH141" s="986"/>
      <c r="CI141" s="986"/>
      <c r="CJ141" s="986"/>
      <c r="CK141" s="986"/>
      <c r="CL141" s="986"/>
      <c r="CM141" s="986"/>
      <c r="CN141" s="986"/>
      <c r="CO141" s="987"/>
      <c r="CQ141" s="229"/>
      <c r="CR141" s="231"/>
      <c r="CS141" s="231"/>
      <c r="CT141" s="231"/>
      <c r="CU141" s="231"/>
      <c r="CV141" s="231"/>
      <c r="CW141" s="231"/>
      <c r="CX141" s="231"/>
      <c r="CY141" s="231"/>
      <c r="CZ141" s="231"/>
      <c r="DA141" s="231"/>
      <c r="DB141" s="231"/>
      <c r="DC141" s="231"/>
      <c r="DD141" s="231"/>
      <c r="DE141" s="231"/>
      <c r="DF141" s="231"/>
      <c r="DG141" s="231"/>
      <c r="DH141" s="231"/>
      <c r="DI141" s="231"/>
      <c r="DJ141" s="231"/>
      <c r="DK141" s="231"/>
      <c r="DL141" s="231"/>
      <c r="DM141" s="231"/>
      <c r="DN141" s="231"/>
      <c r="DO141" s="231"/>
      <c r="DP141" s="231"/>
      <c r="DQ141" s="231"/>
      <c r="DR141" s="231"/>
      <c r="DS141" s="985"/>
      <c r="DT141" s="986"/>
      <c r="DU141" s="986"/>
      <c r="DV141" s="986"/>
      <c r="DW141" s="986"/>
      <c r="DX141" s="986"/>
      <c r="DY141" s="986"/>
      <c r="DZ141" s="986"/>
      <c r="EA141" s="986"/>
      <c r="EB141" s="986"/>
      <c r="EC141" s="986"/>
      <c r="ED141" s="986"/>
      <c r="EE141" s="986"/>
      <c r="EF141" s="986"/>
      <c r="EG141" s="986"/>
      <c r="EH141" s="986"/>
      <c r="EI141" s="986"/>
      <c r="EJ141" s="987"/>
      <c r="EL141" s="939"/>
      <c r="EM141" s="939"/>
      <c r="EN141" s="939"/>
      <c r="EO141" s="229"/>
      <c r="EP141" s="228"/>
      <c r="EQ141" s="856"/>
      <c r="ER141" s="856"/>
      <c r="ES141" s="856"/>
      <c r="ET141" s="856"/>
      <c r="EU141" s="229"/>
      <c r="EV141" s="246"/>
      <c r="EW141" s="237"/>
      <c r="EX141" s="229"/>
      <c r="EY141" s="229"/>
      <c r="EZ141" s="229"/>
      <c r="FA141" s="229"/>
      <c r="FB141" s="229"/>
      <c r="FC141" s="229"/>
      <c r="FD141" s="229"/>
      <c r="FE141" s="229"/>
      <c r="FF141" s="229"/>
      <c r="FG141" s="247"/>
      <c r="FH141" s="247"/>
      <c r="FI141" s="247"/>
      <c r="FJ141" s="247"/>
      <c r="FK141" s="247"/>
      <c r="FL141" s="247"/>
      <c r="FM141" s="246"/>
      <c r="FN141" s="1370"/>
      <c r="FO141" s="1370"/>
      <c r="FP141" s="1371"/>
      <c r="FQ141" s="1370"/>
      <c r="FR141" s="1372"/>
    </row>
    <row r="142" spans="1:189" s="846" customFormat="1" ht="15.75" customHeight="1" outlineLevel="1">
      <c r="B142" s="835"/>
      <c r="C142" s="782"/>
      <c r="D142" s="835"/>
      <c r="F142" s="915">
        <f>SUM(F140:F141)</f>
        <v>0</v>
      </c>
      <c r="G142" s="915">
        <f t="shared" ref="G142:H142" si="2666">SUM(G140:G141)</f>
        <v>0</v>
      </c>
      <c r="H142" s="915">
        <f t="shared" si="2666"/>
        <v>0</v>
      </c>
      <c r="I142" s="914"/>
      <c r="J142" s="873"/>
      <c r="K142" s="873"/>
      <c r="L142" s="873"/>
      <c r="M142" s="873"/>
      <c r="N142" s="873"/>
      <c r="O142" s="873"/>
      <c r="P142" s="849"/>
      <c r="Q142" s="915">
        <f t="shared" ref="Q142" si="2667">SUM(Q140:Q141)</f>
        <v>0</v>
      </c>
      <c r="R142" s="915">
        <f t="shared" ref="R142" si="2668">SUM(R140:R141)</f>
        <v>0</v>
      </c>
      <c r="S142" s="915">
        <f t="shared" ref="S142" si="2669">SUM(S140:S141)</f>
        <v>0</v>
      </c>
      <c r="T142" s="915">
        <f t="shared" ref="T142" si="2670">SUM(T140:T141)</f>
        <v>0</v>
      </c>
      <c r="U142" s="915">
        <f t="shared" ref="U142" si="2671">SUM(U140:U141)</f>
        <v>0</v>
      </c>
      <c r="V142" s="915">
        <f t="shared" ref="V142" si="2672">SUM(V140:V141)</f>
        <v>0</v>
      </c>
      <c r="W142" s="915">
        <f t="shared" ref="W142" si="2673">SUM(W140:W141)</f>
        <v>0</v>
      </c>
      <c r="X142" s="915">
        <f t="shared" ref="X142" si="2674">SUM(X140:X141)</f>
        <v>0</v>
      </c>
      <c r="Y142" s="915">
        <f t="shared" ref="Y142" si="2675">SUM(Y140:Y141)</f>
        <v>0</v>
      </c>
      <c r="Z142" s="915">
        <f t="shared" ref="Z142" si="2676">SUM(Z140:Z141)</f>
        <v>0</v>
      </c>
      <c r="AA142" s="915">
        <f t="shared" ref="AA142" si="2677">SUM(AA140:AA141)</f>
        <v>0</v>
      </c>
      <c r="AB142" s="915">
        <f t="shared" ref="AB142" si="2678">SUM(AB140:AB141)</f>
        <v>0</v>
      </c>
      <c r="AC142" s="915">
        <f t="shared" ref="AC142" si="2679">SUM(AC140:AC141)</f>
        <v>0</v>
      </c>
      <c r="AD142" s="915">
        <f t="shared" ref="AD142" si="2680">SUM(AD140:AD141)</f>
        <v>0</v>
      </c>
      <c r="AE142" s="915">
        <f t="shared" ref="AE142" si="2681">SUM(AE140:AE141)</f>
        <v>0</v>
      </c>
      <c r="AF142" s="915">
        <f t="shared" ref="AF142" si="2682">SUM(AF140:AF141)</f>
        <v>0</v>
      </c>
      <c r="AG142" s="915">
        <f t="shared" ref="AG142" si="2683">SUM(AG140:AG141)</f>
        <v>0</v>
      </c>
      <c r="AH142" s="915">
        <f t="shared" ref="AH142" si="2684">SUM(AH140:AH141)</f>
        <v>0</v>
      </c>
      <c r="AI142" s="915">
        <f t="shared" ref="AI142" si="2685">SUM(AI140:AI141)</f>
        <v>0</v>
      </c>
      <c r="AJ142" s="915">
        <f t="shared" ref="AJ142" si="2686">SUM(AJ140:AJ141)</f>
        <v>0</v>
      </c>
      <c r="AK142" s="915">
        <f t="shared" ref="AK142" si="2687">SUM(AK140:AK141)</f>
        <v>0</v>
      </c>
      <c r="AL142" s="915">
        <f t="shared" ref="AL142" si="2688">SUM(AL140:AL141)</f>
        <v>0</v>
      </c>
      <c r="AM142" s="915">
        <f t="shared" ref="AM142" si="2689">SUM(AM140:AM141)</f>
        <v>0</v>
      </c>
      <c r="AN142" s="915">
        <f t="shared" ref="AN142" si="2690">SUM(AN140:AN141)</f>
        <v>0</v>
      </c>
      <c r="AO142" s="915">
        <f t="shared" ref="AO142" si="2691">SUM(AO140:AO141)</f>
        <v>0</v>
      </c>
      <c r="AP142" s="915">
        <f t="shared" ref="AP142" si="2692">SUM(AP140:AP141)</f>
        <v>0</v>
      </c>
      <c r="AQ142" s="915">
        <f t="shared" ref="AQ142" si="2693">SUM(AQ140:AQ141)</f>
        <v>0</v>
      </c>
      <c r="AR142" s="915">
        <f t="shared" ref="AR142" si="2694">SUM(AR140:AR141)</f>
        <v>0</v>
      </c>
      <c r="AS142" s="915">
        <f t="shared" ref="AS142" si="2695">SUM(AS140:AS141)</f>
        <v>0</v>
      </c>
      <c r="AT142" s="915">
        <f t="shared" ref="AT142" si="2696">SUM(AT140:AT141)</f>
        <v>0</v>
      </c>
      <c r="AU142" s="915">
        <f t="shared" ref="AU142" si="2697">SUM(AU140:AU141)</f>
        <v>0</v>
      </c>
      <c r="AV142" s="915">
        <f t="shared" ref="AV142" si="2698">SUM(AV140:AV141)</f>
        <v>0</v>
      </c>
      <c r="AW142" s="915">
        <f t="shared" ref="AW142" si="2699">SUM(AW140:AW141)</f>
        <v>0</v>
      </c>
      <c r="AX142" s="915">
        <f t="shared" ref="AX142" si="2700">SUM(AX140:AX141)</f>
        <v>0</v>
      </c>
      <c r="AY142" s="915">
        <f t="shared" ref="AY142" si="2701">SUM(AY140:AY141)</f>
        <v>0</v>
      </c>
      <c r="AZ142" s="915">
        <f t="shared" ref="AZ142" si="2702">SUM(AZ140:AZ141)</f>
        <v>0</v>
      </c>
      <c r="BA142" s="915">
        <f t="shared" ref="BA142" si="2703">SUM(BA140:BA141)</f>
        <v>0</v>
      </c>
      <c r="BB142" s="915">
        <f t="shared" ref="BB142" si="2704">SUM(BB140:BB141)</f>
        <v>0</v>
      </c>
      <c r="BC142" s="915">
        <f t="shared" ref="BC142" si="2705">SUM(BC140:BC141)</f>
        <v>0</v>
      </c>
      <c r="BD142" s="915">
        <f t="shared" ref="BD142" si="2706">SUM(BD140:BD141)</f>
        <v>0</v>
      </c>
      <c r="BE142" s="915">
        <f t="shared" ref="BE142" si="2707">SUM(BE140:BE141)</f>
        <v>0</v>
      </c>
      <c r="BF142" s="915">
        <f t="shared" ref="BF142" si="2708">SUM(BF140:BF141)</f>
        <v>0</v>
      </c>
      <c r="BG142" s="915">
        <f t="shared" ref="BG142" si="2709">SUM(BG140:BG141)</f>
        <v>0</v>
      </c>
      <c r="BH142" s="915">
        <f t="shared" ref="BH142" si="2710">SUM(BH140:BH141)</f>
        <v>0</v>
      </c>
      <c r="BI142" s="915">
        <f t="shared" ref="BI142" si="2711">SUM(BI140:BI141)</f>
        <v>0</v>
      </c>
      <c r="BJ142" s="915">
        <f t="shared" ref="BJ142" si="2712">SUM(BJ140:BJ141)</f>
        <v>0</v>
      </c>
      <c r="BK142" s="915">
        <f t="shared" ref="BK142" si="2713">SUM(BK140:BK141)</f>
        <v>0</v>
      </c>
      <c r="BL142" s="915">
        <f t="shared" ref="BL142" si="2714">SUM(BL140:BL141)</f>
        <v>0</v>
      </c>
      <c r="BM142" s="915">
        <f t="shared" ref="BM142" si="2715">SUM(BM140:BM141)</f>
        <v>0</v>
      </c>
      <c r="BN142" s="915">
        <f t="shared" ref="BN142" si="2716">SUM(BN140:BN141)</f>
        <v>0</v>
      </c>
      <c r="BO142" s="915">
        <f t="shared" ref="BO142" si="2717">SUM(BO140:BO141)</f>
        <v>0</v>
      </c>
      <c r="BP142" s="915">
        <f t="shared" ref="BP142" si="2718">SUM(BP140:BP141)</f>
        <v>0</v>
      </c>
      <c r="BQ142" s="915">
        <f t="shared" ref="BQ142" si="2719">SUM(BQ140:BQ141)</f>
        <v>0</v>
      </c>
      <c r="BR142" s="915">
        <f t="shared" ref="BR142" si="2720">SUM(BR140:BR141)</f>
        <v>0</v>
      </c>
      <c r="BS142" s="915">
        <f t="shared" ref="BS142" si="2721">SUM(BS140:BS141)</f>
        <v>0</v>
      </c>
      <c r="BT142" s="915">
        <f t="shared" ref="BT142" si="2722">SUM(BT140:BT141)</f>
        <v>0</v>
      </c>
      <c r="BU142" s="915">
        <f t="shared" ref="BU142" si="2723">SUM(BU140:BU141)</f>
        <v>0</v>
      </c>
      <c r="BV142" s="915">
        <f t="shared" ref="BV142" si="2724">SUM(BV140:BV141)</f>
        <v>0</v>
      </c>
      <c r="BW142" s="915">
        <f t="shared" ref="BW142" si="2725">SUM(BW140:BW141)</f>
        <v>0</v>
      </c>
      <c r="BX142" s="915">
        <f t="shared" ref="BX142" si="2726">SUM(BX140:BX141)</f>
        <v>0</v>
      </c>
      <c r="BY142" s="915">
        <f t="shared" ref="BY142" si="2727">SUM(BY140:BY141)</f>
        <v>0</v>
      </c>
      <c r="BZ142" s="915">
        <f t="shared" ref="BZ142" si="2728">SUM(BZ140:BZ141)</f>
        <v>0</v>
      </c>
      <c r="CA142" s="915">
        <f t="shared" ref="CA142" si="2729">SUM(CA140:CA141)</f>
        <v>0</v>
      </c>
      <c r="CB142" s="915">
        <f t="shared" ref="CB142" si="2730">SUM(CB140:CB141)</f>
        <v>0</v>
      </c>
      <c r="CC142" s="915">
        <f t="shared" ref="CC142" si="2731">SUM(CC140:CC141)</f>
        <v>0</v>
      </c>
      <c r="CD142" s="915">
        <f t="shared" ref="CD142" si="2732">SUM(CD140:CD141)</f>
        <v>0</v>
      </c>
      <c r="CE142" s="915">
        <f t="shared" ref="CE142" si="2733">SUM(CE140:CE141)</f>
        <v>0</v>
      </c>
      <c r="CF142" s="915">
        <f t="shared" ref="CF142" si="2734">SUM(CF140:CF141)</f>
        <v>0</v>
      </c>
      <c r="CG142" s="915">
        <f t="shared" ref="CG142" si="2735">SUM(CG140:CG141)</f>
        <v>0</v>
      </c>
      <c r="CH142" s="915">
        <f t="shared" ref="CH142" si="2736">SUM(CH140:CH141)</f>
        <v>0</v>
      </c>
      <c r="CI142" s="915">
        <f t="shared" ref="CI142" si="2737">SUM(CI140:CI141)</f>
        <v>0</v>
      </c>
      <c r="CJ142" s="915">
        <f t="shared" ref="CJ142" si="2738">SUM(CJ140:CJ141)</f>
        <v>0</v>
      </c>
      <c r="CK142" s="915">
        <f t="shared" ref="CK142" si="2739">SUM(CK140:CK141)</f>
        <v>0</v>
      </c>
      <c r="CL142" s="915">
        <f t="shared" ref="CL142" si="2740">SUM(CL140:CL141)</f>
        <v>0</v>
      </c>
      <c r="CM142" s="915">
        <f t="shared" ref="CM142" si="2741">SUM(CM140:CM141)</f>
        <v>0</v>
      </c>
      <c r="CN142" s="915">
        <f t="shared" ref="CN142" si="2742">SUM(CN140:CN141)</f>
        <v>0</v>
      </c>
      <c r="CO142" s="915">
        <f t="shared" ref="CO142" si="2743">SUM(CO140:CO141)</f>
        <v>0</v>
      </c>
      <c r="CP142" s="915">
        <f t="shared" ref="CP142" si="2744">SUM(CP140:CP141)</f>
        <v>0</v>
      </c>
      <c r="CQ142" s="915">
        <f t="shared" ref="CQ142" si="2745">SUM(CQ140:CQ141)</f>
        <v>0</v>
      </c>
      <c r="CR142" s="915">
        <f t="shared" ref="CR142" si="2746">SUM(CR140:CR141)</f>
        <v>0</v>
      </c>
      <c r="CS142" s="915">
        <f t="shared" ref="CS142" si="2747">SUM(CS140:CS141)</f>
        <v>0</v>
      </c>
      <c r="CT142" s="915">
        <f t="shared" ref="CT142" si="2748">SUM(CT140:CT141)</f>
        <v>0</v>
      </c>
      <c r="CU142" s="915">
        <f t="shared" ref="CU142" si="2749">SUM(CU140:CU141)</f>
        <v>0</v>
      </c>
      <c r="CV142" s="915">
        <f t="shared" ref="CV142" si="2750">SUM(CV140:CV141)</f>
        <v>0</v>
      </c>
      <c r="CW142" s="915">
        <f t="shared" ref="CW142" si="2751">SUM(CW140:CW141)</f>
        <v>0</v>
      </c>
      <c r="CX142" s="915">
        <f t="shared" ref="CX142" si="2752">SUM(CX140:CX141)</f>
        <v>0</v>
      </c>
      <c r="CY142" s="915">
        <f t="shared" ref="CY142" si="2753">SUM(CY140:CY141)</f>
        <v>0</v>
      </c>
      <c r="CZ142" s="915">
        <f t="shared" ref="CZ142" si="2754">SUM(CZ140:CZ141)</f>
        <v>0</v>
      </c>
      <c r="DA142" s="915">
        <f t="shared" ref="DA142" si="2755">SUM(DA140:DA141)</f>
        <v>0</v>
      </c>
      <c r="DB142" s="915">
        <f t="shared" ref="DB142" si="2756">SUM(DB140:DB141)</f>
        <v>0</v>
      </c>
      <c r="DC142" s="915">
        <f t="shared" ref="DC142" si="2757">SUM(DC140:DC141)</f>
        <v>0</v>
      </c>
      <c r="DD142" s="915">
        <f t="shared" ref="DD142" si="2758">SUM(DD140:DD141)</f>
        <v>0</v>
      </c>
      <c r="DE142" s="915">
        <f t="shared" ref="DE142" si="2759">SUM(DE140:DE141)</f>
        <v>0</v>
      </c>
      <c r="DF142" s="915">
        <f t="shared" ref="DF142" si="2760">SUM(DF140:DF141)</f>
        <v>0</v>
      </c>
      <c r="DG142" s="915">
        <f t="shared" ref="DG142" si="2761">SUM(DG140:DG141)</f>
        <v>0</v>
      </c>
      <c r="DH142" s="915">
        <f t="shared" ref="DH142" si="2762">SUM(DH140:DH141)</f>
        <v>0</v>
      </c>
      <c r="DI142" s="915">
        <f t="shared" ref="DI142" si="2763">SUM(DI140:DI141)</f>
        <v>0</v>
      </c>
      <c r="DJ142" s="915">
        <f t="shared" ref="DJ142" si="2764">SUM(DJ140:DJ141)</f>
        <v>0</v>
      </c>
      <c r="DK142" s="915">
        <f t="shared" ref="DK142" si="2765">SUM(DK140:DK141)</f>
        <v>0</v>
      </c>
      <c r="DL142" s="915">
        <f t="shared" ref="DL142" si="2766">SUM(DL140:DL141)</f>
        <v>0</v>
      </c>
      <c r="DM142" s="915">
        <f t="shared" ref="DM142" si="2767">SUM(DM140:DM141)</f>
        <v>0</v>
      </c>
      <c r="DN142" s="915">
        <f t="shared" ref="DN142" si="2768">SUM(DN140:DN141)</f>
        <v>0</v>
      </c>
      <c r="DO142" s="915">
        <f t="shared" ref="DO142" si="2769">SUM(DO140:DO141)</f>
        <v>0</v>
      </c>
      <c r="DP142" s="915">
        <f t="shared" ref="DP142" si="2770">SUM(DP140:DP141)</f>
        <v>0</v>
      </c>
      <c r="DQ142" s="915">
        <f t="shared" ref="DQ142" si="2771">SUM(DQ140:DQ141)</f>
        <v>0</v>
      </c>
      <c r="DR142" s="915">
        <f t="shared" ref="DR142" si="2772">SUM(DR140:DR141)</f>
        <v>0</v>
      </c>
      <c r="DS142" s="915">
        <f t="shared" ref="DS142" si="2773">SUM(DS140:DS141)</f>
        <v>0</v>
      </c>
      <c r="DT142" s="915">
        <f t="shared" ref="DT142" si="2774">SUM(DT140:DT141)</f>
        <v>0</v>
      </c>
      <c r="DU142" s="915">
        <f t="shared" ref="DU142" si="2775">SUM(DU140:DU141)</f>
        <v>0</v>
      </c>
      <c r="DV142" s="915">
        <f t="shared" ref="DV142" si="2776">SUM(DV140:DV141)</f>
        <v>0</v>
      </c>
      <c r="DW142" s="915">
        <f t="shared" ref="DW142" si="2777">SUM(DW140:DW141)</f>
        <v>0</v>
      </c>
      <c r="DX142" s="915">
        <f t="shared" ref="DX142" si="2778">SUM(DX140:DX141)</f>
        <v>0</v>
      </c>
      <c r="DY142" s="915">
        <f t="shared" ref="DY142" si="2779">SUM(DY140:DY141)</f>
        <v>0</v>
      </c>
      <c r="DZ142" s="915">
        <f t="shared" ref="DZ142" si="2780">SUM(DZ140:DZ141)</f>
        <v>0</v>
      </c>
      <c r="EA142" s="915">
        <f t="shared" ref="EA142" si="2781">SUM(EA140:EA141)</f>
        <v>0</v>
      </c>
      <c r="EB142" s="915">
        <f t="shared" ref="EB142" si="2782">SUM(EB140:EB141)</f>
        <v>0</v>
      </c>
      <c r="EC142" s="915">
        <f t="shared" ref="EC142" si="2783">SUM(EC140:EC141)</f>
        <v>0</v>
      </c>
      <c r="ED142" s="915">
        <f t="shared" ref="ED142" si="2784">SUM(ED140:ED141)</f>
        <v>0</v>
      </c>
      <c r="EE142" s="915">
        <f t="shared" ref="EE142" si="2785">SUM(EE140:EE141)</f>
        <v>0</v>
      </c>
      <c r="EF142" s="915">
        <f t="shared" ref="EF142" si="2786">SUM(EF140:EF141)</f>
        <v>0</v>
      </c>
      <c r="EG142" s="915">
        <f t="shared" ref="EG142" si="2787">SUM(EG140:EG141)</f>
        <v>0</v>
      </c>
      <c r="EH142" s="915">
        <f t="shared" ref="EH142" si="2788">SUM(EH140:EH141)</f>
        <v>0</v>
      </c>
      <c r="EI142" s="915">
        <f t="shared" ref="EI142" si="2789">SUM(EI140:EI141)</f>
        <v>0</v>
      </c>
      <c r="EJ142" s="915">
        <f t="shared" ref="EJ142" si="2790">SUM(EJ140:EJ141)</f>
        <v>0</v>
      </c>
      <c r="EK142" s="915">
        <f t="shared" ref="EK142" si="2791">SUM(EK140:EK141)</f>
        <v>0</v>
      </c>
      <c r="EL142" s="915">
        <f t="shared" ref="EL142" si="2792">SUM(EL140:EL141)</f>
        <v>0</v>
      </c>
      <c r="EM142" s="915">
        <f t="shared" ref="EM142" si="2793">SUM(EM140:EM141)</f>
        <v>0</v>
      </c>
      <c r="EN142" s="915">
        <f t="shared" ref="EN142" si="2794">SUM(EN140:EN141)</f>
        <v>0</v>
      </c>
      <c r="EO142" s="915">
        <f t="shared" ref="EO142" si="2795">SUM(EO140:EO141)</f>
        <v>0</v>
      </c>
      <c r="EP142" s="915">
        <f t="shared" ref="EP142" si="2796">SUM(EP140:EP141)</f>
        <v>0</v>
      </c>
      <c r="EQ142" s="915">
        <f t="shared" ref="EQ142" si="2797">SUM(EQ140:EQ141)</f>
        <v>0</v>
      </c>
      <c r="ER142" s="915">
        <f t="shared" ref="ER142" si="2798">SUM(ER140:ER141)</f>
        <v>0</v>
      </c>
      <c r="ES142" s="915">
        <f t="shared" ref="ES142" si="2799">SUM(ES140:ES141)</f>
        <v>0</v>
      </c>
      <c r="ET142" s="915">
        <f t="shared" ref="ET142" si="2800">SUM(ET140:ET141)</f>
        <v>0</v>
      </c>
      <c r="EU142" s="915">
        <f t="shared" ref="EU142" si="2801">SUM(EU140:EU141)</f>
        <v>0</v>
      </c>
      <c r="EV142" s="915">
        <f t="shared" ref="EV142" si="2802">SUM(EV140:EV141)</f>
        <v>0</v>
      </c>
      <c r="EW142" s="915">
        <f t="shared" ref="EW142" si="2803">SUM(EW140:EW141)</f>
        <v>0</v>
      </c>
      <c r="EX142" s="915">
        <f t="shared" ref="EX142" si="2804">SUM(EX140:EX141)</f>
        <v>0</v>
      </c>
      <c r="EY142" s="915">
        <f t="shared" ref="EY142" si="2805">SUM(EY140:EY141)</f>
        <v>0</v>
      </c>
      <c r="EZ142" s="915">
        <f t="shared" ref="EZ142" si="2806">SUM(EZ140:EZ141)</f>
        <v>0</v>
      </c>
      <c r="FA142" s="915">
        <f t="shared" ref="FA142" si="2807">SUM(FA140:FA141)</f>
        <v>0</v>
      </c>
      <c r="FB142" s="915">
        <f t="shared" ref="FB142" si="2808">SUM(FB140:FB141)</f>
        <v>0</v>
      </c>
      <c r="FC142" s="915">
        <f t="shared" ref="FC142" si="2809">SUM(FC140:FC141)</f>
        <v>0</v>
      </c>
      <c r="FD142" s="915">
        <f t="shared" ref="FD142" si="2810">SUM(FD140:FD141)</f>
        <v>0</v>
      </c>
      <c r="FE142" s="915">
        <f t="shared" ref="FE142" si="2811">SUM(FE140:FE141)</f>
        <v>0</v>
      </c>
      <c r="FF142" s="915">
        <f t="shared" ref="FF142" si="2812">SUM(FF140:FF141)</f>
        <v>0</v>
      </c>
      <c r="FG142" s="915">
        <f t="shared" ref="FG142" si="2813">SUM(FG140:FG141)</f>
        <v>0</v>
      </c>
      <c r="FH142" s="915">
        <f t="shared" ref="FH142" si="2814">SUM(FH140:FH141)</f>
        <v>0</v>
      </c>
      <c r="FI142" s="915">
        <f t="shared" ref="FI142" si="2815">SUM(FI140:FI141)</f>
        <v>0</v>
      </c>
      <c r="FJ142" s="915">
        <f t="shared" ref="FJ142" si="2816">SUM(FJ140:FJ141)</f>
        <v>0</v>
      </c>
      <c r="FK142" s="915">
        <f t="shared" ref="FK142" si="2817">SUM(FK140:FK141)</f>
        <v>0</v>
      </c>
      <c r="FL142" s="915">
        <f t="shared" ref="FL142" si="2818">SUM(FL140:FL141)</f>
        <v>0</v>
      </c>
      <c r="FM142" s="915">
        <f t="shared" ref="FM142" si="2819">SUM(FM140:FM141)</f>
        <v>0</v>
      </c>
      <c r="FN142" s="915">
        <f t="shared" ref="FN142" si="2820">SUM(FN140:FN141)</f>
        <v>0</v>
      </c>
      <c r="FO142" s="915">
        <f t="shared" ref="FO142" si="2821">SUM(FO140:FO141)</f>
        <v>0</v>
      </c>
      <c r="FP142" s="915">
        <f t="shared" ref="FP142" si="2822">SUM(FP140:FP141)</f>
        <v>0</v>
      </c>
      <c r="FQ142" s="915">
        <f t="shared" ref="FQ142" si="2823">SUM(FQ140:FQ141)</f>
        <v>0</v>
      </c>
      <c r="FR142" s="915">
        <f t="shared" ref="FR142" si="2824">SUM(FR140:FR141)</f>
        <v>0</v>
      </c>
      <c r="FS142" s="915">
        <f t="shared" ref="FS142" si="2825">SUM(FS140:FS141)</f>
        <v>0</v>
      </c>
    </row>
    <row r="143" spans="1:189" s="846" customFormat="1" ht="15.75" customHeight="1" outlineLevel="1">
      <c r="B143" s="835"/>
      <c r="C143" s="782" t="s">
        <v>465</v>
      </c>
      <c r="D143" s="835"/>
      <c r="F143" s="915"/>
      <c r="G143" s="915"/>
      <c r="H143" s="915"/>
      <c r="I143" s="914"/>
      <c r="J143" s="873"/>
      <c r="K143" s="873"/>
      <c r="L143" s="873"/>
      <c r="M143" s="873"/>
      <c r="N143" s="873"/>
      <c r="O143" s="873"/>
      <c r="P143" s="849"/>
      <c r="Q143" s="916"/>
      <c r="R143" s="914"/>
      <c r="S143" s="916"/>
      <c r="T143" s="914"/>
      <c r="U143" s="916"/>
      <c r="V143" s="914"/>
      <c r="W143" s="916"/>
      <c r="X143" s="914"/>
      <c r="Y143" s="916"/>
      <c r="Z143" s="914"/>
      <c r="AA143" s="917"/>
      <c r="AB143" s="914"/>
      <c r="AC143" s="917"/>
      <c r="AD143" s="914"/>
      <c r="AE143" s="917"/>
      <c r="AF143" s="914"/>
      <c r="AG143" s="914"/>
      <c r="AH143" s="914"/>
      <c r="AI143" s="917"/>
      <c r="AJ143" s="914"/>
      <c r="AK143" s="914"/>
      <c r="AL143" s="914"/>
      <c r="AM143" s="914"/>
      <c r="AN143" s="914"/>
      <c r="AO143" s="914"/>
      <c r="AP143" s="914"/>
      <c r="AQ143" s="914"/>
      <c r="AR143" s="914"/>
      <c r="AS143" s="914"/>
      <c r="AT143" s="914"/>
      <c r="AU143" s="872"/>
      <c r="AW143" s="914"/>
      <c r="AX143" s="914"/>
      <c r="AY143" s="914"/>
      <c r="AZ143" s="914"/>
      <c r="BA143" s="914"/>
      <c r="BB143" s="914"/>
      <c r="BC143" s="914"/>
      <c r="BD143" s="914"/>
      <c r="BE143" s="914"/>
      <c r="BF143" s="914"/>
      <c r="BG143" s="914"/>
      <c r="BH143" s="914"/>
      <c r="BI143" s="914"/>
      <c r="BJ143" s="914"/>
      <c r="BK143" s="914"/>
      <c r="BL143" s="914"/>
      <c r="BM143" s="914"/>
      <c r="BN143" s="914"/>
      <c r="BO143" s="914"/>
      <c r="BP143" s="914"/>
      <c r="BQ143" s="914"/>
      <c r="BR143" s="914"/>
      <c r="BS143" s="914"/>
      <c r="BT143" s="914"/>
      <c r="BU143" s="914"/>
      <c r="BV143" s="914"/>
      <c r="BW143" s="914"/>
      <c r="BX143" s="914"/>
      <c r="BY143" s="914"/>
      <c r="BZ143" s="914"/>
      <c r="CA143" s="914"/>
      <c r="CB143" s="914"/>
      <c r="CC143" s="914"/>
      <c r="CD143" s="914"/>
      <c r="CE143" s="914"/>
      <c r="CF143" s="914"/>
      <c r="CG143" s="914"/>
      <c r="CH143" s="914"/>
      <c r="CI143" s="914"/>
      <c r="CJ143" s="914"/>
      <c r="CK143" s="914"/>
      <c r="CL143" s="914"/>
      <c r="CM143" s="914"/>
      <c r="CN143" s="914"/>
      <c r="CO143" s="914"/>
      <c r="CR143" s="878"/>
      <c r="CS143" s="878"/>
      <c r="CT143" s="878"/>
      <c r="CU143" s="878"/>
      <c r="CV143" s="878"/>
      <c r="CW143" s="878"/>
      <c r="CX143" s="878"/>
      <c r="CY143" s="878"/>
      <c r="CZ143" s="878"/>
      <c r="DA143" s="878"/>
      <c r="DB143" s="878"/>
      <c r="DC143" s="878"/>
      <c r="DD143" s="878"/>
      <c r="DE143" s="878"/>
      <c r="DF143" s="878"/>
      <c r="DG143" s="878"/>
      <c r="DH143" s="878"/>
      <c r="DI143" s="872"/>
      <c r="DJ143" s="878"/>
      <c r="DK143" s="878"/>
      <c r="DL143" s="878"/>
      <c r="DM143" s="878"/>
      <c r="DN143" s="878"/>
      <c r="DO143" s="878"/>
      <c r="DP143" s="878"/>
      <c r="DQ143" s="878"/>
      <c r="DR143" s="878"/>
      <c r="DS143" s="878"/>
      <c r="DT143" s="878"/>
      <c r="DU143" s="878"/>
      <c r="DV143" s="878"/>
      <c r="DW143" s="878"/>
      <c r="DX143" s="878"/>
      <c r="DY143" s="878"/>
      <c r="DZ143" s="878"/>
      <c r="EA143" s="878"/>
      <c r="EB143" s="878"/>
      <c r="EC143" s="878"/>
      <c r="ED143" s="878"/>
      <c r="EE143" s="878"/>
      <c r="EF143" s="878"/>
      <c r="EG143" s="878"/>
      <c r="EH143" s="878"/>
      <c r="EI143" s="878"/>
      <c r="EJ143" s="878"/>
      <c r="EL143" s="265"/>
      <c r="EO143" s="246"/>
      <c r="EV143" s="775"/>
      <c r="FG143" s="875"/>
      <c r="FH143" s="875"/>
      <c r="FI143" s="875"/>
      <c r="FJ143" s="875"/>
      <c r="FK143" s="875"/>
      <c r="FL143" s="875"/>
    </row>
    <row r="144" spans="1:189" s="846" customFormat="1" ht="15.75" customHeight="1" outlineLevel="1">
      <c r="A144" s="265">
        <v>201060</v>
      </c>
      <c r="B144" s="835"/>
      <c r="C144" s="782" t="s">
        <v>466</v>
      </c>
      <c r="D144" s="835"/>
      <c r="F144" s="915"/>
      <c r="G144" s="915"/>
      <c r="H144" s="915"/>
      <c r="I144" s="914"/>
      <c r="J144" s="873"/>
      <c r="K144" s="873"/>
      <c r="L144" s="873"/>
      <c r="M144" s="873"/>
      <c r="N144" s="873"/>
      <c r="O144" s="873"/>
      <c r="P144" s="849"/>
      <c r="Q144" s="916"/>
      <c r="R144" s="914"/>
      <c r="S144" s="916"/>
      <c r="T144" s="914"/>
      <c r="U144" s="916"/>
      <c r="V144" s="914"/>
      <c r="W144" s="916"/>
      <c r="X144" s="914"/>
      <c r="Y144" s="916"/>
      <c r="Z144" s="914"/>
      <c r="AA144" s="917"/>
      <c r="AB144" s="914"/>
      <c r="AC144" s="917"/>
      <c r="AD144" s="914"/>
      <c r="AE144" s="917"/>
      <c r="AF144" s="914"/>
      <c r="AG144" s="914"/>
      <c r="AH144" s="914"/>
      <c r="AI144" s="917"/>
      <c r="AJ144" s="914"/>
      <c r="AK144" s="914"/>
      <c r="AL144" s="914"/>
      <c r="AM144" s="914"/>
      <c r="AN144" s="914"/>
      <c r="AO144" s="914"/>
      <c r="AP144" s="914"/>
      <c r="AQ144" s="914"/>
      <c r="AR144" s="914"/>
      <c r="AS144" s="914"/>
      <c r="AT144" s="914"/>
      <c r="AU144" s="872"/>
      <c r="AW144" s="914"/>
      <c r="AX144" s="914"/>
      <c r="AY144" s="914"/>
      <c r="AZ144" s="914"/>
      <c r="BA144" s="914"/>
      <c r="BB144" s="914"/>
      <c r="BC144" s="914"/>
      <c r="BD144" s="914"/>
      <c r="BE144" s="914"/>
      <c r="BF144" s="914"/>
      <c r="BG144" s="914"/>
      <c r="BH144" s="914"/>
      <c r="BI144" s="914"/>
      <c r="BJ144" s="914"/>
      <c r="BK144" s="914"/>
      <c r="BL144" s="914"/>
      <c r="BM144" s="914"/>
      <c r="BN144" s="914"/>
      <c r="BO144" s="914"/>
      <c r="BP144" s="914"/>
      <c r="BQ144" s="914"/>
      <c r="BR144" s="914"/>
      <c r="BS144" s="914"/>
      <c r="BT144" s="914"/>
      <c r="BU144" s="914"/>
      <c r="BV144" s="914"/>
      <c r="BW144" s="914"/>
      <c r="BX144" s="914"/>
      <c r="BY144" s="914"/>
      <c r="BZ144" s="914"/>
      <c r="CA144" s="914"/>
      <c r="CB144" s="914"/>
      <c r="CC144" s="914"/>
      <c r="CD144" s="914"/>
      <c r="CE144" s="914"/>
      <c r="CF144" s="914"/>
      <c r="CG144" s="914"/>
      <c r="CH144" s="914"/>
      <c r="CI144" s="914"/>
      <c r="CJ144" s="914"/>
      <c r="CK144" s="914"/>
      <c r="CL144" s="914"/>
      <c r="CM144" s="914"/>
      <c r="CN144" s="914"/>
      <c r="CO144" s="914"/>
      <c r="CR144" s="878"/>
      <c r="CS144" s="878"/>
      <c r="CT144" s="878"/>
      <c r="CU144" s="878"/>
      <c r="CV144" s="878"/>
      <c r="CW144" s="878"/>
      <c r="CX144" s="878"/>
      <c r="CY144" s="878"/>
      <c r="CZ144" s="878"/>
      <c r="DA144" s="878"/>
      <c r="DB144" s="878"/>
      <c r="DC144" s="878"/>
      <c r="DD144" s="878"/>
      <c r="DE144" s="878"/>
      <c r="DF144" s="878"/>
      <c r="DG144" s="878"/>
      <c r="DH144" s="878"/>
      <c r="DI144" s="872"/>
      <c r="DJ144" s="878"/>
      <c r="DK144" s="878"/>
      <c r="DL144" s="878"/>
      <c r="DM144" s="878"/>
      <c r="DN144" s="878"/>
      <c r="DO144" s="878"/>
      <c r="DP144" s="878"/>
      <c r="DQ144" s="878"/>
      <c r="DR144" s="878"/>
      <c r="DS144" s="878"/>
      <c r="DT144" s="878"/>
      <c r="DU144" s="878"/>
      <c r="DV144" s="878"/>
      <c r="DW144" s="878"/>
      <c r="DX144" s="878"/>
      <c r="DY144" s="878"/>
      <c r="DZ144" s="878"/>
      <c r="EA144" s="878"/>
      <c r="EB144" s="878"/>
      <c r="EC144" s="878"/>
      <c r="ED144" s="878"/>
      <c r="EE144" s="878"/>
      <c r="EF144" s="878"/>
      <c r="EG144" s="878"/>
      <c r="EH144" s="878"/>
      <c r="EI144" s="878"/>
      <c r="EJ144" s="878"/>
      <c r="EL144" s="265"/>
      <c r="EO144" s="246"/>
      <c r="EV144" s="775"/>
      <c r="FG144" s="875"/>
      <c r="FH144" s="875"/>
      <c r="FI144" s="875"/>
      <c r="FJ144" s="875"/>
      <c r="FK144" s="875"/>
      <c r="FL144" s="875"/>
    </row>
    <row r="145" spans="1:174" s="936" customFormat="1" ht="15" customHeight="1" outlineLevel="1">
      <c r="A145" s="265">
        <v>201060</v>
      </c>
      <c r="B145" s="302">
        <v>34</v>
      </c>
      <c r="C145" s="991" t="s">
        <v>467</v>
      </c>
      <c r="D145" s="992" t="s">
        <v>468</v>
      </c>
      <c r="E145" s="993" t="s">
        <v>16</v>
      </c>
      <c r="F145" s="231">
        <v>4002.28</v>
      </c>
      <c r="G145" s="994">
        <v>250</v>
      </c>
      <c r="H145" s="994">
        <f>+F145+G145</f>
        <v>4252.2800000000007</v>
      </c>
      <c r="I145" s="231">
        <v>15</v>
      </c>
      <c r="J145" s="234">
        <v>0</v>
      </c>
      <c r="K145" s="912">
        <v>1</v>
      </c>
      <c r="L145" s="234">
        <v>0</v>
      </c>
      <c r="M145" s="234">
        <v>0</v>
      </c>
      <c r="N145" s="234">
        <v>0</v>
      </c>
      <c r="O145" s="234">
        <f>SUM(J145:N145)</f>
        <v>1</v>
      </c>
      <c r="Q145" s="236"/>
      <c r="R145" s="231">
        <f>($F145/30/8*1.5)*Q145</f>
        <v>0</v>
      </c>
      <c r="S145" s="237"/>
      <c r="T145" s="231">
        <f>($F145/30/8*2)*S145</f>
        <v>0</v>
      </c>
      <c r="U145" s="237"/>
      <c r="V145" s="231">
        <f>($F145/30/8*1.5)*U145</f>
        <v>0</v>
      </c>
      <c r="W145" s="237"/>
      <c r="X145" s="231">
        <f>($F145/30/8*2)*W145</f>
        <v>0</v>
      </c>
      <c r="Y145" s="237"/>
      <c r="Z145" s="231">
        <f>(($F145/30/8)*1.5)*Y145</f>
        <v>0</v>
      </c>
      <c r="AA145" s="238"/>
      <c r="AB145" s="231">
        <f>(($F145/30/8)*2)*AA145</f>
        <v>0</v>
      </c>
      <c r="AC145" s="238"/>
      <c r="AD145" s="231">
        <f>(($F145/30/8)*1.5)*AC145</f>
        <v>0</v>
      </c>
      <c r="AE145" s="238"/>
      <c r="AF145" s="231">
        <f>(($F145/30/8)*2)*AE145</f>
        <v>0</v>
      </c>
      <c r="AG145" s="231"/>
      <c r="AH145" s="231">
        <f>(($F145/30/8)*1.5)*AG145</f>
        <v>0</v>
      </c>
      <c r="AI145" s="238"/>
      <c r="AJ145" s="231">
        <f>(($F145/30/8)*2)*AI145</f>
        <v>0</v>
      </c>
      <c r="AK145" s="230"/>
      <c r="AL145" s="230"/>
      <c r="AM145" s="230"/>
      <c r="AN145" s="230"/>
      <c r="AO145" s="230"/>
      <c r="AP145" s="230"/>
      <c r="AQ145" s="230"/>
      <c r="AR145" s="230"/>
      <c r="AS145" s="230"/>
      <c r="AT145" s="230"/>
      <c r="AU145" s="230"/>
      <c r="AV145" s="242"/>
      <c r="AW145" s="231">
        <f>((F145/30)*I145)*$J145</f>
        <v>0</v>
      </c>
      <c r="AX145" s="231">
        <f>((G145/30)*I145)*$J145</f>
        <v>0</v>
      </c>
      <c r="AY145" s="231">
        <f t="shared" ref="AY145" si="2826">Q145</f>
        <v>0</v>
      </c>
      <c r="AZ145" s="231">
        <f t="shared" ref="AZ145" si="2827">R145</f>
        <v>0</v>
      </c>
      <c r="BA145" s="231">
        <f t="shared" ref="BA145" si="2828">S145</f>
        <v>0</v>
      </c>
      <c r="BB145" s="231">
        <f t="shared" ref="BB145" si="2829">T145</f>
        <v>0</v>
      </c>
      <c r="BC145" s="231">
        <f>AK145+AP145</f>
        <v>0</v>
      </c>
      <c r="BD145" s="231">
        <f t="shared" ref="BD145" si="2830">(AW145+AZ145+BB145+BC145)*0.1267</f>
        <v>0</v>
      </c>
      <c r="BE145" s="231">
        <f>SUM(AW145:BD145)-AY145-BA145</f>
        <v>0</v>
      </c>
      <c r="BF145" s="231">
        <f>(($F145/30)*$I145)*$K145</f>
        <v>2001.14</v>
      </c>
      <c r="BG145" s="857">
        <f>(($G145/30)*$I145)*$K145+1158.75</f>
        <v>1283.75</v>
      </c>
      <c r="BH145" s="231">
        <f t="shared" ref="BH145" si="2831">U145</f>
        <v>0</v>
      </c>
      <c r="BI145" s="231">
        <f t="shared" ref="BI145" si="2832">V145</f>
        <v>0</v>
      </c>
      <c r="BJ145" s="231">
        <f t="shared" ref="BJ145" si="2833">W145</f>
        <v>0</v>
      </c>
      <c r="BK145" s="231">
        <f t="shared" ref="BK145" si="2834">X145</f>
        <v>0</v>
      </c>
      <c r="BL145" s="231">
        <f>AL145+AQ145</f>
        <v>0</v>
      </c>
      <c r="BM145" s="231">
        <f t="shared" ref="BM145" si="2835">(+BF145+BI145+BK145+BL145)*0.1267</f>
        <v>253.54443800000001</v>
      </c>
      <c r="BN145" s="230">
        <f>SUM(BF145:BM145)-BH145-BJ145</f>
        <v>3538.4344380000002</v>
      </c>
      <c r="BO145" s="231">
        <f>(($F145/30)*$I145)*$L145</f>
        <v>0</v>
      </c>
      <c r="BP145" s="231">
        <f>(($G145/30)*$I145)*$L145</f>
        <v>0</v>
      </c>
      <c r="BQ145" s="231">
        <f t="shared" ref="BQ145" si="2836">Y145</f>
        <v>0</v>
      </c>
      <c r="BR145" s="231">
        <f t="shared" ref="BR145" si="2837">Z145</f>
        <v>0</v>
      </c>
      <c r="BS145" s="231">
        <f t="shared" ref="BS145" si="2838">AA145</f>
        <v>0</v>
      </c>
      <c r="BT145" s="231">
        <f t="shared" ref="BT145" si="2839">AB145</f>
        <v>0</v>
      </c>
      <c r="BU145" s="231">
        <f>AM145+AR145</f>
        <v>0</v>
      </c>
      <c r="BV145" s="231">
        <f t="shared" ref="BV145" si="2840">(BO145+BR145+BT145+BU145)*0.1267</f>
        <v>0</v>
      </c>
      <c r="BW145" s="231">
        <f>SUM(BO145:BV145)-BQ145-BS145</f>
        <v>0</v>
      </c>
      <c r="BX145" s="985">
        <f>(($F145/30)*$I145)*$M145</f>
        <v>0</v>
      </c>
      <c r="BY145" s="986">
        <f>(($G145/30)*$I145)*$M145</f>
        <v>0</v>
      </c>
      <c r="BZ145" s="986">
        <f t="shared" ref="BZ145" si="2841">AC145</f>
        <v>0</v>
      </c>
      <c r="CA145" s="986">
        <f t="shared" ref="CA145" si="2842">AD145</f>
        <v>0</v>
      </c>
      <c r="CB145" s="986">
        <f t="shared" ref="CB145" si="2843">AE145</f>
        <v>0</v>
      </c>
      <c r="CC145" s="986">
        <f t="shared" ref="CC145" si="2844">AF145</f>
        <v>0</v>
      </c>
      <c r="CD145" s="986">
        <f>AN145+AS145</f>
        <v>0</v>
      </c>
      <c r="CE145" s="986">
        <f>(BX145+CA145+CC145)*0.1267</f>
        <v>0</v>
      </c>
      <c r="CF145" s="986">
        <f>SUM(BX145:CE145)-BZ145-CB145</f>
        <v>0</v>
      </c>
      <c r="CG145" s="986">
        <f>(($F145/30)*$I145)*N145</f>
        <v>0</v>
      </c>
      <c r="CH145" s="986">
        <f>(($G145/30)*$I145)*$N145</f>
        <v>0</v>
      </c>
      <c r="CI145" s="986">
        <f>+AG145</f>
        <v>0</v>
      </c>
      <c r="CJ145" s="986">
        <f t="shared" ref="CJ145" si="2845">AH145</f>
        <v>0</v>
      </c>
      <c r="CK145" s="986">
        <f t="shared" ref="CK145" si="2846">AI145</f>
        <v>0</v>
      </c>
      <c r="CL145" s="986">
        <f t="shared" ref="CL145" si="2847">AJ145</f>
        <v>0</v>
      </c>
      <c r="CM145" s="986">
        <f>AO145+AT145</f>
        <v>0</v>
      </c>
      <c r="CN145" s="986">
        <f>(CG145+CJ145+CL145)*0.1267</f>
        <v>0</v>
      </c>
      <c r="CO145" s="987">
        <f>SUM(CG145:CN145)-CI145-CK145</f>
        <v>0</v>
      </c>
      <c r="CQ145" s="229" t="s">
        <v>16</v>
      </c>
      <c r="CR145" s="231">
        <f>IF($CQ145="PROQUIMA",$AW145+$BF145+$BO145+$BX145+$CG145,0)</f>
        <v>0</v>
      </c>
      <c r="CS145" s="231">
        <f>IF($CQ145="PROQUIMA",$AX145+$BG145+$BP145+$BY145+$CH145,0)</f>
        <v>0</v>
      </c>
      <c r="CT145" s="231">
        <f>IF($CQ145="PROQUIMA",$AY145+$BH145+$BQ145+$BZ145+$CI145,0)</f>
        <v>0</v>
      </c>
      <c r="CU145" s="231">
        <f>IF($CQ145="PROQUIMA",$AZ145+$BI145+$BR145+$CA145+$CJ145,0)</f>
        <v>0</v>
      </c>
      <c r="CV145" s="231">
        <f>IF($CQ145="PROQUIMA",$BA145+$BJ145+$BS145+$CB145+$CK145,0)</f>
        <v>0</v>
      </c>
      <c r="CW145" s="231">
        <f>IF($CQ145="PROQUIMA",$BB145+$BK145+$BT145+$CC145+$CL145,0)</f>
        <v>0</v>
      </c>
      <c r="CX145" s="231">
        <f>IF($CQ145="PROQUIMA",$BC145+$BL145+$BU145+$CD145+$CM145,0)</f>
        <v>0</v>
      </c>
      <c r="CY145" s="231">
        <f>IF($CQ145="PROQUIMA",$BD145+$BM145+$BV145+$CE145+CN145,0)</f>
        <v>0</v>
      </c>
      <c r="CZ145" s="231">
        <f>SUM(CR145:CY145)-CT145-CV145</f>
        <v>0</v>
      </c>
      <c r="DA145" s="231">
        <f>IF($CQ145="UNHESA",$AW145+$BF145+$BO145+$BX145+$CG145,0)</f>
        <v>2001.14</v>
      </c>
      <c r="DB145" s="231">
        <f>IF($CQ145="UNHESA",$AX145+$BG145+$BP145+$BY145+$CH145,0)</f>
        <v>1283.75</v>
      </c>
      <c r="DC145" s="231">
        <f>IF($CQ145="UNHESA",$AY145+$BH145+$BQ145+$BZ145+$CI145,0)</f>
        <v>0</v>
      </c>
      <c r="DD145" s="231">
        <f>IF($CQ145="UNHESA",$AZ145+$BI145+$BR145+$CA145+$CJ145,0)</f>
        <v>0</v>
      </c>
      <c r="DE145" s="231">
        <f>IF($CQ145="UNHESA",$BA145+$BJ145+$BS145+$CB145+$CK145,0)</f>
        <v>0</v>
      </c>
      <c r="DF145" s="231">
        <f>IF($CQ145="UNHESA",$BB145+$BK145+$BT145+$CC145+$CL145,0)</f>
        <v>0</v>
      </c>
      <c r="DG145" s="231">
        <f>IF($CQ145="UNHESA",$BC145+$BL145+$BU145+$CD145+$CM145,0)</f>
        <v>0</v>
      </c>
      <c r="DH145" s="231">
        <f>IF($CQ145="UNHESA",$BD145+$BM145+$BV145+$CE145+$CN145,0)</f>
        <v>253.54443800000001</v>
      </c>
      <c r="DI145" s="231">
        <f>SUM(DA145:DH145)-DC145-DE145</f>
        <v>3538.4344380000002</v>
      </c>
      <c r="DJ145" s="231">
        <f>IF($CQ145="UNHESA LIQUIDOS",$AW145+$BF145+$BO145+$BX145+$CG145,0)</f>
        <v>0</v>
      </c>
      <c r="DK145" s="231">
        <f>IF($CQ145="UNHESA LIQUIDOS",$AX145+$BG145+$BP145+$BY145+$CH145,0)</f>
        <v>0</v>
      </c>
      <c r="DL145" s="231">
        <f>IF($CQ145="UNHESA LIQUIDOS",$AY145+$BH145+$BQ145+$BZ145+$CI145,0)</f>
        <v>0</v>
      </c>
      <c r="DM145" s="231">
        <f>IF($CQ145="UNHESA LIQUIDOS",$AZ145+$BI145+$BR145+$CA145+$CJ145,0)</f>
        <v>0</v>
      </c>
      <c r="DN145" s="231">
        <f>IF($CQ145="UNHESA LIQUIDOS",$BA145+$BJ145+$BS145+$CB145+$CK145,0)</f>
        <v>0</v>
      </c>
      <c r="DO145" s="231">
        <f>IF($CQ145="UNHESA LIQUIDOS",$BB145+$BK145+$BT145+$CC145+$CL145,0)</f>
        <v>0</v>
      </c>
      <c r="DP145" s="231">
        <f>IF($CQ145="UNHESA LIQUIDOS",$BC145+$BL145+$BU145+$CD145+$CM145,0)</f>
        <v>0</v>
      </c>
      <c r="DQ145" s="231">
        <f>IF($CQ145="UNHESA LIQUIDOS",$BD145+$BM145+$BV145+$CE145+$CN145,0)</f>
        <v>0</v>
      </c>
      <c r="DR145" s="231">
        <f>SUM(DJ145:DQ145)-DL145-DN145</f>
        <v>0</v>
      </c>
      <c r="DS145" s="985">
        <f>IF($CQ145="ECONACIONAL",$AW145+$BF145+$BO145+$BX145+$CG145,0)</f>
        <v>0</v>
      </c>
      <c r="DT145" s="986">
        <f>IF($CQ145="ECONACIONAL",$AX145+$BG145+$BP145+$BY145+$CH145,0)</f>
        <v>0</v>
      </c>
      <c r="DU145" s="986">
        <f>IF($CQ145="ECONACIONAL",$AY145+$BH145+$BQ145+$BZ145+$CI145,0)</f>
        <v>0</v>
      </c>
      <c r="DV145" s="986">
        <f>IF($CQ145="ECONACIONAL",$AZ145+$BI145+$BR145+$CA145+$CJ145,0)</f>
        <v>0</v>
      </c>
      <c r="DW145" s="986">
        <f>IF($CQ145="ECONACIONAL",$BA145+$BJ145+$BS145+$CB145+$CK145,0)</f>
        <v>0</v>
      </c>
      <c r="DX145" s="986">
        <f>IF($CQ145="ECONACIONAL",$BB145+$BK145+$BT145+$CC145+$CL145,0)</f>
        <v>0</v>
      </c>
      <c r="DY145" s="986">
        <f>IF($CQ145="ECONACIONAL",$BC145+$BL145+$BU145+$CD145+$CM145,0)</f>
        <v>0</v>
      </c>
      <c r="DZ145" s="986">
        <f>IF($CQ145="ECONACIONAL",$BD145+$BM145+$BV145+$CE145+$CN145,0)</f>
        <v>0</v>
      </c>
      <c r="EA145" s="986">
        <f>SUM(DS145:DZ145)-DU145-DW145</f>
        <v>0</v>
      </c>
      <c r="EB145" s="986">
        <f>IF($CQ145="CLEARTEC",$AW145+$BF145+$BO145+$BX145+$CG145,0)</f>
        <v>0</v>
      </c>
      <c r="EC145" s="986">
        <f>IF($CQ145="CLEARTEC",$AX145+$BG145+$BP145+$BY145+$CH145,0)</f>
        <v>0</v>
      </c>
      <c r="ED145" s="986">
        <f>IF($CQ145="CLEARTEC",$AY145+$BH145+$BQ145+$BZ145+$CI145,0)</f>
        <v>0</v>
      </c>
      <c r="EE145" s="986">
        <f>IF($CQ145="CLEARTEC",$AZ145+$BI145+$BR145+$CA145+$CJ145,0)</f>
        <v>0</v>
      </c>
      <c r="EF145" s="986">
        <f>IF($CQ145="CLEARTEC",$BA145+$BJ145+$BS145+$CB145+$CK145,0)</f>
        <v>0</v>
      </c>
      <c r="EG145" s="986">
        <f>IF($CQ145="CLEARTEC",$BB145+$BK145+$BT145+$CC145+$CL145,0)</f>
        <v>0</v>
      </c>
      <c r="EH145" s="986">
        <f>IF($CQ145="CLEARTEC",$BC145+$BL145+$BU145+$CD145+$CM145,0)</f>
        <v>0</v>
      </c>
      <c r="EI145" s="986">
        <f>IF($CQ145="CLEARTEC",$BD145+$BM145+$BV145+$CE145+$CN145,0)</f>
        <v>0</v>
      </c>
      <c r="EJ145" s="987">
        <f>SUM(EB145:EI145)-ED145-EF145</f>
        <v>0</v>
      </c>
      <c r="EL145" s="1718">
        <v>33.65</v>
      </c>
      <c r="EM145" s="939"/>
      <c r="EN145" s="939"/>
      <c r="EO145" s="229"/>
      <c r="EP145" s="228"/>
      <c r="EQ145" s="856"/>
      <c r="ER145" s="856"/>
      <c r="ES145" s="856"/>
      <c r="ET145" s="856"/>
      <c r="EU145" s="229">
        <f t="shared" ref="EU145" si="2848">+EP145+EQ145+ER145</f>
        <v>0</v>
      </c>
      <c r="EV145" s="246"/>
      <c r="EW145" s="237">
        <f t="shared" ref="EW145" si="2849">IF($I145&lt;=15,EL145/2,EL145)</f>
        <v>16.824999999999999</v>
      </c>
      <c r="EX145" s="229">
        <f t="shared" ref="EX145" si="2850">IF($I145&lt;=15,EM145/2,EM145)</f>
        <v>0</v>
      </c>
      <c r="EY145" s="229">
        <f t="shared" ref="EY145" si="2851">IF($I145&lt;=15,EN145/2,EN145)</f>
        <v>0</v>
      </c>
      <c r="EZ145" s="229">
        <f t="shared" ref="EZ145" si="2852">IF($I145&lt;=15,EO145/2,EO145)</f>
        <v>0</v>
      </c>
      <c r="FA145" s="229">
        <f t="shared" ref="FA145" si="2853">IF($I145&lt;=15,EP145/2,EP145)</f>
        <v>0</v>
      </c>
      <c r="FB145" s="229">
        <f t="shared" ref="FB145" si="2854">IF($I145&lt;=15,EQ145/2,EQ145)</f>
        <v>0</v>
      </c>
      <c r="FC145" s="229">
        <f t="shared" ref="FC145" si="2855">IF($I145&lt;=15,ER145/2,ER145)</f>
        <v>0</v>
      </c>
      <c r="FD145" s="229">
        <f t="shared" ref="FD145" si="2856">IF($I145&lt;=15,ES145/2,ES145)</f>
        <v>0</v>
      </c>
      <c r="FE145" s="229">
        <f t="shared" ref="FE145" si="2857">IF($I145&lt;=15,ET145/2,ET145)</f>
        <v>0</v>
      </c>
      <c r="FF145" s="229">
        <f t="shared" ref="FF145" si="2858">IF($I145&lt;=15,EU145/2,EU145)</f>
        <v>0</v>
      </c>
      <c r="FG145" s="1001"/>
      <c r="FH145" s="1001"/>
      <c r="FI145" s="1001"/>
      <c r="FJ145" s="1001"/>
      <c r="FK145" s="1001"/>
      <c r="FL145" s="1001"/>
      <c r="FM145" s="246"/>
      <c r="FN145" s="1370">
        <f t="shared" ref="FN145" si="2859">(((F145/30/8)*1.5)*(Q145+U145+Y145))-(AZ145+BI145+BR145)</f>
        <v>0</v>
      </c>
      <c r="FO145" s="1370">
        <f t="shared" ref="FO145" si="2860">(((F145/30/8)*2)*(S145+W145+AA145))-(BB145+BK145+BT145)</f>
        <v>0</v>
      </c>
      <c r="FP145" s="1371">
        <f t="shared" ref="FP145" si="2861">(SUM(AW145:CF145))-(SUM(CR145:DR145))</f>
        <v>0</v>
      </c>
      <c r="FQ145" s="1370">
        <f t="shared" ref="FQ145" si="2862">(F145/30*I145)-(CR145+DA145+DJ145)</f>
        <v>0</v>
      </c>
      <c r="FR145" s="1372">
        <f>(SUM(EL145:EU145))-((SUM(EW145:FF145))*$FR$5)</f>
        <v>16.824999999999999</v>
      </c>
    </row>
    <row r="146" spans="1:174" s="936" customFormat="1" ht="15" customHeight="1" outlineLevel="1">
      <c r="A146" s="265">
        <v>201060</v>
      </c>
      <c r="B146" s="881"/>
      <c r="C146" s="1175"/>
      <c r="D146" s="265"/>
      <c r="E146" s="246"/>
      <c r="F146" s="955">
        <f>+F145</f>
        <v>4002.28</v>
      </c>
      <c r="G146" s="955">
        <f t="shared" ref="G146:H146" si="2863">+G145</f>
        <v>250</v>
      </c>
      <c r="H146" s="955">
        <f t="shared" si="2863"/>
        <v>4252.2800000000007</v>
      </c>
      <c r="I146" s="231"/>
      <c r="J146" s="1177"/>
      <c r="K146" s="961"/>
      <c r="L146" s="1177"/>
      <c r="M146" s="1177"/>
      <c r="N146" s="1177"/>
      <c r="O146" s="1177"/>
      <c r="Q146" s="951">
        <f>+Q145</f>
        <v>0</v>
      </c>
      <c r="R146" s="951">
        <f t="shared" ref="R146:CB146" si="2864">+R145</f>
        <v>0</v>
      </c>
      <c r="S146" s="951">
        <f t="shared" si="2864"/>
        <v>0</v>
      </c>
      <c r="T146" s="951">
        <f t="shared" si="2864"/>
        <v>0</v>
      </c>
      <c r="U146" s="951">
        <f t="shared" si="2864"/>
        <v>0</v>
      </c>
      <c r="V146" s="951">
        <f t="shared" si="2864"/>
        <v>0</v>
      </c>
      <c r="W146" s="951">
        <f t="shared" si="2864"/>
        <v>0</v>
      </c>
      <c r="X146" s="951">
        <f t="shared" si="2864"/>
        <v>0</v>
      </c>
      <c r="Y146" s="951">
        <f t="shared" si="2864"/>
        <v>0</v>
      </c>
      <c r="Z146" s="951">
        <f t="shared" si="2864"/>
        <v>0</v>
      </c>
      <c r="AA146" s="951">
        <f t="shared" si="2864"/>
        <v>0</v>
      </c>
      <c r="AB146" s="951">
        <f t="shared" si="2864"/>
        <v>0</v>
      </c>
      <c r="AC146" s="951">
        <f t="shared" si="2864"/>
        <v>0</v>
      </c>
      <c r="AD146" s="951">
        <f t="shared" si="2864"/>
        <v>0</v>
      </c>
      <c r="AE146" s="951">
        <f t="shared" si="2864"/>
        <v>0</v>
      </c>
      <c r="AF146" s="951">
        <f t="shared" si="2864"/>
        <v>0</v>
      </c>
      <c r="AG146" s="951">
        <f t="shared" si="2864"/>
        <v>0</v>
      </c>
      <c r="AH146" s="951">
        <f t="shared" si="2864"/>
        <v>0</v>
      </c>
      <c r="AI146" s="951">
        <f t="shared" si="2864"/>
        <v>0</v>
      </c>
      <c r="AJ146" s="951">
        <f t="shared" si="2864"/>
        <v>0</v>
      </c>
      <c r="AK146" s="951">
        <f t="shared" si="2864"/>
        <v>0</v>
      </c>
      <c r="AL146" s="951">
        <f t="shared" si="2864"/>
        <v>0</v>
      </c>
      <c r="AM146" s="951">
        <f t="shared" si="2864"/>
        <v>0</v>
      </c>
      <c r="AN146" s="951">
        <f t="shared" si="2864"/>
        <v>0</v>
      </c>
      <c r="AO146" s="951">
        <f t="shared" si="2864"/>
        <v>0</v>
      </c>
      <c r="AP146" s="951">
        <f t="shared" si="2864"/>
        <v>0</v>
      </c>
      <c r="AQ146" s="951">
        <f t="shared" si="2864"/>
        <v>0</v>
      </c>
      <c r="AR146" s="951">
        <f t="shared" si="2864"/>
        <v>0</v>
      </c>
      <c r="AS146" s="951">
        <f t="shared" si="2864"/>
        <v>0</v>
      </c>
      <c r="AT146" s="951">
        <f t="shared" si="2864"/>
        <v>0</v>
      </c>
      <c r="AU146" s="951">
        <f t="shared" si="2864"/>
        <v>0</v>
      </c>
      <c r="AV146" s="951">
        <f t="shared" si="2864"/>
        <v>0</v>
      </c>
      <c r="AW146" s="1329">
        <f>+AW145</f>
        <v>0</v>
      </c>
      <c r="AX146" s="951">
        <f t="shared" si="2864"/>
        <v>0</v>
      </c>
      <c r="AY146" s="951">
        <f t="shared" si="2864"/>
        <v>0</v>
      </c>
      <c r="AZ146" s="951">
        <f t="shared" si="2864"/>
        <v>0</v>
      </c>
      <c r="BA146" s="951">
        <f t="shared" si="2864"/>
        <v>0</v>
      </c>
      <c r="BB146" s="951">
        <f t="shared" si="2864"/>
        <v>0</v>
      </c>
      <c r="BC146" s="951">
        <f t="shared" si="2864"/>
        <v>0</v>
      </c>
      <c r="BD146" s="951">
        <f t="shared" si="2864"/>
        <v>0</v>
      </c>
      <c r="BE146" s="951">
        <f t="shared" si="2864"/>
        <v>0</v>
      </c>
      <c r="BF146" s="951">
        <f>+BF145</f>
        <v>2001.14</v>
      </c>
      <c r="BG146" s="951">
        <f t="shared" si="2864"/>
        <v>1283.75</v>
      </c>
      <c r="BH146" s="951">
        <f t="shared" si="2864"/>
        <v>0</v>
      </c>
      <c r="BI146" s="951">
        <f t="shared" si="2864"/>
        <v>0</v>
      </c>
      <c r="BJ146" s="951">
        <f t="shared" si="2864"/>
        <v>0</v>
      </c>
      <c r="BK146" s="951">
        <f t="shared" si="2864"/>
        <v>0</v>
      </c>
      <c r="BL146" s="951">
        <f t="shared" si="2864"/>
        <v>0</v>
      </c>
      <c r="BM146" s="951">
        <f t="shared" si="2864"/>
        <v>253.54443800000001</v>
      </c>
      <c r="BN146" s="951">
        <f t="shared" si="2864"/>
        <v>3538.4344380000002</v>
      </c>
      <c r="BO146" s="951">
        <f t="shared" si="2864"/>
        <v>0</v>
      </c>
      <c r="BP146" s="951">
        <f t="shared" si="2864"/>
        <v>0</v>
      </c>
      <c r="BQ146" s="951">
        <f t="shared" si="2864"/>
        <v>0</v>
      </c>
      <c r="BR146" s="951">
        <f t="shared" si="2864"/>
        <v>0</v>
      </c>
      <c r="BS146" s="951">
        <f t="shared" si="2864"/>
        <v>0</v>
      </c>
      <c r="BT146" s="951">
        <f t="shared" si="2864"/>
        <v>0</v>
      </c>
      <c r="BU146" s="951">
        <f t="shared" si="2864"/>
        <v>0</v>
      </c>
      <c r="BV146" s="951">
        <f t="shared" si="2864"/>
        <v>0</v>
      </c>
      <c r="BW146" s="951">
        <f t="shared" si="2864"/>
        <v>0</v>
      </c>
      <c r="BX146" s="951">
        <f t="shared" si="2864"/>
        <v>0</v>
      </c>
      <c r="BY146" s="951">
        <f t="shared" si="2864"/>
        <v>0</v>
      </c>
      <c r="BZ146" s="951">
        <f t="shared" si="2864"/>
        <v>0</v>
      </c>
      <c r="CA146" s="951">
        <f t="shared" si="2864"/>
        <v>0</v>
      </c>
      <c r="CB146" s="951">
        <f t="shared" si="2864"/>
        <v>0</v>
      </c>
      <c r="CC146" s="951">
        <f t="shared" ref="CC146:EN146" si="2865">+CC145</f>
        <v>0</v>
      </c>
      <c r="CD146" s="951">
        <f t="shared" si="2865"/>
        <v>0</v>
      </c>
      <c r="CE146" s="951">
        <f t="shared" si="2865"/>
        <v>0</v>
      </c>
      <c r="CF146" s="951">
        <f t="shared" si="2865"/>
        <v>0</v>
      </c>
      <c r="CG146" s="951">
        <f t="shared" si="2865"/>
        <v>0</v>
      </c>
      <c r="CH146" s="951">
        <f t="shared" si="2865"/>
        <v>0</v>
      </c>
      <c r="CI146" s="951">
        <f t="shared" si="2865"/>
        <v>0</v>
      </c>
      <c r="CJ146" s="951">
        <f t="shared" si="2865"/>
        <v>0</v>
      </c>
      <c r="CK146" s="951">
        <f t="shared" si="2865"/>
        <v>0</v>
      </c>
      <c r="CL146" s="951">
        <f t="shared" si="2865"/>
        <v>0</v>
      </c>
      <c r="CM146" s="951">
        <f t="shared" si="2865"/>
        <v>0</v>
      </c>
      <c r="CN146" s="951">
        <f t="shared" si="2865"/>
        <v>0</v>
      </c>
      <c r="CO146" s="951">
        <f t="shared" si="2865"/>
        <v>0</v>
      </c>
      <c r="CP146" s="951">
        <f t="shared" si="2865"/>
        <v>0</v>
      </c>
      <c r="CQ146" s="951" t="str">
        <f t="shared" si="2865"/>
        <v>UNHESA</v>
      </c>
      <c r="CR146" s="951">
        <f t="shared" si="2865"/>
        <v>0</v>
      </c>
      <c r="CS146" s="951">
        <f t="shared" si="2865"/>
        <v>0</v>
      </c>
      <c r="CT146" s="951">
        <f t="shared" si="2865"/>
        <v>0</v>
      </c>
      <c r="CU146" s="951">
        <f t="shared" si="2865"/>
        <v>0</v>
      </c>
      <c r="CV146" s="951">
        <f t="shared" si="2865"/>
        <v>0</v>
      </c>
      <c r="CW146" s="951">
        <f t="shared" si="2865"/>
        <v>0</v>
      </c>
      <c r="CX146" s="951">
        <f t="shared" si="2865"/>
        <v>0</v>
      </c>
      <c r="CY146" s="951">
        <f t="shared" si="2865"/>
        <v>0</v>
      </c>
      <c r="CZ146" s="951">
        <f t="shared" si="2865"/>
        <v>0</v>
      </c>
      <c r="DA146" s="951">
        <f t="shared" si="2865"/>
        <v>2001.14</v>
      </c>
      <c r="DB146" s="951">
        <f t="shared" si="2865"/>
        <v>1283.75</v>
      </c>
      <c r="DC146" s="951">
        <f t="shared" si="2865"/>
        <v>0</v>
      </c>
      <c r="DD146" s="951">
        <f t="shared" si="2865"/>
        <v>0</v>
      </c>
      <c r="DE146" s="951">
        <f t="shared" si="2865"/>
        <v>0</v>
      </c>
      <c r="DF146" s="951">
        <f t="shared" si="2865"/>
        <v>0</v>
      </c>
      <c r="DG146" s="951">
        <f t="shared" si="2865"/>
        <v>0</v>
      </c>
      <c r="DH146" s="951">
        <f t="shared" si="2865"/>
        <v>253.54443800000001</v>
      </c>
      <c r="DI146" s="951">
        <f t="shared" si="2865"/>
        <v>3538.4344380000002</v>
      </c>
      <c r="DJ146" s="951">
        <f t="shared" si="2865"/>
        <v>0</v>
      </c>
      <c r="DK146" s="951">
        <f t="shared" si="2865"/>
        <v>0</v>
      </c>
      <c r="DL146" s="951">
        <f t="shared" si="2865"/>
        <v>0</v>
      </c>
      <c r="DM146" s="951">
        <f t="shared" si="2865"/>
        <v>0</v>
      </c>
      <c r="DN146" s="951">
        <f t="shared" si="2865"/>
        <v>0</v>
      </c>
      <c r="DO146" s="951">
        <f t="shared" si="2865"/>
        <v>0</v>
      </c>
      <c r="DP146" s="951">
        <f t="shared" si="2865"/>
        <v>0</v>
      </c>
      <c r="DQ146" s="951">
        <f t="shared" si="2865"/>
        <v>0</v>
      </c>
      <c r="DR146" s="951">
        <f t="shared" si="2865"/>
        <v>0</v>
      </c>
      <c r="DS146" s="951">
        <f t="shared" si="2865"/>
        <v>0</v>
      </c>
      <c r="DT146" s="951">
        <f t="shared" si="2865"/>
        <v>0</v>
      </c>
      <c r="DU146" s="951">
        <f t="shared" si="2865"/>
        <v>0</v>
      </c>
      <c r="DV146" s="951">
        <f t="shared" si="2865"/>
        <v>0</v>
      </c>
      <c r="DW146" s="951">
        <f t="shared" si="2865"/>
        <v>0</v>
      </c>
      <c r="DX146" s="951">
        <f t="shared" si="2865"/>
        <v>0</v>
      </c>
      <c r="DY146" s="951">
        <f t="shared" si="2865"/>
        <v>0</v>
      </c>
      <c r="DZ146" s="951">
        <f t="shared" si="2865"/>
        <v>0</v>
      </c>
      <c r="EA146" s="951">
        <f t="shared" si="2865"/>
        <v>0</v>
      </c>
      <c r="EB146" s="951">
        <f t="shared" si="2865"/>
        <v>0</v>
      </c>
      <c r="EC146" s="951">
        <f t="shared" si="2865"/>
        <v>0</v>
      </c>
      <c r="ED146" s="951">
        <f t="shared" si="2865"/>
        <v>0</v>
      </c>
      <c r="EE146" s="951">
        <f t="shared" si="2865"/>
        <v>0</v>
      </c>
      <c r="EF146" s="951">
        <f t="shared" si="2865"/>
        <v>0</v>
      </c>
      <c r="EG146" s="951">
        <f t="shared" si="2865"/>
        <v>0</v>
      </c>
      <c r="EH146" s="951">
        <f t="shared" si="2865"/>
        <v>0</v>
      </c>
      <c r="EI146" s="951">
        <f t="shared" si="2865"/>
        <v>0</v>
      </c>
      <c r="EJ146" s="951">
        <f t="shared" si="2865"/>
        <v>0</v>
      </c>
      <c r="EK146" s="951">
        <f t="shared" si="2865"/>
        <v>0</v>
      </c>
      <c r="EL146" s="951">
        <f t="shared" si="2865"/>
        <v>33.65</v>
      </c>
      <c r="EM146" s="951">
        <f t="shared" si="2865"/>
        <v>0</v>
      </c>
      <c r="EN146" s="951">
        <f t="shared" si="2865"/>
        <v>0</v>
      </c>
      <c r="EO146" s="951">
        <f t="shared" ref="EO146:FF146" si="2866">+EO145</f>
        <v>0</v>
      </c>
      <c r="EP146" s="951">
        <f t="shared" si="2866"/>
        <v>0</v>
      </c>
      <c r="EQ146" s="951">
        <f t="shared" si="2866"/>
        <v>0</v>
      </c>
      <c r="ER146" s="951">
        <f t="shared" si="2866"/>
        <v>0</v>
      </c>
      <c r="ES146" s="951">
        <f t="shared" si="2866"/>
        <v>0</v>
      </c>
      <c r="ET146" s="951">
        <f t="shared" si="2866"/>
        <v>0</v>
      </c>
      <c r="EU146" s="951">
        <f t="shared" si="2866"/>
        <v>0</v>
      </c>
      <c r="EV146" s="951">
        <f t="shared" si="2866"/>
        <v>0</v>
      </c>
      <c r="EW146" s="951">
        <f t="shared" si="2866"/>
        <v>16.824999999999999</v>
      </c>
      <c r="EX146" s="951">
        <f t="shared" si="2866"/>
        <v>0</v>
      </c>
      <c r="EY146" s="951">
        <f t="shared" si="2866"/>
        <v>0</v>
      </c>
      <c r="EZ146" s="951">
        <f t="shared" si="2866"/>
        <v>0</v>
      </c>
      <c r="FA146" s="951">
        <f t="shared" si="2866"/>
        <v>0</v>
      </c>
      <c r="FB146" s="951">
        <f t="shared" si="2866"/>
        <v>0</v>
      </c>
      <c r="FC146" s="951">
        <f t="shared" si="2866"/>
        <v>0</v>
      </c>
      <c r="FD146" s="951">
        <f t="shared" si="2866"/>
        <v>0</v>
      </c>
      <c r="FE146" s="951">
        <f t="shared" si="2866"/>
        <v>0</v>
      </c>
      <c r="FF146" s="951">
        <f t="shared" si="2866"/>
        <v>0</v>
      </c>
      <c r="FG146" s="1188"/>
      <c r="FH146" s="1188"/>
      <c r="FI146" s="1188"/>
      <c r="FJ146" s="1188"/>
      <c r="FK146" s="1188"/>
      <c r="FL146" s="1188"/>
      <c r="FM146" s="246"/>
    </row>
    <row r="147" spans="1:174" s="846" customFormat="1" ht="15.75" customHeight="1" outlineLevel="1">
      <c r="A147" s="265">
        <v>201060</v>
      </c>
      <c r="B147" s="835"/>
      <c r="C147" s="782" t="s">
        <v>469</v>
      </c>
      <c r="D147" s="835"/>
      <c r="F147" s="915"/>
      <c r="G147" s="915"/>
      <c r="H147" s="915"/>
      <c r="I147" s="914"/>
      <c r="J147" s="873"/>
      <c r="K147" s="873"/>
      <c r="L147" s="873"/>
      <c r="M147" s="873"/>
      <c r="N147" s="873"/>
      <c r="O147" s="873"/>
      <c r="P147" s="849"/>
      <c r="Q147" s="916"/>
      <c r="R147" s="914"/>
      <c r="S147" s="916"/>
      <c r="T147" s="914"/>
      <c r="U147" s="916"/>
      <c r="V147" s="914"/>
      <c r="W147" s="916"/>
      <c r="X147" s="914"/>
      <c r="Y147" s="916"/>
      <c r="Z147" s="914"/>
      <c r="AA147" s="917"/>
      <c r="AB147" s="914"/>
      <c r="AC147" s="917"/>
      <c r="AD147" s="914"/>
      <c r="AE147" s="917"/>
      <c r="AF147" s="914"/>
      <c r="AG147" s="914"/>
      <c r="AH147" s="914"/>
      <c r="AI147" s="917"/>
      <c r="AJ147" s="914"/>
      <c r="AK147" s="914"/>
      <c r="AL147" s="914"/>
      <c r="AM147" s="914"/>
      <c r="AN147" s="914"/>
      <c r="AO147" s="914"/>
      <c r="AP147" s="914"/>
      <c r="AQ147" s="914"/>
      <c r="AR147" s="914"/>
      <c r="AS147" s="914"/>
      <c r="AT147" s="914"/>
      <c r="AU147" s="872"/>
      <c r="AW147" s="914"/>
      <c r="AX147" s="914"/>
      <c r="AY147" s="914"/>
      <c r="AZ147" s="914"/>
      <c r="BA147" s="914"/>
      <c r="BB147" s="914"/>
      <c r="BC147" s="914"/>
      <c r="BD147" s="914"/>
      <c r="BE147" s="914"/>
      <c r="BF147" s="914"/>
      <c r="BG147" s="914"/>
      <c r="BH147" s="914"/>
      <c r="BI147" s="914"/>
      <c r="BJ147" s="914"/>
      <c r="BK147" s="914"/>
      <c r="BL147" s="914"/>
      <c r="BM147" s="914"/>
      <c r="BN147" s="914"/>
      <c r="BO147" s="914"/>
      <c r="BP147" s="914"/>
      <c r="BQ147" s="914"/>
      <c r="BR147" s="914"/>
      <c r="BS147" s="914"/>
      <c r="BT147" s="914"/>
      <c r="BU147" s="914"/>
      <c r="BV147" s="914"/>
      <c r="BW147" s="914"/>
      <c r="BX147" s="914"/>
      <c r="BY147" s="914"/>
      <c r="BZ147" s="914"/>
      <c r="CA147" s="914"/>
      <c r="CB147" s="914"/>
      <c r="CC147" s="914"/>
      <c r="CD147" s="914"/>
      <c r="CE147" s="914"/>
      <c r="CF147" s="914"/>
      <c r="CG147" s="914"/>
      <c r="CH147" s="914"/>
      <c r="CI147" s="914"/>
      <c r="CJ147" s="914"/>
      <c r="CK147" s="914"/>
      <c r="CL147" s="914"/>
      <c r="CM147" s="914"/>
      <c r="CN147" s="914"/>
      <c r="CO147" s="914"/>
      <c r="CR147" s="878"/>
      <c r="CS147" s="878"/>
      <c r="CT147" s="878"/>
      <c r="CU147" s="878"/>
      <c r="CV147" s="878"/>
      <c r="CW147" s="878"/>
      <c r="CX147" s="878"/>
      <c r="CY147" s="878"/>
      <c r="CZ147" s="878"/>
      <c r="DA147" s="878"/>
      <c r="DB147" s="878"/>
      <c r="DC147" s="878"/>
      <c r="DD147" s="878"/>
      <c r="DE147" s="878"/>
      <c r="DF147" s="878"/>
      <c r="DG147" s="878"/>
      <c r="DH147" s="878"/>
      <c r="DI147" s="872"/>
      <c r="DJ147" s="878"/>
      <c r="DK147" s="878"/>
      <c r="DL147" s="878"/>
      <c r="DM147" s="878"/>
      <c r="DN147" s="878"/>
      <c r="DO147" s="878"/>
      <c r="DP147" s="878"/>
      <c r="DQ147" s="878"/>
      <c r="DR147" s="878"/>
      <c r="DS147" s="878"/>
      <c r="DT147" s="878"/>
      <c r="DU147" s="878"/>
      <c r="DV147" s="878"/>
      <c r="DW147" s="878"/>
      <c r="DX147" s="878"/>
      <c r="DY147" s="878"/>
      <c r="DZ147" s="878"/>
      <c r="EA147" s="878"/>
      <c r="EB147" s="878"/>
      <c r="EC147" s="878"/>
      <c r="ED147" s="878"/>
      <c r="EE147" s="878"/>
      <c r="EF147" s="878"/>
      <c r="EG147" s="878"/>
      <c r="EH147" s="878"/>
      <c r="EI147" s="878"/>
      <c r="EJ147" s="878"/>
      <c r="EL147" s="265"/>
      <c r="EO147" s="246"/>
      <c r="EV147" s="775"/>
      <c r="FG147" s="875"/>
      <c r="FH147" s="875"/>
      <c r="FI147" s="875"/>
      <c r="FJ147" s="875"/>
      <c r="FK147" s="875"/>
      <c r="FL147" s="875"/>
    </row>
    <row r="148" spans="1:174" s="936" customFormat="1" ht="15" customHeight="1" outlineLevel="1">
      <c r="A148" s="265">
        <v>201060</v>
      </c>
      <c r="B148" s="302">
        <v>35</v>
      </c>
      <c r="C148" s="227" t="s">
        <v>470</v>
      </c>
      <c r="D148" s="228" t="s">
        <v>471</v>
      </c>
      <c r="E148" s="228" t="s">
        <v>16</v>
      </c>
      <c r="F148" s="231">
        <v>4002.28</v>
      </c>
      <c r="G148" s="230">
        <v>250</v>
      </c>
      <c r="H148" s="230">
        <f t="shared" ref="H148" si="2867">+F148+G148</f>
        <v>4252.2800000000007</v>
      </c>
      <c r="I148" s="231">
        <v>15</v>
      </c>
      <c r="J148" s="912">
        <v>0</v>
      </c>
      <c r="K148" s="912">
        <v>1</v>
      </c>
      <c r="L148" s="912">
        <v>0</v>
      </c>
      <c r="M148" s="234">
        <v>0</v>
      </c>
      <c r="N148" s="912">
        <v>0</v>
      </c>
      <c r="O148" s="234">
        <f t="shared" ref="O148" si="2868">SUM(J148:N148)</f>
        <v>1</v>
      </c>
      <c r="P148" s="913"/>
      <c r="Q148" s="236"/>
      <c r="R148" s="231">
        <f t="shared" ref="R148" si="2869">($F148/30/8*1.5)*Q148</f>
        <v>0</v>
      </c>
      <c r="S148" s="237"/>
      <c r="T148" s="231">
        <f t="shared" ref="T148" si="2870">($F148/30/8*2)*S148</f>
        <v>0</v>
      </c>
      <c r="U148" s="237">
        <v>0</v>
      </c>
      <c r="V148" s="231">
        <f t="shared" ref="V148" si="2871">($F148/30/8*1.5)*U148</f>
        <v>0</v>
      </c>
      <c r="W148" s="237"/>
      <c r="X148" s="231">
        <f t="shared" ref="X148" si="2872">($F148/30/8*2)*W148</f>
        <v>0</v>
      </c>
      <c r="Y148" s="237"/>
      <c r="Z148" s="231">
        <f t="shared" ref="Z148" si="2873">(($F148/30/8)*1.5)*Y148</f>
        <v>0</v>
      </c>
      <c r="AA148" s="238"/>
      <c r="AB148" s="231">
        <f t="shared" ref="AB148" si="2874">(($F148/30/8)*2)*AA148</f>
        <v>0</v>
      </c>
      <c r="AC148" s="238"/>
      <c r="AD148" s="231">
        <f>(($F148/30/8)*1.5)*AC148</f>
        <v>0</v>
      </c>
      <c r="AE148" s="238"/>
      <c r="AF148" s="231">
        <f>(($F148/30/8)*2)*AE148</f>
        <v>0</v>
      </c>
      <c r="AG148" s="231"/>
      <c r="AH148" s="231">
        <f>(($F148/30/8)*1.5)*AG148</f>
        <v>0</v>
      </c>
      <c r="AI148" s="238"/>
      <c r="AJ148" s="231">
        <f>(($F148/30/8)*2)*AI148</f>
        <v>0</v>
      </c>
      <c r="AK148" s="230"/>
      <c r="AL148" s="230"/>
      <c r="AM148" s="230"/>
      <c r="AN148" s="230"/>
      <c r="AO148" s="230"/>
      <c r="AP148" s="230"/>
      <c r="AQ148" s="230"/>
      <c r="AR148" s="230"/>
      <c r="AS148" s="230"/>
      <c r="AT148" s="230"/>
      <c r="AU148" s="230"/>
      <c r="AV148" s="242"/>
      <c r="AW148" s="231">
        <f t="shared" ref="AW148" si="2875">((F148/30)*I148)*$J148</f>
        <v>0</v>
      </c>
      <c r="AX148" s="231">
        <f>((G148/30)*I148)*$J148</f>
        <v>0</v>
      </c>
      <c r="AY148" s="231">
        <f t="shared" ref="AY148" si="2876">Q148</f>
        <v>0</v>
      </c>
      <c r="AZ148" s="231">
        <f t="shared" ref="AZ148" si="2877">R148</f>
        <v>0</v>
      </c>
      <c r="BA148" s="231">
        <f t="shared" ref="BA148" si="2878">S148</f>
        <v>0</v>
      </c>
      <c r="BB148" s="231">
        <f t="shared" ref="BB148" si="2879">T148</f>
        <v>0</v>
      </c>
      <c r="BC148" s="231">
        <f t="shared" ref="BC148" si="2880">AK148+AP148</f>
        <v>0</v>
      </c>
      <c r="BD148" s="231">
        <f t="shared" ref="BD148" si="2881">(AW148+AZ148+BB148+BC148)*0.1267</f>
        <v>0</v>
      </c>
      <c r="BE148" s="231">
        <f t="shared" ref="BE148" si="2882">SUM(AW148:BD148)-AY148-BA148</f>
        <v>0</v>
      </c>
      <c r="BF148" s="231">
        <f>(($F148/30)*$I148)*$K148</f>
        <v>2001.14</v>
      </c>
      <c r="BG148" s="231">
        <f>(($G148/30)*$I148)*$K148+787.5</f>
        <v>912.5</v>
      </c>
      <c r="BH148" s="231">
        <f t="shared" ref="BH148" si="2883">U148</f>
        <v>0</v>
      </c>
      <c r="BI148" s="231">
        <f t="shared" ref="BI148" si="2884">V148</f>
        <v>0</v>
      </c>
      <c r="BJ148" s="231">
        <f t="shared" ref="BJ148" si="2885">W148</f>
        <v>0</v>
      </c>
      <c r="BK148" s="231">
        <f t="shared" ref="BK148" si="2886">X148</f>
        <v>0</v>
      </c>
      <c r="BL148" s="231">
        <f t="shared" ref="BL148" si="2887">AL148+AQ148</f>
        <v>0</v>
      </c>
      <c r="BM148" s="231">
        <f t="shared" ref="BM148" si="2888">(+BF148+BI148+BK148+BL148)*0.1267</f>
        <v>253.54443800000001</v>
      </c>
      <c r="BN148" s="230">
        <f t="shared" ref="BN148" si="2889">SUM(BF148:BM148)-BH148-BJ148</f>
        <v>3167.1844380000002</v>
      </c>
      <c r="BO148" s="231">
        <f t="shared" ref="BO148" si="2890">(($F148/30)*$I148)*$L148</f>
        <v>0</v>
      </c>
      <c r="BP148" s="231">
        <f>(($G148/30)*$I148)*$L148</f>
        <v>0</v>
      </c>
      <c r="BQ148" s="231">
        <f t="shared" ref="BQ148" si="2891">Y148</f>
        <v>0</v>
      </c>
      <c r="BR148" s="231">
        <f t="shared" ref="BR148" si="2892">Z148</f>
        <v>0</v>
      </c>
      <c r="BS148" s="231">
        <f t="shared" ref="BS148" si="2893">AA148</f>
        <v>0</v>
      </c>
      <c r="BT148" s="231">
        <f t="shared" ref="BT148" si="2894">AB148</f>
        <v>0</v>
      </c>
      <c r="BU148" s="231">
        <f t="shared" ref="BU148" si="2895">AM148+AR148</f>
        <v>0</v>
      </c>
      <c r="BV148" s="231">
        <f t="shared" ref="BV148" si="2896">(BO148+BR148+BT148+BU148)*0.1267</f>
        <v>0</v>
      </c>
      <c r="BW148" s="231">
        <f t="shared" ref="BW148" si="2897">SUM(BO148:BV148)-BQ148-BS148</f>
        <v>0</v>
      </c>
      <c r="BX148" s="271">
        <f t="shared" ref="BX148" si="2898">(($F148/30)*$I148)*$M148</f>
        <v>0</v>
      </c>
      <c r="BY148" s="272">
        <f t="shared" ref="BY148" si="2899">(($G148/30)*$I148)*$M148</f>
        <v>0</v>
      </c>
      <c r="BZ148" s="272">
        <f t="shared" ref="BZ148" si="2900">AC148</f>
        <v>0</v>
      </c>
      <c r="CA148" s="272">
        <f t="shared" ref="CA148" si="2901">AD148</f>
        <v>0</v>
      </c>
      <c r="CB148" s="272">
        <f t="shared" ref="CB148" si="2902">AE148</f>
        <v>0</v>
      </c>
      <c r="CC148" s="272">
        <f t="shared" ref="CC148" si="2903">AF148</f>
        <v>0</v>
      </c>
      <c r="CD148" s="272">
        <f t="shared" ref="CD148" si="2904">AN148+AS148</f>
        <v>0</v>
      </c>
      <c r="CE148" s="272">
        <f>(BX148+CA148+CC148)*0.1267</f>
        <v>0</v>
      </c>
      <c r="CF148" s="272">
        <f t="shared" ref="CF148" si="2905">SUM(BX148:CE148)-BZ148-CB148</f>
        <v>0</v>
      </c>
      <c r="CG148" s="272">
        <f t="shared" ref="CG148" si="2906">(($F148/30)*$I148)*N148</f>
        <v>0</v>
      </c>
      <c r="CH148" s="272">
        <f t="shared" ref="CH148" si="2907">(($G148/30)*$I148)*$N148</f>
        <v>0</v>
      </c>
      <c r="CI148" s="272">
        <f t="shared" ref="CI148" si="2908">+AG148</f>
        <v>0</v>
      </c>
      <c r="CJ148" s="272">
        <f t="shared" ref="CJ148" si="2909">AH148</f>
        <v>0</v>
      </c>
      <c r="CK148" s="272">
        <f t="shared" ref="CK148" si="2910">AI148</f>
        <v>0</v>
      </c>
      <c r="CL148" s="272">
        <f t="shared" ref="CL148" si="2911">AJ148</f>
        <v>0</v>
      </c>
      <c r="CM148" s="272">
        <f t="shared" ref="CM148" si="2912">AO148+AT148</f>
        <v>0</v>
      </c>
      <c r="CN148" s="272">
        <f t="shared" ref="CN148" si="2913">(CG148+CJ148+CL148)*0.1267</f>
        <v>0</v>
      </c>
      <c r="CO148" s="273">
        <f t="shared" ref="CO148" si="2914">SUM(CG148:CN148)-CI148-CK148</f>
        <v>0</v>
      </c>
      <c r="CQ148" s="229" t="s">
        <v>16</v>
      </c>
      <c r="CR148" s="231">
        <f t="shared" ref="CR148" si="2915">IF($CQ148="PROQUIMA",$AW148+$BF148+$BO148+$BX148+$CG148,0)</f>
        <v>0</v>
      </c>
      <c r="CS148" s="231">
        <f t="shared" ref="CS148" si="2916">IF($CQ148="PROQUIMA",$AX148+$BG148+$BP148+$BY148+$CH148,0)</f>
        <v>0</v>
      </c>
      <c r="CT148" s="231">
        <f t="shared" ref="CT148" si="2917">IF($CQ148="PROQUIMA",$AY148+$BH148+$BQ148+$BZ148+$CI148,0)</f>
        <v>0</v>
      </c>
      <c r="CU148" s="231">
        <f t="shared" ref="CU148" si="2918">IF($CQ148="PROQUIMA",$AZ148+$BI148+$BR148+$CA148+$CJ148,0)</f>
        <v>0</v>
      </c>
      <c r="CV148" s="231">
        <f t="shared" ref="CV148" si="2919">IF($CQ148="PROQUIMA",$BA148+$BJ148+$BS148+$CB148+$CK148,0)</f>
        <v>0</v>
      </c>
      <c r="CW148" s="231">
        <f t="shared" ref="CW148" si="2920">IF($CQ148="PROQUIMA",$BB148+$BK148+$BT148+$CC148+$CL148,0)</f>
        <v>0</v>
      </c>
      <c r="CX148" s="231">
        <f t="shared" ref="CX148" si="2921">IF($CQ148="PROQUIMA",$BC148+$BL148+$BU148+$CD148+$CM148,0)</f>
        <v>0</v>
      </c>
      <c r="CY148" s="231">
        <f t="shared" ref="CY148" si="2922">IF($CQ148="PROQUIMA",$BD148+$BM148+$BV148+$CE148+CN148,0)</f>
        <v>0</v>
      </c>
      <c r="CZ148" s="231">
        <f t="shared" ref="CZ148" si="2923">SUM(CR148:CY148)-CT148-CV148</f>
        <v>0</v>
      </c>
      <c r="DA148" s="231">
        <f t="shared" ref="DA148" si="2924">IF($CQ148="UNHESA",$AW148+$BF148+$BO148+$BX148+$CG148,0)</f>
        <v>2001.14</v>
      </c>
      <c r="DB148" s="231">
        <f>IF($CQ148="UNHESA",$AX148+$BG148+$BP148+$BY148+$CH148,0)</f>
        <v>912.5</v>
      </c>
      <c r="DC148" s="231">
        <f t="shared" ref="DC148" si="2925">IF($CQ148="UNHESA",$AY148+$BH148+$BQ148+$BZ148+$CI148,0)</f>
        <v>0</v>
      </c>
      <c r="DD148" s="231">
        <f t="shared" ref="DD148" si="2926">IF($CQ148="UNHESA",$AZ148+$BI148+$BR148+$CA148+$CJ148,0)</f>
        <v>0</v>
      </c>
      <c r="DE148" s="231">
        <f t="shared" ref="DE148" si="2927">IF($CQ148="UNHESA",$BA148+$BJ148+$BS148+$CB148+$CK148,0)</f>
        <v>0</v>
      </c>
      <c r="DF148" s="231">
        <f t="shared" ref="DF148" si="2928">IF($CQ148="UNHESA",$BB148+$BK148+$BT148+$CC148+$CL148,0)</f>
        <v>0</v>
      </c>
      <c r="DG148" s="231">
        <f t="shared" ref="DG148" si="2929">IF($CQ148="UNHESA",$BC148+$BL148+$BU148+$CD148+$CM148,0)</f>
        <v>0</v>
      </c>
      <c r="DH148" s="231">
        <f t="shared" ref="DH148" si="2930">IF($CQ148="UNHESA",$BD148+$BM148+$BV148+$CE148+$CN148,0)</f>
        <v>253.54443800000001</v>
      </c>
      <c r="DI148" s="231">
        <f t="shared" ref="DI148" si="2931">SUM(DA148:DH148)-DC148-DE148</f>
        <v>3167.1844380000002</v>
      </c>
      <c r="DJ148" s="231">
        <f t="shared" ref="DJ148" si="2932">IF($CQ148="UNHESA LIQUIDOS",$AW148+$BF148+$BO148+$BX148+$CG148,0)</f>
        <v>0</v>
      </c>
      <c r="DK148" s="231">
        <f t="shared" ref="DK148" si="2933">IF($CQ148="UNHESA LIQUIDOS",$AX148+$BG148+$BP148+$BY148+$CH148,0)</f>
        <v>0</v>
      </c>
      <c r="DL148" s="231">
        <f t="shared" ref="DL148" si="2934">IF($CQ148="UNHESA LIQUIDOS",$AY148+$BH148+$BQ148+$BZ148+$CI148,0)</f>
        <v>0</v>
      </c>
      <c r="DM148" s="231">
        <f t="shared" ref="DM148" si="2935">IF($CQ148="UNHESA LIQUIDOS",$AZ148+$BI148+$BR148+$CA148+$CJ148,0)</f>
        <v>0</v>
      </c>
      <c r="DN148" s="231">
        <f t="shared" ref="DN148" si="2936">IF($CQ148="UNHESA LIQUIDOS",$BA148+$BJ148+$BS148+$CB148+$CK148,0)</f>
        <v>0</v>
      </c>
      <c r="DO148" s="231">
        <f t="shared" ref="DO148" si="2937">IF($CQ148="UNHESA LIQUIDOS",$BB148+$BK148+$BT148+$CC148+$CL148,0)</f>
        <v>0</v>
      </c>
      <c r="DP148" s="231">
        <f t="shared" ref="DP148" si="2938">IF($CQ148="UNHESA LIQUIDOS",$BC148+$BL148+$BU148+$CD148+$CM148,0)</f>
        <v>0</v>
      </c>
      <c r="DQ148" s="231">
        <f t="shared" ref="DQ148" si="2939">IF($CQ148="UNHESA LIQUIDOS",$BD148+$BM148+$BV148+$CE148+$CN148,0)</f>
        <v>0</v>
      </c>
      <c r="DR148" s="231">
        <f t="shared" ref="DR148" si="2940">SUM(DJ148:DQ148)-DL148-DN148</f>
        <v>0</v>
      </c>
      <c r="DS148" s="271">
        <f t="shared" ref="DS148" si="2941">IF($CQ148="ECONACIONAL",$AW148+$BF148+$BO148+$BX148+$CG148,0)</f>
        <v>0</v>
      </c>
      <c r="DT148" s="272">
        <f t="shared" ref="DT148" si="2942">IF($CQ148="ECONACIONAL",$AX148+$BG148+$BP148+$BY148+$CH148,0)</f>
        <v>0</v>
      </c>
      <c r="DU148" s="272">
        <f t="shared" ref="DU148" si="2943">IF($CQ148="ECONACIONAL",$AY148+$BH148+$BQ148+$BZ148+$CI148,0)</f>
        <v>0</v>
      </c>
      <c r="DV148" s="272">
        <f t="shared" ref="DV148" si="2944">IF($CQ148="ECONACIONAL",$AZ148+$BI148+$BR148+$CA148+$CJ148,0)</f>
        <v>0</v>
      </c>
      <c r="DW148" s="272">
        <f t="shared" ref="DW148" si="2945">IF($CQ148="ECONACIONAL",$BA148+$BJ148+$BS148+$CB148+$CK148,0)</f>
        <v>0</v>
      </c>
      <c r="DX148" s="272">
        <f t="shared" ref="DX148" si="2946">IF($CQ148="ECONACIONAL",$BB148+$BK148+$BT148+$CC148+$CL148,0)</f>
        <v>0</v>
      </c>
      <c r="DY148" s="272">
        <f t="shared" ref="DY148" si="2947">IF($CQ148="ECONACIONAL",$BC148+$BL148+$BU148+$CD148+$CM148,0)</f>
        <v>0</v>
      </c>
      <c r="DZ148" s="272">
        <f t="shared" ref="DZ148" si="2948">IF($CQ148="ECONACIONAL",$BD148+$BM148+$BV148+$CE148+$CN148,0)</f>
        <v>0</v>
      </c>
      <c r="EA148" s="272">
        <f t="shared" ref="EA148" si="2949">SUM(DS148:DZ148)-DU148-DW148</f>
        <v>0</v>
      </c>
      <c r="EB148" s="272">
        <f t="shared" ref="EB148" si="2950">IF($CQ148="CLEARTEC",$AW148+$BF148+$BO148+$BX148+$CG148,0)</f>
        <v>0</v>
      </c>
      <c r="EC148" s="272">
        <f t="shared" ref="EC148" si="2951">IF($CQ148="CLEARTEC",$AX148+$BG148+$BP148+$BY148+$CH148,0)</f>
        <v>0</v>
      </c>
      <c r="ED148" s="272">
        <f t="shared" ref="ED148" si="2952">IF($CQ148="CLEARTEC",$AY148+$BH148+$BQ148+$BZ148+$CI148,0)</f>
        <v>0</v>
      </c>
      <c r="EE148" s="272">
        <f t="shared" ref="EE148" si="2953">IF($CQ148="CLEARTEC",$AZ148+$BI148+$BR148+$CA148+$CJ148,0)</f>
        <v>0</v>
      </c>
      <c r="EF148" s="272">
        <f t="shared" ref="EF148" si="2954">IF($CQ148="CLEARTEC",$BA148+$BJ148+$BS148+$CB148+$CK148,0)</f>
        <v>0</v>
      </c>
      <c r="EG148" s="272">
        <f t="shared" ref="EG148" si="2955">IF($CQ148="CLEARTEC",$BB148+$BK148+$BT148+$CC148+$CL148,0)</f>
        <v>0</v>
      </c>
      <c r="EH148" s="272">
        <f t="shared" ref="EH148" si="2956">IF($CQ148="CLEARTEC",$BC148+$BL148+$BU148+$CD148+$CM148,0)</f>
        <v>0</v>
      </c>
      <c r="EI148" s="272">
        <f t="shared" ref="EI148" si="2957">IF($CQ148="CLEARTEC",$BD148+$BM148+$BV148+$CE148+$CN148,0)</f>
        <v>0</v>
      </c>
      <c r="EJ148" s="273">
        <f t="shared" ref="EJ148" si="2958">SUM(EB148:EI148)-ED148-EF148</f>
        <v>0</v>
      </c>
      <c r="EL148" s="1718">
        <v>32.799999999999997</v>
      </c>
      <c r="EM148" s="939"/>
      <c r="EN148" s="939"/>
      <c r="EO148" s="229"/>
      <c r="EP148" s="939"/>
      <c r="EQ148" s="939"/>
      <c r="ER148" s="856"/>
      <c r="ES148" s="939"/>
      <c r="ET148" s="246"/>
      <c r="EU148" s="229">
        <f t="shared" ref="EU148" si="2959">+EP148+EQ148+ER148</f>
        <v>0</v>
      </c>
      <c r="EV148" s="913"/>
      <c r="EW148" s="237">
        <f t="shared" ref="EW148" si="2960">IF($I148&lt;=15,EL148/2,EL148)</f>
        <v>16.399999999999999</v>
      </c>
      <c r="EX148" s="237">
        <f t="shared" ref="EX148" si="2961">IF($I148&lt;=15,EM148/2,EM148)</f>
        <v>0</v>
      </c>
      <c r="EY148" s="237">
        <f t="shared" ref="EY148" si="2962">IF($I148&lt;=15,EN148/2,EN148)</f>
        <v>0</v>
      </c>
      <c r="EZ148" s="237">
        <f t="shared" ref="EZ148" si="2963">IF($I148&lt;=15,EO148/2,EO148)</f>
        <v>0</v>
      </c>
      <c r="FA148" s="237">
        <f t="shared" ref="FA148" si="2964">IF($I148&lt;=15,EP148/2,EP148)</f>
        <v>0</v>
      </c>
      <c r="FB148" s="237">
        <f t="shared" ref="FB148" si="2965">IF($I148&lt;=15,EQ148/2,EQ148)</f>
        <v>0</v>
      </c>
      <c r="FC148" s="237">
        <f t="shared" ref="FC148" si="2966">IF($I148&lt;=15,ER148/2,ER148)</f>
        <v>0</v>
      </c>
      <c r="FD148" s="237">
        <f t="shared" ref="FD148" si="2967">IF($I148&lt;=15,ES148/2,ES148)</f>
        <v>0</v>
      </c>
      <c r="FE148" s="237">
        <f t="shared" ref="FE148" si="2968">IF($I148&lt;=15,ET148/2,ET148)</f>
        <v>0</v>
      </c>
      <c r="FF148" s="237">
        <f t="shared" ref="FF148" si="2969">IF($I148&lt;=15,EU148/2,EU148)</f>
        <v>0</v>
      </c>
      <c r="FG148" s="247"/>
      <c r="FH148" s="247"/>
      <c r="FI148" s="247"/>
      <c r="FJ148" s="247"/>
      <c r="FK148" s="247"/>
      <c r="FL148" s="247"/>
      <c r="FM148" s="246"/>
      <c r="FN148" s="1370">
        <f t="shared" ref="FN148" si="2970">(((F148/30/8)*1.5)*(Q148+U148+Y148))-(AZ148+BI148+BR148)</f>
        <v>0</v>
      </c>
      <c r="FO148" s="1370">
        <f t="shared" ref="FO148" si="2971">(((F148/30/8)*2)*(S148+W148+AA148))-(BB148+BK148+BT148)</f>
        <v>0</v>
      </c>
      <c r="FP148" s="1371">
        <f t="shared" ref="FP148" si="2972">(SUM(AW148:CF148))-(SUM(CR148:DR148))</f>
        <v>0</v>
      </c>
      <c r="FQ148" s="1370">
        <f t="shared" ref="FQ148" si="2973">(F148/30*I148)-(CR148+DA148+DJ148)</f>
        <v>0</v>
      </c>
      <c r="FR148" s="1372">
        <f>(SUM(EL148:EU148))-((SUM(EW148:FF148))*$FR$5)</f>
        <v>16.399999999999999</v>
      </c>
    </row>
    <row r="149" spans="1:174" s="846" customFormat="1" ht="15.75" customHeight="1" outlineLevel="1">
      <c r="A149" s="265">
        <v>201060</v>
      </c>
      <c r="B149" s="835"/>
      <c r="C149" s="782"/>
      <c r="D149" s="835"/>
      <c r="F149" s="915">
        <f>+F148</f>
        <v>4002.28</v>
      </c>
      <c r="G149" s="915">
        <f t="shared" ref="G149:H149" si="2974">+G148</f>
        <v>250</v>
      </c>
      <c r="H149" s="915">
        <f t="shared" si="2974"/>
        <v>4252.2800000000007</v>
      </c>
      <c r="I149" s="231"/>
      <c r="J149" s="873"/>
      <c r="K149" s="873"/>
      <c r="L149" s="873"/>
      <c r="M149" s="873"/>
      <c r="N149" s="873"/>
      <c r="O149" s="873"/>
      <c r="P149" s="849"/>
      <c r="Q149" s="915">
        <f>+Q148</f>
        <v>0</v>
      </c>
      <c r="R149" s="915">
        <f t="shared" ref="R149:CB149" si="2975">+R148</f>
        <v>0</v>
      </c>
      <c r="S149" s="915">
        <f t="shared" si="2975"/>
        <v>0</v>
      </c>
      <c r="T149" s="915">
        <f t="shared" si="2975"/>
        <v>0</v>
      </c>
      <c r="U149" s="915">
        <f t="shared" si="2975"/>
        <v>0</v>
      </c>
      <c r="V149" s="915">
        <f t="shared" si="2975"/>
        <v>0</v>
      </c>
      <c r="W149" s="915">
        <f t="shared" si="2975"/>
        <v>0</v>
      </c>
      <c r="X149" s="915">
        <f t="shared" si="2975"/>
        <v>0</v>
      </c>
      <c r="Y149" s="915">
        <f t="shared" si="2975"/>
        <v>0</v>
      </c>
      <c r="Z149" s="915">
        <f t="shared" si="2975"/>
        <v>0</v>
      </c>
      <c r="AA149" s="915">
        <f t="shared" si="2975"/>
        <v>0</v>
      </c>
      <c r="AB149" s="915">
        <f t="shared" si="2975"/>
        <v>0</v>
      </c>
      <c r="AC149" s="915">
        <f t="shared" si="2975"/>
        <v>0</v>
      </c>
      <c r="AD149" s="915">
        <f t="shared" si="2975"/>
        <v>0</v>
      </c>
      <c r="AE149" s="915">
        <f t="shared" si="2975"/>
        <v>0</v>
      </c>
      <c r="AF149" s="915">
        <f t="shared" si="2975"/>
        <v>0</v>
      </c>
      <c r="AG149" s="915">
        <f t="shared" si="2975"/>
        <v>0</v>
      </c>
      <c r="AH149" s="915">
        <f t="shared" si="2975"/>
        <v>0</v>
      </c>
      <c r="AI149" s="915">
        <f t="shared" si="2975"/>
        <v>0</v>
      </c>
      <c r="AJ149" s="915">
        <f t="shared" si="2975"/>
        <v>0</v>
      </c>
      <c r="AK149" s="915">
        <f t="shared" si="2975"/>
        <v>0</v>
      </c>
      <c r="AL149" s="915">
        <f t="shared" si="2975"/>
        <v>0</v>
      </c>
      <c r="AM149" s="915">
        <f t="shared" si="2975"/>
        <v>0</v>
      </c>
      <c r="AN149" s="915">
        <f t="shared" si="2975"/>
        <v>0</v>
      </c>
      <c r="AO149" s="915">
        <f t="shared" si="2975"/>
        <v>0</v>
      </c>
      <c r="AP149" s="915">
        <f t="shared" si="2975"/>
        <v>0</v>
      </c>
      <c r="AQ149" s="915">
        <f t="shared" si="2975"/>
        <v>0</v>
      </c>
      <c r="AR149" s="915">
        <f t="shared" si="2975"/>
        <v>0</v>
      </c>
      <c r="AS149" s="915">
        <f t="shared" si="2975"/>
        <v>0</v>
      </c>
      <c r="AT149" s="915">
        <f t="shared" si="2975"/>
        <v>0</v>
      </c>
      <c r="AU149" s="915">
        <f t="shared" si="2975"/>
        <v>0</v>
      </c>
      <c r="AV149" s="915">
        <f t="shared" si="2975"/>
        <v>0</v>
      </c>
      <c r="AW149" s="1328">
        <f>+AW148</f>
        <v>0</v>
      </c>
      <c r="AX149" s="915">
        <f t="shared" si="2975"/>
        <v>0</v>
      </c>
      <c r="AY149" s="915">
        <f t="shared" si="2975"/>
        <v>0</v>
      </c>
      <c r="AZ149" s="915">
        <f t="shared" si="2975"/>
        <v>0</v>
      </c>
      <c r="BA149" s="915">
        <f t="shared" si="2975"/>
        <v>0</v>
      </c>
      <c r="BB149" s="915">
        <f t="shared" si="2975"/>
        <v>0</v>
      </c>
      <c r="BC149" s="915">
        <f t="shared" si="2975"/>
        <v>0</v>
      </c>
      <c r="BD149" s="915">
        <f t="shared" si="2975"/>
        <v>0</v>
      </c>
      <c r="BE149" s="915">
        <f t="shared" si="2975"/>
        <v>0</v>
      </c>
      <c r="BF149" s="915">
        <f t="shared" si="2975"/>
        <v>2001.14</v>
      </c>
      <c r="BG149" s="915">
        <f t="shared" si="2975"/>
        <v>912.5</v>
      </c>
      <c r="BH149" s="915">
        <f t="shared" si="2975"/>
        <v>0</v>
      </c>
      <c r="BI149" s="915">
        <f t="shared" si="2975"/>
        <v>0</v>
      </c>
      <c r="BJ149" s="915">
        <f t="shared" si="2975"/>
        <v>0</v>
      </c>
      <c r="BK149" s="915">
        <f t="shared" si="2975"/>
        <v>0</v>
      </c>
      <c r="BL149" s="915">
        <f t="shared" si="2975"/>
        <v>0</v>
      </c>
      <c r="BM149" s="915">
        <f t="shared" si="2975"/>
        <v>253.54443800000001</v>
      </c>
      <c r="BN149" s="915">
        <f t="shared" si="2975"/>
        <v>3167.1844380000002</v>
      </c>
      <c r="BO149" s="915">
        <f t="shared" si="2975"/>
        <v>0</v>
      </c>
      <c r="BP149" s="915">
        <f t="shared" si="2975"/>
        <v>0</v>
      </c>
      <c r="BQ149" s="915">
        <f t="shared" si="2975"/>
        <v>0</v>
      </c>
      <c r="BR149" s="915">
        <f t="shared" si="2975"/>
        <v>0</v>
      </c>
      <c r="BS149" s="915">
        <f t="shared" si="2975"/>
        <v>0</v>
      </c>
      <c r="BT149" s="915">
        <f t="shared" si="2975"/>
        <v>0</v>
      </c>
      <c r="BU149" s="915">
        <f t="shared" si="2975"/>
        <v>0</v>
      </c>
      <c r="BV149" s="915">
        <f t="shared" si="2975"/>
        <v>0</v>
      </c>
      <c r="BW149" s="915">
        <f t="shared" si="2975"/>
        <v>0</v>
      </c>
      <c r="BX149" s="915">
        <f t="shared" si="2975"/>
        <v>0</v>
      </c>
      <c r="BY149" s="915">
        <f t="shared" si="2975"/>
        <v>0</v>
      </c>
      <c r="BZ149" s="915">
        <f t="shared" si="2975"/>
        <v>0</v>
      </c>
      <c r="CA149" s="915">
        <f t="shared" si="2975"/>
        <v>0</v>
      </c>
      <c r="CB149" s="915">
        <f t="shared" si="2975"/>
        <v>0</v>
      </c>
      <c r="CC149" s="915">
        <f t="shared" ref="CC149:EN149" si="2976">+CC148</f>
        <v>0</v>
      </c>
      <c r="CD149" s="915">
        <f t="shared" si="2976"/>
        <v>0</v>
      </c>
      <c r="CE149" s="915">
        <f t="shared" si="2976"/>
        <v>0</v>
      </c>
      <c r="CF149" s="915">
        <f t="shared" si="2976"/>
        <v>0</v>
      </c>
      <c r="CG149" s="915">
        <f t="shared" si="2976"/>
        <v>0</v>
      </c>
      <c r="CH149" s="915">
        <f t="shared" si="2976"/>
        <v>0</v>
      </c>
      <c r="CI149" s="915">
        <f t="shared" si="2976"/>
        <v>0</v>
      </c>
      <c r="CJ149" s="915">
        <f t="shared" si="2976"/>
        <v>0</v>
      </c>
      <c r="CK149" s="915">
        <f t="shared" si="2976"/>
        <v>0</v>
      </c>
      <c r="CL149" s="915">
        <f t="shared" si="2976"/>
        <v>0</v>
      </c>
      <c r="CM149" s="915">
        <f t="shared" si="2976"/>
        <v>0</v>
      </c>
      <c r="CN149" s="915">
        <f t="shared" si="2976"/>
        <v>0</v>
      </c>
      <c r="CO149" s="915">
        <f t="shared" si="2976"/>
        <v>0</v>
      </c>
      <c r="CP149" s="915">
        <f t="shared" si="2976"/>
        <v>0</v>
      </c>
      <c r="CQ149" s="915" t="str">
        <f t="shared" si="2976"/>
        <v>UNHESA</v>
      </c>
      <c r="CR149" s="915">
        <f t="shared" si="2976"/>
        <v>0</v>
      </c>
      <c r="CS149" s="915">
        <f t="shared" si="2976"/>
        <v>0</v>
      </c>
      <c r="CT149" s="915">
        <f t="shared" si="2976"/>
        <v>0</v>
      </c>
      <c r="CU149" s="915">
        <f t="shared" si="2976"/>
        <v>0</v>
      </c>
      <c r="CV149" s="915">
        <f t="shared" si="2976"/>
        <v>0</v>
      </c>
      <c r="CW149" s="915">
        <f t="shared" si="2976"/>
        <v>0</v>
      </c>
      <c r="CX149" s="915">
        <f t="shared" si="2976"/>
        <v>0</v>
      </c>
      <c r="CY149" s="915">
        <f t="shared" si="2976"/>
        <v>0</v>
      </c>
      <c r="CZ149" s="915">
        <f t="shared" si="2976"/>
        <v>0</v>
      </c>
      <c r="DA149" s="915">
        <f t="shared" si="2976"/>
        <v>2001.14</v>
      </c>
      <c r="DB149" s="915">
        <f t="shared" si="2976"/>
        <v>912.5</v>
      </c>
      <c r="DC149" s="915">
        <f t="shared" si="2976"/>
        <v>0</v>
      </c>
      <c r="DD149" s="915">
        <f t="shared" si="2976"/>
        <v>0</v>
      </c>
      <c r="DE149" s="915">
        <f t="shared" si="2976"/>
        <v>0</v>
      </c>
      <c r="DF149" s="915">
        <f t="shared" si="2976"/>
        <v>0</v>
      </c>
      <c r="DG149" s="915">
        <f t="shared" si="2976"/>
        <v>0</v>
      </c>
      <c r="DH149" s="915">
        <f t="shared" si="2976"/>
        <v>253.54443800000001</v>
      </c>
      <c r="DI149" s="915">
        <f t="shared" si="2976"/>
        <v>3167.1844380000002</v>
      </c>
      <c r="DJ149" s="915">
        <f t="shared" si="2976"/>
        <v>0</v>
      </c>
      <c r="DK149" s="915">
        <f t="shared" si="2976"/>
        <v>0</v>
      </c>
      <c r="DL149" s="915">
        <f t="shared" si="2976"/>
        <v>0</v>
      </c>
      <c r="DM149" s="915">
        <f t="shared" si="2976"/>
        <v>0</v>
      </c>
      <c r="DN149" s="915">
        <f t="shared" si="2976"/>
        <v>0</v>
      </c>
      <c r="DO149" s="915">
        <f t="shared" si="2976"/>
        <v>0</v>
      </c>
      <c r="DP149" s="915">
        <f t="shared" si="2976"/>
        <v>0</v>
      </c>
      <c r="DQ149" s="915">
        <f t="shared" si="2976"/>
        <v>0</v>
      </c>
      <c r="DR149" s="915">
        <f t="shared" si="2976"/>
        <v>0</v>
      </c>
      <c r="DS149" s="915">
        <f t="shared" si="2976"/>
        <v>0</v>
      </c>
      <c r="DT149" s="915">
        <f t="shared" si="2976"/>
        <v>0</v>
      </c>
      <c r="DU149" s="915">
        <f t="shared" si="2976"/>
        <v>0</v>
      </c>
      <c r="DV149" s="915">
        <f t="shared" si="2976"/>
        <v>0</v>
      </c>
      <c r="DW149" s="915">
        <f t="shared" si="2976"/>
        <v>0</v>
      </c>
      <c r="DX149" s="915">
        <f t="shared" si="2976"/>
        <v>0</v>
      </c>
      <c r="DY149" s="915">
        <f t="shared" si="2976"/>
        <v>0</v>
      </c>
      <c r="DZ149" s="915">
        <f t="shared" si="2976"/>
        <v>0</v>
      </c>
      <c r="EA149" s="915">
        <f t="shared" si="2976"/>
        <v>0</v>
      </c>
      <c r="EB149" s="915">
        <f t="shared" si="2976"/>
        <v>0</v>
      </c>
      <c r="EC149" s="915">
        <f t="shared" si="2976"/>
        <v>0</v>
      </c>
      <c r="ED149" s="915">
        <f t="shared" si="2976"/>
        <v>0</v>
      </c>
      <c r="EE149" s="915">
        <f t="shared" si="2976"/>
        <v>0</v>
      </c>
      <c r="EF149" s="915">
        <f t="shared" si="2976"/>
        <v>0</v>
      </c>
      <c r="EG149" s="915">
        <f t="shared" si="2976"/>
        <v>0</v>
      </c>
      <c r="EH149" s="915">
        <f t="shared" si="2976"/>
        <v>0</v>
      </c>
      <c r="EI149" s="915">
        <f t="shared" si="2976"/>
        <v>0</v>
      </c>
      <c r="EJ149" s="915">
        <f t="shared" si="2976"/>
        <v>0</v>
      </c>
      <c r="EK149" s="915">
        <f t="shared" si="2976"/>
        <v>0</v>
      </c>
      <c r="EL149" s="915">
        <f t="shared" si="2976"/>
        <v>32.799999999999997</v>
      </c>
      <c r="EM149" s="915">
        <f t="shared" si="2976"/>
        <v>0</v>
      </c>
      <c r="EN149" s="915">
        <f t="shared" si="2976"/>
        <v>0</v>
      </c>
      <c r="EO149" s="915">
        <f t="shared" ref="EO149:FF149" si="2977">+EO148</f>
        <v>0</v>
      </c>
      <c r="EP149" s="915">
        <f t="shared" si="2977"/>
        <v>0</v>
      </c>
      <c r="EQ149" s="915">
        <f t="shared" si="2977"/>
        <v>0</v>
      </c>
      <c r="ER149" s="915">
        <f t="shared" si="2977"/>
        <v>0</v>
      </c>
      <c r="ES149" s="915">
        <f t="shared" si="2977"/>
        <v>0</v>
      </c>
      <c r="ET149" s="915">
        <f t="shared" si="2977"/>
        <v>0</v>
      </c>
      <c r="EU149" s="915">
        <f t="shared" si="2977"/>
        <v>0</v>
      </c>
      <c r="EV149" s="915">
        <f t="shared" si="2977"/>
        <v>0</v>
      </c>
      <c r="EW149" s="915">
        <f t="shared" si="2977"/>
        <v>16.399999999999999</v>
      </c>
      <c r="EX149" s="915">
        <f t="shared" si="2977"/>
        <v>0</v>
      </c>
      <c r="EY149" s="915">
        <f t="shared" si="2977"/>
        <v>0</v>
      </c>
      <c r="EZ149" s="915">
        <f t="shared" si="2977"/>
        <v>0</v>
      </c>
      <c r="FA149" s="915">
        <f t="shared" si="2977"/>
        <v>0</v>
      </c>
      <c r="FB149" s="915">
        <f t="shared" si="2977"/>
        <v>0</v>
      </c>
      <c r="FC149" s="915">
        <f t="shared" si="2977"/>
        <v>0</v>
      </c>
      <c r="FD149" s="915">
        <f t="shared" si="2977"/>
        <v>0</v>
      </c>
      <c r="FE149" s="915">
        <f t="shared" si="2977"/>
        <v>0</v>
      </c>
      <c r="FF149" s="915">
        <f t="shared" si="2977"/>
        <v>0</v>
      </c>
      <c r="FG149" s="875"/>
      <c r="FH149" s="875"/>
      <c r="FI149" s="875"/>
      <c r="FJ149" s="875"/>
      <c r="FK149" s="875"/>
      <c r="FL149" s="875"/>
    </row>
    <row r="150" spans="1:174" s="846" customFormat="1" ht="15.75" customHeight="1" outlineLevel="1">
      <c r="B150" s="835"/>
      <c r="C150" s="782"/>
      <c r="D150" s="835"/>
      <c r="F150" s="915"/>
      <c r="G150" s="915"/>
      <c r="H150" s="915"/>
      <c r="I150" s="914"/>
      <c r="J150" s="873"/>
      <c r="K150" s="873"/>
      <c r="L150" s="873"/>
      <c r="M150" s="873"/>
      <c r="N150" s="873"/>
      <c r="O150" s="873"/>
      <c r="P150" s="849"/>
      <c r="Q150" s="916"/>
      <c r="R150" s="914"/>
      <c r="S150" s="916"/>
      <c r="T150" s="914"/>
      <c r="U150" s="916"/>
      <c r="V150" s="914"/>
      <c r="W150" s="916"/>
      <c r="X150" s="914"/>
      <c r="Y150" s="916"/>
      <c r="Z150" s="914"/>
      <c r="AA150" s="917"/>
      <c r="AB150" s="914"/>
      <c r="AC150" s="917"/>
      <c r="AD150" s="914"/>
      <c r="AE150" s="917"/>
      <c r="AF150" s="914"/>
      <c r="AG150" s="914"/>
      <c r="AH150" s="914"/>
      <c r="AI150" s="917"/>
      <c r="AJ150" s="914"/>
      <c r="AK150" s="914"/>
      <c r="AL150" s="914"/>
      <c r="AM150" s="914"/>
      <c r="AN150" s="914"/>
      <c r="AO150" s="914"/>
      <c r="AP150" s="914"/>
      <c r="AQ150" s="914"/>
      <c r="AR150" s="914"/>
      <c r="AS150" s="914"/>
      <c r="AT150" s="914"/>
      <c r="AU150" s="872"/>
      <c r="AW150" s="914"/>
      <c r="AX150" s="914"/>
      <c r="AY150" s="914"/>
      <c r="AZ150" s="914"/>
      <c r="BA150" s="914"/>
      <c r="BB150" s="914"/>
      <c r="BC150" s="914"/>
      <c r="BD150" s="914"/>
      <c r="BE150" s="914"/>
      <c r="BF150" s="914"/>
      <c r="BG150" s="914"/>
      <c r="BH150" s="914"/>
      <c r="BI150" s="914"/>
      <c r="BJ150" s="914"/>
      <c r="BK150" s="914"/>
      <c r="BL150" s="914"/>
      <c r="BM150" s="914"/>
      <c r="BN150" s="914"/>
      <c r="BO150" s="914"/>
      <c r="BP150" s="914"/>
      <c r="BQ150" s="914"/>
      <c r="BR150" s="914"/>
      <c r="BS150" s="914"/>
      <c r="BT150" s="914"/>
      <c r="BU150" s="914"/>
      <c r="BV150" s="914"/>
      <c r="BW150" s="914"/>
      <c r="BX150" s="914"/>
      <c r="BY150" s="914"/>
      <c r="BZ150" s="914"/>
      <c r="CA150" s="914"/>
      <c r="CB150" s="914"/>
      <c r="CC150" s="914"/>
      <c r="CD150" s="914"/>
      <c r="CE150" s="914"/>
      <c r="CF150" s="914"/>
      <c r="CG150" s="914"/>
      <c r="CH150" s="914"/>
      <c r="CI150" s="914"/>
      <c r="CJ150" s="914"/>
      <c r="CK150" s="914"/>
      <c r="CL150" s="914"/>
      <c r="CM150" s="914"/>
      <c r="CN150" s="914"/>
      <c r="CO150" s="914"/>
      <c r="CR150" s="878"/>
      <c r="CS150" s="878"/>
      <c r="CT150" s="878"/>
      <c r="CU150" s="878"/>
      <c r="CV150" s="878"/>
      <c r="CW150" s="878"/>
      <c r="CX150" s="878"/>
      <c r="CY150" s="878"/>
      <c r="CZ150" s="878"/>
      <c r="DA150" s="878"/>
      <c r="DB150" s="878"/>
      <c r="DC150" s="878"/>
      <c r="DD150" s="878"/>
      <c r="DE150" s="878"/>
      <c r="DF150" s="878"/>
      <c r="DG150" s="878"/>
      <c r="DH150" s="878"/>
      <c r="DI150" s="872"/>
      <c r="DJ150" s="878"/>
      <c r="DK150" s="878"/>
      <c r="DL150" s="878"/>
      <c r="DM150" s="878"/>
      <c r="DN150" s="878"/>
      <c r="DO150" s="878"/>
      <c r="DP150" s="878"/>
      <c r="DQ150" s="878"/>
      <c r="DR150" s="878"/>
      <c r="DS150" s="878"/>
      <c r="DT150" s="878"/>
      <c r="DU150" s="878"/>
      <c r="DV150" s="878"/>
      <c r="DW150" s="878"/>
      <c r="DX150" s="878"/>
      <c r="DY150" s="878"/>
      <c r="DZ150" s="878"/>
      <c r="EA150" s="878"/>
      <c r="EB150" s="878"/>
      <c r="EC150" s="878"/>
      <c r="ED150" s="878"/>
      <c r="EE150" s="878"/>
      <c r="EF150" s="878"/>
      <c r="EG150" s="878"/>
      <c r="EH150" s="878"/>
      <c r="EI150" s="878"/>
      <c r="EJ150" s="878"/>
      <c r="EL150" s="265"/>
      <c r="EO150" s="246"/>
      <c r="EV150" s="775"/>
      <c r="FG150" s="875"/>
      <c r="FH150" s="875"/>
      <c r="FI150" s="875"/>
      <c r="FJ150" s="875"/>
      <c r="FK150" s="875"/>
      <c r="FL150" s="875"/>
    </row>
    <row r="151" spans="1:174" s="846" customFormat="1" ht="15.75" customHeight="1" outlineLevel="1">
      <c r="B151" s="835"/>
      <c r="C151" s="782" t="s">
        <v>472</v>
      </c>
      <c r="D151" s="835"/>
      <c r="F151" s="915"/>
      <c r="G151" s="915"/>
      <c r="H151" s="915"/>
      <c r="I151" s="914"/>
      <c r="J151" s="873"/>
      <c r="K151" s="873"/>
      <c r="L151" s="873"/>
      <c r="M151" s="873"/>
      <c r="N151" s="873"/>
      <c r="O151" s="873"/>
      <c r="P151" s="849"/>
      <c r="Q151" s="916"/>
      <c r="R151" s="914"/>
      <c r="S151" s="916"/>
      <c r="T151" s="914"/>
      <c r="U151" s="916"/>
      <c r="V151" s="914"/>
      <c r="W151" s="916"/>
      <c r="X151" s="914"/>
      <c r="Y151" s="916"/>
      <c r="Z151" s="914"/>
      <c r="AA151" s="917"/>
      <c r="AB151" s="914"/>
      <c r="AC151" s="917"/>
      <c r="AD151" s="914"/>
      <c r="AE151" s="917"/>
      <c r="AF151" s="914"/>
      <c r="AG151" s="914"/>
      <c r="AH151" s="914"/>
      <c r="AI151" s="917"/>
      <c r="AJ151" s="914"/>
      <c r="AK151" s="914"/>
      <c r="AL151" s="914"/>
      <c r="AM151" s="914"/>
      <c r="AN151" s="914"/>
      <c r="AO151" s="914"/>
      <c r="AP151" s="914"/>
      <c r="AQ151" s="914"/>
      <c r="AR151" s="914"/>
      <c r="AS151" s="914"/>
      <c r="AT151" s="914"/>
      <c r="AU151" s="872"/>
      <c r="AW151" s="914"/>
      <c r="AX151" s="914"/>
      <c r="AY151" s="914"/>
      <c r="AZ151" s="914"/>
      <c r="BA151" s="914"/>
      <c r="BB151" s="914"/>
      <c r="BC151" s="914"/>
      <c r="BD151" s="914"/>
      <c r="BE151" s="914"/>
      <c r="BF151" s="914"/>
      <c r="BG151" s="914"/>
      <c r="BH151" s="914"/>
      <c r="BI151" s="914"/>
      <c r="BJ151" s="914"/>
      <c r="BK151" s="914"/>
      <c r="BL151" s="914"/>
      <c r="BM151" s="914"/>
      <c r="BN151" s="914"/>
      <c r="BO151" s="914"/>
      <c r="BP151" s="914"/>
      <c r="BQ151" s="914"/>
      <c r="BR151" s="914"/>
      <c r="BS151" s="914"/>
      <c r="BT151" s="914"/>
      <c r="BU151" s="914"/>
      <c r="BV151" s="914"/>
      <c r="BW151" s="914"/>
      <c r="BX151" s="914"/>
      <c r="BY151" s="914"/>
      <c r="BZ151" s="914"/>
      <c r="CA151" s="914"/>
      <c r="CB151" s="914"/>
      <c r="CC151" s="914"/>
      <c r="CD151" s="914"/>
      <c r="CE151" s="914"/>
      <c r="CF151" s="914"/>
      <c r="CG151" s="914"/>
      <c r="CH151" s="914"/>
      <c r="CI151" s="914"/>
      <c r="CJ151" s="914"/>
      <c r="CK151" s="914"/>
      <c r="CL151" s="914"/>
      <c r="CM151" s="914"/>
      <c r="CN151" s="914"/>
      <c r="CO151" s="914"/>
      <c r="CR151" s="878"/>
      <c r="CS151" s="878"/>
      <c r="CT151" s="878"/>
      <c r="CU151" s="878"/>
      <c r="CV151" s="878"/>
      <c r="CW151" s="878"/>
      <c r="CX151" s="878"/>
      <c r="CY151" s="878"/>
      <c r="CZ151" s="878"/>
      <c r="DA151" s="878"/>
      <c r="DB151" s="878"/>
      <c r="DC151" s="878"/>
      <c r="DD151" s="878"/>
      <c r="DE151" s="878"/>
      <c r="DF151" s="878"/>
      <c r="DG151" s="878"/>
      <c r="DH151" s="878"/>
      <c r="DI151" s="872"/>
      <c r="DJ151" s="878"/>
      <c r="DK151" s="878"/>
      <c r="DL151" s="878"/>
      <c r="DM151" s="878"/>
      <c r="DN151" s="878"/>
      <c r="DO151" s="878"/>
      <c r="DP151" s="878"/>
      <c r="DQ151" s="878"/>
      <c r="DR151" s="878"/>
      <c r="DS151" s="878"/>
      <c r="DT151" s="878"/>
      <c r="DU151" s="878"/>
      <c r="DV151" s="878"/>
      <c r="DW151" s="878"/>
      <c r="DX151" s="878"/>
      <c r="DY151" s="878"/>
      <c r="DZ151" s="878"/>
      <c r="EA151" s="878"/>
      <c r="EB151" s="878"/>
      <c r="EC151" s="878"/>
      <c r="ED151" s="878"/>
      <c r="EE151" s="878"/>
      <c r="EF151" s="878"/>
      <c r="EG151" s="878"/>
      <c r="EH151" s="878"/>
      <c r="EI151" s="878"/>
      <c r="EJ151" s="878"/>
      <c r="EL151" s="265"/>
      <c r="EO151" s="246"/>
      <c r="EV151" s="775"/>
      <c r="FG151" s="875"/>
      <c r="FH151" s="875"/>
      <c r="FI151" s="875"/>
      <c r="FJ151" s="875"/>
      <c r="FK151" s="875"/>
      <c r="FL151" s="875"/>
    </row>
    <row r="152" spans="1:174" s="846" customFormat="1" ht="15.75" customHeight="1" outlineLevel="1">
      <c r="B152" s="835"/>
      <c r="C152" s="782" t="s">
        <v>473</v>
      </c>
      <c r="D152" s="835"/>
      <c r="F152" s="915"/>
      <c r="G152" s="915"/>
      <c r="H152" s="915"/>
      <c r="I152" s="914"/>
      <c r="J152" s="873"/>
      <c r="K152" s="873"/>
      <c r="L152" s="873"/>
      <c r="M152" s="873"/>
      <c r="N152" s="873"/>
      <c r="O152" s="873"/>
      <c r="P152" s="849"/>
      <c r="Q152" s="916"/>
      <c r="R152" s="914"/>
      <c r="S152" s="916"/>
      <c r="T152" s="914"/>
      <c r="U152" s="916"/>
      <c r="V152" s="914"/>
      <c r="W152" s="916"/>
      <c r="X152" s="914"/>
      <c r="Y152" s="916"/>
      <c r="Z152" s="914"/>
      <c r="AA152" s="917"/>
      <c r="AB152" s="914"/>
      <c r="AC152" s="917"/>
      <c r="AD152" s="914"/>
      <c r="AE152" s="917"/>
      <c r="AF152" s="914"/>
      <c r="AG152" s="914"/>
      <c r="AH152" s="914"/>
      <c r="AI152" s="917"/>
      <c r="AJ152" s="914"/>
      <c r="AK152" s="914"/>
      <c r="AL152" s="914"/>
      <c r="AM152" s="914"/>
      <c r="AN152" s="914"/>
      <c r="AO152" s="914"/>
      <c r="AP152" s="914"/>
      <c r="AQ152" s="914"/>
      <c r="AR152" s="914"/>
      <c r="AS152" s="914"/>
      <c r="AT152" s="914"/>
      <c r="AU152" s="872"/>
      <c r="AW152" s="914"/>
      <c r="AX152" s="914"/>
      <c r="AY152" s="914"/>
      <c r="AZ152" s="914"/>
      <c r="BA152" s="914"/>
      <c r="BB152" s="914"/>
      <c r="BC152" s="914"/>
      <c r="BD152" s="914"/>
      <c r="BE152" s="914"/>
      <c r="BF152" s="914"/>
      <c r="BG152" s="914"/>
      <c r="BH152" s="914"/>
      <c r="BI152" s="914"/>
      <c r="BJ152" s="914"/>
      <c r="BK152" s="914"/>
      <c r="BL152" s="914"/>
      <c r="BM152" s="914"/>
      <c r="BN152" s="914"/>
      <c r="BO152" s="914"/>
      <c r="BP152" s="914"/>
      <c r="BQ152" s="914"/>
      <c r="BR152" s="914"/>
      <c r="BS152" s="914"/>
      <c r="BT152" s="914"/>
      <c r="BU152" s="914"/>
      <c r="BV152" s="914"/>
      <c r="BW152" s="914"/>
      <c r="BX152" s="914"/>
      <c r="BY152" s="914"/>
      <c r="BZ152" s="914"/>
      <c r="CA152" s="914"/>
      <c r="CB152" s="914"/>
      <c r="CC152" s="914"/>
      <c r="CD152" s="914"/>
      <c r="CE152" s="914"/>
      <c r="CF152" s="914"/>
      <c r="CG152" s="914"/>
      <c r="CH152" s="914"/>
      <c r="CI152" s="914"/>
      <c r="CJ152" s="914"/>
      <c r="CK152" s="914"/>
      <c r="CL152" s="914"/>
      <c r="CM152" s="914"/>
      <c r="CN152" s="914"/>
      <c r="CO152" s="914"/>
      <c r="CR152" s="878"/>
      <c r="CS152" s="878"/>
      <c r="CT152" s="878"/>
      <c r="CU152" s="878"/>
      <c r="CV152" s="878"/>
      <c r="CW152" s="878"/>
      <c r="CX152" s="878"/>
      <c r="CY152" s="878"/>
      <c r="CZ152" s="878"/>
      <c r="DA152" s="878"/>
      <c r="DB152" s="878"/>
      <c r="DC152" s="878"/>
      <c r="DD152" s="878"/>
      <c r="DE152" s="878"/>
      <c r="DF152" s="878"/>
      <c r="DG152" s="878"/>
      <c r="DH152" s="878"/>
      <c r="DI152" s="872"/>
      <c r="DJ152" s="878"/>
      <c r="DK152" s="878"/>
      <c r="DL152" s="878"/>
      <c r="DM152" s="878"/>
      <c r="DN152" s="878"/>
      <c r="DO152" s="878"/>
      <c r="DP152" s="878"/>
      <c r="DQ152" s="878"/>
      <c r="DR152" s="878"/>
      <c r="DS152" s="878"/>
      <c r="DT152" s="878"/>
      <c r="DU152" s="878"/>
      <c r="DV152" s="878"/>
      <c r="DW152" s="878"/>
      <c r="DX152" s="878"/>
      <c r="DY152" s="878"/>
      <c r="DZ152" s="878"/>
      <c r="EA152" s="878"/>
      <c r="EB152" s="878"/>
      <c r="EC152" s="878"/>
      <c r="ED152" s="878"/>
      <c r="EE152" s="878"/>
      <c r="EF152" s="878"/>
      <c r="EG152" s="878"/>
      <c r="EH152" s="878"/>
      <c r="EI152" s="878"/>
      <c r="EJ152" s="878"/>
      <c r="EL152" s="265"/>
      <c r="EO152" s="246"/>
      <c r="EV152" s="775"/>
      <c r="FG152" s="875"/>
      <c r="FH152" s="875"/>
      <c r="FI152" s="875"/>
      <c r="FJ152" s="875"/>
      <c r="FK152" s="875"/>
      <c r="FL152" s="875"/>
    </row>
    <row r="153" spans="1:174" s="846" customFormat="1" ht="15.75" customHeight="1" outlineLevel="1">
      <c r="B153" s="835"/>
      <c r="C153" s="782"/>
      <c r="D153" s="835"/>
      <c r="F153" s="915"/>
      <c r="G153" s="915"/>
      <c r="H153" s="915"/>
      <c r="I153" s="914"/>
      <c r="J153" s="873"/>
      <c r="K153" s="873"/>
      <c r="L153" s="873"/>
      <c r="M153" s="873"/>
      <c r="N153" s="873"/>
      <c r="O153" s="873"/>
      <c r="P153" s="849"/>
      <c r="Q153" s="916"/>
      <c r="R153" s="914"/>
      <c r="S153" s="916"/>
      <c r="T153" s="914"/>
      <c r="U153" s="916"/>
      <c r="V153" s="914"/>
      <c r="W153" s="916"/>
      <c r="X153" s="914"/>
      <c r="Y153" s="916"/>
      <c r="Z153" s="914"/>
      <c r="AA153" s="917"/>
      <c r="AB153" s="914"/>
      <c r="AC153" s="917"/>
      <c r="AD153" s="914"/>
      <c r="AE153" s="917"/>
      <c r="AF153" s="914"/>
      <c r="AG153" s="914"/>
      <c r="AH153" s="914"/>
      <c r="AI153" s="917"/>
      <c r="AJ153" s="914"/>
      <c r="AK153" s="914"/>
      <c r="AL153" s="914"/>
      <c r="AM153" s="914"/>
      <c r="AN153" s="914"/>
      <c r="AO153" s="914"/>
      <c r="AP153" s="914"/>
      <c r="AQ153" s="914"/>
      <c r="AR153" s="914"/>
      <c r="AS153" s="914"/>
      <c r="AT153" s="914"/>
      <c r="AU153" s="872"/>
      <c r="AW153" s="914"/>
      <c r="AX153" s="914"/>
      <c r="AY153" s="914"/>
      <c r="AZ153" s="914"/>
      <c r="BA153" s="914"/>
      <c r="BB153" s="914"/>
      <c r="BC153" s="914"/>
      <c r="BD153" s="914"/>
      <c r="BE153" s="914"/>
      <c r="BF153" s="914"/>
      <c r="BG153" s="914"/>
      <c r="BH153" s="914"/>
      <c r="BI153" s="914"/>
      <c r="BJ153" s="914"/>
      <c r="BK153" s="914"/>
      <c r="BL153" s="914"/>
      <c r="BM153" s="914"/>
      <c r="BN153" s="914"/>
      <c r="BO153" s="914"/>
      <c r="BP153" s="914"/>
      <c r="BQ153" s="914"/>
      <c r="BR153" s="914"/>
      <c r="BS153" s="914"/>
      <c r="BT153" s="914"/>
      <c r="BU153" s="914"/>
      <c r="BV153" s="914"/>
      <c r="BW153" s="914"/>
      <c r="BX153" s="914"/>
      <c r="BY153" s="914"/>
      <c r="BZ153" s="914"/>
      <c r="CA153" s="914"/>
      <c r="CB153" s="914"/>
      <c r="CC153" s="914"/>
      <c r="CD153" s="914"/>
      <c r="CE153" s="914"/>
      <c r="CF153" s="914"/>
      <c r="CG153" s="914"/>
      <c r="CH153" s="914"/>
      <c r="CI153" s="914"/>
      <c r="CJ153" s="914"/>
      <c r="CK153" s="914"/>
      <c r="CL153" s="914"/>
      <c r="CM153" s="914"/>
      <c r="CN153" s="914"/>
      <c r="CO153" s="914"/>
      <c r="CR153" s="878"/>
      <c r="CS153" s="878"/>
      <c r="CT153" s="878"/>
      <c r="CU153" s="878"/>
      <c r="CV153" s="878"/>
      <c r="CW153" s="878"/>
      <c r="CX153" s="878"/>
      <c r="CY153" s="878"/>
      <c r="CZ153" s="878"/>
      <c r="DA153" s="878"/>
      <c r="DB153" s="878"/>
      <c r="DC153" s="878"/>
      <c r="DD153" s="878"/>
      <c r="DE153" s="878"/>
      <c r="DF153" s="878"/>
      <c r="DG153" s="878"/>
      <c r="DH153" s="878"/>
      <c r="DI153" s="872"/>
      <c r="DJ153" s="878"/>
      <c r="DK153" s="878"/>
      <c r="DL153" s="878"/>
      <c r="DM153" s="878"/>
      <c r="DN153" s="878"/>
      <c r="DO153" s="878"/>
      <c r="DP153" s="878"/>
      <c r="DQ153" s="878"/>
      <c r="DR153" s="878"/>
      <c r="DS153" s="878"/>
      <c r="DT153" s="878"/>
      <c r="DU153" s="878"/>
      <c r="DV153" s="878"/>
      <c r="DW153" s="878"/>
      <c r="DX153" s="878"/>
      <c r="DY153" s="878"/>
      <c r="DZ153" s="878"/>
      <c r="EA153" s="878"/>
      <c r="EB153" s="878"/>
      <c r="EC153" s="878"/>
      <c r="ED153" s="878"/>
      <c r="EE153" s="878"/>
      <c r="EF153" s="878"/>
      <c r="EG153" s="878"/>
      <c r="EH153" s="878"/>
      <c r="EI153" s="878"/>
      <c r="EJ153" s="878"/>
      <c r="EL153" s="265"/>
      <c r="EO153" s="246"/>
      <c r="EV153" s="775"/>
      <c r="FG153" s="875"/>
      <c r="FH153" s="875"/>
      <c r="FI153" s="875"/>
      <c r="FJ153" s="875"/>
      <c r="FK153" s="875"/>
      <c r="FL153" s="875"/>
    </row>
    <row r="154" spans="1:174" s="846" customFormat="1" ht="15.75" customHeight="1" outlineLevel="1">
      <c r="B154" s="835"/>
      <c r="C154" s="782" t="s">
        <v>474</v>
      </c>
      <c r="D154" s="835"/>
      <c r="F154" s="915"/>
      <c r="G154" s="915"/>
      <c r="H154" s="915"/>
      <c r="I154" s="914"/>
      <c r="J154" s="873"/>
      <c r="K154" s="873"/>
      <c r="L154" s="873"/>
      <c r="M154" s="873"/>
      <c r="N154" s="873"/>
      <c r="O154" s="873"/>
      <c r="P154" s="849"/>
      <c r="Q154" s="916"/>
      <c r="R154" s="914"/>
      <c r="S154" s="916"/>
      <c r="T154" s="914"/>
      <c r="U154" s="916"/>
      <c r="V154" s="914"/>
      <c r="W154" s="916"/>
      <c r="X154" s="914"/>
      <c r="Y154" s="916"/>
      <c r="Z154" s="914"/>
      <c r="AA154" s="917"/>
      <c r="AB154" s="914"/>
      <c r="AC154" s="917"/>
      <c r="AD154" s="914"/>
      <c r="AE154" s="917"/>
      <c r="AF154" s="914"/>
      <c r="AG154" s="914"/>
      <c r="AH154" s="914"/>
      <c r="AI154" s="917"/>
      <c r="AJ154" s="914"/>
      <c r="AK154" s="914"/>
      <c r="AL154" s="914"/>
      <c r="AM154" s="914"/>
      <c r="AN154" s="914"/>
      <c r="AO154" s="914"/>
      <c r="AP154" s="914"/>
      <c r="AQ154" s="914"/>
      <c r="AR154" s="914"/>
      <c r="AS154" s="914"/>
      <c r="AT154" s="914"/>
      <c r="AU154" s="872"/>
      <c r="AW154" s="914"/>
      <c r="AX154" s="914"/>
      <c r="AY154" s="914"/>
      <c r="AZ154" s="914"/>
      <c r="BA154" s="914"/>
      <c r="BB154" s="914"/>
      <c r="BC154" s="914"/>
      <c r="BD154" s="914"/>
      <c r="BE154" s="914"/>
      <c r="BF154" s="914"/>
      <c r="BG154" s="914"/>
      <c r="BH154" s="914"/>
      <c r="BI154" s="914"/>
      <c r="BJ154" s="914"/>
      <c r="BK154" s="914"/>
      <c r="BL154" s="914"/>
      <c r="BM154" s="914"/>
      <c r="BN154" s="914"/>
      <c r="BO154" s="914"/>
      <c r="BP154" s="914"/>
      <c r="BQ154" s="914"/>
      <c r="BR154" s="914"/>
      <c r="BS154" s="914"/>
      <c r="BT154" s="914"/>
      <c r="BU154" s="914"/>
      <c r="BV154" s="914"/>
      <c r="BW154" s="914"/>
      <c r="BX154" s="914"/>
      <c r="BY154" s="914"/>
      <c r="BZ154" s="914"/>
      <c r="CA154" s="914"/>
      <c r="CB154" s="914"/>
      <c r="CC154" s="914"/>
      <c r="CD154" s="914"/>
      <c r="CE154" s="914"/>
      <c r="CF154" s="914"/>
      <c r="CG154" s="914"/>
      <c r="CH154" s="914"/>
      <c r="CI154" s="914"/>
      <c r="CJ154" s="914"/>
      <c r="CK154" s="914"/>
      <c r="CL154" s="914"/>
      <c r="CM154" s="914"/>
      <c r="CN154" s="914"/>
      <c r="CO154" s="914"/>
      <c r="CR154" s="878"/>
      <c r="CS154" s="878"/>
      <c r="CT154" s="878"/>
      <c r="CU154" s="878"/>
      <c r="CV154" s="878"/>
      <c r="CW154" s="878"/>
      <c r="CX154" s="878"/>
      <c r="CY154" s="878"/>
      <c r="CZ154" s="878"/>
      <c r="DA154" s="878"/>
      <c r="DB154" s="878"/>
      <c r="DC154" s="878"/>
      <c r="DD154" s="878"/>
      <c r="DE154" s="878"/>
      <c r="DF154" s="878"/>
      <c r="DG154" s="878"/>
      <c r="DH154" s="878"/>
      <c r="DI154" s="872"/>
      <c r="DJ154" s="878"/>
      <c r="DK154" s="878"/>
      <c r="DL154" s="878"/>
      <c r="DM154" s="878"/>
      <c r="DN154" s="878"/>
      <c r="DO154" s="878"/>
      <c r="DP154" s="878"/>
      <c r="DQ154" s="878"/>
      <c r="DR154" s="878"/>
      <c r="DS154" s="878"/>
      <c r="DT154" s="878"/>
      <c r="DU154" s="878"/>
      <c r="DV154" s="878"/>
      <c r="DW154" s="878"/>
      <c r="DX154" s="878"/>
      <c r="DY154" s="878"/>
      <c r="DZ154" s="878"/>
      <c r="EA154" s="878"/>
      <c r="EB154" s="878"/>
      <c r="EC154" s="878"/>
      <c r="ED154" s="878"/>
      <c r="EE154" s="878"/>
      <c r="EF154" s="878"/>
      <c r="EG154" s="878"/>
      <c r="EH154" s="878"/>
      <c r="EI154" s="878"/>
      <c r="EJ154" s="878"/>
      <c r="EL154" s="265"/>
      <c r="EO154" s="246"/>
      <c r="EV154" s="775"/>
      <c r="FG154" s="875"/>
      <c r="FH154" s="875"/>
      <c r="FI154" s="875"/>
      <c r="FJ154" s="875"/>
      <c r="FK154" s="875"/>
      <c r="FL154" s="875"/>
    </row>
    <row r="155" spans="1:174" s="846" customFormat="1" ht="15.75" customHeight="1" outlineLevel="1">
      <c r="B155" s="835"/>
      <c r="C155" s="782"/>
      <c r="D155" s="835"/>
      <c r="F155" s="915"/>
      <c r="G155" s="915"/>
      <c r="H155" s="915"/>
      <c r="I155" s="914"/>
      <c r="J155" s="873"/>
      <c r="K155" s="873"/>
      <c r="L155" s="873"/>
      <c r="M155" s="873"/>
      <c r="N155" s="873"/>
      <c r="O155" s="873"/>
      <c r="P155" s="849"/>
      <c r="Q155" s="916"/>
      <c r="R155" s="914"/>
      <c r="S155" s="916"/>
      <c r="T155" s="914"/>
      <c r="U155" s="916"/>
      <c r="V155" s="914"/>
      <c r="W155" s="916"/>
      <c r="X155" s="914"/>
      <c r="Y155" s="916"/>
      <c r="Z155" s="914"/>
      <c r="AA155" s="917"/>
      <c r="AB155" s="914"/>
      <c r="AC155" s="917"/>
      <c r="AD155" s="914"/>
      <c r="AE155" s="917"/>
      <c r="AF155" s="914"/>
      <c r="AG155" s="914"/>
      <c r="AH155" s="914"/>
      <c r="AI155" s="917"/>
      <c r="AJ155" s="914"/>
      <c r="AK155" s="914"/>
      <c r="AL155" s="914"/>
      <c r="AM155" s="914"/>
      <c r="AN155" s="914"/>
      <c r="AO155" s="914"/>
      <c r="AP155" s="914"/>
      <c r="AQ155" s="914"/>
      <c r="AR155" s="914"/>
      <c r="AS155" s="914"/>
      <c r="AT155" s="914"/>
      <c r="AU155" s="872"/>
      <c r="AW155" s="914"/>
      <c r="AX155" s="914"/>
      <c r="AY155" s="914"/>
      <c r="AZ155" s="914"/>
      <c r="BA155" s="914"/>
      <c r="BB155" s="914"/>
      <c r="BC155" s="914"/>
      <c r="BD155" s="914"/>
      <c r="BE155" s="914"/>
      <c r="BF155" s="914"/>
      <c r="BG155" s="914"/>
      <c r="BH155" s="914"/>
      <c r="BI155" s="914"/>
      <c r="BJ155" s="914"/>
      <c r="BK155" s="914"/>
      <c r="BL155" s="914"/>
      <c r="BM155" s="914"/>
      <c r="BN155" s="914"/>
      <c r="BO155" s="914"/>
      <c r="BP155" s="914"/>
      <c r="BQ155" s="914"/>
      <c r="BR155" s="914"/>
      <c r="BS155" s="914"/>
      <c r="BT155" s="914"/>
      <c r="BU155" s="914"/>
      <c r="BV155" s="914"/>
      <c r="BW155" s="914"/>
      <c r="BX155" s="914"/>
      <c r="BY155" s="914"/>
      <c r="BZ155" s="914"/>
      <c r="CA155" s="914"/>
      <c r="CB155" s="914"/>
      <c r="CC155" s="914"/>
      <c r="CD155" s="914"/>
      <c r="CE155" s="914"/>
      <c r="CF155" s="914"/>
      <c r="CG155" s="914"/>
      <c r="CH155" s="914"/>
      <c r="CI155" s="914"/>
      <c r="CJ155" s="914"/>
      <c r="CK155" s="914"/>
      <c r="CL155" s="914"/>
      <c r="CM155" s="914"/>
      <c r="CN155" s="914"/>
      <c r="CO155" s="914"/>
      <c r="CR155" s="878"/>
      <c r="CS155" s="878"/>
      <c r="CT155" s="878"/>
      <c r="CU155" s="878"/>
      <c r="CV155" s="878"/>
      <c r="CW155" s="878"/>
      <c r="CX155" s="878"/>
      <c r="CY155" s="878"/>
      <c r="CZ155" s="878"/>
      <c r="DA155" s="878"/>
      <c r="DB155" s="878"/>
      <c r="DC155" s="878"/>
      <c r="DD155" s="878"/>
      <c r="DE155" s="878"/>
      <c r="DF155" s="878"/>
      <c r="DG155" s="878"/>
      <c r="DH155" s="878"/>
      <c r="DI155" s="872"/>
      <c r="DJ155" s="878"/>
      <c r="DK155" s="878"/>
      <c r="DL155" s="878"/>
      <c r="DM155" s="878"/>
      <c r="DN155" s="878"/>
      <c r="DO155" s="878"/>
      <c r="DP155" s="878"/>
      <c r="DQ155" s="878"/>
      <c r="DR155" s="878"/>
      <c r="DS155" s="878"/>
      <c r="DT155" s="878"/>
      <c r="DU155" s="878"/>
      <c r="DV155" s="878"/>
      <c r="DW155" s="878"/>
      <c r="DX155" s="878"/>
      <c r="DY155" s="878"/>
      <c r="DZ155" s="878"/>
      <c r="EA155" s="878"/>
      <c r="EB155" s="878"/>
      <c r="EC155" s="878"/>
      <c r="ED155" s="878"/>
      <c r="EE155" s="878"/>
      <c r="EF155" s="878"/>
      <c r="EG155" s="878"/>
      <c r="EH155" s="878"/>
      <c r="EI155" s="878"/>
      <c r="EJ155" s="878"/>
      <c r="EL155" s="265"/>
      <c r="EO155" s="246"/>
      <c r="EV155" s="775"/>
      <c r="FG155" s="875"/>
      <c r="FH155" s="875"/>
      <c r="FI155" s="875"/>
      <c r="FJ155" s="875"/>
      <c r="FK155" s="875"/>
      <c r="FL155" s="875"/>
    </row>
    <row r="156" spans="1:174" s="846" customFormat="1" ht="15.75" customHeight="1" outlineLevel="1">
      <c r="B156" s="835"/>
      <c r="C156" s="782" t="s">
        <v>475</v>
      </c>
      <c r="D156" s="835"/>
      <c r="F156" s="915"/>
      <c r="G156" s="915"/>
      <c r="H156" s="915"/>
      <c r="I156" s="914"/>
      <c r="J156" s="873"/>
      <c r="K156" s="873"/>
      <c r="L156" s="873"/>
      <c r="M156" s="873"/>
      <c r="N156" s="873"/>
      <c r="O156" s="873"/>
      <c r="P156" s="849"/>
      <c r="Q156" s="916"/>
      <c r="R156" s="914"/>
      <c r="S156" s="916"/>
      <c r="T156" s="914"/>
      <c r="U156" s="916"/>
      <c r="V156" s="914"/>
      <c r="W156" s="916"/>
      <c r="X156" s="914"/>
      <c r="Y156" s="916"/>
      <c r="Z156" s="914"/>
      <c r="AA156" s="917"/>
      <c r="AB156" s="914"/>
      <c r="AC156" s="917"/>
      <c r="AD156" s="914"/>
      <c r="AE156" s="917"/>
      <c r="AF156" s="914"/>
      <c r="AG156" s="914"/>
      <c r="AH156" s="914"/>
      <c r="AI156" s="917"/>
      <c r="AJ156" s="914"/>
      <c r="AK156" s="914"/>
      <c r="AL156" s="914"/>
      <c r="AM156" s="914"/>
      <c r="AN156" s="914"/>
      <c r="AO156" s="914"/>
      <c r="AP156" s="914"/>
      <c r="AQ156" s="914"/>
      <c r="AR156" s="914"/>
      <c r="AS156" s="914"/>
      <c r="AT156" s="914"/>
      <c r="AU156" s="872"/>
      <c r="AW156" s="914"/>
      <c r="AX156" s="914"/>
      <c r="AY156" s="914"/>
      <c r="AZ156" s="914"/>
      <c r="BA156" s="914"/>
      <c r="BB156" s="914"/>
      <c r="BC156" s="914"/>
      <c r="BD156" s="914"/>
      <c r="BE156" s="914"/>
      <c r="BF156" s="914"/>
      <c r="BG156" s="914"/>
      <c r="BH156" s="914"/>
      <c r="BI156" s="914"/>
      <c r="BJ156" s="914"/>
      <c r="BK156" s="914"/>
      <c r="BL156" s="914"/>
      <c r="BM156" s="914"/>
      <c r="BN156" s="914"/>
      <c r="BO156" s="914"/>
      <c r="BP156" s="914"/>
      <c r="BQ156" s="914"/>
      <c r="BR156" s="914"/>
      <c r="BS156" s="914"/>
      <c r="BT156" s="914"/>
      <c r="BU156" s="914"/>
      <c r="BV156" s="914"/>
      <c r="BW156" s="914"/>
      <c r="BX156" s="914"/>
      <c r="BY156" s="914"/>
      <c r="BZ156" s="914"/>
      <c r="CA156" s="914"/>
      <c r="CB156" s="914"/>
      <c r="CC156" s="914"/>
      <c r="CD156" s="914"/>
      <c r="CE156" s="914"/>
      <c r="CF156" s="914"/>
      <c r="CG156" s="914"/>
      <c r="CH156" s="914"/>
      <c r="CI156" s="914"/>
      <c r="CJ156" s="914"/>
      <c r="CK156" s="914"/>
      <c r="CL156" s="914"/>
      <c r="CM156" s="914"/>
      <c r="CN156" s="914"/>
      <c r="CO156" s="914"/>
      <c r="CR156" s="878"/>
      <c r="CS156" s="878"/>
      <c r="CT156" s="878"/>
      <c r="CU156" s="878"/>
      <c r="CV156" s="878"/>
      <c r="CW156" s="878"/>
      <c r="CX156" s="878"/>
      <c r="CY156" s="878"/>
      <c r="CZ156" s="878"/>
      <c r="DA156" s="878"/>
      <c r="DB156" s="878"/>
      <c r="DC156" s="878"/>
      <c r="DD156" s="878"/>
      <c r="DE156" s="878"/>
      <c r="DF156" s="878"/>
      <c r="DG156" s="878"/>
      <c r="DH156" s="878"/>
      <c r="DI156" s="872"/>
      <c r="DJ156" s="878"/>
      <c r="DK156" s="878"/>
      <c r="DL156" s="878"/>
      <c r="DM156" s="878"/>
      <c r="DN156" s="878"/>
      <c r="DO156" s="878"/>
      <c r="DP156" s="878"/>
      <c r="DQ156" s="878"/>
      <c r="DR156" s="878"/>
      <c r="DS156" s="878"/>
      <c r="DT156" s="878"/>
      <c r="DU156" s="878"/>
      <c r="DV156" s="878"/>
      <c r="DW156" s="878"/>
      <c r="DX156" s="878"/>
      <c r="DY156" s="878"/>
      <c r="DZ156" s="878"/>
      <c r="EA156" s="878"/>
      <c r="EB156" s="878"/>
      <c r="EC156" s="878"/>
      <c r="ED156" s="878"/>
      <c r="EE156" s="878"/>
      <c r="EF156" s="878"/>
      <c r="EG156" s="878"/>
      <c r="EH156" s="878"/>
      <c r="EI156" s="878"/>
      <c r="EJ156" s="878"/>
      <c r="EL156" s="265"/>
      <c r="EO156" s="246"/>
      <c r="EV156" s="775"/>
      <c r="FG156" s="875"/>
      <c r="FH156" s="875"/>
      <c r="FI156" s="875"/>
      <c r="FJ156" s="875"/>
      <c r="FK156" s="875"/>
      <c r="FL156" s="875"/>
    </row>
    <row r="157" spans="1:174" s="846" customFormat="1" ht="15.75" customHeight="1" outlineLevel="1">
      <c r="B157" s="835"/>
      <c r="C157" s="782"/>
      <c r="D157" s="835"/>
      <c r="F157" s="915"/>
      <c r="G157" s="915"/>
      <c r="H157" s="915"/>
      <c r="I157" s="914"/>
      <c r="J157" s="873"/>
      <c r="K157" s="873"/>
      <c r="L157" s="873"/>
      <c r="M157" s="873"/>
      <c r="N157" s="873"/>
      <c r="O157" s="873"/>
      <c r="P157" s="849"/>
      <c r="Q157" s="916"/>
      <c r="R157" s="914"/>
      <c r="S157" s="916"/>
      <c r="T157" s="914"/>
      <c r="U157" s="916"/>
      <c r="V157" s="914"/>
      <c r="W157" s="916"/>
      <c r="X157" s="914"/>
      <c r="Y157" s="916"/>
      <c r="Z157" s="914"/>
      <c r="AA157" s="917"/>
      <c r="AB157" s="914"/>
      <c r="AC157" s="917"/>
      <c r="AD157" s="914"/>
      <c r="AE157" s="917"/>
      <c r="AF157" s="914"/>
      <c r="AG157" s="914"/>
      <c r="AH157" s="914"/>
      <c r="AI157" s="917"/>
      <c r="AJ157" s="914"/>
      <c r="AK157" s="914"/>
      <c r="AL157" s="914"/>
      <c r="AM157" s="914"/>
      <c r="AN157" s="914"/>
      <c r="AO157" s="914"/>
      <c r="AP157" s="914"/>
      <c r="AQ157" s="914"/>
      <c r="AR157" s="914"/>
      <c r="AS157" s="914"/>
      <c r="AT157" s="914"/>
      <c r="AU157" s="872"/>
      <c r="AW157" s="914"/>
      <c r="AX157" s="914"/>
      <c r="AY157" s="914"/>
      <c r="AZ157" s="914"/>
      <c r="BA157" s="914"/>
      <c r="BB157" s="914"/>
      <c r="BC157" s="914"/>
      <c r="BD157" s="914"/>
      <c r="BE157" s="914"/>
      <c r="BF157" s="914"/>
      <c r="BG157" s="914"/>
      <c r="BH157" s="914"/>
      <c r="BI157" s="914"/>
      <c r="BJ157" s="914"/>
      <c r="BK157" s="914"/>
      <c r="BL157" s="914"/>
      <c r="BM157" s="914"/>
      <c r="BN157" s="914"/>
      <c r="BO157" s="914"/>
      <c r="BP157" s="914"/>
      <c r="BQ157" s="914"/>
      <c r="BR157" s="914"/>
      <c r="BS157" s="914"/>
      <c r="BT157" s="914"/>
      <c r="BU157" s="914"/>
      <c r="BV157" s="914"/>
      <c r="BW157" s="914"/>
      <c r="BX157" s="914"/>
      <c r="BY157" s="914"/>
      <c r="BZ157" s="914"/>
      <c r="CA157" s="914"/>
      <c r="CB157" s="914"/>
      <c r="CC157" s="914"/>
      <c r="CD157" s="914"/>
      <c r="CE157" s="914"/>
      <c r="CF157" s="914"/>
      <c r="CG157" s="914"/>
      <c r="CH157" s="914"/>
      <c r="CI157" s="914"/>
      <c r="CJ157" s="914"/>
      <c r="CK157" s="914"/>
      <c r="CL157" s="914"/>
      <c r="CM157" s="914"/>
      <c r="CN157" s="914"/>
      <c r="CO157" s="914"/>
      <c r="CR157" s="878"/>
      <c r="CS157" s="878"/>
      <c r="CT157" s="878"/>
      <c r="CU157" s="878"/>
      <c r="CV157" s="878"/>
      <c r="CW157" s="878"/>
      <c r="CX157" s="878"/>
      <c r="CY157" s="878"/>
      <c r="CZ157" s="878"/>
      <c r="DA157" s="878"/>
      <c r="DB157" s="878"/>
      <c r="DC157" s="878"/>
      <c r="DD157" s="878"/>
      <c r="DE157" s="878"/>
      <c r="DF157" s="878"/>
      <c r="DG157" s="878"/>
      <c r="DH157" s="878"/>
      <c r="DI157" s="872"/>
      <c r="DJ157" s="878"/>
      <c r="DK157" s="878"/>
      <c r="DL157" s="878"/>
      <c r="DM157" s="878"/>
      <c r="DN157" s="878"/>
      <c r="DO157" s="878"/>
      <c r="DP157" s="878"/>
      <c r="DQ157" s="878"/>
      <c r="DR157" s="878"/>
      <c r="DS157" s="878"/>
      <c r="DT157" s="878"/>
      <c r="DU157" s="878"/>
      <c r="DV157" s="878"/>
      <c r="DW157" s="878"/>
      <c r="DX157" s="878"/>
      <c r="DY157" s="878"/>
      <c r="DZ157" s="878"/>
      <c r="EA157" s="878"/>
      <c r="EB157" s="878"/>
      <c r="EC157" s="878"/>
      <c r="ED157" s="878"/>
      <c r="EE157" s="878"/>
      <c r="EF157" s="878"/>
      <c r="EG157" s="878"/>
      <c r="EH157" s="878"/>
      <c r="EI157" s="878"/>
      <c r="EJ157" s="878"/>
      <c r="EL157" s="265"/>
      <c r="EO157" s="246"/>
      <c r="EV157" s="775"/>
      <c r="FG157" s="875"/>
      <c r="FH157" s="875"/>
      <c r="FI157" s="875"/>
      <c r="FJ157" s="875"/>
      <c r="FK157" s="875"/>
      <c r="FL157" s="875"/>
    </row>
    <row r="158" spans="1:174" s="846" customFormat="1" ht="15.75" customHeight="1" outlineLevel="1">
      <c r="A158" s="846">
        <v>202010</v>
      </c>
      <c r="B158" s="835"/>
      <c r="C158" s="848" t="s">
        <v>264</v>
      </c>
      <c r="D158" s="835"/>
      <c r="F158" s="915"/>
      <c r="G158" s="915"/>
      <c r="H158" s="915"/>
      <c r="I158" s="914"/>
      <c r="J158" s="873"/>
      <c r="K158" s="873"/>
      <c r="L158" s="873"/>
      <c r="M158" s="873"/>
      <c r="N158" s="873"/>
      <c r="O158" s="873"/>
      <c r="P158" s="849"/>
      <c r="Q158" s="916"/>
      <c r="R158" s="914"/>
      <c r="S158" s="916"/>
      <c r="T158" s="914"/>
      <c r="U158" s="916"/>
      <c r="V158" s="914"/>
      <c r="W158" s="916"/>
      <c r="X158" s="914"/>
      <c r="Y158" s="916"/>
      <c r="Z158" s="914"/>
      <c r="AA158" s="917"/>
      <c r="AB158" s="914"/>
      <c r="AC158" s="917"/>
      <c r="AD158" s="914"/>
      <c r="AE158" s="917"/>
      <c r="AF158" s="914"/>
      <c r="AG158" s="914"/>
      <c r="AH158" s="914"/>
      <c r="AI158" s="917"/>
      <c r="AJ158" s="914"/>
      <c r="AK158" s="914"/>
      <c r="AL158" s="914"/>
      <c r="AM158" s="914"/>
      <c r="AN158" s="914"/>
      <c r="AO158" s="914"/>
      <c r="AP158" s="914"/>
      <c r="AQ158" s="914"/>
      <c r="AR158" s="914"/>
      <c r="AS158" s="914"/>
      <c r="AT158" s="914"/>
      <c r="AU158" s="872"/>
      <c r="AW158" s="914"/>
      <c r="AX158" s="914"/>
      <c r="AY158" s="914"/>
      <c r="AZ158" s="914"/>
      <c r="BA158" s="914"/>
      <c r="BB158" s="914"/>
      <c r="BC158" s="914"/>
      <c r="BD158" s="914"/>
      <c r="BE158" s="914"/>
      <c r="BF158" s="914"/>
      <c r="BG158" s="914"/>
      <c r="BH158" s="914"/>
      <c r="BI158" s="914"/>
      <c r="BJ158" s="914"/>
      <c r="BK158" s="914"/>
      <c r="BL158" s="914"/>
      <c r="BM158" s="914"/>
      <c r="BN158" s="914"/>
      <c r="BO158" s="914"/>
      <c r="BP158" s="914"/>
      <c r="BQ158" s="914"/>
      <c r="BR158" s="914"/>
      <c r="BS158" s="914"/>
      <c r="BT158" s="914"/>
      <c r="BU158" s="914"/>
      <c r="BV158" s="914"/>
      <c r="BW158" s="914"/>
      <c r="BX158" s="914"/>
      <c r="BY158" s="914"/>
      <c r="BZ158" s="914"/>
      <c r="CA158" s="914"/>
      <c r="CB158" s="914"/>
      <c r="CC158" s="914"/>
      <c r="CD158" s="914"/>
      <c r="CE158" s="914"/>
      <c r="CF158" s="914"/>
      <c r="CG158" s="914"/>
      <c r="CH158" s="914"/>
      <c r="CI158" s="914"/>
      <c r="CJ158" s="914"/>
      <c r="CK158" s="914"/>
      <c r="CL158" s="914"/>
      <c r="CM158" s="914"/>
      <c r="CN158" s="914"/>
      <c r="CO158" s="914"/>
      <c r="CR158" s="878"/>
      <c r="CS158" s="878"/>
      <c r="CT158" s="878"/>
      <c r="CU158" s="878"/>
      <c r="CV158" s="878"/>
      <c r="CW158" s="878"/>
      <c r="CX158" s="878"/>
      <c r="CY158" s="878"/>
      <c r="CZ158" s="878"/>
      <c r="DA158" s="878"/>
      <c r="DB158" s="878"/>
      <c r="DC158" s="878"/>
      <c r="DD158" s="878"/>
      <c r="DE158" s="878"/>
      <c r="DF158" s="878"/>
      <c r="DG158" s="878"/>
      <c r="DH158" s="878"/>
      <c r="DI158" s="872"/>
      <c r="DJ158" s="878"/>
      <c r="DK158" s="878"/>
      <c r="DL158" s="878"/>
      <c r="DM158" s="878"/>
      <c r="DN158" s="878"/>
      <c r="DO158" s="878"/>
      <c r="DP158" s="878"/>
      <c r="DQ158" s="878"/>
      <c r="DR158" s="878"/>
      <c r="DS158" s="878"/>
      <c r="DT158" s="878"/>
      <c r="DU158" s="878"/>
      <c r="DV158" s="878"/>
      <c r="DW158" s="878"/>
      <c r="DX158" s="878"/>
      <c r="DY158" s="878"/>
      <c r="DZ158" s="878"/>
      <c r="EA158" s="878"/>
      <c r="EB158" s="878"/>
      <c r="EC158" s="878"/>
      <c r="ED158" s="878"/>
      <c r="EE158" s="878"/>
      <c r="EF158" s="878"/>
      <c r="EG158" s="878"/>
      <c r="EH158" s="878"/>
      <c r="EI158" s="878"/>
      <c r="EJ158" s="878"/>
      <c r="EL158" s="265"/>
      <c r="EO158" s="246"/>
      <c r="EV158" s="775"/>
      <c r="FG158" s="875"/>
      <c r="FH158" s="875"/>
      <c r="FI158" s="875"/>
      <c r="FJ158" s="875"/>
      <c r="FK158" s="875"/>
      <c r="FL158" s="875"/>
    </row>
    <row r="159" spans="1:174" s="846" customFormat="1" ht="15.75" customHeight="1" outlineLevel="1">
      <c r="A159" s="846">
        <v>202010</v>
      </c>
      <c r="B159" s="835"/>
      <c r="C159" s="782" t="s">
        <v>415</v>
      </c>
      <c r="D159" s="835"/>
      <c r="F159" s="915"/>
      <c r="G159" s="915"/>
      <c r="H159" s="915"/>
      <c r="I159" s="914"/>
      <c r="J159" s="873"/>
      <c r="K159" s="873"/>
      <c r="L159" s="873"/>
      <c r="M159" s="873"/>
      <c r="N159" s="873"/>
      <c r="O159" s="873"/>
      <c r="P159" s="849"/>
      <c r="Q159" s="916"/>
      <c r="R159" s="914"/>
      <c r="S159" s="916"/>
      <c r="T159" s="914"/>
      <c r="U159" s="916"/>
      <c r="V159" s="914"/>
      <c r="W159" s="916"/>
      <c r="X159" s="914"/>
      <c r="Y159" s="916"/>
      <c r="Z159" s="914"/>
      <c r="AA159" s="917"/>
      <c r="AB159" s="914"/>
      <c r="AC159" s="917"/>
      <c r="AD159" s="914"/>
      <c r="AE159" s="917"/>
      <c r="AF159" s="914"/>
      <c r="AG159" s="914"/>
      <c r="AH159" s="914"/>
      <c r="AI159" s="917"/>
      <c r="AJ159" s="914"/>
      <c r="AK159" s="914"/>
      <c r="AL159" s="914"/>
      <c r="AM159" s="914"/>
      <c r="AN159" s="914"/>
      <c r="AO159" s="914"/>
      <c r="AP159" s="914"/>
      <c r="AQ159" s="914"/>
      <c r="AR159" s="914"/>
      <c r="AS159" s="914"/>
      <c r="AT159" s="914"/>
      <c r="AU159" s="872"/>
      <c r="AW159" s="914"/>
      <c r="AX159" s="914"/>
      <c r="AY159" s="914"/>
      <c r="AZ159" s="914"/>
      <c r="BA159" s="914"/>
      <c r="BB159" s="914"/>
      <c r="BC159" s="914"/>
      <c r="BD159" s="914"/>
      <c r="BE159" s="914"/>
      <c r="BF159" s="914"/>
      <c r="BG159" s="914"/>
      <c r="BH159" s="914"/>
      <c r="BI159" s="914"/>
      <c r="BJ159" s="914"/>
      <c r="BK159" s="914"/>
      <c r="BL159" s="914"/>
      <c r="BM159" s="914"/>
      <c r="BN159" s="914"/>
      <c r="BO159" s="914"/>
      <c r="BP159" s="914"/>
      <c r="BQ159" s="914"/>
      <c r="BR159" s="914"/>
      <c r="BS159" s="914"/>
      <c r="BT159" s="914"/>
      <c r="BU159" s="914"/>
      <c r="BV159" s="914"/>
      <c r="BW159" s="914"/>
      <c r="BX159" s="914"/>
      <c r="BY159" s="914"/>
      <c r="BZ159" s="914"/>
      <c r="CA159" s="914"/>
      <c r="CB159" s="914"/>
      <c r="CC159" s="914"/>
      <c r="CD159" s="914"/>
      <c r="CE159" s="914"/>
      <c r="CF159" s="914"/>
      <c r="CG159" s="914"/>
      <c r="CH159" s="914"/>
      <c r="CI159" s="914"/>
      <c r="CJ159" s="914"/>
      <c r="CK159" s="914"/>
      <c r="CL159" s="914"/>
      <c r="CM159" s="914"/>
      <c r="CN159" s="914"/>
      <c r="CO159" s="914"/>
      <c r="CR159" s="878"/>
      <c r="CS159" s="878"/>
      <c r="CT159" s="878"/>
      <c r="CU159" s="878"/>
      <c r="CV159" s="878"/>
      <c r="CW159" s="878"/>
      <c r="CX159" s="878"/>
      <c r="CY159" s="878"/>
      <c r="CZ159" s="878"/>
      <c r="DA159" s="878"/>
      <c r="DB159" s="878"/>
      <c r="DC159" s="878"/>
      <c r="DD159" s="878"/>
      <c r="DE159" s="878"/>
      <c r="DF159" s="878"/>
      <c r="DG159" s="878"/>
      <c r="DH159" s="878"/>
      <c r="DI159" s="872"/>
      <c r="DJ159" s="878"/>
      <c r="DK159" s="878"/>
      <c r="DL159" s="878"/>
      <c r="DM159" s="878"/>
      <c r="DN159" s="878"/>
      <c r="DO159" s="878"/>
      <c r="DP159" s="878"/>
      <c r="DQ159" s="878"/>
      <c r="DR159" s="878"/>
      <c r="DS159" s="878"/>
      <c r="DT159" s="878"/>
      <c r="DU159" s="878"/>
      <c r="DV159" s="878"/>
      <c r="DW159" s="878"/>
      <c r="DX159" s="878"/>
      <c r="DY159" s="878"/>
      <c r="DZ159" s="878"/>
      <c r="EA159" s="878"/>
      <c r="EB159" s="878"/>
      <c r="EC159" s="878"/>
      <c r="ED159" s="878"/>
      <c r="EE159" s="878"/>
      <c r="EF159" s="878"/>
      <c r="EG159" s="878"/>
      <c r="EH159" s="878"/>
      <c r="EI159" s="878"/>
      <c r="EJ159" s="878"/>
      <c r="EL159" s="265"/>
      <c r="EO159" s="246"/>
      <c r="EV159" s="775"/>
      <c r="FG159" s="875"/>
      <c r="FH159" s="875"/>
      <c r="FI159" s="875"/>
      <c r="FJ159" s="875"/>
      <c r="FK159" s="875"/>
      <c r="FL159" s="875"/>
    </row>
    <row r="160" spans="1:174" s="936" customFormat="1" ht="15" customHeight="1" outlineLevel="1">
      <c r="A160" s="246">
        <v>202010</v>
      </c>
      <c r="B160" s="302">
        <v>36</v>
      </c>
      <c r="C160" s="991" t="s">
        <v>476</v>
      </c>
      <c r="D160" s="992" t="s">
        <v>477</v>
      </c>
      <c r="E160" s="993" t="s">
        <v>16</v>
      </c>
      <c r="F160" s="994">
        <v>22000</v>
      </c>
      <c r="G160" s="994">
        <v>9000</v>
      </c>
      <c r="H160" s="994">
        <f>+F160+G160</f>
        <v>31000</v>
      </c>
      <c r="I160" s="231">
        <v>15</v>
      </c>
      <c r="J160" s="995">
        <v>0</v>
      </c>
      <c r="K160" s="996">
        <v>1</v>
      </c>
      <c r="L160" s="995">
        <v>0</v>
      </c>
      <c r="M160" s="995">
        <v>0</v>
      </c>
      <c r="N160" s="995">
        <v>0</v>
      </c>
      <c r="O160" s="995">
        <f>SUM(J160:N160)</f>
        <v>1</v>
      </c>
      <c r="Q160" s="298"/>
      <c r="R160" s="299">
        <f>($F160/30/8*1.5)*Q160</f>
        <v>0</v>
      </c>
      <c r="S160" s="300"/>
      <c r="T160" s="299">
        <f>($F160/30/8*2)*S160</f>
        <v>0</v>
      </c>
      <c r="U160" s="300"/>
      <c r="V160" s="299">
        <f>($F160/30/8*1.5)*U160</f>
        <v>0</v>
      </c>
      <c r="W160" s="300"/>
      <c r="X160" s="299">
        <f>($F160/30/8*2)*W160</f>
        <v>0</v>
      </c>
      <c r="Y160" s="300"/>
      <c r="Z160" s="299">
        <f>(($F160/30/8)*1.5)*Y160</f>
        <v>0</v>
      </c>
      <c r="AA160" s="301"/>
      <c r="AB160" s="299">
        <f>(($F160/30/8)*2)*AA160</f>
        <v>0</v>
      </c>
      <c r="AC160" s="301"/>
      <c r="AD160" s="299">
        <f>(($F160/30/8)*1.5)*AC160</f>
        <v>0</v>
      </c>
      <c r="AE160" s="301"/>
      <c r="AF160" s="299">
        <f>(($F160/30/8)*2)*AE160</f>
        <v>0</v>
      </c>
      <c r="AG160" s="299"/>
      <c r="AH160" s="299">
        <f>(($F160/30/8)*1.5)*AG160</f>
        <v>0</v>
      </c>
      <c r="AI160" s="301"/>
      <c r="AJ160" s="299">
        <f>(($F160/30/8)*2)*AI160</f>
        <v>0</v>
      </c>
      <c r="AK160" s="994"/>
      <c r="AL160" s="994"/>
      <c r="AM160" s="994"/>
      <c r="AN160" s="994"/>
      <c r="AO160" s="994"/>
      <c r="AP160" s="994"/>
      <c r="AQ160" s="994"/>
      <c r="AR160" s="994"/>
      <c r="AS160" s="994"/>
      <c r="AT160" s="994"/>
      <c r="AU160" s="994"/>
      <c r="AV160" s="966"/>
      <c r="AW160" s="299">
        <f>((F160/30)*I160)*$J160</f>
        <v>0</v>
      </c>
      <c r="AX160" s="299">
        <f>((G160/30)*I160)*$J160</f>
        <v>0</v>
      </c>
      <c r="AY160" s="299">
        <f t="shared" ref="AY160:AY163" si="2978">Q160</f>
        <v>0</v>
      </c>
      <c r="AZ160" s="299">
        <f t="shared" ref="AZ160:AZ163" si="2979">R160</f>
        <v>0</v>
      </c>
      <c r="BA160" s="299">
        <f t="shared" ref="BA160:BA163" si="2980">S160</f>
        <v>0</v>
      </c>
      <c r="BB160" s="299">
        <f t="shared" ref="BB160:BB163" si="2981">T160</f>
        <v>0</v>
      </c>
      <c r="BC160" s="299">
        <f>AK160+AP160</f>
        <v>0</v>
      </c>
      <c r="BD160" s="231">
        <f t="shared" ref="BD160:BD164" si="2982">(AW160+AZ160+BB160+BC160)*0.1267</f>
        <v>0</v>
      </c>
      <c r="BE160" s="299">
        <f>SUM(AW160:BD160)-AY160-BA160</f>
        <v>0</v>
      </c>
      <c r="BF160" s="299">
        <f>(($F160/30)*$I160)*$K160</f>
        <v>11000</v>
      </c>
      <c r="BG160" s="299">
        <f>(($G160/30)*$I160)*$K160</f>
        <v>4500</v>
      </c>
      <c r="BH160" s="299">
        <f t="shared" ref="BH160:BH163" si="2983">U160</f>
        <v>0</v>
      </c>
      <c r="BI160" s="299">
        <f t="shared" ref="BI160:BI163" si="2984">V160</f>
        <v>0</v>
      </c>
      <c r="BJ160" s="299">
        <f t="shared" ref="BJ160:BJ163" si="2985">W160</f>
        <v>0</v>
      </c>
      <c r="BK160" s="299">
        <f t="shared" ref="BK160:BK163" si="2986">X160</f>
        <v>0</v>
      </c>
      <c r="BL160" s="299">
        <f>AL160+AQ160</f>
        <v>0</v>
      </c>
      <c r="BM160" s="231">
        <f t="shared" ref="BM160:BM164" si="2987">(+BF160+BI160+BK160+BL160)*0.1267</f>
        <v>1393.7</v>
      </c>
      <c r="BN160" s="994">
        <f>SUM(BF160:BM160)-BH160-BJ160</f>
        <v>16893.7</v>
      </c>
      <c r="BO160" s="299">
        <f>(($F160/30)*$I160)*$L160</f>
        <v>0</v>
      </c>
      <c r="BP160" s="299">
        <f>(($G160/30)*$I160)*$L160</f>
        <v>0</v>
      </c>
      <c r="BQ160" s="299">
        <f t="shared" ref="BQ160:BQ163" si="2988">Y160</f>
        <v>0</v>
      </c>
      <c r="BR160" s="299">
        <f t="shared" ref="BR160:BR163" si="2989">Z160</f>
        <v>0</v>
      </c>
      <c r="BS160" s="299">
        <f t="shared" ref="BS160:BS163" si="2990">AA160</f>
        <v>0</v>
      </c>
      <c r="BT160" s="299">
        <f>AB160</f>
        <v>0</v>
      </c>
      <c r="BU160" s="299">
        <f>AM160+AR160</f>
        <v>0</v>
      </c>
      <c r="BV160" s="231">
        <f t="shared" ref="BV160:BV164" si="2991">(BO160+BR160+BT160+BU160)*0.1267</f>
        <v>0</v>
      </c>
      <c r="BW160" s="299">
        <f>SUM(BO160:BV160)-BQ160-BS160</f>
        <v>0</v>
      </c>
      <c r="BX160" s="877">
        <f>(($F160/30)*$I160)*$M160</f>
        <v>0</v>
      </c>
      <c r="BY160" s="877">
        <f>(($G160/30)*$I160)*$M160</f>
        <v>0</v>
      </c>
      <c r="BZ160" s="877">
        <f t="shared" ref="BZ160:BZ163" si="2992">AC160</f>
        <v>0</v>
      </c>
      <c r="CA160" s="877">
        <f t="shared" ref="CA160:CA163" si="2993">AD160</f>
        <v>0</v>
      </c>
      <c r="CB160" s="877">
        <f t="shared" ref="CB160:CB163" si="2994">AE160</f>
        <v>0</v>
      </c>
      <c r="CC160" s="877">
        <f t="shared" ref="CC160:CC163" si="2995">AF160</f>
        <v>0</v>
      </c>
      <c r="CD160" s="877">
        <f>AN160+AS160</f>
        <v>0</v>
      </c>
      <c r="CE160" s="877">
        <f>(BX160+CA160+CC160)*0.1267</f>
        <v>0</v>
      </c>
      <c r="CF160" s="877">
        <f>SUM(BX160:CE160)-BZ160-CB160</f>
        <v>0</v>
      </c>
      <c r="CG160" s="877">
        <f>(($F160/30)*$I160)*N160</f>
        <v>0</v>
      </c>
      <c r="CH160" s="877">
        <f>(($G160/30)*$I160)*$N160</f>
        <v>0</v>
      </c>
      <c r="CI160" s="877">
        <f>+AG160</f>
        <v>0</v>
      </c>
      <c r="CJ160" s="877">
        <f t="shared" ref="CJ160:CJ163" si="2996">AH160</f>
        <v>0</v>
      </c>
      <c r="CK160" s="877">
        <f t="shared" ref="CK160:CK163" si="2997">AI160</f>
        <v>0</v>
      </c>
      <c r="CL160" s="877">
        <f t="shared" ref="CL160:CL163" si="2998">AJ160</f>
        <v>0</v>
      </c>
      <c r="CM160" s="877">
        <f>AO160+AT160</f>
        <v>0</v>
      </c>
      <c r="CN160" s="877">
        <f>(CG160+CJ160+CL160)*0.1267</f>
        <v>0</v>
      </c>
      <c r="CO160" s="877">
        <f>SUM(CG160:CN160)-CI160-CK160</f>
        <v>0</v>
      </c>
      <c r="CQ160" s="993" t="s">
        <v>16</v>
      </c>
      <c r="CR160" s="299">
        <f>IF($CQ160="PROQUIMA",$AW160+$BF160+$BO160+$BX160+$CG160,0)</f>
        <v>0</v>
      </c>
      <c r="CS160" s="299">
        <f>IF($CQ160="PROQUIMA",$AX160+$BG160+$BP160+$BY160+$CH160,0)</f>
        <v>0</v>
      </c>
      <c r="CT160" s="299">
        <f>IF($CQ160="PROQUIMA",$AY160+$BH160+$BQ160+$BZ160+$CI160,0)</f>
        <v>0</v>
      </c>
      <c r="CU160" s="299">
        <f>IF($CQ160="PROQUIMA",$AZ160+$BI160+$BR160+$CA160+$CJ160,0)</f>
        <v>0</v>
      </c>
      <c r="CV160" s="299">
        <f>IF($CQ160="PROQUIMA",$BA160+$BJ160+$BS160+$CB160+$CK160,0)</f>
        <v>0</v>
      </c>
      <c r="CW160" s="299">
        <f>IF($CQ160="PROQUIMA",$BB160+$BK160+$BT160+$CC160+$CL160,0)</f>
        <v>0</v>
      </c>
      <c r="CX160" s="299">
        <f>IF($CQ160="PROQUIMA",$BC160+$BL160+$BU160+$CD160+$CM160,0)</f>
        <v>0</v>
      </c>
      <c r="CY160" s="299">
        <f>IF($CQ160="PROQUIMA",$BD160+$BM160+$BV160+$CE160+CN160,0)</f>
        <v>0</v>
      </c>
      <c r="CZ160" s="299">
        <f>SUM(CR160:CY160)-CT160-CV160</f>
        <v>0</v>
      </c>
      <c r="DA160" s="299">
        <f>IF($CQ160="UNHESA",$AW160+$BF160+$BO160+$BX160+$CG160,0)</f>
        <v>11000</v>
      </c>
      <c r="DB160" s="299">
        <f>IF($CQ160="UNHESA",$AX160+$BG160+$BP160+$BY160+$CH160,0)</f>
        <v>4500</v>
      </c>
      <c r="DC160" s="299">
        <f>IF($CQ160="UNHESA",$AY160+$BH160+$BQ160+$BZ160+$CI160,0)</f>
        <v>0</v>
      </c>
      <c r="DD160" s="299">
        <f>IF($CQ160="UNHESA",$AZ160+$BI160+$BR160+$CA160+$CJ160,0)</f>
        <v>0</v>
      </c>
      <c r="DE160" s="299">
        <f>IF($CQ160="UNHESA",$BA160+$BJ160+$BS160+$CB160+$CK160,0)</f>
        <v>0</v>
      </c>
      <c r="DF160" s="299">
        <f>IF($CQ160="UNHESA",$BB160+$BK160+$BT160+$CC160+$CL160,0)</f>
        <v>0</v>
      </c>
      <c r="DG160" s="299">
        <f>IF($CQ160="UNHESA",$BC160+$BL160+$BU160+$CD160+$CM160,0)</f>
        <v>0</v>
      </c>
      <c r="DH160" s="299">
        <f>IF($CQ160="UNHESA",$BD160+$BM160+$BV160+$CE160+$CN160,0)</f>
        <v>1393.7</v>
      </c>
      <c r="DI160" s="299">
        <f>SUM(DA160:DH160)-DC160-DE160</f>
        <v>16893.7</v>
      </c>
      <c r="DJ160" s="299">
        <f>IF($CQ160="UNHESA LIQUIDOS",$AW160+$BF160+$BO160+$BX160+$CG160,0)</f>
        <v>0</v>
      </c>
      <c r="DK160" s="299">
        <f>IF($CQ160="UNHESA LIQUIDOS",$AX160+$BG160+$BP160+$BY160+$CH160,0)</f>
        <v>0</v>
      </c>
      <c r="DL160" s="299">
        <f>IF($CQ160="UNHESA LIQUIDOS",$AY160+$BH160+$BQ160+$BZ160+$CI160,0)</f>
        <v>0</v>
      </c>
      <c r="DM160" s="299">
        <f>IF($CQ160="UNHESA LIQUIDOS",$AZ160+$BI160+$BR160+$CA160+$CJ160,0)</f>
        <v>0</v>
      </c>
      <c r="DN160" s="299">
        <f>IF($CQ160="UNHESA LIQUIDOS",$BA160+$BJ160+$BS160+$CB160+$CK160,0)</f>
        <v>0</v>
      </c>
      <c r="DO160" s="299">
        <f>IF($CQ160="UNHESA LIQUIDOS",$BB160+$BK160+$BT160+$CC160+$CL160,0)</f>
        <v>0</v>
      </c>
      <c r="DP160" s="299">
        <f>IF($CQ160="UNHESA LIQUIDOS",$BC160+$BL160+$BU160+$CD160+$CM160,0)</f>
        <v>0</v>
      </c>
      <c r="DQ160" s="299">
        <f>IF($CQ160="UNHESA LIQUIDOS",$BD160+$BM160+$BV160+$CE160+$CN160,0)</f>
        <v>0</v>
      </c>
      <c r="DR160" s="299">
        <f>SUM(DJ160:DQ160)-DL160-DN160</f>
        <v>0</v>
      </c>
      <c r="DS160" s="877">
        <f>IF($CQ160="ECONACIONAL",$AW160+$BF160+$BO160+$BX160+$CG160,0)</f>
        <v>0</v>
      </c>
      <c r="DT160" s="877">
        <f>IF($CQ160="ECONACIONAL",$AX160+$BG160+$BP160+$BY160+$CH160,0)</f>
        <v>0</v>
      </c>
      <c r="DU160" s="877">
        <f>IF($CQ160="ECONACIONAL",$AY160+$BH160+$BQ160+$BZ160+$CI160,0)</f>
        <v>0</v>
      </c>
      <c r="DV160" s="877">
        <f>IF($CQ160="ECONACIONAL",$AZ160+$BI160+$BR160+$CA160+$CJ160,0)</f>
        <v>0</v>
      </c>
      <c r="DW160" s="877">
        <f>IF($CQ160="ECONACIONAL",$BA160+$BJ160+$BS160+$CB160+$CK160,0)</f>
        <v>0</v>
      </c>
      <c r="DX160" s="877">
        <f>IF($CQ160="ECONACIONAL",$BB160+$BK160+$BT160+$CC160+$CL160,0)</f>
        <v>0</v>
      </c>
      <c r="DY160" s="877">
        <f>IF($CQ160="ECONACIONAL",$BC160+$BL160+$BU160+$CD160+$CM160,0)</f>
        <v>0</v>
      </c>
      <c r="DZ160" s="877">
        <f>IF($CQ160="ECONACIONAL",$BD160+$BM160+$BV160+$CE160+$CN160,0)</f>
        <v>0</v>
      </c>
      <c r="EA160" s="877">
        <f>SUM(DS160:DZ160)-DU160-DW160</f>
        <v>0</v>
      </c>
      <c r="EB160" s="877">
        <f>IF($CQ160="CLEARTEC",$AW160+$BF160+$BO160+$BX160+$CG160,0)</f>
        <v>0</v>
      </c>
      <c r="EC160" s="877">
        <f>IF($CQ160="CLEARTEC",$AX160+$BG160+$BP160+$BY160+$CH160,0)</f>
        <v>0</v>
      </c>
      <c r="ED160" s="877">
        <f>IF($CQ160="CLEARTEC",$AY160+$BH160+$BQ160+$BZ160+$CI160,0)</f>
        <v>0</v>
      </c>
      <c r="EE160" s="877">
        <f>IF($CQ160="CLEARTEC",$AZ160+$BI160+$BR160+$CA160+$CJ160,0)</f>
        <v>0</v>
      </c>
      <c r="EF160" s="877">
        <f>IF($CQ160="CLEARTEC",$BA160+$BJ160+$BS160+$CB160+$CK160,0)</f>
        <v>0</v>
      </c>
      <c r="EG160" s="877">
        <f>IF($CQ160="CLEARTEC",$BB160+$BK160+$BT160+$CC160+$CL160,0)</f>
        <v>0</v>
      </c>
      <c r="EH160" s="877">
        <f>IF($CQ160="CLEARTEC",$BC160+$BL160+$BU160+$CD160+$CM160,0)</f>
        <v>0</v>
      </c>
      <c r="EI160" s="877">
        <f>IF($CQ160="CLEARTEC",$BD160+$BM160+$BV160+$CE160+$CN160,0)</f>
        <v>0</v>
      </c>
      <c r="EJ160" s="877">
        <f>SUM(EB160:EI160)-ED160-EF160</f>
        <v>0</v>
      </c>
      <c r="EL160" s="1715">
        <v>1315.62</v>
      </c>
      <c r="EM160" s="999"/>
      <c r="EN160" s="999"/>
      <c r="EO160" s="229"/>
      <c r="EP160" s="999"/>
      <c r="EQ160" s="999"/>
      <c r="ER160" s="999"/>
      <c r="ES160" s="1000"/>
      <c r="ET160" s="1000">
        <v>0</v>
      </c>
      <c r="EU160" s="229">
        <f t="shared" ref="EU160:EU163" si="2999">+EP160+EQ160+ER160</f>
        <v>0</v>
      </c>
      <c r="EV160" s="246"/>
      <c r="EW160" s="237">
        <f t="shared" ref="EW160:EW163" si="3000">IF($I160&lt;=15,EL160/2,EL160)</f>
        <v>657.81</v>
      </c>
      <c r="EX160" s="237">
        <f t="shared" ref="EX160:EX163" si="3001">IF($I160&lt;=15,EM160/2,EM160)</f>
        <v>0</v>
      </c>
      <c r="EY160" s="237">
        <f t="shared" ref="EY160:EY163" si="3002">IF($I160&lt;=15,EN160/2,EN160)</f>
        <v>0</v>
      </c>
      <c r="EZ160" s="237">
        <f t="shared" ref="EZ160:EZ163" si="3003">IF($I160&lt;=15,EO160/2,EO160)</f>
        <v>0</v>
      </c>
      <c r="FA160" s="237">
        <f t="shared" ref="FA160:FA163" si="3004">IF($I160&lt;=15,EP160/2,EP160)</f>
        <v>0</v>
      </c>
      <c r="FB160" s="237">
        <f t="shared" ref="FB160:FB163" si="3005">IF($I160&lt;=15,EQ160/2,EQ160)</f>
        <v>0</v>
      </c>
      <c r="FC160" s="237">
        <f t="shared" ref="FC160:FC163" si="3006">IF($I160&lt;=15,ER160/2,ER160)</f>
        <v>0</v>
      </c>
      <c r="FD160" s="237">
        <f t="shared" ref="FD160:FD163" si="3007">IF($I160&lt;=15,ES160/2,ES160)</f>
        <v>0</v>
      </c>
      <c r="FE160" s="237">
        <f t="shared" ref="FE160:FE163" si="3008">IF($I160&lt;=15,ET160/2,ET160)</f>
        <v>0</v>
      </c>
      <c r="FF160" s="237">
        <f t="shared" ref="FF160:FF163" si="3009">IF($I160&lt;=15,EU160/2,EU160)</f>
        <v>0</v>
      </c>
      <c r="FG160" s="1001">
        <v>0</v>
      </c>
      <c r="FH160" s="1001">
        <v>1</v>
      </c>
      <c r="FI160" s="1001">
        <v>0</v>
      </c>
      <c r="FJ160" s="1001">
        <v>0</v>
      </c>
      <c r="FK160" s="1001">
        <v>0</v>
      </c>
      <c r="FL160" s="1001">
        <v>1</v>
      </c>
      <c r="FM160" s="246"/>
      <c r="FN160" s="1370">
        <f t="shared" ref="FN160:FN162" si="3010">(((F160/30/8)*1.5)*(Q160+U160+Y160))-(AZ160+BI160+BR160)</f>
        <v>0</v>
      </c>
      <c r="FO160" s="1370">
        <f t="shared" ref="FO160:FO162" si="3011">(((F160/30/8)*2)*(S160+W160+AA160))-(BB160+BK160+BT160)</f>
        <v>0</v>
      </c>
      <c r="FP160" s="1371">
        <f t="shared" ref="FP160:FP162" si="3012">(SUM(AW160:CF160))-(SUM(CR160:DR160))</f>
        <v>0</v>
      </c>
      <c r="FQ160" s="1370">
        <f t="shared" ref="FQ160" si="3013">(F160/30*I160)-(CR160+DA160+DJ160)</f>
        <v>0</v>
      </c>
      <c r="FR160" s="1372">
        <f>(SUM(EL160:EU160))-((SUM(EW160:FF160))*$FR$5)</f>
        <v>657.81</v>
      </c>
    </row>
    <row r="161" spans="1:179" s="936" customFormat="1" ht="15" customHeight="1" outlineLevel="1">
      <c r="A161" s="1722">
        <v>202010</v>
      </c>
      <c r="B161" s="302"/>
      <c r="C161" s="991" t="s">
        <v>917</v>
      </c>
      <c r="D161" s="265" t="s">
        <v>918</v>
      </c>
      <c r="E161" s="993" t="s">
        <v>16</v>
      </c>
      <c r="F161" s="231">
        <v>4002.28</v>
      </c>
      <c r="G161" s="231">
        <v>250</v>
      </c>
      <c r="H161" s="230">
        <f t="shared" ref="H161" si="3014">+F161+G161</f>
        <v>4252.2800000000007</v>
      </c>
      <c r="I161" s="231">
        <v>15</v>
      </c>
      <c r="J161" s="234">
        <v>0</v>
      </c>
      <c r="K161" s="234">
        <v>1</v>
      </c>
      <c r="L161" s="234">
        <v>0</v>
      </c>
      <c r="M161" s="234">
        <v>0</v>
      </c>
      <c r="N161" s="234">
        <v>0</v>
      </c>
      <c r="O161" s="234">
        <f t="shared" ref="O161" si="3015">SUM(J161:N161)</f>
        <v>1</v>
      </c>
      <c r="P161" s="235"/>
      <c r="Q161" s="237"/>
      <c r="R161" s="231">
        <f t="shared" ref="R161" si="3016">($F161/30/8*1.5)*Q161</f>
        <v>0</v>
      </c>
      <c r="S161" s="237"/>
      <c r="T161" s="231">
        <f t="shared" ref="T161" si="3017">($F161/30/8*2)*S161</f>
        <v>0</v>
      </c>
      <c r="U161" s="237"/>
      <c r="V161" s="231">
        <f t="shared" ref="V161" si="3018">($F161/30/8*1.5)*U161</f>
        <v>0</v>
      </c>
      <c r="W161" s="237"/>
      <c r="X161" s="231">
        <f t="shared" ref="X161" si="3019">($F161/30/8*2)*W161</f>
        <v>0</v>
      </c>
      <c r="Y161" s="237"/>
      <c r="Z161" s="231">
        <f t="shared" ref="Z161" si="3020">(($F161/30/8)*1.5)*Y161</f>
        <v>0</v>
      </c>
      <c r="AA161" s="238"/>
      <c r="AB161" s="231">
        <f t="shared" ref="AB161" si="3021">(($F161/30/8)*2)*AA161</f>
        <v>0</v>
      </c>
      <c r="AC161" s="239"/>
      <c r="AD161" s="231">
        <f t="shared" ref="AD161" si="3022">(($F161/30/8)*1.5)*AC161</f>
        <v>0</v>
      </c>
      <c r="AE161" s="239"/>
      <c r="AF161" s="231">
        <f t="shared" ref="AF161" si="3023">(($F161/30/8)*2)*AE161</f>
        <v>0</v>
      </c>
      <c r="AG161" s="240"/>
      <c r="AH161" s="231">
        <f t="shared" ref="AH161" si="3024">(($F161/30/8)*1.5)*AG161</f>
        <v>0</v>
      </c>
      <c r="AI161" s="239"/>
      <c r="AJ161" s="231">
        <f t="shared" ref="AJ161" si="3025">(($F161/30/8)*2)*AI161</f>
        <v>0</v>
      </c>
      <c r="AK161" s="240"/>
      <c r="AL161" s="240"/>
      <c r="AM161" s="240"/>
      <c r="AN161" s="240"/>
      <c r="AO161" s="240"/>
      <c r="AP161" s="240"/>
      <c r="AQ161" s="240"/>
      <c r="AR161" s="240"/>
      <c r="AS161" s="240"/>
      <c r="AT161" s="240"/>
      <c r="AU161" s="231"/>
      <c r="AV161" s="229"/>
      <c r="AW161" s="231">
        <f t="shared" ref="AW161" si="3026">((F161/30)*I161)*$J161</f>
        <v>0</v>
      </c>
      <c r="AX161" s="231">
        <f t="shared" ref="AX161" si="3027">((G161/30)*I161)*$J161</f>
        <v>0</v>
      </c>
      <c r="AY161" s="231">
        <f t="shared" ref="AY161" si="3028">Q161</f>
        <v>0</v>
      </c>
      <c r="AZ161" s="231">
        <f t="shared" ref="AZ161" si="3029">R161</f>
        <v>0</v>
      </c>
      <c r="BA161" s="231">
        <f t="shared" ref="BA161" si="3030">S161</f>
        <v>0</v>
      </c>
      <c r="BB161" s="231">
        <f t="shared" ref="BB161" si="3031">T161</f>
        <v>0</v>
      </c>
      <c r="BC161" s="231">
        <f t="shared" ref="BC161" si="3032">AK161+AP161</f>
        <v>0</v>
      </c>
      <c r="BD161" s="231">
        <f t="shared" ref="BD161" si="3033">(AW161+AZ161+BB161+BC161)*0.1267</f>
        <v>0</v>
      </c>
      <c r="BE161" s="231">
        <f t="shared" ref="BE161" si="3034">SUM(AW161:BD161)-AY161-BA161</f>
        <v>0</v>
      </c>
      <c r="BF161" s="231">
        <f t="shared" ref="BF161:BF163" si="3035">(($F161/30)*$I161)*$K161</f>
        <v>2001.14</v>
      </c>
      <c r="BG161" s="857">
        <f t="shared" ref="BG161:BG163" si="3036">(($G161/30)*$I161)*$K161</f>
        <v>125.00000000000001</v>
      </c>
      <c r="BH161" s="231">
        <f t="shared" ref="BH161" si="3037">U161</f>
        <v>0</v>
      </c>
      <c r="BI161" s="231">
        <f t="shared" ref="BI161" si="3038">V161</f>
        <v>0</v>
      </c>
      <c r="BJ161" s="231">
        <f t="shared" ref="BJ161" si="3039">W161</f>
        <v>0</v>
      </c>
      <c r="BK161" s="231">
        <f t="shared" ref="BK161" si="3040">X161</f>
        <v>0</v>
      </c>
      <c r="BL161" s="231">
        <f t="shared" ref="BL161" si="3041">AL161+AQ161</f>
        <v>0</v>
      </c>
      <c r="BM161" s="231">
        <f>(+BF161+BI161+BK161+BL161)*0.1267</f>
        <v>253.54443800000001</v>
      </c>
      <c r="BN161" s="230">
        <f t="shared" ref="BN161" si="3042">SUM(BF161:BM161)-BH161-BJ161</f>
        <v>2379.6844380000002</v>
      </c>
      <c r="BO161" s="231">
        <f t="shared" ref="BO161:BO163" si="3043">(($F161/30)*$I161)*$L161</f>
        <v>0</v>
      </c>
      <c r="BP161" s="231">
        <f t="shared" ref="BP161:BP163" si="3044">(($G161/30)*$I161)*$L161</f>
        <v>0</v>
      </c>
      <c r="BQ161" s="231">
        <f t="shared" ref="BQ161" si="3045">Y161</f>
        <v>0</v>
      </c>
      <c r="BR161" s="231">
        <f t="shared" ref="BR161" si="3046">Z161</f>
        <v>0</v>
      </c>
      <c r="BS161" s="231">
        <f t="shared" ref="BS161" si="3047">AA161</f>
        <v>0</v>
      </c>
      <c r="BT161" s="231">
        <f t="shared" ref="BT161" si="3048">AB161</f>
        <v>0</v>
      </c>
      <c r="BU161" s="231">
        <f t="shared" ref="BU161" si="3049">AM161+AR161</f>
        <v>0</v>
      </c>
      <c r="BV161" s="231">
        <f t="shared" ref="BV161" si="3050">(BO161+BR161+BT161+BU161)*0.1267</f>
        <v>0</v>
      </c>
      <c r="BW161" s="231">
        <f t="shared" ref="BW161" si="3051">SUM(BO161:BV161)-BQ161-BS161</f>
        <v>0</v>
      </c>
      <c r="BX161" s="757">
        <f t="shared" ref="BX161:BX163" si="3052">(($F161/30)*$I161)*$M161</f>
        <v>0</v>
      </c>
      <c r="BY161" s="758">
        <f t="shared" ref="BY161:BY163" si="3053">(($G161/30)*$I161)*$M161</f>
        <v>0</v>
      </c>
      <c r="BZ161" s="758">
        <f t="shared" ref="BZ161" si="3054">AC161</f>
        <v>0</v>
      </c>
      <c r="CA161" s="758">
        <f t="shared" ref="CA161" si="3055">AD161</f>
        <v>0</v>
      </c>
      <c r="CB161" s="758">
        <f t="shared" ref="CB161" si="3056">AE161</f>
        <v>0</v>
      </c>
      <c r="CC161" s="758">
        <f t="shared" ref="CC161" si="3057">AF161</f>
        <v>0</v>
      </c>
      <c r="CD161" s="758">
        <f>AN161+AS161</f>
        <v>0</v>
      </c>
      <c r="CE161" s="759">
        <f>(BX161+CA161+CC161)*0.1267</f>
        <v>0</v>
      </c>
      <c r="CF161" s="760">
        <f>SUM(BX161:CE161)-BZ161-CB161</f>
        <v>0</v>
      </c>
      <c r="CG161" s="761">
        <f t="shared" ref="CG161" si="3058">(($F161/30)*$I161)*N161</f>
        <v>0</v>
      </c>
      <c r="CH161" s="758">
        <f>(($G161/30)*$I161)*$N161</f>
        <v>0</v>
      </c>
      <c r="CI161" s="758">
        <f>+AG161</f>
        <v>0</v>
      </c>
      <c r="CJ161" s="758">
        <f t="shared" ref="CJ161" si="3059">AH161</f>
        <v>0</v>
      </c>
      <c r="CK161" s="758">
        <f t="shared" ref="CK161" si="3060">AI161</f>
        <v>0</v>
      </c>
      <c r="CL161" s="758">
        <f t="shared" ref="CL161" si="3061">AJ161</f>
        <v>0</v>
      </c>
      <c r="CM161" s="758">
        <f>AO161+AT161</f>
        <v>0</v>
      </c>
      <c r="CN161" s="759">
        <f>(CG161+CJ161+CL161)*0.1267</f>
        <v>0</v>
      </c>
      <c r="CO161" s="759">
        <f>SUM(CG161:CN161)-CI161-CK161</f>
        <v>0</v>
      </c>
      <c r="CP161" s="246"/>
      <c r="CQ161" s="993" t="s">
        <v>16</v>
      </c>
      <c r="CR161" s="231">
        <f t="shared" ref="CR161:CR163" si="3062">IF($CQ161="PROQUIMA",$AW161+$BF161+$BO161+$BX161+$CG161,0)</f>
        <v>0</v>
      </c>
      <c r="CS161" s="231">
        <f t="shared" ref="CS161:CS163" si="3063">IF($CQ161="PROQUIMA",$AX161+$BG161+$BP161+$BY161+$CH161,0)</f>
        <v>0</v>
      </c>
      <c r="CT161" s="231">
        <f t="shared" ref="CT161:CT163" si="3064">IF($CQ161="PROQUIMA",$AY161+$BH161+$BQ161+$BZ161+$CI161,0)</f>
        <v>0</v>
      </c>
      <c r="CU161" s="231">
        <f t="shared" ref="CU161:CU163" si="3065">IF($CQ161="PROQUIMA",$AZ161+$BI161+$BR161+$CA161+$CJ161,0)</f>
        <v>0</v>
      </c>
      <c r="CV161" s="231">
        <f t="shared" ref="CV161:CV163" si="3066">IF($CQ161="PROQUIMA",$BA161+$BJ161+$BS161+$CB161+$CK161,0)</f>
        <v>0</v>
      </c>
      <c r="CW161" s="231">
        <f t="shared" ref="CW161:CW163" si="3067">IF($CQ161="PROQUIMA",$BB161+$BK161+$BT161+$CC161+$CL161,0)</f>
        <v>0</v>
      </c>
      <c r="CX161" s="231">
        <f t="shared" ref="CX161:CX163" si="3068">IF($CQ161="PROQUIMA",$BC161+$BL161+$BU161+$CD161+$CM161,0)</f>
        <v>0</v>
      </c>
      <c r="CY161" s="231">
        <f t="shared" ref="CY161" si="3069">IF($CQ161="PROQUIMA",$BD161+$BM161+$BV161+$CE161+CN161,0)</f>
        <v>0</v>
      </c>
      <c r="CZ161" s="231">
        <f t="shared" ref="CZ161" si="3070">SUM(CR161:CY161)-CT161-CV161</f>
        <v>0</v>
      </c>
      <c r="DA161" s="231">
        <f t="shared" ref="DA161:DA163" si="3071">IF($CQ161="UNHESA",$AW161+$BF161+$BO161+$BX161+$CG161,0)</f>
        <v>2001.14</v>
      </c>
      <c r="DB161" s="231">
        <f t="shared" ref="DB161:DB163" si="3072">IF($CQ161="UNHESA",$AX161+$BG161+$BP161+$BY161+$CH161,0)</f>
        <v>125.00000000000001</v>
      </c>
      <c r="DC161" s="231">
        <f t="shared" ref="DC161:DC163" si="3073">IF($CQ161="UNHESA",$AY161+$BH161+$BQ161+$BZ161+$CI161,0)</f>
        <v>0</v>
      </c>
      <c r="DD161" s="231">
        <f t="shared" ref="DD161:DD163" si="3074">IF($CQ161="UNHESA",$AZ161+$BI161+$BR161+$CA161+$CJ161,0)</f>
        <v>0</v>
      </c>
      <c r="DE161" s="231">
        <f t="shared" ref="DE161:DE163" si="3075">IF($CQ161="UNHESA",$BA161+$BJ161+$BS161+$CB161+$CK161,0)</f>
        <v>0</v>
      </c>
      <c r="DF161" s="231">
        <f t="shared" ref="DF161:DF163" si="3076">IF($CQ161="UNHESA",$BB161+$BK161+$BT161+$CC161+$CL161,0)</f>
        <v>0</v>
      </c>
      <c r="DG161" s="231">
        <f t="shared" ref="DG161:DG163" si="3077">IF($CQ161="UNHESA",$BC161+$BL161+$BU161+$CD161+$CM161,0)</f>
        <v>0</v>
      </c>
      <c r="DH161" s="231">
        <f t="shared" ref="DH161:DH163" si="3078">IF($CQ161="UNHESA",$BD161+$BM161+$BV161+$CE161+$CN161,0)</f>
        <v>253.54443800000001</v>
      </c>
      <c r="DI161" s="231">
        <f t="shared" ref="DI161" si="3079">SUM(DA161:DH161)-DC161-DE161</f>
        <v>2379.6844380000002</v>
      </c>
      <c r="DJ161" s="231">
        <f>IF($CQ161="UNHESA LIQUIDOS",$AW161+$BF161+$BO161+$BX161+$CG161,0)</f>
        <v>0</v>
      </c>
      <c r="DK161" s="231">
        <f>IF($CQ161="CALIDUL",$AX161+$BG161+$BP161+$BY161+$CH161,0)</f>
        <v>0</v>
      </c>
      <c r="DL161" s="231">
        <f>IF($CQ161="CALIDUL",$AY161+$BH161+$BQ161+$BZ161+$CI161,0)</f>
        <v>0</v>
      </c>
      <c r="DM161" s="231">
        <f>IF($CQ161="CALIDUL",$AZ161+$BI161+$BR161+$CA161+$CJ161,0)</f>
        <v>0</v>
      </c>
      <c r="DN161" s="231">
        <f>IF($CQ161="CALIDUL",$BA161+$BJ161+$BS161+$CB161+$CK161,0)</f>
        <v>0</v>
      </c>
      <c r="DO161" s="231">
        <f>IF($CQ161="CALIDUL",$BB161+$BK161+$BT161+$CC161+$CL161,0)</f>
        <v>0</v>
      </c>
      <c r="DP161" s="231">
        <f>IF($CQ161="CALIDUL",$BC161+$BL161+$BU161+$CD161+$CM161,0)</f>
        <v>0</v>
      </c>
      <c r="DQ161" s="231">
        <f>IF($CQ161="CALIDUL",$BD161+$BM161+$BV161+$CE161+$CN161,0)</f>
        <v>0</v>
      </c>
      <c r="DR161" s="231">
        <f>SUM(DJ161:DQ161)-DL161-DN161</f>
        <v>0</v>
      </c>
      <c r="DS161" s="757">
        <f>IF($CQ161="ECONACIONAL",$AW161+$BF161+$BO161+$BX161+$CG161,0)</f>
        <v>0</v>
      </c>
      <c r="DT161" s="758">
        <f>IF($CQ161="ECONACIONAL",$AX161+$BG161+$BP161+$BY161+$CH161,0)</f>
        <v>0</v>
      </c>
      <c r="DU161" s="758">
        <f>IF($CQ161="ECONACIONAL",$AY161+$BH161+$BQ161+$BZ161+$CI161,0)</f>
        <v>0</v>
      </c>
      <c r="DV161" s="758">
        <f>IF($CQ161="ECONACIONAL",$AZ161+$BI161+$BR161+$CA161+$CJ161,0)</f>
        <v>0</v>
      </c>
      <c r="DW161" s="758">
        <f>IF($CQ161="ECONACIONAL",$BA161+$BJ161+$BS161+$CB161+$CK161,0)</f>
        <v>0</v>
      </c>
      <c r="DX161" s="758">
        <f>IF($CQ161="ECONACIONAL",$BB161+$BK161+$BT161+$CC161+$CL161,0)</f>
        <v>0</v>
      </c>
      <c r="DY161" s="759">
        <f>IF($CQ161="ECONACIONAL",$BC161+$BL161+$BU161+$CD161+$CM161,0)</f>
        <v>0</v>
      </c>
      <c r="DZ161" s="759">
        <f>IF($CQ161="ECONACIONAL",$BD161+$BM161+$BV161+$CE161+$CN161,0)</f>
        <v>0</v>
      </c>
      <c r="EA161" s="760">
        <f>SUM(DS161:DZ161)-DU161-DW161</f>
        <v>0</v>
      </c>
      <c r="EB161" s="757">
        <f>IF($CQ161="CLEARTEC",$AW161+$BF161+$BO161+$BX161+$CG161,0)</f>
        <v>0</v>
      </c>
      <c r="EC161" s="758">
        <f>IF($CQ161="CLEARTEC",$AX161+$BG161+$BP161+$BY161+$CH161,0)</f>
        <v>0</v>
      </c>
      <c r="ED161" s="758">
        <f>IF($CQ161="CLEARTEC",$AY161+$BH161+$BQ161+$BZ161+$CI161,0)</f>
        <v>0</v>
      </c>
      <c r="EE161" s="758">
        <f>IF($CQ161="CLEARTEC",$AZ161+$BI161+$BR161+$CA161+$CJ161,0)</f>
        <v>0</v>
      </c>
      <c r="EF161" s="758">
        <f>IF($CQ161="CLEARTEC",$BA161+$BJ161+$BS161+$CB161+$CK161,0)</f>
        <v>0</v>
      </c>
      <c r="EG161" s="758">
        <f>IF($CQ161="CLEARTEC",$BB161+$BK161+$BT161+$CC161+$CL161,0)</f>
        <v>0</v>
      </c>
      <c r="EH161" s="759">
        <f>IF($CQ161="CLEARTEC",$BC161+$BL161+$BU161+$CD161+$CM161,0)</f>
        <v>0</v>
      </c>
      <c r="EI161" s="759">
        <f>IF($CQ161="CLEARTEC",$BD161+$BM161+$BV161+$CE161+$CN161,0)</f>
        <v>0</v>
      </c>
      <c r="EJ161" s="759">
        <f>SUM(EB161:EI161)-ED161-EF161</f>
        <v>0</v>
      </c>
      <c r="EK161" s="246"/>
      <c r="EL161" s="229"/>
      <c r="EM161" s="229"/>
      <c r="EN161" s="228"/>
      <c r="EO161" s="229"/>
      <c r="EP161" s="229"/>
      <c r="EQ161" s="229"/>
      <c r="ER161" s="229"/>
      <c r="ES161" s="229"/>
      <c r="ET161" s="229"/>
      <c r="EU161" s="229">
        <f t="shared" ref="EU161" si="3080">+EP161+EQ161+ER161</f>
        <v>0</v>
      </c>
      <c r="EV161" s="246"/>
      <c r="EW161" s="237">
        <f t="shared" ref="EW161" si="3081">IF($I161&lt;=15,EL161/2,EL161)</f>
        <v>0</v>
      </c>
      <c r="EX161" s="237">
        <f t="shared" ref="EX161" si="3082">IF($I161&lt;=15,EM161/2,EM161)</f>
        <v>0</v>
      </c>
      <c r="EY161" s="237">
        <f t="shared" ref="EY161" si="3083">IF($I161&lt;=15,EN161/2,EN161)</f>
        <v>0</v>
      </c>
      <c r="EZ161" s="237">
        <f t="shared" ref="EZ161" si="3084">IF($I161&lt;=15,EO161/2,EO161)</f>
        <v>0</v>
      </c>
      <c r="FA161" s="237">
        <f t="shared" ref="FA161" si="3085">IF($I161&lt;=15,EP161/2,EP161)</f>
        <v>0</v>
      </c>
      <c r="FB161" s="237">
        <f t="shared" ref="FB161" si="3086">IF($I161&lt;=15,EQ161/2,EQ161)</f>
        <v>0</v>
      </c>
      <c r="FC161" s="237">
        <f t="shared" ref="FC161" si="3087">IF($I161&lt;=15,ER161/2,ER161)</f>
        <v>0</v>
      </c>
      <c r="FD161" s="237">
        <f t="shared" ref="FD161" si="3088">IF($I161&lt;=15,ES161/2,ES161)</f>
        <v>0</v>
      </c>
      <c r="FE161" s="237">
        <f t="shared" ref="FE161" si="3089">IF($I161&lt;=15,ET161/2,ET161)</f>
        <v>0</v>
      </c>
      <c r="FF161" s="237">
        <f t="shared" ref="FF161" si="3090">IF($I161&lt;=15,EU161/2,EU161)</f>
        <v>0</v>
      </c>
      <c r="FG161" s="247"/>
      <c r="FH161" s="247"/>
      <c r="FI161" s="247"/>
      <c r="FJ161" s="247"/>
      <c r="FK161" s="247"/>
      <c r="FL161" s="248"/>
      <c r="FM161" s="246"/>
      <c r="FN161" s="1370">
        <f t="shared" ref="FN161" si="3091">(((F161/30/8)*1.5)*(Q161+U161+Y161))-(AZ161+BI161+BR161)</f>
        <v>0</v>
      </c>
      <c r="FO161" s="1370">
        <f t="shared" ref="FO161" si="3092">(((F161/30/8)*2)*(S161+W161+AA161))-(BB161+BK161+BT161)</f>
        <v>0</v>
      </c>
      <c r="FP161" s="1371">
        <f t="shared" ref="FP161" si="3093">(SUM(AW161:CF161))-(SUM(CR161:DR161))</f>
        <v>0</v>
      </c>
      <c r="FQ161" s="1370" t="e">
        <f>(F161/30*#REF!)-(CR161+DA161+DJ161)</f>
        <v>#REF!</v>
      </c>
      <c r="FR161" s="1372">
        <f t="shared" ref="FR161" si="3094">(SUM(EL161:EU161))-((SUM(EW161:FF161))*$FR$5)</f>
        <v>0</v>
      </c>
      <c r="FS161" s="246"/>
      <c r="FT161" s="246"/>
      <c r="FU161" s="246"/>
    </row>
    <row r="162" spans="1:179" s="246" customFormat="1" ht="15" customHeight="1" outlineLevel="1">
      <c r="A162" s="1722">
        <v>202010</v>
      </c>
      <c r="B162" s="302">
        <v>5</v>
      </c>
      <c r="C162" s="227" t="s">
        <v>401</v>
      </c>
      <c r="D162" s="265" t="s">
        <v>479</v>
      </c>
      <c r="E162" s="993" t="s">
        <v>20</v>
      </c>
      <c r="F162" s="231">
        <v>5750</v>
      </c>
      <c r="G162" s="231">
        <v>250</v>
      </c>
      <c r="H162" s="230">
        <f t="shared" ref="H162:H163" si="3095">+F162+G162</f>
        <v>6000</v>
      </c>
      <c r="I162" s="231">
        <v>15</v>
      </c>
      <c r="J162" s="234">
        <v>1</v>
      </c>
      <c r="K162" s="234">
        <v>0</v>
      </c>
      <c r="L162" s="234">
        <v>0</v>
      </c>
      <c r="M162" s="234">
        <v>0</v>
      </c>
      <c r="N162" s="234">
        <v>0</v>
      </c>
      <c r="O162" s="234">
        <f t="shared" ref="O162" si="3096">SUM(J162:N162)</f>
        <v>1</v>
      </c>
      <c r="P162" s="235"/>
      <c r="Q162" s="237"/>
      <c r="R162" s="231">
        <f t="shared" ref="R162:R163" si="3097">($F162/30/8*1.5)*Q162</f>
        <v>0</v>
      </c>
      <c r="S162" s="237"/>
      <c r="T162" s="231">
        <f t="shared" ref="T162:T163" si="3098">($F162/30/8*2)*S162</f>
        <v>0</v>
      </c>
      <c r="U162" s="237"/>
      <c r="V162" s="231">
        <f t="shared" ref="V162:V163" si="3099">($F162/30/8*1.5)*U162</f>
        <v>0</v>
      </c>
      <c r="W162" s="237"/>
      <c r="X162" s="231">
        <f t="shared" ref="X162:X163" si="3100">($F162/30/8*2)*W162</f>
        <v>0</v>
      </c>
      <c r="Y162" s="237"/>
      <c r="Z162" s="231">
        <f t="shared" ref="Z162:Z163" si="3101">(($F162/30/8)*1.5)*Y162</f>
        <v>0</v>
      </c>
      <c r="AA162" s="238"/>
      <c r="AB162" s="231">
        <f t="shared" ref="AB162:AB163" si="3102">(($F162/30/8)*2)*AA162</f>
        <v>0</v>
      </c>
      <c r="AC162" s="239"/>
      <c r="AD162" s="231">
        <f t="shared" ref="AD162:AD163" si="3103">(($F162/30/8)*1.5)*AC162</f>
        <v>0</v>
      </c>
      <c r="AE162" s="239"/>
      <c r="AF162" s="231">
        <f t="shared" ref="AF162:AF163" si="3104">(($F162/30/8)*2)*AE162</f>
        <v>0</v>
      </c>
      <c r="AG162" s="240"/>
      <c r="AH162" s="231">
        <f t="shared" ref="AH162:AH163" si="3105">(($F162/30/8)*1.5)*AG162</f>
        <v>0</v>
      </c>
      <c r="AI162" s="239"/>
      <c r="AJ162" s="231">
        <f t="shared" ref="AJ162:AJ163" si="3106">(($F162/30/8)*2)*AI162</f>
        <v>0</v>
      </c>
      <c r="AK162" s="240"/>
      <c r="AL162" s="240"/>
      <c r="AM162" s="240"/>
      <c r="AN162" s="240"/>
      <c r="AO162" s="240"/>
      <c r="AP162" s="240"/>
      <c r="AQ162" s="240"/>
      <c r="AR162" s="240"/>
      <c r="AS162" s="240"/>
      <c r="AT162" s="240"/>
      <c r="AU162" s="231"/>
      <c r="AV162" s="229"/>
      <c r="AW162" s="231">
        <f t="shared" ref="AW162:AW163" si="3107">((F162/30)*I162)*$J162</f>
        <v>2875</v>
      </c>
      <c r="AX162" s="231">
        <f t="shared" ref="AX162:AX163" si="3108">((G162/30)*I162)*$J162</f>
        <v>125.00000000000001</v>
      </c>
      <c r="AY162" s="231">
        <f t="shared" si="2978"/>
        <v>0</v>
      </c>
      <c r="AZ162" s="231">
        <f t="shared" si="2979"/>
        <v>0</v>
      </c>
      <c r="BA162" s="231">
        <f t="shared" si="2980"/>
        <v>0</v>
      </c>
      <c r="BB162" s="231">
        <f t="shared" si="2981"/>
        <v>0</v>
      </c>
      <c r="BC162" s="231">
        <f t="shared" ref="BC162:BC163" si="3109">AK162+AP162</f>
        <v>0</v>
      </c>
      <c r="BD162" s="231">
        <f t="shared" si="2982"/>
        <v>364.26250000000005</v>
      </c>
      <c r="BE162" s="231">
        <f t="shared" ref="BE162" si="3110">SUM(AW162:BD162)-AY162-BA162</f>
        <v>3364.2624999999998</v>
      </c>
      <c r="BF162" s="231">
        <f t="shared" si="3035"/>
        <v>0</v>
      </c>
      <c r="BG162" s="857">
        <f t="shared" si="3036"/>
        <v>0</v>
      </c>
      <c r="BH162" s="231">
        <f t="shared" si="2983"/>
        <v>0</v>
      </c>
      <c r="BI162" s="231">
        <f t="shared" si="2984"/>
        <v>0</v>
      </c>
      <c r="BJ162" s="231">
        <f t="shared" si="2985"/>
        <v>0</v>
      </c>
      <c r="BK162" s="231">
        <f t="shared" si="2986"/>
        <v>0</v>
      </c>
      <c r="BL162" s="231">
        <f t="shared" ref="BL162:BL163" si="3111">AL162+AQ162</f>
        <v>0</v>
      </c>
      <c r="BM162" s="231">
        <f>(+BF162+BI162+BK162+BL162)*0.1267</f>
        <v>0</v>
      </c>
      <c r="BN162" s="230">
        <f t="shared" ref="BN162" si="3112">SUM(BF162:BM162)-BH162-BJ162</f>
        <v>0</v>
      </c>
      <c r="BO162" s="231">
        <f t="shared" si="3043"/>
        <v>0</v>
      </c>
      <c r="BP162" s="231">
        <f t="shared" si="3044"/>
        <v>0</v>
      </c>
      <c r="BQ162" s="231">
        <f t="shared" si="2988"/>
        <v>0</v>
      </c>
      <c r="BR162" s="231">
        <f t="shared" si="2989"/>
        <v>0</v>
      </c>
      <c r="BS162" s="231">
        <f t="shared" si="2990"/>
        <v>0</v>
      </c>
      <c r="BT162" s="231">
        <f t="shared" ref="BT162:BT163" si="3113">AB162</f>
        <v>0</v>
      </c>
      <c r="BU162" s="231">
        <f t="shared" ref="BU162:BU163" si="3114">AM162+AR162</f>
        <v>0</v>
      </c>
      <c r="BV162" s="231">
        <f t="shared" si="2991"/>
        <v>0</v>
      </c>
      <c r="BW162" s="231">
        <f t="shared" ref="BW162:BW163" si="3115">SUM(BO162:BV162)-BQ162-BS162</f>
        <v>0</v>
      </c>
      <c r="BX162" s="757">
        <f t="shared" si="3052"/>
        <v>0</v>
      </c>
      <c r="BY162" s="758">
        <f t="shared" si="3053"/>
        <v>0</v>
      </c>
      <c r="BZ162" s="758">
        <f t="shared" si="2992"/>
        <v>0</v>
      </c>
      <c r="CA162" s="758">
        <f t="shared" si="2993"/>
        <v>0</v>
      </c>
      <c r="CB162" s="758">
        <f t="shared" si="2994"/>
        <v>0</v>
      </c>
      <c r="CC162" s="758">
        <f t="shared" si="2995"/>
        <v>0</v>
      </c>
      <c r="CD162" s="758">
        <f>AN162+AS162</f>
        <v>0</v>
      </c>
      <c r="CE162" s="759">
        <f>(BX162+CA162+CC162)*0.1267</f>
        <v>0</v>
      </c>
      <c r="CF162" s="760">
        <f>SUM(BX162:CE162)-BZ162-CB162</f>
        <v>0</v>
      </c>
      <c r="CG162" s="761">
        <f t="shared" ref="CG162:CG163" si="3116">(($F162/30)*$I162)*N162</f>
        <v>0</v>
      </c>
      <c r="CH162" s="758">
        <f>(($G162/30)*$I162)*$N162</f>
        <v>0</v>
      </c>
      <c r="CI162" s="758">
        <f>+AG162</f>
        <v>0</v>
      </c>
      <c r="CJ162" s="758">
        <f t="shared" si="2996"/>
        <v>0</v>
      </c>
      <c r="CK162" s="758">
        <f t="shared" si="2997"/>
        <v>0</v>
      </c>
      <c r="CL162" s="758">
        <f t="shared" si="2998"/>
        <v>0</v>
      </c>
      <c r="CM162" s="758">
        <f>AO162+AT162</f>
        <v>0</v>
      </c>
      <c r="CN162" s="759">
        <f>(CG162+CJ162+CL162)*0.1267</f>
        <v>0</v>
      </c>
      <c r="CO162" s="759">
        <f>SUM(CG162:CN162)-CI162-CK162</f>
        <v>0</v>
      </c>
      <c r="CQ162" s="229" t="s">
        <v>20</v>
      </c>
      <c r="CR162" s="231">
        <f t="shared" si="3062"/>
        <v>2875</v>
      </c>
      <c r="CS162" s="231">
        <f t="shared" si="3063"/>
        <v>125.00000000000001</v>
      </c>
      <c r="CT162" s="231">
        <f t="shared" si="3064"/>
        <v>0</v>
      </c>
      <c r="CU162" s="231">
        <f t="shared" si="3065"/>
        <v>0</v>
      </c>
      <c r="CV162" s="231">
        <f t="shared" si="3066"/>
        <v>0</v>
      </c>
      <c r="CW162" s="231">
        <f t="shared" si="3067"/>
        <v>0</v>
      </c>
      <c r="CX162" s="231">
        <f t="shared" si="3068"/>
        <v>0</v>
      </c>
      <c r="CY162" s="231">
        <f t="shared" ref="CY162:CY163" si="3117">IF($CQ162="PROQUIMA",$BD162+$BM162+$BV162+$CE162+CN162,0)</f>
        <v>364.26250000000005</v>
      </c>
      <c r="CZ162" s="231">
        <f t="shared" ref="CZ162:CZ163" si="3118">SUM(CR162:CY162)-CT162-CV162</f>
        <v>3364.2624999999998</v>
      </c>
      <c r="DA162" s="231">
        <f t="shared" si="3071"/>
        <v>0</v>
      </c>
      <c r="DB162" s="231">
        <f t="shared" si="3072"/>
        <v>0</v>
      </c>
      <c r="DC162" s="231">
        <f t="shared" si="3073"/>
        <v>0</v>
      </c>
      <c r="DD162" s="231">
        <f t="shared" si="3074"/>
        <v>0</v>
      </c>
      <c r="DE162" s="231">
        <f t="shared" si="3075"/>
        <v>0</v>
      </c>
      <c r="DF162" s="231">
        <f t="shared" si="3076"/>
        <v>0</v>
      </c>
      <c r="DG162" s="231">
        <f t="shared" si="3077"/>
        <v>0</v>
      </c>
      <c r="DH162" s="231">
        <f t="shared" si="3078"/>
        <v>0</v>
      </c>
      <c r="DI162" s="231">
        <f t="shared" ref="DI162:DI163" si="3119">SUM(DA162:DH162)-DC162-DE162</f>
        <v>0</v>
      </c>
      <c r="DJ162" s="231">
        <f>IF($CQ162="UNHESA LIQUIDOS",$AW162+$BF162+$BO162+$BX162+$CG162,0)</f>
        <v>0</v>
      </c>
      <c r="DK162" s="231">
        <f>IF($CQ162="CALIDUL",$AX162+$BG162+$BP162+$BY162+$CH162,0)</f>
        <v>0</v>
      </c>
      <c r="DL162" s="231">
        <f>IF($CQ162="CALIDUL",$AY162+$BH162+$BQ162+$BZ162+$CI162,0)</f>
        <v>0</v>
      </c>
      <c r="DM162" s="231">
        <f>IF($CQ162="CALIDUL",$AZ162+$BI162+$BR162+$CA162+$CJ162,0)</f>
        <v>0</v>
      </c>
      <c r="DN162" s="231">
        <f>IF($CQ162="CALIDUL",$BA162+$BJ162+$BS162+$CB162+$CK162,0)</f>
        <v>0</v>
      </c>
      <c r="DO162" s="231">
        <f>IF($CQ162="CALIDUL",$BB162+$BK162+$BT162+$CC162+$CL162,0)</f>
        <v>0</v>
      </c>
      <c r="DP162" s="231">
        <f>IF($CQ162="CALIDUL",$BC162+$BL162+$BU162+$CD162+$CM162,0)</f>
        <v>0</v>
      </c>
      <c r="DQ162" s="231">
        <f>IF($CQ162="CALIDUL",$BD162+$BM162+$BV162+$CE162+$CN162,0)</f>
        <v>0</v>
      </c>
      <c r="DR162" s="231">
        <f>SUM(DJ162:DQ162)-DL162-DN162</f>
        <v>0</v>
      </c>
      <c r="DS162" s="757">
        <f>IF($CQ162="ECONACIONAL",$AW162+$BF162+$BO162+$BX162+$CG162,0)</f>
        <v>0</v>
      </c>
      <c r="DT162" s="758">
        <f>IF($CQ162="ECONACIONAL",$AX162+$BG162+$BP162+$BY162+$CH162,0)</f>
        <v>0</v>
      </c>
      <c r="DU162" s="758">
        <f>IF($CQ162="ECONACIONAL",$AY162+$BH162+$BQ162+$BZ162+$CI162,0)</f>
        <v>0</v>
      </c>
      <c r="DV162" s="758">
        <f>IF($CQ162="ECONACIONAL",$AZ162+$BI162+$BR162+$CA162+$CJ162,0)</f>
        <v>0</v>
      </c>
      <c r="DW162" s="758">
        <f>IF($CQ162="ECONACIONAL",$BA162+$BJ162+$BS162+$CB162+$CK162,0)</f>
        <v>0</v>
      </c>
      <c r="DX162" s="758">
        <f>IF($CQ162="ECONACIONAL",$BB162+$BK162+$BT162+$CC162+$CL162,0)</f>
        <v>0</v>
      </c>
      <c r="DY162" s="759">
        <f>IF($CQ162="ECONACIONAL",$BC162+$BL162+$BU162+$CD162+$CM162,0)</f>
        <v>0</v>
      </c>
      <c r="DZ162" s="759">
        <f>IF($CQ162="ECONACIONAL",$BD162+$BM162+$BV162+$CE162+$CN162,0)</f>
        <v>0</v>
      </c>
      <c r="EA162" s="760">
        <f>SUM(DS162:DZ162)-DU162-DW162</f>
        <v>0</v>
      </c>
      <c r="EB162" s="757">
        <f>IF($CQ162="CLEARTEC",$AW162+$BF162+$BO162+$BX162+$CG162,0)</f>
        <v>0</v>
      </c>
      <c r="EC162" s="758">
        <f>IF($CQ162="CLEARTEC",$AX162+$BG162+$BP162+$BY162+$CH162,0)</f>
        <v>0</v>
      </c>
      <c r="ED162" s="758">
        <f>IF($CQ162="CLEARTEC",$AY162+$BH162+$BQ162+$BZ162+$CI162,0)</f>
        <v>0</v>
      </c>
      <c r="EE162" s="758">
        <f>IF($CQ162="CLEARTEC",$AZ162+$BI162+$BR162+$CA162+$CJ162,0)</f>
        <v>0</v>
      </c>
      <c r="EF162" s="758">
        <f>IF($CQ162="CLEARTEC",$BA162+$BJ162+$BS162+$CB162+$CK162,0)</f>
        <v>0</v>
      </c>
      <c r="EG162" s="758">
        <f>IF($CQ162="CLEARTEC",$BB162+$BK162+$BT162+$CC162+$CL162,0)</f>
        <v>0</v>
      </c>
      <c r="EH162" s="759">
        <f>IF($CQ162="CLEARTEC",$BC162+$BL162+$BU162+$CD162+$CM162,0)</f>
        <v>0</v>
      </c>
      <c r="EI162" s="759">
        <f>IF($CQ162="CLEARTEC",$BD162+$BM162+$BV162+$CE162+$CN162,0)</f>
        <v>0</v>
      </c>
      <c r="EJ162" s="759">
        <f>SUM(EB162:EI162)-ED162-EF162</f>
        <v>0</v>
      </c>
      <c r="EL162" s="1717">
        <v>86.11</v>
      </c>
      <c r="EM162" s="229"/>
      <c r="EN162" s="228"/>
      <c r="EO162" s="229"/>
      <c r="EP162" s="229"/>
      <c r="EQ162" s="229"/>
      <c r="ER162" s="229"/>
      <c r="ES162" s="229"/>
      <c r="ET162" s="229"/>
      <c r="EU162" s="229">
        <f t="shared" si="2999"/>
        <v>0</v>
      </c>
      <c r="EW162" s="237">
        <f t="shared" si="3000"/>
        <v>43.055</v>
      </c>
      <c r="EX162" s="237">
        <f t="shared" si="3001"/>
        <v>0</v>
      </c>
      <c r="EY162" s="237">
        <f t="shared" si="3002"/>
        <v>0</v>
      </c>
      <c r="EZ162" s="237">
        <f t="shared" si="3003"/>
        <v>0</v>
      </c>
      <c r="FA162" s="237">
        <f t="shared" si="3004"/>
        <v>0</v>
      </c>
      <c r="FB162" s="237">
        <f t="shared" si="3005"/>
        <v>0</v>
      </c>
      <c r="FC162" s="237">
        <f t="shared" si="3006"/>
        <v>0</v>
      </c>
      <c r="FD162" s="237">
        <f t="shared" si="3007"/>
        <v>0</v>
      </c>
      <c r="FE162" s="237">
        <f t="shared" si="3008"/>
        <v>0</v>
      </c>
      <c r="FF162" s="237">
        <f t="shared" si="3009"/>
        <v>0</v>
      </c>
      <c r="FG162" s="247"/>
      <c r="FH162" s="247"/>
      <c r="FI162" s="247"/>
      <c r="FJ162" s="247"/>
      <c r="FK162" s="247"/>
      <c r="FL162" s="248"/>
      <c r="FN162" s="1370">
        <f t="shared" si="3010"/>
        <v>0</v>
      </c>
      <c r="FO162" s="1370">
        <f t="shared" si="3011"/>
        <v>0</v>
      </c>
      <c r="FP162" s="1371">
        <f t="shared" si="3012"/>
        <v>0</v>
      </c>
      <c r="FQ162" s="1370" t="e">
        <f>(F162/30*#REF!)-(CR162+DA162+DJ162)</f>
        <v>#REF!</v>
      </c>
      <c r="FR162" s="1372">
        <f t="shared" ref="FR162" si="3120">(SUM(EL162:EU162))-((SUM(EW162:FF162))*$FR$5)</f>
        <v>43.055</v>
      </c>
    </row>
    <row r="163" spans="1:179" s="246" customFormat="1" ht="15" customHeight="1" outlineLevel="1">
      <c r="A163" s="1722">
        <v>202010</v>
      </c>
      <c r="B163" s="302">
        <v>6</v>
      </c>
      <c r="C163" s="227" t="s">
        <v>402</v>
      </c>
      <c r="D163" s="265" t="s">
        <v>479</v>
      </c>
      <c r="E163" s="993" t="s">
        <v>20</v>
      </c>
      <c r="F163" s="231">
        <v>9750</v>
      </c>
      <c r="G163" s="231">
        <v>4250</v>
      </c>
      <c r="H163" s="230">
        <f t="shared" si="3095"/>
        <v>14000</v>
      </c>
      <c r="I163" s="231">
        <v>15</v>
      </c>
      <c r="J163" s="234">
        <v>1</v>
      </c>
      <c r="K163" s="234">
        <v>0</v>
      </c>
      <c r="L163" s="234">
        <v>0</v>
      </c>
      <c r="M163" s="234">
        <v>0</v>
      </c>
      <c r="N163" s="234">
        <v>0</v>
      </c>
      <c r="O163" s="234">
        <f t="shared" ref="O163" si="3121">SUM(J163:N163)</f>
        <v>1</v>
      </c>
      <c r="P163" s="235"/>
      <c r="Q163" s="237"/>
      <c r="R163" s="231">
        <f t="shared" si="3097"/>
        <v>0</v>
      </c>
      <c r="S163" s="237"/>
      <c r="T163" s="231">
        <f t="shared" si="3098"/>
        <v>0</v>
      </c>
      <c r="U163" s="237"/>
      <c r="V163" s="231">
        <f t="shared" si="3099"/>
        <v>0</v>
      </c>
      <c r="W163" s="237"/>
      <c r="X163" s="231">
        <f t="shared" si="3100"/>
        <v>0</v>
      </c>
      <c r="Y163" s="237"/>
      <c r="Z163" s="231">
        <f t="shared" si="3101"/>
        <v>0</v>
      </c>
      <c r="AA163" s="238"/>
      <c r="AB163" s="231">
        <f t="shared" si="3102"/>
        <v>0</v>
      </c>
      <c r="AC163" s="239"/>
      <c r="AD163" s="231">
        <f t="shared" si="3103"/>
        <v>0</v>
      </c>
      <c r="AE163" s="239"/>
      <c r="AF163" s="231">
        <f t="shared" si="3104"/>
        <v>0</v>
      </c>
      <c r="AG163" s="240"/>
      <c r="AH163" s="231">
        <f t="shared" si="3105"/>
        <v>0</v>
      </c>
      <c r="AI163" s="239"/>
      <c r="AJ163" s="231">
        <f t="shared" si="3106"/>
        <v>0</v>
      </c>
      <c r="AK163" s="240"/>
      <c r="AL163" s="240"/>
      <c r="AM163" s="240"/>
      <c r="AN163" s="240"/>
      <c r="AO163" s="240"/>
      <c r="AP163" s="240"/>
      <c r="AQ163" s="240"/>
      <c r="AR163" s="240"/>
      <c r="AS163" s="240"/>
      <c r="AT163" s="240"/>
      <c r="AU163" s="231"/>
      <c r="AV163" s="229"/>
      <c r="AW163" s="266">
        <f t="shared" si="3107"/>
        <v>4875</v>
      </c>
      <c r="AX163" s="266">
        <f t="shared" si="3108"/>
        <v>2125</v>
      </c>
      <c r="AY163" s="266">
        <f t="shared" si="2978"/>
        <v>0</v>
      </c>
      <c r="AZ163" s="266">
        <f t="shared" si="2979"/>
        <v>0</v>
      </c>
      <c r="BA163" s="266">
        <f t="shared" si="2980"/>
        <v>0</v>
      </c>
      <c r="BB163" s="266">
        <f t="shared" si="2981"/>
        <v>0</v>
      </c>
      <c r="BC163" s="266">
        <f t="shared" si="3109"/>
        <v>0</v>
      </c>
      <c r="BD163" s="231">
        <f t="shared" si="2982"/>
        <v>617.66250000000002</v>
      </c>
      <c r="BE163" s="266">
        <f t="shared" ref="BE163" si="3122">SUM(AW163:BD163)-AY163-BA163</f>
        <v>7617.6625000000004</v>
      </c>
      <c r="BF163" s="266">
        <f t="shared" si="3035"/>
        <v>0</v>
      </c>
      <c r="BG163" s="857">
        <f t="shared" si="3036"/>
        <v>0</v>
      </c>
      <c r="BH163" s="266">
        <f t="shared" si="2983"/>
        <v>0</v>
      </c>
      <c r="BI163" s="266">
        <f t="shared" si="2984"/>
        <v>0</v>
      </c>
      <c r="BJ163" s="266">
        <f t="shared" si="2985"/>
        <v>0</v>
      </c>
      <c r="BK163" s="266">
        <f t="shared" si="2986"/>
        <v>0</v>
      </c>
      <c r="BL163" s="266">
        <f t="shared" si="3111"/>
        <v>0</v>
      </c>
      <c r="BM163" s="231">
        <f t="shared" ref="BM163" si="3123">(+BF163+BI163+BK163+BL163)*0.1267</f>
        <v>0</v>
      </c>
      <c r="BN163" s="862">
        <f t="shared" ref="BN163" si="3124">SUM(BF163:BM163)-BH163-BJ163</f>
        <v>0</v>
      </c>
      <c r="BO163" s="266">
        <f t="shared" si="3043"/>
        <v>0</v>
      </c>
      <c r="BP163" s="266">
        <f t="shared" si="3044"/>
        <v>0</v>
      </c>
      <c r="BQ163" s="266">
        <f t="shared" si="2988"/>
        <v>0</v>
      </c>
      <c r="BR163" s="266">
        <f t="shared" si="2989"/>
        <v>0</v>
      </c>
      <c r="BS163" s="266">
        <f t="shared" si="2990"/>
        <v>0</v>
      </c>
      <c r="BT163" s="266">
        <f t="shared" si="3113"/>
        <v>0</v>
      </c>
      <c r="BU163" s="266">
        <f t="shared" si="3114"/>
        <v>0</v>
      </c>
      <c r="BV163" s="231">
        <f t="shared" si="2991"/>
        <v>0</v>
      </c>
      <c r="BW163" s="266">
        <f t="shared" si="3115"/>
        <v>0</v>
      </c>
      <c r="BX163" s="865">
        <f t="shared" si="3052"/>
        <v>0</v>
      </c>
      <c r="BY163" s="866">
        <f t="shared" si="3053"/>
        <v>0</v>
      </c>
      <c r="BZ163" s="866">
        <f t="shared" si="2992"/>
        <v>0</v>
      </c>
      <c r="CA163" s="866">
        <f t="shared" si="2993"/>
        <v>0</v>
      </c>
      <c r="CB163" s="866">
        <f t="shared" si="2994"/>
        <v>0</v>
      </c>
      <c r="CC163" s="866">
        <f t="shared" si="2995"/>
        <v>0</v>
      </c>
      <c r="CD163" s="866">
        <f>AN163+AS163</f>
        <v>0</v>
      </c>
      <c r="CE163" s="867">
        <f>(BX163+CA163+CC163)*0.1267</f>
        <v>0</v>
      </c>
      <c r="CF163" s="868">
        <f>SUM(BX163:CE163)-BZ163-CB163</f>
        <v>0</v>
      </c>
      <c r="CG163" s="869">
        <f t="shared" si="3116"/>
        <v>0</v>
      </c>
      <c r="CH163" s="866">
        <f>(($G163/30)*$I163)*$N163</f>
        <v>0</v>
      </c>
      <c r="CI163" s="866">
        <f>+AG163</f>
        <v>0</v>
      </c>
      <c r="CJ163" s="866">
        <f t="shared" si="2996"/>
        <v>0</v>
      </c>
      <c r="CK163" s="866">
        <f t="shared" si="2997"/>
        <v>0</v>
      </c>
      <c r="CL163" s="866">
        <f t="shared" si="2998"/>
        <v>0</v>
      </c>
      <c r="CM163" s="866">
        <f>AO163+AT163</f>
        <v>0</v>
      </c>
      <c r="CN163" s="867">
        <f>(CG163+CJ163+CL163)*0.1267</f>
        <v>0</v>
      </c>
      <c r="CO163" s="867">
        <f>SUM(CG163:CN163)-CI163-CK163</f>
        <v>0</v>
      </c>
      <c r="CP163" s="846"/>
      <c r="CQ163" s="274" t="s">
        <v>20</v>
      </c>
      <c r="CR163" s="266">
        <f t="shared" si="3062"/>
        <v>4875</v>
      </c>
      <c r="CS163" s="266">
        <f t="shared" si="3063"/>
        <v>2125</v>
      </c>
      <c r="CT163" s="266">
        <f t="shared" si="3064"/>
        <v>0</v>
      </c>
      <c r="CU163" s="266">
        <f t="shared" si="3065"/>
        <v>0</v>
      </c>
      <c r="CV163" s="266">
        <f t="shared" si="3066"/>
        <v>0</v>
      </c>
      <c r="CW163" s="266">
        <f t="shared" si="3067"/>
        <v>0</v>
      </c>
      <c r="CX163" s="266">
        <f t="shared" si="3068"/>
        <v>0</v>
      </c>
      <c r="CY163" s="266">
        <f t="shared" si="3117"/>
        <v>617.66250000000002</v>
      </c>
      <c r="CZ163" s="266">
        <f t="shared" si="3118"/>
        <v>7617.6625000000004</v>
      </c>
      <c r="DA163" s="266">
        <f t="shared" si="3071"/>
        <v>0</v>
      </c>
      <c r="DB163" s="231">
        <f t="shared" si="3072"/>
        <v>0</v>
      </c>
      <c r="DC163" s="266">
        <f t="shared" si="3073"/>
        <v>0</v>
      </c>
      <c r="DD163" s="266">
        <f t="shared" si="3074"/>
        <v>0</v>
      </c>
      <c r="DE163" s="266">
        <f t="shared" si="3075"/>
        <v>0</v>
      </c>
      <c r="DF163" s="266">
        <f t="shared" si="3076"/>
        <v>0</v>
      </c>
      <c r="DG163" s="266">
        <f t="shared" si="3077"/>
        <v>0</v>
      </c>
      <c r="DH163" s="266">
        <f t="shared" si="3078"/>
        <v>0</v>
      </c>
      <c r="DI163" s="266">
        <f t="shared" si="3119"/>
        <v>0</v>
      </c>
      <c r="DJ163" s="266">
        <f>IF($CQ163="UNHESA LIQUIDOS",$AW163+$BF163+$BO163+$BX163+$CG163,0)</f>
        <v>0</v>
      </c>
      <c r="DK163" s="266">
        <f>IF($CQ163="CALIDUL",$AX163+$BG163+$BP163+$BY163+$CH163,0)</f>
        <v>0</v>
      </c>
      <c r="DL163" s="266">
        <f>IF($CQ163="CALIDUL",$AY163+$BH163+$BQ163+$BZ163+$CI163,0)</f>
        <v>0</v>
      </c>
      <c r="DM163" s="266">
        <f>IF($CQ163="CALIDUL",$AZ163+$BI163+$BR163+$CA163+$CJ163,0)</f>
        <v>0</v>
      </c>
      <c r="DN163" s="266">
        <f>IF($CQ163="CALIDUL",$BA163+$BJ163+$BS163+$CB163+$CK163,0)</f>
        <v>0</v>
      </c>
      <c r="DO163" s="266">
        <f>IF($CQ163="CALIDUL",$BB163+$BK163+$BT163+$CC163+$CL163,0)</f>
        <v>0</v>
      </c>
      <c r="DP163" s="266">
        <f>IF($CQ163="CALIDUL",$BC163+$BL163+$BU163+$CD163+$CM163,0)</f>
        <v>0</v>
      </c>
      <c r="DQ163" s="266">
        <f>IF($CQ163="CALIDUL",$BD163+$BM163+$BV163+$CE163+$CN163,0)</f>
        <v>0</v>
      </c>
      <c r="DR163" s="266">
        <f>SUM(DJ163:DQ163)-DL163-DN163</f>
        <v>0</v>
      </c>
      <c r="DS163" s="865">
        <f>IF($CQ163="ECONACIONAL",$AW163+$BF163+$BO163+$BX163+$CG163,0)</f>
        <v>0</v>
      </c>
      <c r="DT163" s="866">
        <f>IF($CQ163="ECONACIONAL",$AX163+$BG163+$BP163+$BY163+$CH163,0)</f>
        <v>0</v>
      </c>
      <c r="DU163" s="866">
        <f>IF($CQ163="ECONACIONAL",$AY163+$BH163+$BQ163+$BZ163+$CI163,0)</f>
        <v>0</v>
      </c>
      <c r="DV163" s="866">
        <f>IF($CQ163="ECONACIONAL",$AZ163+$BI163+$BR163+$CA163+$CJ163,0)</f>
        <v>0</v>
      </c>
      <c r="DW163" s="866">
        <f>IF($CQ163="ECONACIONAL",$BA163+$BJ163+$BS163+$CB163+$CK163,0)</f>
        <v>0</v>
      </c>
      <c r="DX163" s="866">
        <f>IF($CQ163="ECONACIONAL",$BB163+$BK163+$BT163+$CC163+$CL163,0)</f>
        <v>0</v>
      </c>
      <c r="DY163" s="867">
        <f>IF($CQ163="ECONACIONAL",$BC163+$BL163+$BU163+$CD163+$CM163,0)</f>
        <v>0</v>
      </c>
      <c r="DZ163" s="867">
        <f>IF($CQ163="ECONACIONAL",$BD163+$BM163+$BV163+$CE163+$CN163,0)</f>
        <v>0</v>
      </c>
      <c r="EA163" s="868">
        <f>SUM(DS163:DZ163)-DU163-DW163</f>
        <v>0</v>
      </c>
      <c r="EB163" s="865">
        <f>IF($CQ163="CLEARTEC",$AW163+$BF163+$BO163+$BX163+$CG163,0)</f>
        <v>0</v>
      </c>
      <c r="EC163" s="866">
        <f>IF($CQ163="CLEARTEC",$AX163+$BG163+$BP163+$BY163+$CH163,0)</f>
        <v>0</v>
      </c>
      <c r="ED163" s="866">
        <f>IF($CQ163="CLEARTEC",$AY163+$BH163+$BQ163+$BZ163+$CI163,0)</f>
        <v>0</v>
      </c>
      <c r="EE163" s="866">
        <f>IF($CQ163="CLEARTEC",$AZ163+$BI163+$BR163+$CA163+$CJ163,0)</f>
        <v>0</v>
      </c>
      <c r="EF163" s="866">
        <f>IF($CQ163="CLEARTEC",$BA163+$BJ163+$BS163+$CB163+$CK163,0)</f>
        <v>0</v>
      </c>
      <c r="EG163" s="866">
        <f>IF($CQ163="CLEARTEC",$BB163+$BK163+$BT163+$CC163+$CL163,0)</f>
        <v>0</v>
      </c>
      <c r="EH163" s="867">
        <f>IF($CQ163="CLEARTEC",$BC163+$BL163+$BU163+$CD163+$CM163,0)</f>
        <v>0</v>
      </c>
      <c r="EI163" s="867">
        <f>IF($CQ163="CLEARTEC",$BD163+$BM163+$BV163+$CE163+$CN163,0)</f>
        <v>0</v>
      </c>
      <c r="EJ163" s="867">
        <f>SUM(EB163:EI163)-ED163-EF163</f>
        <v>0</v>
      </c>
      <c r="EL163" s="1402">
        <v>493.94</v>
      </c>
      <c r="EM163" s="229"/>
      <c r="EN163" s="228"/>
      <c r="EO163" s="229"/>
      <c r="EP163" s="229"/>
      <c r="EQ163" s="229"/>
      <c r="ER163" s="229"/>
      <c r="ES163" s="229"/>
      <c r="ET163" s="229"/>
      <c r="EU163" s="229">
        <f t="shared" si="2999"/>
        <v>0</v>
      </c>
      <c r="EW163" s="277">
        <f t="shared" si="3000"/>
        <v>246.97</v>
      </c>
      <c r="EX163" s="277">
        <f t="shared" si="3001"/>
        <v>0</v>
      </c>
      <c r="EY163" s="277">
        <f t="shared" si="3002"/>
        <v>0</v>
      </c>
      <c r="EZ163" s="277">
        <f t="shared" si="3003"/>
        <v>0</v>
      </c>
      <c r="FA163" s="277">
        <f t="shared" si="3004"/>
        <v>0</v>
      </c>
      <c r="FB163" s="277">
        <f t="shared" si="3005"/>
        <v>0</v>
      </c>
      <c r="FC163" s="277">
        <f t="shared" si="3006"/>
        <v>0</v>
      </c>
      <c r="FD163" s="277">
        <f t="shared" si="3007"/>
        <v>0</v>
      </c>
      <c r="FE163" s="277">
        <f t="shared" si="3008"/>
        <v>0</v>
      </c>
      <c r="FF163" s="277">
        <f t="shared" si="3009"/>
        <v>0</v>
      </c>
      <c r="FG163" s="247"/>
      <c r="FH163" s="247"/>
      <c r="FI163" s="247"/>
      <c r="FJ163" s="247"/>
      <c r="FK163" s="247"/>
      <c r="FL163" s="248"/>
      <c r="FN163" s="1362"/>
      <c r="FO163" s="1362"/>
      <c r="FP163" s="1364"/>
      <c r="FQ163" s="1362"/>
      <c r="FR163" s="1363"/>
    </row>
    <row r="164" spans="1:179" s="936" customFormat="1" ht="15" customHeight="1" outlineLevel="1">
      <c r="A164" s="1722">
        <v>202010</v>
      </c>
      <c r="B164" s="302"/>
      <c r="C164" s="1175" t="s">
        <v>478</v>
      </c>
      <c r="D164" s="265" t="s">
        <v>479</v>
      </c>
      <c r="E164" s="993" t="s">
        <v>16</v>
      </c>
      <c r="F164" s="994">
        <v>5250</v>
      </c>
      <c r="G164" s="994">
        <v>1750</v>
      </c>
      <c r="H164" s="994">
        <f>+F164+G164</f>
        <v>7000</v>
      </c>
      <c r="I164" s="231">
        <v>15</v>
      </c>
      <c r="J164" s="995">
        <v>0</v>
      </c>
      <c r="K164" s="996">
        <v>1</v>
      </c>
      <c r="L164" s="995">
        <v>0</v>
      </c>
      <c r="M164" s="995">
        <v>0</v>
      </c>
      <c r="N164" s="995">
        <v>0</v>
      </c>
      <c r="O164" s="995">
        <f>SUM(J164:N164)</f>
        <v>1</v>
      </c>
      <c r="Q164" s="298"/>
      <c r="R164" s="299">
        <f>($F164/30/8*1.5)*Q164</f>
        <v>0</v>
      </c>
      <c r="S164" s="300"/>
      <c r="T164" s="299">
        <f>($F164/30/8*2)*S164</f>
        <v>0</v>
      </c>
      <c r="U164" s="300"/>
      <c r="V164" s="299">
        <f>($F164/30/8*1.5)*U164</f>
        <v>0</v>
      </c>
      <c r="W164" s="300"/>
      <c r="X164" s="299">
        <f>($F164/30/8*2)*W164</f>
        <v>0</v>
      </c>
      <c r="Y164" s="300"/>
      <c r="Z164" s="299">
        <f>(($F164/30/8)*1.5)*Y164</f>
        <v>0</v>
      </c>
      <c r="AA164" s="301"/>
      <c r="AB164" s="299">
        <f>(($F164/30/8)*2)*AA164</f>
        <v>0</v>
      </c>
      <c r="AC164" s="301"/>
      <c r="AD164" s="299">
        <f>(($F164/30/8)*1.5)*AC164</f>
        <v>0</v>
      </c>
      <c r="AE164" s="301"/>
      <c r="AF164" s="299">
        <f>(($F164/30/8)*2)*AE164</f>
        <v>0</v>
      </c>
      <c r="AG164" s="299"/>
      <c r="AH164" s="299">
        <f>(($F164/30/8)*1.5)*AG164</f>
        <v>0</v>
      </c>
      <c r="AI164" s="301"/>
      <c r="AJ164" s="299">
        <f>(($F164/30/8)*2)*AI164</f>
        <v>0</v>
      </c>
      <c r="AK164" s="994"/>
      <c r="AL164" s="994"/>
      <c r="AM164" s="994"/>
      <c r="AN164" s="994"/>
      <c r="AO164" s="994"/>
      <c r="AP164" s="994"/>
      <c r="AQ164" s="994"/>
      <c r="AR164" s="994"/>
      <c r="AS164" s="994"/>
      <c r="AT164" s="994"/>
      <c r="AU164" s="994"/>
      <c r="AV164" s="966"/>
      <c r="AW164" s="299">
        <f>((F164/30)*I164)*$J164</f>
        <v>0</v>
      </c>
      <c r="AX164" s="299">
        <f>((G164/30)*I164)*$J164</f>
        <v>0</v>
      </c>
      <c r="AY164" s="299">
        <f t="shared" ref="AY164" si="3125">Q164</f>
        <v>0</v>
      </c>
      <c r="AZ164" s="299">
        <f t="shared" ref="AZ164" si="3126">R164</f>
        <v>0</v>
      </c>
      <c r="BA164" s="299">
        <f t="shared" ref="BA164" si="3127">S164</f>
        <v>0</v>
      </c>
      <c r="BB164" s="299">
        <f t="shared" ref="BB164" si="3128">T164</f>
        <v>0</v>
      </c>
      <c r="BC164" s="299">
        <f>AK164+AP164</f>
        <v>0</v>
      </c>
      <c r="BD164" s="231">
        <f t="shared" si="2982"/>
        <v>0</v>
      </c>
      <c r="BE164" s="299">
        <f>SUM(AW164:BD164)-AY164-BA164</f>
        <v>0</v>
      </c>
      <c r="BF164" s="299">
        <f>(($F164/30)*$I164)*$K164</f>
        <v>2625</v>
      </c>
      <c r="BG164" s="299">
        <f>(($G164/30)*$I164)*$K164</f>
        <v>875</v>
      </c>
      <c r="BH164" s="299">
        <f t="shared" ref="BH164" si="3129">U164</f>
        <v>0</v>
      </c>
      <c r="BI164" s="299">
        <f t="shared" ref="BI164" si="3130">V164</f>
        <v>0</v>
      </c>
      <c r="BJ164" s="299">
        <f t="shared" ref="BJ164" si="3131">W164</f>
        <v>0</v>
      </c>
      <c r="BK164" s="299">
        <f t="shared" ref="BK164" si="3132">X164</f>
        <v>0</v>
      </c>
      <c r="BL164" s="299">
        <f>AL164+AQ164</f>
        <v>0</v>
      </c>
      <c r="BM164" s="231">
        <f t="shared" si="2987"/>
        <v>332.58750000000003</v>
      </c>
      <c r="BN164" s="994">
        <f>SUM(BF164:BM164)-BH164-BJ164</f>
        <v>3832.5875000000001</v>
      </c>
      <c r="BO164" s="299">
        <f>(($F164/30)*$I164)*$L164</f>
        <v>0</v>
      </c>
      <c r="BP164" s="299">
        <f>(($G164/30)*$I164)*$L164</f>
        <v>0</v>
      </c>
      <c r="BQ164" s="299">
        <f t="shared" ref="BQ164" si="3133">Y164</f>
        <v>0</v>
      </c>
      <c r="BR164" s="299">
        <f t="shared" ref="BR164" si="3134">Z164</f>
        <v>0</v>
      </c>
      <c r="BS164" s="299">
        <f t="shared" ref="BS164" si="3135">AA164</f>
        <v>0</v>
      </c>
      <c r="BT164" s="299">
        <f>AB164</f>
        <v>0</v>
      </c>
      <c r="BU164" s="299">
        <f>AM164+AR164</f>
        <v>0</v>
      </c>
      <c r="BV164" s="231">
        <f t="shared" si="2991"/>
        <v>0</v>
      </c>
      <c r="BW164" s="299">
        <f>SUM(BO164:BV164)-BQ164-BS164</f>
        <v>0</v>
      </c>
      <c r="BX164" s="877">
        <f>(($F164/30)*$I164)*$M164</f>
        <v>0</v>
      </c>
      <c r="BY164" s="877">
        <f>(($G164/30)*$I164)*$M164</f>
        <v>0</v>
      </c>
      <c r="BZ164" s="877">
        <f t="shared" ref="BZ164" si="3136">AC164</f>
        <v>0</v>
      </c>
      <c r="CA164" s="877">
        <f t="shared" ref="CA164" si="3137">AD164</f>
        <v>0</v>
      </c>
      <c r="CB164" s="877">
        <f t="shared" ref="CB164" si="3138">AE164</f>
        <v>0</v>
      </c>
      <c r="CC164" s="877">
        <f t="shared" ref="CC164" si="3139">AF164</f>
        <v>0</v>
      </c>
      <c r="CD164" s="877">
        <f>AN164+AS164</f>
        <v>0</v>
      </c>
      <c r="CE164" s="877">
        <f>(BX164+CA164+CC164)*0.1267</f>
        <v>0</v>
      </c>
      <c r="CF164" s="877">
        <f>SUM(BX164:CE164)-BZ164-CB164</f>
        <v>0</v>
      </c>
      <c r="CG164" s="877">
        <f>(($F164/30)*$I164)*N164</f>
        <v>0</v>
      </c>
      <c r="CH164" s="877">
        <f>(($G164/30)*$I164)*$N164</f>
        <v>0</v>
      </c>
      <c r="CI164" s="877">
        <f>+AG164</f>
        <v>0</v>
      </c>
      <c r="CJ164" s="877">
        <f t="shared" ref="CJ164" si="3140">AH164</f>
        <v>0</v>
      </c>
      <c r="CK164" s="877">
        <f t="shared" ref="CK164" si="3141">AI164</f>
        <v>0</v>
      </c>
      <c r="CL164" s="877">
        <f t="shared" ref="CL164" si="3142">AJ164</f>
        <v>0</v>
      </c>
      <c r="CM164" s="877">
        <f>AO164+AT164</f>
        <v>0</v>
      </c>
      <c r="CN164" s="877">
        <f>(CG164+CJ164+CL164)*0.1267</f>
        <v>0</v>
      </c>
      <c r="CO164" s="877">
        <f>SUM(CG164:CN164)-CI164-CK164</f>
        <v>0</v>
      </c>
      <c r="CQ164" s="993" t="s">
        <v>16</v>
      </c>
      <c r="CR164" s="299">
        <f>IF($CQ164="PROQUIMA",$AW164+$BF164+$BO164+$BX164+$CG164,0)</f>
        <v>0</v>
      </c>
      <c r="CS164" s="299">
        <f>IF($CQ164="PROQUIMA",$AX164+$BG164+$BP164+$BY164+$CH164,0)</f>
        <v>0</v>
      </c>
      <c r="CT164" s="299">
        <f>IF($CQ164="PROQUIMA",$AY164+$BH164+$BQ164+$BZ164+$CI164,0)</f>
        <v>0</v>
      </c>
      <c r="CU164" s="299">
        <f>IF($CQ164="PROQUIMA",$AZ164+$BI164+$BR164+$CA164+$CJ164,0)</f>
        <v>0</v>
      </c>
      <c r="CV164" s="299">
        <f>IF($CQ164="PROQUIMA",$BA164+$BJ164+$BS164+$CB164+$CK164,0)</f>
        <v>0</v>
      </c>
      <c r="CW164" s="299">
        <f>IF($CQ164="PROQUIMA",$BB164+$BK164+$BT164+$CC164+$CL164,0)</f>
        <v>0</v>
      </c>
      <c r="CX164" s="299">
        <f>IF($CQ164="PROQUIMA",$BC164+$BL164+$BU164+$CD164+$CM164,0)</f>
        <v>0</v>
      </c>
      <c r="CY164" s="299">
        <f>IF($CQ164="PROQUIMA",$BD164+$BM164+$BV164+$CE164+CN164,0)</f>
        <v>0</v>
      </c>
      <c r="CZ164" s="299">
        <f>SUM(CR164:CY164)-CT164-CV164</f>
        <v>0</v>
      </c>
      <c r="DA164" s="299">
        <f>IF($CQ164="UNHESA",$AW164+$BF164+$BO164+$BX164+$CG164,0)</f>
        <v>2625</v>
      </c>
      <c r="DB164" s="299">
        <f>IF($CQ164="UNHESA",$AX164+$BG164+$BP164+$BY164+$CH164,0)</f>
        <v>875</v>
      </c>
      <c r="DC164" s="299">
        <f>IF($CQ164="UNHESA",$AY164+$BH164+$BQ164+$BZ164+$CI164,0)</f>
        <v>0</v>
      </c>
      <c r="DD164" s="299">
        <f>IF($CQ164="UNHESA",$AZ164+$BI164+$BR164+$CA164+$CJ164,0)</f>
        <v>0</v>
      </c>
      <c r="DE164" s="299">
        <f>IF($CQ164="UNHESA",$BA164+$BJ164+$BS164+$CB164+$CK164,0)</f>
        <v>0</v>
      </c>
      <c r="DF164" s="299">
        <f>IF($CQ164="UNHESA",$BB164+$BK164+$BT164+$CC164+$CL164,0)</f>
        <v>0</v>
      </c>
      <c r="DG164" s="299">
        <f>IF($CQ164="UNHESA",$BC164+$BL164+$BU164+$CD164+$CM164,0)</f>
        <v>0</v>
      </c>
      <c r="DH164" s="299">
        <f>IF($CQ164="UNHESA",$BD164+$BM164+$BV164+$CE164+$CN164,0)</f>
        <v>332.58750000000003</v>
      </c>
      <c r="DI164" s="299">
        <f>SUM(DA164:DH164)-DC164-DE164</f>
        <v>3832.5875000000001</v>
      </c>
      <c r="DJ164" s="299">
        <f>IF($CQ164="UNHESA LIQUIDOS",$AW164+$BF164+$BO164+$BX164+$CG164,0)</f>
        <v>0</v>
      </c>
      <c r="DK164" s="299">
        <f>IF($CQ164="UNHESA LIQUIDOS",$AX164+$BG164+$BP164+$BY164+$CH164,0)</f>
        <v>0</v>
      </c>
      <c r="DL164" s="299">
        <f>IF($CQ164="UNHESA LIQUIDOS",$AY164+$BH164+$BQ164+$BZ164+$CI164,0)</f>
        <v>0</v>
      </c>
      <c r="DM164" s="299">
        <f>IF($CQ164="UNHESA LIQUIDOS",$AZ164+$BI164+$BR164+$CA164+$CJ164,0)</f>
        <v>0</v>
      </c>
      <c r="DN164" s="299">
        <f>IF($CQ164="UNHESA LIQUIDOS",$BA164+$BJ164+$BS164+$CB164+$CK164,0)</f>
        <v>0</v>
      </c>
      <c r="DO164" s="299">
        <f>IF($CQ164="UNHESA LIQUIDOS",$BB164+$BK164+$BT164+$CC164+$CL164,0)</f>
        <v>0</v>
      </c>
      <c r="DP164" s="299">
        <f>IF($CQ164="UNHESA LIQUIDOS",$BC164+$BL164+$BU164+$CD164+$CM164,0)</f>
        <v>0</v>
      </c>
      <c r="DQ164" s="299">
        <f>IF($CQ164="UNHESA LIQUIDOS",$BD164+$BM164+$BV164+$CE164+$CN164,0)</f>
        <v>0</v>
      </c>
      <c r="DR164" s="299">
        <f>SUM(DJ164:DQ164)-DL164-DN164</f>
        <v>0</v>
      </c>
      <c r="DS164" s="877">
        <f>IF($CQ164="ECONACIONAL",$AW164+$BF164+$BO164+$BX164+$CG164,0)</f>
        <v>0</v>
      </c>
      <c r="DT164" s="877">
        <f>IF($CQ164="ECONACIONAL",$AX164+$BG164+$BP164+$BY164+$CH164,0)</f>
        <v>0</v>
      </c>
      <c r="DU164" s="877">
        <f>IF($CQ164="ECONACIONAL",$AY164+$BH164+$BQ164+$BZ164+$CI164,0)</f>
        <v>0</v>
      </c>
      <c r="DV164" s="877">
        <f>IF($CQ164="ECONACIONAL",$AZ164+$BI164+$BR164+$CA164+$CJ164,0)</f>
        <v>0</v>
      </c>
      <c r="DW164" s="877">
        <f>IF($CQ164="ECONACIONAL",$BA164+$BJ164+$BS164+$CB164+$CK164,0)</f>
        <v>0</v>
      </c>
      <c r="DX164" s="877">
        <f>IF($CQ164="ECONACIONAL",$BB164+$BK164+$BT164+$CC164+$CL164,0)</f>
        <v>0</v>
      </c>
      <c r="DY164" s="877">
        <f>IF($CQ164="ECONACIONAL",$BC164+$BL164+$BU164+$CD164+$CM164,0)</f>
        <v>0</v>
      </c>
      <c r="DZ164" s="877">
        <f>IF($CQ164="ECONACIONAL",$BD164+$BM164+$BV164+$CE164+$CN164,0)</f>
        <v>0</v>
      </c>
      <c r="EA164" s="877">
        <f>SUM(DS164:DZ164)-DU164-DW164</f>
        <v>0</v>
      </c>
      <c r="EB164" s="877">
        <f>IF($CQ164="CLEARTEC",$AW164+$BF164+$BO164+$BX164+$CG164,0)</f>
        <v>0</v>
      </c>
      <c r="EC164" s="877">
        <f>IF($CQ164="CLEARTEC",$AX164+$BG164+$BP164+$BY164+$CH164,0)</f>
        <v>0</v>
      </c>
      <c r="ED164" s="877">
        <f>IF($CQ164="CLEARTEC",$AY164+$BH164+$BQ164+$BZ164+$CI164,0)</f>
        <v>0</v>
      </c>
      <c r="EE164" s="877">
        <f>IF($CQ164="CLEARTEC",$AZ164+$BI164+$BR164+$CA164+$CJ164,0)</f>
        <v>0</v>
      </c>
      <c r="EF164" s="877">
        <f>IF($CQ164="CLEARTEC",$BA164+$BJ164+$BS164+$CB164+$CK164,0)</f>
        <v>0</v>
      </c>
      <c r="EG164" s="877">
        <f>IF($CQ164="CLEARTEC",$BB164+$BK164+$BT164+$CC164+$CL164,0)</f>
        <v>0</v>
      </c>
      <c r="EH164" s="877">
        <f>IF($CQ164="CLEARTEC",$BC164+$BL164+$BU164+$CD164+$CM164,0)</f>
        <v>0</v>
      </c>
      <c r="EI164" s="877">
        <f>IF($CQ164="CLEARTEC",$BD164+$BM164+$BV164+$CE164+$CN164,0)</f>
        <v>0</v>
      </c>
      <c r="EJ164" s="877">
        <f>SUM(EB164:EI164)-ED164-EF164</f>
        <v>0</v>
      </c>
      <c r="EL164" s="1719">
        <v>137.32</v>
      </c>
      <c r="EM164" s="999"/>
      <c r="EN164" s="999"/>
      <c r="EO164" s="229"/>
      <c r="EP164" s="999"/>
      <c r="EQ164" s="999"/>
      <c r="ER164" s="999"/>
      <c r="ES164" s="1000"/>
      <c r="ET164" s="1000"/>
      <c r="EU164" s="229">
        <f t="shared" ref="EU164" si="3143">+EP164+EQ164+ER164</f>
        <v>0</v>
      </c>
      <c r="EV164" s="246"/>
      <c r="EW164" s="237">
        <f t="shared" ref="EW164" si="3144">IF($I164&lt;=15,EL164/2,EL164)</f>
        <v>68.66</v>
      </c>
      <c r="EX164" s="237">
        <f t="shared" ref="EX164" si="3145">IF($I164&lt;=15,EM164/2,EM164)</f>
        <v>0</v>
      </c>
      <c r="EY164" s="237">
        <f t="shared" ref="EY164" si="3146">IF($I164&lt;=15,EN164/2,EN164)</f>
        <v>0</v>
      </c>
      <c r="EZ164" s="237">
        <f t="shared" ref="EZ164" si="3147">IF($I164&lt;=15,EO164/2,EO164)</f>
        <v>0</v>
      </c>
      <c r="FA164" s="237">
        <f t="shared" ref="FA164" si="3148">IF($I164&lt;=15,EP164/2,EP164)</f>
        <v>0</v>
      </c>
      <c r="FB164" s="237">
        <f t="shared" ref="FB164" si="3149">IF($I164&lt;=15,EQ164/2,EQ164)</f>
        <v>0</v>
      </c>
      <c r="FC164" s="237">
        <f t="shared" ref="FC164" si="3150">IF($I164&lt;=15,ER164/2,ER164)</f>
        <v>0</v>
      </c>
      <c r="FD164" s="237">
        <f t="shared" ref="FD164" si="3151">IF($I164&lt;=15,ES164/2,ES164)</f>
        <v>0</v>
      </c>
      <c r="FE164" s="237">
        <f t="shared" ref="FE164" si="3152">IF($I164&lt;=15,ET164/2,ET164)</f>
        <v>0</v>
      </c>
      <c r="FF164" s="237">
        <f t="shared" ref="FF164" si="3153">IF($I164&lt;=15,EU164/2,EU164)</f>
        <v>0</v>
      </c>
      <c r="FG164" s="1001">
        <v>0</v>
      </c>
      <c r="FH164" s="1001">
        <v>1</v>
      </c>
      <c r="FI164" s="1001">
        <v>0</v>
      </c>
      <c r="FJ164" s="1001">
        <v>0</v>
      </c>
      <c r="FK164" s="1001">
        <v>0</v>
      </c>
      <c r="FL164" s="1001">
        <v>1</v>
      </c>
      <c r="FM164" s="246"/>
      <c r="FN164" s="1370">
        <f t="shared" ref="FN164" si="3154">(((F164/30/8)*1.5)*(Q164+U164+Y164))-(AZ164+BI164+BR164)</f>
        <v>0</v>
      </c>
      <c r="FO164" s="1370">
        <f t="shared" ref="FO164" si="3155">(((F164/30/8)*2)*(S164+W164+AA164))-(BB164+BK164+BT164)</f>
        <v>0</v>
      </c>
      <c r="FP164" s="1371">
        <f t="shared" ref="FP164" si="3156">(SUM(AW164:CF164))-(SUM(CR164:DR164))</f>
        <v>0</v>
      </c>
      <c r="FQ164" s="1370">
        <f t="shared" ref="FQ164" si="3157">(F164/30*I164)-(CR164+DA164+DJ164)</f>
        <v>0</v>
      </c>
      <c r="FR164" s="1372">
        <f>(SUM(EL164:EU164))-((SUM(EW164:FF164))*$FR$5)</f>
        <v>68.66</v>
      </c>
    </row>
    <row r="165" spans="1:179" s="846" customFormat="1" ht="15.75" customHeight="1" outlineLevel="1">
      <c r="B165" s="835"/>
      <c r="C165" s="782"/>
      <c r="D165" s="835"/>
      <c r="F165" s="915">
        <f>SUM(F160:F164)</f>
        <v>46752.28</v>
      </c>
      <c r="G165" s="915">
        <f>SUM(G160:G164)</f>
        <v>15500</v>
      </c>
      <c r="H165" s="915">
        <f>SUM(H160:H164)</f>
        <v>62252.28</v>
      </c>
      <c r="I165" s="914"/>
      <c r="J165" s="873"/>
      <c r="K165" s="873"/>
      <c r="L165" s="873"/>
      <c r="M165" s="873"/>
      <c r="N165" s="873"/>
      <c r="O165" s="873"/>
      <c r="P165" s="849"/>
      <c r="Q165" s="915">
        <f t="shared" ref="Q165:AV165" si="3158">SUM(Q160:Q164)</f>
        <v>0</v>
      </c>
      <c r="R165" s="915">
        <f t="shared" si="3158"/>
        <v>0</v>
      </c>
      <c r="S165" s="915">
        <f t="shared" si="3158"/>
        <v>0</v>
      </c>
      <c r="T165" s="915">
        <f t="shared" si="3158"/>
        <v>0</v>
      </c>
      <c r="U165" s="915">
        <f t="shared" si="3158"/>
        <v>0</v>
      </c>
      <c r="V165" s="915">
        <f t="shared" si="3158"/>
        <v>0</v>
      </c>
      <c r="W165" s="915">
        <f t="shared" si="3158"/>
        <v>0</v>
      </c>
      <c r="X165" s="915">
        <f t="shared" si="3158"/>
        <v>0</v>
      </c>
      <c r="Y165" s="915">
        <f t="shared" si="3158"/>
        <v>0</v>
      </c>
      <c r="Z165" s="915">
        <f t="shared" si="3158"/>
        <v>0</v>
      </c>
      <c r="AA165" s="915">
        <f t="shared" si="3158"/>
        <v>0</v>
      </c>
      <c r="AB165" s="915">
        <f t="shared" si="3158"/>
        <v>0</v>
      </c>
      <c r="AC165" s="915">
        <f t="shared" si="3158"/>
        <v>0</v>
      </c>
      <c r="AD165" s="915">
        <f t="shared" si="3158"/>
        <v>0</v>
      </c>
      <c r="AE165" s="915">
        <f t="shared" si="3158"/>
        <v>0</v>
      </c>
      <c r="AF165" s="915">
        <f t="shared" si="3158"/>
        <v>0</v>
      </c>
      <c r="AG165" s="915">
        <f t="shared" si="3158"/>
        <v>0</v>
      </c>
      <c r="AH165" s="915">
        <f t="shared" si="3158"/>
        <v>0</v>
      </c>
      <c r="AI165" s="915">
        <f t="shared" si="3158"/>
        <v>0</v>
      </c>
      <c r="AJ165" s="915">
        <f t="shared" si="3158"/>
        <v>0</v>
      </c>
      <c r="AK165" s="915">
        <f t="shared" si="3158"/>
        <v>0</v>
      </c>
      <c r="AL165" s="915">
        <f t="shared" si="3158"/>
        <v>0</v>
      </c>
      <c r="AM165" s="915">
        <f t="shared" si="3158"/>
        <v>0</v>
      </c>
      <c r="AN165" s="915">
        <f t="shared" si="3158"/>
        <v>0</v>
      </c>
      <c r="AO165" s="915">
        <f t="shared" si="3158"/>
        <v>0</v>
      </c>
      <c r="AP165" s="915">
        <f t="shared" si="3158"/>
        <v>0</v>
      </c>
      <c r="AQ165" s="915">
        <f t="shared" si="3158"/>
        <v>0</v>
      </c>
      <c r="AR165" s="915">
        <f t="shared" si="3158"/>
        <v>0</v>
      </c>
      <c r="AS165" s="915">
        <f t="shared" si="3158"/>
        <v>0</v>
      </c>
      <c r="AT165" s="915">
        <f t="shared" si="3158"/>
        <v>0</v>
      </c>
      <c r="AU165" s="915">
        <f t="shared" si="3158"/>
        <v>0</v>
      </c>
      <c r="AV165" s="915">
        <f t="shared" si="3158"/>
        <v>0</v>
      </c>
      <c r="AW165" s="915">
        <f t="shared" ref="AW165:CB165" si="3159">SUM(AW160:AW164)</f>
        <v>7750</v>
      </c>
      <c r="AX165" s="915">
        <f t="shared" si="3159"/>
        <v>2250</v>
      </c>
      <c r="AY165" s="915">
        <f t="shared" si="3159"/>
        <v>0</v>
      </c>
      <c r="AZ165" s="915">
        <f t="shared" si="3159"/>
        <v>0</v>
      </c>
      <c r="BA165" s="915">
        <f t="shared" si="3159"/>
        <v>0</v>
      </c>
      <c r="BB165" s="915">
        <f t="shared" si="3159"/>
        <v>0</v>
      </c>
      <c r="BC165" s="915">
        <f t="shared" si="3159"/>
        <v>0</v>
      </c>
      <c r="BD165" s="915">
        <f>SUM(BD160:BD164)</f>
        <v>981.92500000000007</v>
      </c>
      <c r="BE165" s="915">
        <f t="shared" si="3159"/>
        <v>10981.924999999999</v>
      </c>
      <c r="BF165" s="915">
        <f t="shared" si="3159"/>
        <v>15626.14</v>
      </c>
      <c r="BG165" s="915">
        <f t="shared" si="3159"/>
        <v>5500</v>
      </c>
      <c r="BH165" s="915">
        <f t="shared" si="3159"/>
        <v>0</v>
      </c>
      <c r="BI165" s="915">
        <f t="shared" si="3159"/>
        <v>0</v>
      </c>
      <c r="BJ165" s="915">
        <f t="shared" si="3159"/>
        <v>0</v>
      </c>
      <c r="BK165" s="915">
        <f t="shared" si="3159"/>
        <v>0</v>
      </c>
      <c r="BL165" s="915">
        <f t="shared" si="3159"/>
        <v>0</v>
      </c>
      <c r="BM165" s="915">
        <f t="shared" si="3159"/>
        <v>1979.8319380000003</v>
      </c>
      <c r="BN165" s="915">
        <f t="shared" si="3159"/>
        <v>23105.971938000002</v>
      </c>
      <c r="BO165" s="915">
        <f t="shared" si="3159"/>
        <v>0</v>
      </c>
      <c r="BP165" s="915">
        <f t="shared" si="3159"/>
        <v>0</v>
      </c>
      <c r="BQ165" s="915">
        <f t="shared" si="3159"/>
        <v>0</v>
      </c>
      <c r="BR165" s="915">
        <f t="shared" si="3159"/>
        <v>0</v>
      </c>
      <c r="BS165" s="915">
        <f t="shared" si="3159"/>
        <v>0</v>
      </c>
      <c r="BT165" s="915">
        <f t="shared" si="3159"/>
        <v>0</v>
      </c>
      <c r="BU165" s="915">
        <f t="shared" si="3159"/>
        <v>0</v>
      </c>
      <c r="BV165" s="915">
        <f t="shared" si="3159"/>
        <v>0</v>
      </c>
      <c r="BW165" s="915">
        <f t="shared" si="3159"/>
        <v>0</v>
      </c>
      <c r="BX165" s="915">
        <f t="shared" si="3159"/>
        <v>0</v>
      </c>
      <c r="BY165" s="915">
        <f t="shared" si="3159"/>
        <v>0</v>
      </c>
      <c r="BZ165" s="915">
        <f t="shared" si="3159"/>
        <v>0</v>
      </c>
      <c r="CA165" s="915">
        <f t="shared" si="3159"/>
        <v>0</v>
      </c>
      <c r="CB165" s="915">
        <f t="shared" si="3159"/>
        <v>0</v>
      </c>
      <c r="CC165" s="915">
        <f t="shared" ref="CC165:DH165" si="3160">SUM(CC160:CC164)</f>
        <v>0</v>
      </c>
      <c r="CD165" s="915">
        <f t="shared" si="3160"/>
        <v>0</v>
      </c>
      <c r="CE165" s="915">
        <f t="shared" si="3160"/>
        <v>0</v>
      </c>
      <c r="CF165" s="915">
        <f t="shared" si="3160"/>
        <v>0</v>
      </c>
      <c r="CG165" s="915">
        <f t="shared" si="3160"/>
        <v>0</v>
      </c>
      <c r="CH165" s="915">
        <f t="shared" si="3160"/>
        <v>0</v>
      </c>
      <c r="CI165" s="915">
        <f t="shared" si="3160"/>
        <v>0</v>
      </c>
      <c r="CJ165" s="915">
        <f t="shared" si="3160"/>
        <v>0</v>
      </c>
      <c r="CK165" s="915">
        <f t="shared" si="3160"/>
        <v>0</v>
      </c>
      <c r="CL165" s="915">
        <f t="shared" si="3160"/>
        <v>0</v>
      </c>
      <c r="CM165" s="915">
        <f t="shared" si="3160"/>
        <v>0</v>
      </c>
      <c r="CN165" s="915">
        <f t="shared" si="3160"/>
        <v>0</v>
      </c>
      <c r="CO165" s="915">
        <f t="shared" si="3160"/>
        <v>0</v>
      </c>
      <c r="CP165" s="915">
        <f t="shared" si="3160"/>
        <v>0</v>
      </c>
      <c r="CQ165" s="915">
        <f t="shared" si="3160"/>
        <v>0</v>
      </c>
      <c r="CR165" s="915">
        <f t="shared" si="3160"/>
        <v>7750</v>
      </c>
      <c r="CS165" s="915">
        <f t="shared" si="3160"/>
        <v>2250</v>
      </c>
      <c r="CT165" s="915">
        <f t="shared" si="3160"/>
        <v>0</v>
      </c>
      <c r="CU165" s="915">
        <f t="shared" si="3160"/>
        <v>0</v>
      </c>
      <c r="CV165" s="915">
        <f t="shared" si="3160"/>
        <v>0</v>
      </c>
      <c r="CW165" s="915">
        <f t="shared" si="3160"/>
        <v>0</v>
      </c>
      <c r="CX165" s="915">
        <f t="shared" si="3160"/>
        <v>0</v>
      </c>
      <c r="CY165" s="915">
        <f t="shared" si="3160"/>
        <v>981.92500000000007</v>
      </c>
      <c r="CZ165" s="915">
        <f t="shared" si="3160"/>
        <v>10981.924999999999</v>
      </c>
      <c r="DA165" s="915">
        <f t="shared" si="3160"/>
        <v>15626.14</v>
      </c>
      <c r="DB165" s="915">
        <f t="shared" si="3160"/>
        <v>5500</v>
      </c>
      <c r="DC165" s="915">
        <f t="shared" si="3160"/>
        <v>0</v>
      </c>
      <c r="DD165" s="915">
        <f t="shared" si="3160"/>
        <v>0</v>
      </c>
      <c r="DE165" s="915">
        <f t="shared" si="3160"/>
        <v>0</v>
      </c>
      <c r="DF165" s="915">
        <f t="shared" si="3160"/>
        <v>0</v>
      </c>
      <c r="DG165" s="915">
        <f t="shared" si="3160"/>
        <v>0</v>
      </c>
      <c r="DH165" s="915">
        <f t="shared" si="3160"/>
        <v>1979.8319380000003</v>
      </c>
      <c r="DI165" s="915">
        <f t="shared" ref="DI165:EN165" si="3161">SUM(DI160:DI164)</f>
        <v>23105.971938000002</v>
      </c>
      <c r="DJ165" s="915">
        <f t="shared" si="3161"/>
        <v>0</v>
      </c>
      <c r="DK165" s="915">
        <f t="shared" si="3161"/>
        <v>0</v>
      </c>
      <c r="DL165" s="915">
        <f t="shared" si="3161"/>
        <v>0</v>
      </c>
      <c r="DM165" s="915">
        <f t="shared" si="3161"/>
        <v>0</v>
      </c>
      <c r="DN165" s="915">
        <f t="shared" si="3161"/>
        <v>0</v>
      </c>
      <c r="DO165" s="915">
        <f t="shared" si="3161"/>
        <v>0</v>
      </c>
      <c r="DP165" s="915">
        <f t="shared" si="3161"/>
        <v>0</v>
      </c>
      <c r="DQ165" s="915">
        <f t="shared" si="3161"/>
        <v>0</v>
      </c>
      <c r="DR165" s="915">
        <f t="shared" si="3161"/>
        <v>0</v>
      </c>
      <c r="DS165" s="915">
        <f t="shared" si="3161"/>
        <v>0</v>
      </c>
      <c r="DT165" s="915">
        <f t="shared" si="3161"/>
        <v>0</v>
      </c>
      <c r="DU165" s="915">
        <f t="shared" si="3161"/>
        <v>0</v>
      </c>
      <c r="DV165" s="915">
        <f t="shared" si="3161"/>
        <v>0</v>
      </c>
      <c r="DW165" s="915">
        <f t="shared" si="3161"/>
        <v>0</v>
      </c>
      <c r="DX165" s="915">
        <f t="shared" si="3161"/>
        <v>0</v>
      </c>
      <c r="DY165" s="915">
        <f t="shared" si="3161"/>
        <v>0</v>
      </c>
      <c r="DZ165" s="915">
        <f t="shared" si="3161"/>
        <v>0</v>
      </c>
      <c r="EA165" s="915">
        <f t="shared" si="3161"/>
        <v>0</v>
      </c>
      <c r="EB165" s="915">
        <f t="shared" si="3161"/>
        <v>0</v>
      </c>
      <c r="EC165" s="915">
        <f t="shared" si="3161"/>
        <v>0</v>
      </c>
      <c r="ED165" s="915">
        <f t="shared" si="3161"/>
        <v>0</v>
      </c>
      <c r="EE165" s="915">
        <f t="shared" si="3161"/>
        <v>0</v>
      </c>
      <c r="EF165" s="915">
        <f t="shared" si="3161"/>
        <v>0</v>
      </c>
      <c r="EG165" s="915">
        <f t="shared" si="3161"/>
        <v>0</v>
      </c>
      <c r="EH165" s="915">
        <f t="shared" si="3161"/>
        <v>0</v>
      </c>
      <c r="EI165" s="915">
        <f t="shared" si="3161"/>
        <v>0</v>
      </c>
      <c r="EJ165" s="915">
        <f t="shared" si="3161"/>
        <v>0</v>
      </c>
      <c r="EK165" s="915">
        <f t="shared" si="3161"/>
        <v>0</v>
      </c>
      <c r="EL165" s="915">
        <f t="shared" si="3161"/>
        <v>2032.9899999999998</v>
      </c>
      <c r="EM165" s="915">
        <f t="shared" si="3161"/>
        <v>0</v>
      </c>
      <c r="EN165" s="915">
        <f t="shared" si="3161"/>
        <v>0</v>
      </c>
      <c r="EO165" s="915">
        <f t="shared" ref="EO165:FT165" si="3162">SUM(EO160:EO164)</f>
        <v>0</v>
      </c>
      <c r="EP165" s="915">
        <f t="shared" si="3162"/>
        <v>0</v>
      </c>
      <c r="EQ165" s="915">
        <f t="shared" si="3162"/>
        <v>0</v>
      </c>
      <c r="ER165" s="915">
        <f t="shared" si="3162"/>
        <v>0</v>
      </c>
      <c r="ES165" s="915">
        <f t="shared" si="3162"/>
        <v>0</v>
      </c>
      <c r="ET165" s="915">
        <f t="shared" si="3162"/>
        <v>0</v>
      </c>
      <c r="EU165" s="915">
        <f t="shared" si="3162"/>
        <v>0</v>
      </c>
      <c r="EV165" s="915">
        <f t="shared" si="3162"/>
        <v>0</v>
      </c>
      <c r="EW165" s="915">
        <f t="shared" si="3162"/>
        <v>1016.4949999999999</v>
      </c>
      <c r="EX165" s="915">
        <f t="shared" si="3162"/>
        <v>0</v>
      </c>
      <c r="EY165" s="915">
        <f t="shared" si="3162"/>
        <v>0</v>
      </c>
      <c r="EZ165" s="915">
        <f t="shared" si="3162"/>
        <v>0</v>
      </c>
      <c r="FA165" s="915">
        <f t="shared" si="3162"/>
        <v>0</v>
      </c>
      <c r="FB165" s="915">
        <f t="shared" si="3162"/>
        <v>0</v>
      </c>
      <c r="FC165" s="915">
        <f t="shared" si="3162"/>
        <v>0</v>
      </c>
      <c r="FD165" s="915">
        <f t="shared" si="3162"/>
        <v>0</v>
      </c>
      <c r="FE165" s="915">
        <f t="shared" si="3162"/>
        <v>0</v>
      </c>
      <c r="FF165" s="915">
        <f t="shared" si="3162"/>
        <v>0</v>
      </c>
      <c r="FG165" s="915">
        <f t="shared" si="3162"/>
        <v>0</v>
      </c>
      <c r="FH165" s="915">
        <f t="shared" si="3162"/>
        <v>2</v>
      </c>
      <c r="FI165" s="915">
        <f t="shared" si="3162"/>
        <v>0</v>
      </c>
      <c r="FJ165" s="915">
        <f t="shared" si="3162"/>
        <v>0</v>
      </c>
      <c r="FK165" s="915">
        <f t="shared" si="3162"/>
        <v>0</v>
      </c>
      <c r="FL165" s="915">
        <f t="shared" si="3162"/>
        <v>2</v>
      </c>
      <c r="FM165" s="915">
        <f t="shared" si="3162"/>
        <v>0</v>
      </c>
      <c r="FN165" s="915">
        <f t="shared" si="3162"/>
        <v>0</v>
      </c>
      <c r="FO165" s="915">
        <f t="shared" si="3162"/>
        <v>0</v>
      </c>
      <c r="FP165" s="915">
        <f t="shared" si="3162"/>
        <v>0</v>
      </c>
      <c r="FQ165" s="915" t="e">
        <f t="shared" si="3162"/>
        <v>#REF!</v>
      </c>
      <c r="FR165" s="915">
        <f t="shared" si="3162"/>
        <v>769.52499999999986</v>
      </c>
      <c r="FS165" s="915">
        <f t="shared" si="3162"/>
        <v>0</v>
      </c>
      <c r="FT165" s="915">
        <f t="shared" si="3162"/>
        <v>0</v>
      </c>
      <c r="FU165" s="915">
        <f t="shared" ref="FU165:FW165" si="3163">SUM(FU160:FU164)</f>
        <v>0</v>
      </c>
      <c r="FV165" s="915">
        <f t="shared" si="3163"/>
        <v>0</v>
      </c>
      <c r="FW165" s="915">
        <f t="shared" si="3163"/>
        <v>0</v>
      </c>
    </row>
    <row r="166" spans="1:179" s="846" customFormat="1" ht="15.75" customHeight="1" outlineLevel="1">
      <c r="B166" s="835"/>
      <c r="C166" s="782"/>
      <c r="D166" s="835"/>
      <c r="F166" s="915"/>
      <c r="G166" s="915"/>
      <c r="H166" s="915"/>
      <c r="I166" s="914"/>
      <c r="J166" s="873"/>
      <c r="K166" s="873"/>
      <c r="L166" s="873"/>
      <c r="M166" s="873"/>
      <c r="N166" s="873"/>
      <c r="O166" s="873"/>
      <c r="P166" s="849"/>
      <c r="Q166" s="916"/>
      <c r="R166" s="914"/>
      <c r="S166" s="916"/>
      <c r="T166" s="914"/>
      <c r="U166" s="916"/>
      <c r="V166" s="914"/>
      <c r="W166" s="916"/>
      <c r="X166" s="914"/>
      <c r="Y166" s="916"/>
      <c r="Z166" s="914"/>
      <c r="AA166" s="917"/>
      <c r="AB166" s="914"/>
      <c r="AC166" s="917"/>
      <c r="AD166" s="914"/>
      <c r="AE166" s="917"/>
      <c r="AF166" s="914"/>
      <c r="AG166" s="914"/>
      <c r="AH166" s="914"/>
      <c r="AI166" s="917"/>
      <c r="AJ166" s="914"/>
      <c r="AK166" s="914"/>
      <c r="AL166" s="914"/>
      <c r="AM166" s="914"/>
      <c r="AN166" s="914"/>
      <c r="AO166" s="914"/>
      <c r="AP166" s="914"/>
      <c r="AQ166" s="914"/>
      <c r="AR166" s="914"/>
      <c r="AS166" s="914"/>
      <c r="AT166" s="914"/>
      <c r="AU166" s="872"/>
      <c r="AW166" s="914"/>
      <c r="AX166" s="914"/>
      <c r="AY166" s="914"/>
      <c r="AZ166" s="914"/>
      <c r="BA166" s="914"/>
      <c r="BB166" s="914"/>
      <c r="BC166" s="914"/>
      <c r="BD166" s="914"/>
      <c r="BE166" s="914"/>
      <c r="BF166" s="914"/>
      <c r="BG166" s="914"/>
      <c r="BH166" s="914"/>
      <c r="BI166" s="914"/>
      <c r="BJ166" s="914"/>
      <c r="BK166" s="914"/>
      <c r="BL166" s="914"/>
      <c r="BM166" s="914"/>
      <c r="BN166" s="914"/>
      <c r="BO166" s="914"/>
      <c r="BP166" s="914"/>
      <c r="BQ166" s="914"/>
      <c r="BR166" s="914"/>
      <c r="BS166" s="914"/>
      <c r="BT166" s="914"/>
      <c r="BU166" s="914"/>
      <c r="BV166" s="914"/>
      <c r="BW166" s="914"/>
      <c r="BX166" s="914"/>
      <c r="BY166" s="914"/>
      <c r="BZ166" s="914"/>
      <c r="CA166" s="914"/>
      <c r="CB166" s="914"/>
      <c r="CC166" s="914"/>
      <c r="CD166" s="914"/>
      <c r="CE166" s="914"/>
      <c r="CF166" s="914"/>
      <c r="CG166" s="914"/>
      <c r="CH166" s="914"/>
      <c r="CI166" s="914"/>
      <c r="CJ166" s="914"/>
      <c r="CK166" s="914"/>
      <c r="CL166" s="914"/>
      <c r="CM166" s="914"/>
      <c r="CN166" s="914"/>
      <c r="CO166" s="914"/>
      <c r="CR166" s="878"/>
      <c r="CS166" s="878"/>
      <c r="CT166" s="878"/>
      <c r="CU166" s="878"/>
      <c r="CV166" s="878"/>
      <c r="CW166" s="878"/>
      <c r="CX166" s="878"/>
      <c r="CY166" s="878"/>
      <c r="CZ166" s="878"/>
      <c r="DA166" s="878"/>
      <c r="DB166" s="878"/>
      <c r="DC166" s="878"/>
      <c r="DD166" s="878"/>
      <c r="DE166" s="878"/>
      <c r="DF166" s="878"/>
      <c r="DG166" s="878"/>
      <c r="DH166" s="878"/>
      <c r="DI166" s="872"/>
      <c r="DJ166" s="878"/>
      <c r="DK166" s="878"/>
      <c r="DL166" s="878"/>
      <c r="DM166" s="878"/>
      <c r="DN166" s="878"/>
      <c r="DO166" s="878"/>
      <c r="DP166" s="878"/>
      <c r="DQ166" s="878"/>
      <c r="DR166" s="878"/>
      <c r="DS166" s="878"/>
      <c r="DT166" s="878"/>
      <c r="DU166" s="878"/>
      <c r="DV166" s="878"/>
      <c r="DW166" s="878"/>
      <c r="DX166" s="878"/>
      <c r="DY166" s="878"/>
      <c r="DZ166" s="878"/>
      <c r="EA166" s="878"/>
      <c r="EB166" s="878"/>
      <c r="EC166" s="878"/>
      <c r="ED166" s="878"/>
      <c r="EE166" s="878"/>
      <c r="EF166" s="878"/>
      <c r="EG166" s="878"/>
      <c r="EH166" s="878"/>
      <c r="EI166" s="878"/>
      <c r="EJ166" s="878"/>
      <c r="EL166" s="265"/>
      <c r="EO166" s="246"/>
      <c r="EV166" s="775"/>
      <c r="FG166" s="875"/>
      <c r="FH166" s="875"/>
      <c r="FI166" s="875"/>
      <c r="FJ166" s="875"/>
      <c r="FK166" s="875"/>
      <c r="FL166" s="875"/>
    </row>
    <row r="167" spans="1:179" s="846" customFormat="1" ht="15.75" customHeight="1" outlineLevel="1">
      <c r="B167" s="835"/>
      <c r="C167" s="782" t="s">
        <v>480</v>
      </c>
      <c r="D167" s="835"/>
      <c r="F167" s="915"/>
      <c r="G167" s="915"/>
      <c r="H167" s="915"/>
      <c r="I167" s="914"/>
      <c r="J167" s="873"/>
      <c r="K167" s="873"/>
      <c r="L167" s="873"/>
      <c r="M167" s="873"/>
      <c r="N167" s="873"/>
      <c r="O167" s="873"/>
      <c r="P167" s="849"/>
      <c r="Q167" s="916"/>
      <c r="R167" s="914"/>
      <c r="S167" s="916"/>
      <c r="T167" s="914"/>
      <c r="U167" s="916"/>
      <c r="V167" s="914"/>
      <c r="W167" s="916"/>
      <c r="X167" s="914"/>
      <c r="Y167" s="916"/>
      <c r="Z167" s="914"/>
      <c r="AA167" s="917"/>
      <c r="AB167" s="914"/>
      <c r="AC167" s="917"/>
      <c r="AD167" s="914"/>
      <c r="AE167" s="917"/>
      <c r="AF167" s="914"/>
      <c r="AG167" s="914"/>
      <c r="AH167" s="914"/>
      <c r="AI167" s="917"/>
      <c r="AJ167" s="914"/>
      <c r="AK167" s="914"/>
      <c r="AL167" s="914"/>
      <c r="AM167" s="914"/>
      <c r="AN167" s="914"/>
      <c r="AO167" s="914"/>
      <c r="AP167" s="914"/>
      <c r="AQ167" s="914"/>
      <c r="AR167" s="914"/>
      <c r="AS167" s="914"/>
      <c r="AT167" s="914"/>
      <c r="AU167" s="872"/>
      <c r="AW167" s="914"/>
      <c r="AX167" s="914"/>
      <c r="AY167" s="914"/>
      <c r="AZ167" s="914"/>
      <c r="BA167" s="914"/>
      <c r="BB167" s="914"/>
      <c r="BC167" s="914"/>
      <c r="BD167" s="914"/>
      <c r="BE167" s="914"/>
      <c r="BF167" s="914"/>
      <c r="BG167" s="914"/>
      <c r="BH167" s="914"/>
      <c r="BI167" s="914"/>
      <c r="BJ167" s="914"/>
      <c r="BK167" s="914"/>
      <c r="BL167" s="914"/>
      <c r="BM167" s="914"/>
      <c r="BN167" s="914"/>
      <c r="BO167" s="914"/>
      <c r="BP167" s="914"/>
      <c r="BQ167" s="914"/>
      <c r="BR167" s="914"/>
      <c r="BS167" s="914"/>
      <c r="BT167" s="914"/>
      <c r="BU167" s="914"/>
      <c r="BV167" s="914"/>
      <c r="BW167" s="914"/>
      <c r="BX167" s="914"/>
      <c r="BY167" s="914"/>
      <c r="BZ167" s="914"/>
      <c r="CA167" s="914"/>
      <c r="CB167" s="914"/>
      <c r="CC167" s="914"/>
      <c r="CD167" s="914"/>
      <c r="CE167" s="914"/>
      <c r="CF167" s="914"/>
      <c r="CG167" s="914"/>
      <c r="CH167" s="914"/>
      <c r="CI167" s="914"/>
      <c r="CJ167" s="914"/>
      <c r="CK167" s="914"/>
      <c r="CL167" s="914"/>
      <c r="CM167" s="914"/>
      <c r="CN167" s="914"/>
      <c r="CO167" s="914"/>
      <c r="CR167" s="878"/>
      <c r="CS167" s="878"/>
      <c r="CT167" s="878"/>
      <c r="CU167" s="878"/>
      <c r="CV167" s="878"/>
      <c r="CW167" s="878"/>
      <c r="CX167" s="878"/>
      <c r="CY167" s="878"/>
      <c r="CZ167" s="878"/>
      <c r="DA167" s="878"/>
      <c r="DB167" s="878"/>
      <c r="DC167" s="878"/>
      <c r="DD167" s="878"/>
      <c r="DE167" s="878"/>
      <c r="DF167" s="878"/>
      <c r="DG167" s="878"/>
      <c r="DH167" s="878"/>
      <c r="DI167" s="872"/>
      <c r="DJ167" s="878"/>
      <c r="DK167" s="878"/>
      <c r="DL167" s="878"/>
      <c r="DM167" s="878"/>
      <c r="DN167" s="878"/>
      <c r="DO167" s="878"/>
      <c r="DP167" s="878"/>
      <c r="DQ167" s="878"/>
      <c r="DR167" s="878"/>
      <c r="DS167" s="878"/>
      <c r="DT167" s="878"/>
      <c r="DU167" s="878"/>
      <c r="DV167" s="878"/>
      <c r="DW167" s="878"/>
      <c r="DX167" s="878"/>
      <c r="DY167" s="878"/>
      <c r="DZ167" s="878"/>
      <c r="EA167" s="878"/>
      <c r="EB167" s="878"/>
      <c r="EC167" s="878"/>
      <c r="ED167" s="878"/>
      <c r="EE167" s="878"/>
      <c r="EF167" s="878"/>
      <c r="EG167" s="878"/>
      <c r="EH167" s="878"/>
      <c r="EI167" s="878"/>
      <c r="EJ167" s="878"/>
      <c r="EL167" s="265"/>
      <c r="EO167" s="246"/>
      <c r="EV167" s="775"/>
      <c r="FG167" s="875"/>
      <c r="FH167" s="875"/>
      <c r="FI167" s="875"/>
      <c r="FJ167" s="875"/>
      <c r="FK167" s="875"/>
      <c r="FL167" s="875"/>
    </row>
    <row r="168" spans="1:179" s="936" customFormat="1" ht="15" customHeight="1" outlineLevel="1">
      <c r="B168" s="881"/>
      <c r="C168" s="991"/>
      <c r="D168" s="992"/>
      <c r="E168" s="993"/>
      <c r="F168" s="994"/>
      <c r="G168" s="994"/>
      <c r="H168" s="994"/>
      <c r="I168" s="231"/>
      <c r="J168" s="995"/>
      <c r="K168" s="996"/>
      <c r="L168" s="995"/>
      <c r="M168" s="995"/>
      <c r="N168" s="995"/>
      <c r="O168" s="995"/>
      <c r="Q168" s="298"/>
      <c r="R168" s="299"/>
      <c r="S168" s="300"/>
      <c r="T168" s="299"/>
      <c r="U168" s="997"/>
      <c r="V168" s="299"/>
      <c r="W168" s="300"/>
      <c r="X168" s="299"/>
      <c r="Y168" s="300"/>
      <c r="Z168" s="299"/>
      <c r="AA168" s="301"/>
      <c r="AB168" s="299"/>
      <c r="AC168" s="301"/>
      <c r="AD168" s="299"/>
      <c r="AE168" s="301"/>
      <c r="AF168" s="299"/>
      <c r="AG168" s="299"/>
      <c r="AH168" s="299"/>
      <c r="AI168" s="301"/>
      <c r="AJ168" s="299"/>
      <c r="AK168" s="994"/>
      <c r="AL168" s="994"/>
      <c r="AM168" s="994"/>
      <c r="AN168" s="994"/>
      <c r="AO168" s="994"/>
      <c r="AP168" s="994"/>
      <c r="AQ168" s="994"/>
      <c r="AR168" s="994"/>
      <c r="AS168" s="994"/>
      <c r="AT168" s="994"/>
      <c r="AU168" s="994"/>
      <c r="AV168" s="966"/>
      <c r="AW168" s="299"/>
      <c r="AX168" s="299"/>
      <c r="AY168" s="299"/>
      <c r="AZ168" s="299"/>
      <c r="BA168" s="299"/>
      <c r="BB168" s="299"/>
      <c r="BC168" s="299"/>
      <c r="BD168" s="299"/>
      <c r="BE168" s="299"/>
      <c r="BF168" s="299"/>
      <c r="BG168" s="998"/>
      <c r="BH168" s="299"/>
      <c r="BI168" s="299"/>
      <c r="BJ168" s="299"/>
      <c r="BK168" s="299"/>
      <c r="BL168" s="299"/>
      <c r="BM168" s="299"/>
      <c r="BN168" s="994"/>
      <c r="BO168" s="299"/>
      <c r="BP168" s="299"/>
      <c r="BQ168" s="299"/>
      <c r="BR168" s="299"/>
      <c r="BS168" s="299"/>
      <c r="BT168" s="299"/>
      <c r="BU168" s="299"/>
      <c r="BV168" s="299"/>
      <c r="BW168" s="299"/>
      <c r="BX168" s="988"/>
      <c r="BY168" s="989"/>
      <c r="BZ168" s="989"/>
      <c r="CA168" s="989"/>
      <c r="CB168" s="989"/>
      <c r="CC168" s="989"/>
      <c r="CD168" s="989"/>
      <c r="CE168" s="989"/>
      <c r="CF168" s="989"/>
      <c r="CG168" s="989"/>
      <c r="CH168" s="989"/>
      <c r="CI168" s="989"/>
      <c r="CJ168" s="989"/>
      <c r="CK168" s="989"/>
      <c r="CL168" s="989"/>
      <c r="CM168" s="989"/>
      <c r="CN168" s="989"/>
      <c r="CO168" s="990"/>
      <c r="CQ168" s="993"/>
      <c r="CR168" s="299"/>
      <c r="CS168" s="299"/>
      <c r="CT168" s="299"/>
      <c r="CU168" s="299"/>
      <c r="CV168" s="299"/>
      <c r="CW168" s="299"/>
      <c r="CX168" s="299"/>
      <c r="CY168" s="299"/>
      <c r="CZ168" s="299"/>
      <c r="DA168" s="299"/>
      <c r="DB168" s="299"/>
      <c r="DC168" s="299"/>
      <c r="DD168" s="299"/>
      <c r="DE168" s="299"/>
      <c r="DF168" s="299"/>
      <c r="DG168" s="299"/>
      <c r="DH168" s="299"/>
      <c r="DI168" s="299"/>
      <c r="DJ168" s="299"/>
      <c r="DK168" s="299"/>
      <c r="DL168" s="299"/>
      <c r="DM168" s="299"/>
      <c r="DN168" s="299"/>
      <c r="DO168" s="299"/>
      <c r="DP168" s="299"/>
      <c r="DQ168" s="299"/>
      <c r="DR168" s="299"/>
      <c r="DS168" s="988"/>
      <c r="DT168" s="989"/>
      <c r="DU168" s="989"/>
      <c r="DV168" s="989"/>
      <c r="DW168" s="989"/>
      <c r="DX168" s="989"/>
      <c r="DY168" s="989"/>
      <c r="DZ168" s="989"/>
      <c r="EA168" s="989"/>
      <c r="EB168" s="989"/>
      <c r="EC168" s="989"/>
      <c r="ED168" s="989"/>
      <c r="EE168" s="989"/>
      <c r="EF168" s="989"/>
      <c r="EG168" s="989"/>
      <c r="EH168" s="989"/>
      <c r="EI168" s="989"/>
      <c r="EJ168" s="990"/>
      <c r="EL168" s="1401"/>
      <c r="EM168" s="999"/>
      <c r="EN168" s="999"/>
      <c r="EO168" s="229"/>
      <c r="EP168" s="999"/>
      <c r="EQ168" s="999"/>
      <c r="ER168" s="856"/>
      <c r="ES168" s="1000"/>
      <c r="ET168" s="1000"/>
      <c r="EU168" s="229"/>
      <c r="EV168" s="246"/>
      <c r="EW168" s="237"/>
      <c r="EX168" s="237"/>
      <c r="EY168" s="237"/>
      <c r="EZ168" s="237"/>
      <c r="FA168" s="237"/>
      <c r="FB168" s="237"/>
      <c r="FC168" s="237"/>
      <c r="FD168" s="237"/>
      <c r="FE168" s="237"/>
      <c r="FF168" s="237"/>
      <c r="FG168" s="1001"/>
      <c r="FH168" s="1001"/>
      <c r="FI168" s="1001"/>
      <c r="FJ168" s="1001"/>
      <c r="FK168" s="1001"/>
      <c r="FL168" s="1001"/>
      <c r="FM168" s="246"/>
      <c r="FN168" s="1362"/>
      <c r="FO168" s="1362"/>
      <c r="FP168" s="1364"/>
      <c r="FQ168" s="1362"/>
      <c r="FR168" s="1363"/>
    </row>
    <row r="169" spans="1:179" s="846" customFormat="1" ht="15.75" customHeight="1" outlineLevel="1">
      <c r="B169" s="835"/>
      <c r="C169" s="782"/>
      <c r="D169" s="835"/>
      <c r="F169" s="915">
        <f>+F168</f>
        <v>0</v>
      </c>
      <c r="G169" s="915">
        <f t="shared" ref="G169:H169" si="3164">+G168</f>
        <v>0</v>
      </c>
      <c r="H169" s="915">
        <f t="shared" si="3164"/>
        <v>0</v>
      </c>
      <c r="I169" s="914"/>
      <c r="J169" s="873"/>
      <c r="K169" s="873"/>
      <c r="L169" s="873"/>
      <c r="M169" s="873"/>
      <c r="N169" s="873"/>
      <c r="O169" s="873"/>
      <c r="P169" s="849"/>
      <c r="Q169" s="915">
        <f t="shared" ref="Q169" si="3165">+Q168</f>
        <v>0</v>
      </c>
      <c r="R169" s="915">
        <f t="shared" ref="R169" si="3166">+R168</f>
        <v>0</v>
      </c>
      <c r="S169" s="915">
        <f t="shared" ref="S169" si="3167">+S168</f>
        <v>0</v>
      </c>
      <c r="T169" s="915">
        <f t="shared" ref="T169" si="3168">+T168</f>
        <v>0</v>
      </c>
      <c r="U169" s="915">
        <f t="shared" ref="U169" si="3169">+U168</f>
        <v>0</v>
      </c>
      <c r="V169" s="915">
        <f t="shared" ref="V169" si="3170">+V168</f>
        <v>0</v>
      </c>
      <c r="W169" s="915">
        <f t="shared" ref="W169" si="3171">+W168</f>
        <v>0</v>
      </c>
      <c r="X169" s="915">
        <f t="shared" ref="X169" si="3172">+X168</f>
        <v>0</v>
      </c>
      <c r="Y169" s="915">
        <f t="shared" ref="Y169" si="3173">+Y168</f>
        <v>0</v>
      </c>
      <c r="Z169" s="915">
        <f t="shared" ref="Z169" si="3174">+Z168</f>
        <v>0</v>
      </c>
      <c r="AA169" s="915">
        <f t="shared" ref="AA169" si="3175">+AA168</f>
        <v>0</v>
      </c>
      <c r="AB169" s="915">
        <f t="shared" ref="AB169" si="3176">+AB168</f>
        <v>0</v>
      </c>
      <c r="AC169" s="915">
        <f t="shared" ref="AC169" si="3177">+AC168</f>
        <v>0</v>
      </c>
      <c r="AD169" s="915">
        <f t="shared" ref="AD169" si="3178">+AD168</f>
        <v>0</v>
      </c>
      <c r="AE169" s="915">
        <f t="shared" ref="AE169" si="3179">+AE168</f>
        <v>0</v>
      </c>
      <c r="AF169" s="915">
        <f t="shared" ref="AF169" si="3180">+AF168</f>
        <v>0</v>
      </c>
      <c r="AG169" s="915">
        <f t="shared" ref="AG169" si="3181">+AG168</f>
        <v>0</v>
      </c>
      <c r="AH169" s="915">
        <f t="shared" ref="AH169" si="3182">+AH168</f>
        <v>0</v>
      </c>
      <c r="AI169" s="915">
        <f t="shared" ref="AI169" si="3183">+AI168</f>
        <v>0</v>
      </c>
      <c r="AJ169" s="915">
        <f t="shared" ref="AJ169" si="3184">+AJ168</f>
        <v>0</v>
      </c>
      <c r="AK169" s="915">
        <f t="shared" ref="AK169" si="3185">+AK168</f>
        <v>0</v>
      </c>
      <c r="AL169" s="915">
        <f t="shared" ref="AL169" si="3186">+AL168</f>
        <v>0</v>
      </c>
      <c r="AM169" s="915">
        <f t="shared" ref="AM169" si="3187">+AM168</f>
        <v>0</v>
      </c>
      <c r="AN169" s="915">
        <f t="shared" ref="AN169" si="3188">+AN168</f>
        <v>0</v>
      </c>
      <c r="AO169" s="915">
        <f t="shared" ref="AO169" si="3189">+AO168</f>
        <v>0</v>
      </c>
      <c r="AP169" s="915">
        <f t="shared" ref="AP169" si="3190">+AP168</f>
        <v>0</v>
      </c>
      <c r="AQ169" s="915">
        <f t="shared" ref="AQ169" si="3191">+AQ168</f>
        <v>0</v>
      </c>
      <c r="AR169" s="915">
        <f t="shared" ref="AR169" si="3192">+AR168</f>
        <v>0</v>
      </c>
      <c r="AS169" s="915">
        <f t="shared" ref="AS169" si="3193">+AS168</f>
        <v>0</v>
      </c>
      <c r="AT169" s="915">
        <f t="shared" ref="AT169" si="3194">+AT168</f>
        <v>0</v>
      </c>
      <c r="AU169" s="915">
        <f t="shared" ref="AU169" si="3195">+AU168</f>
        <v>0</v>
      </c>
      <c r="AV169" s="915">
        <f t="shared" ref="AV169" si="3196">+AV168</f>
        <v>0</v>
      </c>
      <c r="AW169" s="915">
        <f t="shared" ref="AW169" si="3197">+AW168</f>
        <v>0</v>
      </c>
      <c r="AX169" s="915">
        <f t="shared" ref="AX169" si="3198">+AX168</f>
        <v>0</v>
      </c>
      <c r="AY169" s="915">
        <f t="shared" ref="AY169" si="3199">+AY168</f>
        <v>0</v>
      </c>
      <c r="AZ169" s="915">
        <f t="shared" ref="AZ169" si="3200">+AZ168</f>
        <v>0</v>
      </c>
      <c r="BA169" s="915">
        <f t="shared" ref="BA169" si="3201">+BA168</f>
        <v>0</v>
      </c>
      <c r="BB169" s="915">
        <f t="shared" ref="BB169" si="3202">+BB168</f>
        <v>0</v>
      </c>
      <c r="BC169" s="915">
        <f t="shared" ref="BC169" si="3203">+BC168</f>
        <v>0</v>
      </c>
      <c r="BD169" s="915">
        <f t="shared" ref="BD169" si="3204">+BD168</f>
        <v>0</v>
      </c>
      <c r="BE169" s="915">
        <f t="shared" ref="BE169" si="3205">+BE168</f>
        <v>0</v>
      </c>
      <c r="BF169" s="915">
        <f t="shared" ref="BF169" si="3206">+BF168</f>
        <v>0</v>
      </c>
      <c r="BG169" s="915">
        <f t="shared" ref="BG169" si="3207">+BG168</f>
        <v>0</v>
      </c>
      <c r="BH169" s="915">
        <f t="shared" ref="BH169" si="3208">+BH168</f>
        <v>0</v>
      </c>
      <c r="BI169" s="915">
        <f t="shared" ref="BI169" si="3209">+BI168</f>
        <v>0</v>
      </c>
      <c r="BJ169" s="915">
        <f t="shared" ref="BJ169" si="3210">+BJ168</f>
        <v>0</v>
      </c>
      <c r="BK169" s="915">
        <f t="shared" ref="BK169" si="3211">+BK168</f>
        <v>0</v>
      </c>
      <c r="BL169" s="915">
        <f t="shared" ref="BL169" si="3212">+BL168</f>
        <v>0</v>
      </c>
      <c r="BM169" s="915">
        <f t="shared" ref="BM169" si="3213">+BM168</f>
        <v>0</v>
      </c>
      <c r="BN169" s="915">
        <f t="shared" ref="BN169" si="3214">+BN168</f>
        <v>0</v>
      </c>
      <c r="BO169" s="915">
        <f t="shared" ref="BO169" si="3215">+BO168</f>
        <v>0</v>
      </c>
      <c r="BP169" s="915">
        <f t="shared" ref="BP169" si="3216">+BP168</f>
        <v>0</v>
      </c>
      <c r="BQ169" s="915">
        <f t="shared" ref="BQ169" si="3217">+BQ168</f>
        <v>0</v>
      </c>
      <c r="BR169" s="915">
        <f t="shared" ref="BR169" si="3218">+BR168</f>
        <v>0</v>
      </c>
      <c r="BS169" s="915">
        <f t="shared" ref="BS169" si="3219">+BS168</f>
        <v>0</v>
      </c>
      <c r="BT169" s="915">
        <f t="shared" ref="BT169" si="3220">+BT168</f>
        <v>0</v>
      </c>
      <c r="BU169" s="915">
        <f t="shared" ref="BU169" si="3221">+BU168</f>
        <v>0</v>
      </c>
      <c r="BV169" s="915">
        <f t="shared" ref="BV169" si="3222">+BV168</f>
        <v>0</v>
      </c>
      <c r="BW169" s="915">
        <f t="shared" ref="BW169" si="3223">+BW168</f>
        <v>0</v>
      </c>
      <c r="BX169" s="915">
        <f t="shared" ref="BX169" si="3224">+BX168</f>
        <v>0</v>
      </c>
      <c r="BY169" s="915">
        <f t="shared" ref="BY169" si="3225">+BY168</f>
        <v>0</v>
      </c>
      <c r="BZ169" s="915">
        <f t="shared" ref="BZ169" si="3226">+BZ168</f>
        <v>0</v>
      </c>
      <c r="CA169" s="915">
        <f t="shared" ref="CA169" si="3227">+CA168</f>
        <v>0</v>
      </c>
      <c r="CB169" s="915">
        <f t="shared" ref="CB169" si="3228">+CB168</f>
        <v>0</v>
      </c>
      <c r="CC169" s="915">
        <f t="shared" ref="CC169" si="3229">+CC168</f>
        <v>0</v>
      </c>
      <c r="CD169" s="915">
        <f t="shared" ref="CD169" si="3230">+CD168</f>
        <v>0</v>
      </c>
      <c r="CE169" s="915">
        <f t="shared" ref="CE169" si="3231">+CE168</f>
        <v>0</v>
      </c>
      <c r="CF169" s="915">
        <f t="shared" ref="CF169" si="3232">+CF168</f>
        <v>0</v>
      </c>
      <c r="CG169" s="915">
        <f t="shared" ref="CG169" si="3233">+CG168</f>
        <v>0</v>
      </c>
      <c r="CH169" s="915">
        <f t="shared" ref="CH169" si="3234">+CH168</f>
        <v>0</v>
      </c>
      <c r="CI169" s="915">
        <f t="shared" ref="CI169" si="3235">+CI168</f>
        <v>0</v>
      </c>
      <c r="CJ169" s="915">
        <f t="shared" ref="CJ169" si="3236">+CJ168</f>
        <v>0</v>
      </c>
      <c r="CK169" s="915">
        <f t="shared" ref="CK169" si="3237">+CK168</f>
        <v>0</v>
      </c>
      <c r="CL169" s="915">
        <f t="shared" ref="CL169" si="3238">+CL168</f>
        <v>0</v>
      </c>
      <c r="CM169" s="915">
        <f t="shared" ref="CM169" si="3239">+CM168</f>
        <v>0</v>
      </c>
      <c r="CN169" s="915">
        <f t="shared" ref="CN169" si="3240">+CN168</f>
        <v>0</v>
      </c>
      <c r="CO169" s="915">
        <f t="shared" ref="CO169" si="3241">+CO168</f>
        <v>0</v>
      </c>
      <c r="CP169" s="915">
        <f t="shared" ref="CP169" si="3242">+CP168</f>
        <v>0</v>
      </c>
      <c r="CQ169" s="915">
        <f t="shared" ref="CQ169" si="3243">+CQ168</f>
        <v>0</v>
      </c>
      <c r="CR169" s="915">
        <f t="shared" ref="CR169" si="3244">+CR168</f>
        <v>0</v>
      </c>
      <c r="CS169" s="915">
        <f t="shared" ref="CS169" si="3245">+CS168</f>
        <v>0</v>
      </c>
      <c r="CT169" s="915">
        <f t="shared" ref="CT169" si="3246">+CT168</f>
        <v>0</v>
      </c>
      <c r="CU169" s="915">
        <f t="shared" ref="CU169" si="3247">+CU168</f>
        <v>0</v>
      </c>
      <c r="CV169" s="915">
        <f t="shared" ref="CV169" si="3248">+CV168</f>
        <v>0</v>
      </c>
      <c r="CW169" s="915">
        <f t="shared" ref="CW169" si="3249">+CW168</f>
        <v>0</v>
      </c>
      <c r="CX169" s="915">
        <f t="shared" ref="CX169" si="3250">+CX168</f>
        <v>0</v>
      </c>
      <c r="CY169" s="915">
        <f t="shared" ref="CY169" si="3251">+CY168</f>
        <v>0</v>
      </c>
      <c r="CZ169" s="915">
        <f t="shared" ref="CZ169" si="3252">+CZ168</f>
        <v>0</v>
      </c>
      <c r="DA169" s="915">
        <f t="shared" ref="DA169" si="3253">+DA168</f>
        <v>0</v>
      </c>
      <c r="DB169" s="915">
        <f t="shared" ref="DB169" si="3254">+DB168</f>
        <v>0</v>
      </c>
      <c r="DC169" s="915">
        <f t="shared" ref="DC169" si="3255">+DC168</f>
        <v>0</v>
      </c>
      <c r="DD169" s="915">
        <f t="shared" ref="DD169" si="3256">+DD168</f>
        <v>0</v>
      </c>
      <c r="DE169" s="915">
        <f t="shared" ref="DE169" si="3257">+DE168</f>
        <v>0</v>
      </c>
      <c r="DF169" s="915">
        <f t="shared" ref="DF169" si="3258">+DF168</f>
        <v>0</v>
      </c>
      <c r="DG169" s="915">
        <f t="shared" ref="DG169" si="3259">+DG168</f>
        <v>0</v>
      </c>
      <c r="DH169" s="915">
        <f t="shared" ref="DH169" si="3260">+DH168</f>
        <v>0</v>
      </c>
      <c r="DI169" s="915">
        <f t="shared" ref="DI169" si="3261">+DI168</f>
        <v>0</v>
      </c>
      <c r="DJ169" s="915">
        <f t="shared" ref="DJ169" si="3262">+DJ168</f>
        <v>0</v>
      </c>
      <c r="DK169" s="915">
        <f t="shared" ref="DK169" si="3263">+DK168</f>
        <v>0</v>
      </c>
      <c r="DL169" s="915">
        <f t="shared" ref="DL169" si="3264">+DL168</f>
        <v>0</v>
      </c>
      <c r="DM169" s="915">
        <f t="shared" ref="DM169" si="3265">+DM168</f>
        <v>0</v>
      </c>
      <c r="DN169" s="915">
        <f t="shared" ref="DN169" si="3266">+DN168</f>
        <v>0</v>
      </c>
      <c r="DO169" s="915">
        <f t="shared" ref="DO169" si="3267">+DO168</f>
        <v>0</v>
      </c>
      <c r="DP169" s="915">
        <f t="shared" ref="DP169" si="3268">+DP168</f>
        <v>0</v>
      </c>
      <c r="DQ169" s="915">
        <f t="shared" ref="DQ169" si="3269">+DQ168</f>
        <v>0</v>
      </c>
      <c r="DR169" s="915">
        <f t="shared" ref="DR169" si="3270">+DR168</f>
        <v>0</v>
      </c>
      <c r="DS169" s="915">
        <f t="shared" ref="DS169" si="3271">+DS168</f>
        <v>0</v>
      </c>
      <c r="DT169" s="915">
        <f t="shared" ref="DT169" si="3272">+DT168</f>
        <v>0</v>
      </c>
      <c r="DU169" s="915">
        <f t="shared" ref="DU169" si="3273">+DU168</f>
        <v>0</v>
      </c>
      <c r="DV169" s="915">
        <f t="shared" ref="DV169" si="3274">+DV168</f>
        <v>0</v>
      </c>
      <c r="DW169" s="915">
        <f t="shared" ref="DW169" si="3275">+DW168</f>
        <v>0</v>
      </c>
      <c r="DX169" s="915">
        <f t="shared" ref="DX169" si="3276">+DX168</f>
        <v>0</v>
      </c>
      <c r="DY169" s="915">
        <f t="shared" ref="DY169" si="3277">+DY168</f>
        <v>0</v>
      </c>
      <c r="DZ169" s="915">
        <f t="shared" ref="DZ169" si="3278">+DZ168</f>
        <v>0</v>
      </c>
      <c r="EA169" s="915">
        <f t="shared" ref="EA169" si="3279">+EA168</f>
        <v>0</v>
      </c>
      <c r="EB169" s="915">
        <f t="shared" ref="EB169" si="3280">+EB168</f>
        <v>0</v>
      </c>
      <c r="EC169" s="915">
        <f t="shared" ref="EC169" si="3281">+EC168</f>
        <v>0</v>
      </c>
      <c r="ED169" s="915">
        <f t="shared" ref="ED169" si="3282">+ED168</f>
        <v>0</v>
      </c>
      <c r="EE169" s="915">
        <f t="shared" ref="EE169" si="3283">+EE168</f>
        <v>0</v>
      </c>
      <c r="EF169" s="915">
        <f t="shared" ref="EF169" si="3284">+EF168</f>
        <v>0</v>
      </c>
      <c r="EG169" s="915">
        <f t="shared" ref="EG169" si="3285">+EG168</f>
        <v>0</v>
      </c>
      <c r="EH169" s="915">
        <f t="shared" ref="EH169" si="3286">+EH168</f>
        <v>0</v>
      </c>
      <c r="EI169" s="915">
        <f t="shared" ref="EI169" si="3287">+EI168</f>
        <v>0</v>
      </c>
      <c r="EJ169" s="915">
        <f t="shared" ref="EJ169" si="3288">+EJ168</f>
        <v>0</v>
      </c>
      <c r="EK169" s="915">
        <f t="shared" ref="EK169" si="3289">+EK168</f>
        <v>0</v>
      </c>
      <c r="EL169" s="915">
        <f t="shared" ref="EL169" si="3290">+EL168</f>
        <v>0</v>
      </c>
      <c r="EM169" s="915">
        <f t="shared" ref="EM169" si="3291">+EM168</f>
        <v>0</v>
      </c>
      <c r="EN169" s="915">
        <f t="shared" ref="EN169" si="3292">+EN168</f>
        <v>0</v>
      </c>
      <c r="EO169" s="915">
        <f t="shared" ref="EO169" si="3293">+EO168</f>
        <v>0</v>
      </c>
      <c r="EP169" s="915">
        <f t="shared" ref="EP169" si="3294">+EP168</f>
        <v>0</v>
      </c>
      <c r="EQ169" s="915">
        <f t="shared" ref="EQ169" si="3295">+EQ168</f>
        <v>0</v>
      </c>
      <c r="ER169" s="915">
        <f t="shared" ref="ER169" si="3296">+ER168</f>
        <v>0</v>
      </c>
      <c r="ES169" s="915">
        <f t="shared" ref="ES169" si="3297">+ES168</f>
        <v>0</v>
      </c>
      <c r="ET169" s="915">
        <f t="shared" ref="ET169" si="3298">+ET168</f>
        <v>0</v>
      </c>
      <c r="EU169" s="915">
        <f t="shared" ref="EU169" si="3299">+EU168</f>
        <v>0</v>
      </c>
      <c r="EV169" s="915">
        <f t="shared" ref="EV169" si="3300">+EV168</f>
        <v>0</v>
      </c>
      <c r="EW169" s="915">
        <f t="shared" ref="EW169" si="3301">+EW168</f>
        <v>0</v>
      </c>
      <c r="EX169" s="915">
        <f t="shared" ref="EX169" si="3302">+EX168</f>
        <v>0</v>
      </c>
      <c r="EY169" s="915">
        <f t="shared" ref="EY169" si="3303">+EY168</f>
        <v>0</v>
      </c>
      <c r="EZ169" s="915">
        <f t="shared" ref="EZ169" si="3304">+EZ168</f>
        <v>0</v>
      </c>
      <c r="FA169" s="915">
        <f t="shared" ref="FA169" si="3305">+FA168</f>
        <v>0</v>
      </c>
      <c r="FB169" s="915">
        <f t="shared" ref="FB169" si="3306">+FB168</f>
        <v>0</v>
      </c>
      <c r="FC169" s="915">
        <f t="shared" ref="FC169" si="3307">+FC168</f>
        <v>0</v>
      </c>
      <c r="FD169" s="915">
        <f t="shared" ref="FD169" si="3308">+FD168</f>
        <v>0</v>
      </c>
      <c r="FE169" s="915">
        <f t="shared" ref="FE169" si="3309">+FE168</f>
        <v>0</v>
      </c>
      <c r="FF169" s="915">
        <f t="shared" ref="FF169" si="3310">+FF168</f>
        <v>0</v>
      </c>
      <c r="FG169" s="875"/>
      <c r="FH169" s="875"/>
      <c r="FI169" s="875"/>
      <c r="FJ169" s="875"/>
      <c r="FK169" s="875"/>
      <c r="FL169" s="875"/>
    </row>
    <row r="170" spans="1:179" s="846" customFormat="1" ht="15.75" customHeight="1" outlineLevel="1">
      <c r="B170" s="835"/>
      <c r="C170" s="782"/>
      <c r="D170" s="835"/>
      <c r="F170" s="915"/>
      <c r="G170" s="915"/>
      <c r="H170" s="915"/>
      <c r="I170" s="914"/>
      <c r="J170" s="873"/>
      <c r="K170" s="873"/>
      <c r="L170" s="873"/>
      <c r="M170" s="873"/>
      <c r="N170" s="873"/>
      <c r="O170" s="873"/>
      <c r="P170" s="849"/>
      <c r="Q170" s="915"/>
      <c r="R170" s="915"/>
      <c r="S170" s="915"/>
      <c r="T170" s="915"/>
      <c r="U170" s="915"/>
      <c r="V170" s="915"/>
      <c r="W170" s="915"/>
      <c r="X170" s="915"/>
      <c r="Y170" s="915"/>
      <c r="Z170" s="915"/>
      <c r="AA170" s="915"/>
      <c r="AB170" s="915"/>
      <c r="AC170" s="915"/>
      <c r="AD170" s="915"/>
      <c r="AE170" s="915"/>
      <c r="AF170" s="915"/>
      <c r="AG170" s="915"/>
      <c r="AH170" s="915"/>
      <c r="AI170" s="915"/>
      <c r="AJ170" s="915"/>
      <c r="AK170" s="915"/>
      <c r="AL170" s="915"/>
      <c r="AM170" s="915"/>
      <c r="AN170" s="915"/>
      <c r="AO170" s="915"/>
      <c r="AP170" s="915"/>
      <c r="AQ170" s="915"/>
      <c r="AR170" s="915"/>
      <c r="AS170" s="915"/>
      <c r="AT170" s="915"/>
      <c r="AU170" s="915"/>
      <c r="AV170" s="915"/>
      <c r="AW170" s="915"/>
      <c r="AX170" s="915"/>
      <c r="AY170" s="915"/>
      <c r="AZ170" s="915"/>
      <c r="BA170" s="915"/>
      <c r="BB170" s="915"/>
      <c r="BC170" s="915"/>
      <c r="BD170" s="915"/>
      <c r="BE170" s="915"/>
      <c r="BF170" s="915"/>
      <c r="BG170" s="915"/>
      <c r="BH170" s="915"/>
      <c r="BI170" s="915"/>
      <c r="BJ170" s="915"/>
      <c r="BK170" s="915"/>
      <c r="BL170" s="915"/>
      <c r="BM170" s="915"/>
      <c r="BN170" s="915"/>
      <c r="BO170" s="915"/>
      <c r="BP170" s="915"/>
      <c r="BQ170" s="915"/>
      <c r="BR170" s="915"/>
      <c r="BS170" s="915"/>
      <c r="BT170" s="915"/>
      <c r="BU170" s="915"/>
      <c r="BV170" s="915"/>
      <c r="BW170" s="915"/>
      <c r="BX170" s="915"/>
      <c r="BY170" s="915"/>
      <c r="BZ170" s="915"/>
      <c r="CA170" s="915"/>
      <c r="CB170" s="915"/>
      <c r="CC170" s="915"/>
      <c r="CD170" s="915"/>
      <c r="CE170" s="915"/>
      <c r="CF170" s="915"/>
      <c r="CG170" s="915"/>
      <c r="CH170" s="915"/>
      <c r="CI170" s="915"/>
      <c r="CJ170" s="915"/>
      <c r="CK170" s="915"/>
      <c r="CL170" s="915"/>
      <c r="CM170" s="915"/>
      <c r="CN170" s="915"/>
      <c r="CO170" s="915"/>
      <c r="CP170" s="915"/>
      <c r="CQ170" s="915"/>
      <c r="CR170" s="915"/>
      <c r="CS170" s="915"/>
      <c r="CT170" s="915"/>
      <c r="CU170" s="915"/>
      <c r="CV170" s="915"/>
      <c r="CW170" s="915"/>
      <c r="CX170" s="915"/>
      <c r="CY170" s="915"/>
      <c r="CZ170" s="915"/>
      <c r="DA170" s="915"/>
      <c r="DB170" s="915"/>
      <c r="DC170" s="915"/>
      <c r="DD170" s="915"/>
      <c r="DE170" s="915"/>
      <c r="DF170" s="915"/>
      <c r="DG170" s="915"/>
      <c r="DH170" s="915"/>
      <c r="DI170" s="915"/>
      <c r="DJ170" s="915"/>
      <c r="DK170" s="915"/>
      <c r="DL170" s="915"/>
      <c r="DM170" s="915"/>
      <c r="DN170" s="915"/>
      <c r="DO170" s="915"/>
      <c r="DP170" s="915"/>
      <c r="DQ170" s="915"/>
      <c r="DR170" s="915"/>
      <c r="DS170" s="915"/>
      <c r="DT170" s="915"/>
      <c r="DU170" s="915"/>
      <c r="DV170" s="915"/>
      <c r="DW170" s="915"/>
      <c r="DX170" s="915"/>
      <c r="DY170" s="915"/>
      <c r="DZ170" s="915"/>
      <c r="EA170" s="915"/>
      <c r="EB170" s="915"/>
      <c r="EC170" s="915"/>
      <c r="ED170" s="915"/>
      <c r="EE170" s="915"/>
      <c r="EF170" s="915"/>
      <c r="EG170" s="915"/>
      <c r="EH170" s="915"/>
      <c r="EI170" s="915"/>
      <c r="EJ170" s="915"/>
      <c r="EK170" s="915"/>
      <c r="EL170" s="915"/>
      <c r="EM170" s="915"/>
      <c r="EN170" s="915"/>
      <c r="EO170" s="915"/>
      <c r="EP170" s="915"/>
      <c r="EQ170" s="915"/>
      <c r="ER170" s="915"/>
      <c r="ES170" s="915"/>
      <c r="ET170" s="915"/>
      <c r="EU170" s="915"/>
      <c r="EV170" s="915"/>
      <c r="EW170" s="915"/>
      <c r="EX170" s="915"/>
      <c r="EY170" s="915"/>
      <c r="EZ170" s="915"/>
      <c r="FA170" s="915"/>
      <c r="FB170" s="915"/>
      <c r="FC170" s="915"/>
      <c r="FD170" s="915"/>
      <c r="FE170" s="915"/>
      <c r="FF170" s="915"/>
      <c r="FG170" s="875"/>
      <c r="FH170" s="875"/>
      <c r="FI170" s="875"/>
      <c r="FJ170" s="875"/>
      <c r="FK170" s="875"/>
      <c r="FL170" s="875"/>
    </row>
    <row r="171" spans="1:179" s="846" customFormat="1" ht="15.75" customHeight="1" outlineLevel="1">
      <c r="B171" s="835"/>
      <c r="C171" s="848" t="s">
        <v>481</v>
      </c>
      <c r="D171" s="835"/>
      <c r="F171" s="915"/>
      <c r="G171" s="915"/>
      <c r="H171" s="915"/>
      <c r="I171" s="914"/>
      <c r="J171" s="873"/>
      <c r="K171" s="873"/>
      <c r="L171" s="873"/>
      <c r="M171" s="873"/>
      <c r="N171" s="873"/>
      <c r="O171" s="873"/>
      <c r="P171" s="849"/>
      <c r="Q171" s="916"/>
      <c r="R171" s="914"/>
      <c r="S171" s="916"/>
      <c r="T171" s="914"/>
      <c r="U171" s="916"/>
      <c r="V171" s="914"/>
      <c r="W171" s="916"/>
      <c r="X171" s="914"/>
      <c r="Y171" s="916"/>
      <c r="Z171" s="914"/>
      <c r="AA171" s="917"/>
      <c r="AB171" s="914"/>
      <c r="AC171" s="917"/>
      <c r="AD171" s="914"/>
      <c r="AE171" s="917"/>
      <c r="AF171" s="914"/>
      <c r="AG171" s="914"/>
      <c r="AH171" s="914"/>
      <c r="AI171" s="917"/>
      <c r="AJ171" s="914"/>
      <c r="AK171" s="914"/>
      <c r="AL171" s="914"/>
      <c r="AM171" s="914"/>
      <c r="AN171" s="914"/>
      <c r="AO171" s="914"/>
      <c r="AP171" s="914"/>
      <c r="AQ171" s="914"/>
      <c r="AR171" s="914"/>
      <c r="AS171" s="914"/>
      <c r="AT171" s="914"/>
      <c r="AU171" s="872"/>
      <c r="AW171" s="914"/>
      <c r="AX171" s="914"/>
      <c r="AY171" s="914"/>
      <c r="AZ171" s="914"/>
      <c r="BA171" s="914"/>
      <c r="BB171" s="914"/>
      <c r="BC171" s="914"/>
      <c r="BD171" s="914"/>
      <c r="BE171" s="914"/>
      <c r="BF171" s="914"/>
      <c r="BG171" s="914"/>
      <c r="BH171" s="914"/>
      <c r="BI171" s="914"/>
      <c r="BJ171" s="914"/>
      <c r="BK171" s="914"/>
      <c r="BL171" s="914"/>
      <c r="BM171" s="914"/>
      <c r="BN171" s="914"/>
      <c r="BO171" s="914"/>
      <c r="BP171" s="914"/>
      <c r="BQ171" s="914"/>
      <c r="BR171" s="914"/>
      <c r="BS171" s="914"/>
      <c r="BT171" s="914"/>
      <c r="BU171" s="914"/>
      <c r="BV171" s="914"/>
      <c r="BW171" s="914"/>
      <c r="BX171" s="914"/>
      <c r="BY171" s="914"/>
      <c r="BZ171" s="914"/>
      <c r="CA171" s="914"/>
      <c r="CB171" s="914"/>
      <c r="CC171" s="914"/>
      <c r="CD171" s="914"/>
      <c r="CE171" s="914"/>
      <c r="CF171" s="914"/>
      <c r="CG171" s="914"/>
      <c r="CH171" s="914"/>
      <c r="CI171" s="914"/>
      <c r="CJ171" s="914"/>
      <c r="CK171" s="914"/>
      <c r="CL171" s="914"/>
      <c r="CM171" s="914"/>
      <c r="CN171" s="914"/>
      <c r="CO171" s="914"/>
      <c r="CR171" s="878"/>
      <c r="CS171" s="878"/>
      <c r="CT171" s="878"/>
      <c r="CU171" s="878"/>
      <c r="CV171" s="878"/>
      <c r="CW171" s="878"/>
      <c r="CX171" s="878"/>
      <c r="CY171" s="878"/>
      <c r="CZ171" s="878"/>
      <c r="DA171" s="878"/>
      <c r="DB171" s="878"/>
      <c r="DC171" s="878"/>
      <c r="DD171" s="878"/>
      <c r="DE171" s="878"/>
      <c r="DF171" s="878"/>
      <c r="DG171" s="878"/>
      <c r="DH171" s="878"/>
      <c r="DI171" s="872"/>
      <c r="DJ171" s="878"/>
      <c r="DK171" s="878"/>
      <c r="DL171" s="878"/>
      <c r="DM171" s="878"/>
      <c r="DN171" s="878"/>
      <c r="DO171" s="878"/>
      <c r="DP171" s="878"/>
      <c r="DQ171" s="878"/>
      <c r="DR171" s="878"/>
      <c r="DS171" s="878"/>
      <c r="DT171" s="878"/>
      <c r="DU171" s="878"/>
      <c r="DV171" s="878"/>
      <c r="DW171" s="878"/>
      <c r="DX171" s="878"/>
      <c r="DY171" s="878"/>
      <c r="DZ171" s="878"/>
      <c r="EA171" s="878"/>
      <c r="EB171" s="878"/>
      <c r="EC171" s="878"/>
      <c r="ED171" s="878"/>
      <c r="EE171" s="878"/>
      <c r="EF171" s="878"/>
      <c r="EG171" s="878"/>
      <c r="EH171" s="878"/>
      <c r="EI171" s="878"/>
      <c r="EJ171" s="878"/>
      <c r="EL171" s="265"/>
      <c r="EO171" s="246"/>
      <c r="EV171" s="775"/>
      <c r="FG171" s="875"/>
      <c r="FH171" s="875"/>
      <c r="FI171" s="875"/>
      <c r="FJ171" s="875"/>
      <c r="FK171" s="875"/>
      <c r="FL171" s="875"/>
    </row>
    <row r="172" spans="1:179" s="846" customFormat="1" ht="15.6" customHeight="1" outlineLevel="1">
      <c r="A172" s="846">
        <v>203010</v>
      </c>
      <c r="B172" s="835"/>
      <c r="C172" s="782" t="s">
        <v>415</v>
      </c>
      <c r="D172" s="835"/>
      <c r="F172" s="915"/>
      <c r="G172" s="914"/>
      <c r="H172" s="914"/>
      <c r="I172" s="914"/>
      <c r="J172" s="873"/>
      <c r="K172" s="873"/>
      <c r="L172" s="873"/>
      <c r="M172" s="873"/>
      <c r="N172" s="873"/>
      <c r="O172" s="873"/>
      <c r="P172" s="849"/>
      <c r="Q172" s="916"/>
      <c r="R172" s="914"/>
      <c r="S172" s="916"/>
      <c r="T172" s="914"/>
      <c r="U172" s="916"/>
      <c r="V172" s="914"/>
      <c r="W172" s="916"/>
      <c r="X172" s="914"/>
      <c r="Y172" s="916"/>
      <c r="Z172" s="914"/>
      <c r="AA172" s="917"/>
      <c r="AB172" s="914"/>
      <c r="AC172" s="917"/>
      <c r="AD172" s="914"/>
      <c r="AE172" s="917"/>
      <c r="AF172" s="914"/>
      <c r="AG172" s="914"/>
      <c r="AH172" s="914"/>
      <c r="AI172" s="917"/>
      <c r="AJ172" s="914"/>
      <c r="AK172" s="914"/>
      <c r="AL172" s="914"/>
      <c r="AM172" s="914"/>
      <c r="AN172" s="914"/>
      <c r="AO172" s="914"/>
      <c r="AP172" s="914"/>
      <c r="AQ172" s="914"/>
      <c r="AR172" s="914"/>
      <c r="AS172" s="914"/>
      <c r="AT172" s="914"/>
      <c r="AU172" s="872"/>
      <c r="AW172" s="914"/>
      <c r="AX172" s="914"/>
      <c r="AY172" s="914"/>
      <c r="AZ172" s="914"/>
      <c r="BA172" s="914"/>
      <c r="BB172" s="914"/>
      <c r="BC172" s="914"/>
      <c r="BD172" s="914"/>
      <c r="BE172" s="914"/>
      <c r="BF172" s="914"/>
      <c r="BG172" s="914"/>
      <c r="BH172" s="914"/>
      <c r="BI172" s="914"/>
      <c r="BJ172" s="914"/>
      <c r="BK172" s="914"/>
      <c r="BL172" s="914"/>
      <c r="BM172" s="914"/>
      <c r="BN172" s="914"/>
      <c r="BO172" s="914"/>
      <c r="BP172" s="914"/>
      <c r="BQ172" s="914"/>
      <c r="BR172" s="914"/>
      <c r="BS172" s="914"/>
      <c r="BT172" s="914"/>
      <c r="BU172" s="914"/>
      <c r="BV172" s="914"/>
      <c r="BW172" s="914"/>
      <c r="BX172" s="914"/>
      <c r="BY172" s="914"/>
      <c r="BZ172" s="914"/>
      <c r="CA172" s="914"/>
      <c r="CB172" s="914"/>
      <c r="CC172" s="914"/>
      <c r="CD172" s="914"/>
      <c r="CE172" s="914"/>
      <c r="CF172" s="914"/>
      <c r="CG172" s="914"/>
      <c r="CH172" s="914"/>
      <c r="CI172" s="914"/>
      <c r="CJ172" s="914"/>
      <c r="CK172" s="914"/>
      <c r="CL172" s="914"/>
      <c r="CM172" s="914"/>
      <c r="CN172" s="914"/>
      <c r="CO172" s="914"/>
      <c r="CR172" s="878"/>
      <c r="CS172" s="878"/>
      <c r="CT172" s="878"/>
      <c r="CU172" s="878"/>
      <c r="CV172" s="878"/>
      <c r="CW172" s="878"/>
      <c r="CX172" s="878"/>
      <c r="CY172" s="878"/>
      <c r="CZ172" s="878"/>
      <c r="DA172" s="878"/>
      <c r="DB172" s="878"/>
      <c r="DC172" s="878"/>
      <c r="DD172" s="878"/>
      <c r="DE172" s="878"/>
      <c r="DF172" s="878"/>
      <c r="DG172" s="878"/>
      <c r="DH172" s="878"/>
      <c r="DI172" s="872"/>
      <c r="DJ172" s="878"/>
      <c r="DK172" s="878"/>
      <c r="DL172" s="878"/>
      <c r="DM172" s="878"/>
      <c r="DN172" s="878"/>
      <c r="DO172" s="878"/>
      <c r="DP172" s="878"/>
      <c r="DQ172" s="878"/>
      <c r="DR172" s="878"/>
      <c r="DS172" s="878"/>
      <c r="DT172" s="878"/>
      <c r="DU172" s="878"/>
      <c r="DV172" s="878"/>
      <c r="DW172" s="878"/>
      <c r="DX172" s="878"/>
      <c r="DY172" s="878"/>
      <c r="DZ172" s="878"/>
      <c r="EA172" s="878"/>
      <c r="EB172" s="878"/>
      <c r="EC172" s="878"/>
      <c r="ED172" s="878"/>
      <c r="EE172" s="878"/>
      <c r="EF172" s="878"/>
      <c r="EG172" s="878"/>
      <c r="EH172" s="878"/>
      <c r="EI172" s="878"/>
      <c r="EJ172" s="878"/>
      <c r="EL172" s="265"/>
      <c r="EO172" s="246"/>
      <c r="EV172" s="775"/>
      <c r="FG172" s="875"/>
      <c r="FH172" s="875"/>
      <c r="FI172" s="875"/>
      <c r="FJ172" s="875"/>
      <c r="FK172" s="875"/>
      <c r="FL172" s="875"/>
    </row>
    <row r="173" spans="1:179" s="246" customFormat="1" ht="15" customHeight="1" outlineLevel="1">
      <c r="A173" s="846">
        <v>203010</v>
      </c>
      <c r="B173" s="881"/>
      <c r="C173" s="174"/>
      <c r="D173" s="228"/>
      <c r="E173" s="229"/>
      <c r="F173" s="231"/>
      <c r="G173" s="230"/>
      <c r="H173" s="230"/>
      <c r="I173" s="231"/>
      <c r="J173" s="267"/>
      <c r="K173" s="234"/>
      <c r="L173" s="234"/>
      <c r="M173" s="234"/>
      <c r="N173" s="234"/>
      <c r="O173" s="234"/>
      <c r="P173" s="235"/>
      <c r="Q173" s="268"/>
      <c r="R173" s="231"/>
      <c r="S173" s="237"/>
      <c r="T173" s="231"/>
      <c r="U173" s="237"/>
      <c r="V173" s="269"/>
      <c r="W173" s="237"/>
      <c r="X173" s="231"/>
      <c r="Y173" s="237"/>
      <c r="Z173" s="231"/>
      <c r="AA173" s="238"/>
      <c r="AB173" s="231"/>
      <c r="AC173" s="238"/>
      <c r="AD173" s="231"/>
      <c r="AE173" s="238"/>
      <c r="AF173" s="231"/>
      <c r="AG173" s="231"/>
      <c r="AH173" s="231"/>
      <c r="AI173" s="238"/>
      <c r="AJ173" s="231"/>
      <c r="AK173" s="230"/>
      <c r="AL173" s="230"/>
      <c r="AM173" s="230"/>
      <c r="AN173" s="230"/>
      <c r="AO173" s="230"/>
      <c r="AP173" s="230"/>
      <c r="AQ173" s="230"/>
      <c r="AR173" s="230"/>
      <c r="AS173" s="230"/>
      <c r="AT173" s="230"/>
      <c r="AU173" s="230"/>
      <c r="AV173" s="270"/>
      <c r="AW173" s="231"/>
      <c r="AX173" s="231"/>
      <c r="AY173" s="231"/>
      <c r="AZ173" s="231"/>
      <c r="BA173" s="231"/>
      <c r="BB173" s="231"/>
      <c r="BC173" s="231"/>
      <c r="BD173" s="231"/>
      <c r="BE173" s="231"/>
      <c r="BF173" s="231"/>
      <c r="BG173" s="231"/>
      <c r="BH173" s="231"/>
      <c r="BI173" s="231"/>
      <c r="BJ173" s="231"/>
      <c r="BK173" s="231"/>
      <c r="BL173" s="231"/>
      <c r="BM173" s="231"/>
      <c r="BN173" s="230"/>
      <c r="BO173" s="231"/>
      <c r="BP173" s="231"/>
      <c r="BQ173" s="231"/>
      <c r="BR173" s="231"/>
      <c r="BS173" s="231"/>
      <c r="BT173" s="231"/>
      <c r="BU173" s="231"/>
      <c r="BV173" s="231"/>
      <c r="BW173" s="231"/>
      <c r="BX173" s="271"/>
      <c r="BY173" s="272"/>
      <c r="BZ173" s="272"/>
      <c r="CA173" s="272"/>
      <c r="CB173" s="272"/>
      <c r="CC173" s="272"/>
      <c r="CD173" s="272"/>
      <c r="CE173" s="272"/>
      <c r="CF173" s="272"/>
      <c r="CG173" s="272"/>
      <c r="CH173" s="272"/>
      <c r="CI173" s="272"/>
      <c r="CJ173" s="272"/>
      <c r="CK173" s="272"/>
      <c r="CL173" s="272"/>
      <c r="CM173" s="272"/>
      <c r="CN173" s="272"/>
      <c r="CO173" s="273"/>
      <c r="CQ173" s="229"/>
      <c r="CR173" s="231"/>
      <c r="CS173" s="231"/>
      <c r="CT173" s="231"/>
      <c r="CU173" s="231"/>
      <c r="CV173" s="231"/>
      <c r="CW173" s="231"/>
      <c r="CX173" s="231"/>
      <c r="CY173" s="231"/>
      <c r="CZ173" s="231"/>
      <c r="DA173" s="231"/>
      <c r="DB173" s="231"/>
      <c r="DC173" s="231"/>
      <c r="DD173" s="231"/>
      <c r="DE173" s="231"/>
      <c r="DF173" s="231"/>
      <c r="DG173" s="231"/>
      <c r="DH173" s="231"/>
      <c r="DI173" s="231"/>
      <c r="DJ173" s="231"/>
      <c r="DK173" s="231"/>
      <c r="DL173" s="231"/>
      <c r="DM173" s="231"/>
      <c r="DN173" s="231"/>
      <c r="DO173" s="231"/>
      <c r="DP173" s="231"/>
      <c r="DQ173" s="231"/>
      <c r="DR173" s="231"/>
      <c r="DS173" s="271"/>
      <c r="DT173" s="272"/>
      <c r="DU173" s="272"/>
      <c r="DV173" s="272"/>
      <c r="DW173" s="272"/>
      <c r="DX173" s="272"/>
      <c r="DY173" s="272"/>
      <c r="DZ173" s="272"/>
      <c r="EA173" s="272"/>
      <c r="EB173" s="272"/>
      <c r="EC173" s="272"/>
      <c r="ED173" s="272"/>
      <c r="EE173" s="272"/>
      <c r="EF173" s="272"/>
      <c r="EG173" s="272"/>
      <c r="EH173" s="272"/>
      <c r="EI173" s="272"/>
      <c r="EJ173" s="273"/>
      <c r="EL173" s="229"/>
      <c r="EM173" s="229"/>
      <c r="EN173" s="229"/>
      <c r="EO173" s="229"/>
      <c r="EP173" s="229"/>
      <c r="EQ173" s="229"/>
      <c r="ER173" s="229"/>
      <c r="ES173" s="229"/>
      <c r="ET173" s="229"/>
      <c r="EU173" s="229"/>
      <c r="EV173" s="265"/>
      <c r="EW173" s="237"/>
      <c r="EX173" s="237"/>
      <c r="EY173" s="237"/>
      <c r="EZ173" s="237"/>
      <c r="FA173" s="237"/>
      <c r="FB173" s="237"/>
      <c r="FC173" s="237"/>
      <c r="FD173" s="237"/>
      <c r="FE173" s="237"/>
      <c r="FF173" s="237"/>
      <c r="FG173" s="275"/>
      <c r="FH173" s="275"/>
      <c r="FI173" s="275"/>
      <c r="FJ173" s="275"/>
      <c r="FK173" s="275"/>
      <c r="FL173" s="275"/>
      <c r="FN173" s="1362"/>
      <c r="FO173" s="1362"/>
      <c r="FP173" s="1364"/>
      <c r="FQ173" s="1362"/>
      <c r="FR173" s="1363"/>
    </row>
    <row r="174" spans="1:179" s="246" customFormat="1" ht="15" customHeight="1" outlineLevel="1">
      <c r="A174" s="846">
        <v>203010</v>
      </c>
      <c r="B174" s="302">
        <v>37</v>
      </c>
      <c r="C174" s="227" t="s">
        <v>482</v>
      </c>
      <c r="D174" s="228" t="s">
        <v>483</v>
      </c>
      <c r="E174" s="229" t="s">
        <v>20</v>
      </c>
      <c r="F174" s="231">
        <v>4250</v>
      </c>
      <c r="G174" s="230">
        <v>750</v>
      </c>
      <c r="H174" s="230">
        <f t="shared" ref="H174" si="3311">+F174+G174</f>
        <v>5000</v>
      </c>
      <c r="I174" s="231">
        <v>15</v>
      </c>
      <c r="J174" s="267">
        <v>1</v>
      </c>
      <c r="K174" s="234">
        <v>0</v>
      </c>
      <c r="L174" s="234">
        <v>0</v>
      </c>
      <c r="M174" s="234">
        <v>0</v>
      </c>
      <c r="N174" s="234">
        <v>0</v>
      </c>
      <c r="O174" s="234">
        <v>1</v>
      </c>
      <c r="P174" s="235"/>
      <c r="Q174" s="268"/>
      <c r="R174" s="231">
        <f t="shared" ref="R174" si="3312">($F174/30/8*1.5)*Q174</f>
        <v>0</v>
      </c>
      <c r="S174" s="237"/>
      <c r="T174" s="231">
        <f t="shared" ref="T174" si="3313">($F174/30/8*2)*S174</f>
        <v>0</v>
      </c>
      <c r="U174" s="237"/>
      <c r="V174" s="269">
        <f t="shared" ref="V174" si="3314">($F174/30/8*1.5)*U174</f>
        <v>0</v>
      </c>
      <c r="W174" s="237"/>
      <c r="X174" s="231">
        <f t="shared" ref="X174" si="3315">($F174/30/8*2)*W174</f>
        <v>0</v>
      </c>
      <c r="Y174" s="237"/>
      <c r="Z174" s="231">
        <f t="shared" ref="Z174" si="3316">(($F174/30/8)*1.5)*Y174</f>
        <v>0</v>
      </c>
      <c r="AA174" s="238"/>
      <c r="AB174" s="231">
        <f t="shared" ref="AB174" si="3317">(($F174/30/8)*2)*AA174</f>
        <v>0</v>
      </c>
      <c r="AC174" s="238"/>
      <c r="AD174" s="231">
        <f t="shared" ref="AD174" si="3318">(($F174/30/8)*1.5)*AC174</f>
        <v>0</v>
      </c>
      <c r="AE174" s="238"/>
      <c r="AF174" s="231">
        <f t="shared" ref="AF174" si="3319">(($F174/30/8)*2)*AE174</f>
        <v>0</v>
      </c>
      <c r="AG174" s="231"/>
      <c r="AH174" s="231">
        <f t="shared" ref="AH174" si="3320">(($F174/30/8)*1.5)*AG174</f>
        <v>0</v>
      </c>
      <c r="AI174" s="238"/>
      <c r="AJ174" s="231">
        <f t="shared" ref="AJ174" si="3321">(($F174/30/8)*2)*AI174</f>
        <v>0</v>
      </c>
      <c r="AK174" s="230"/>
      <c r="AL174" s="230"/>
      <c r="AM174" s="230"/>
      <c r="AN174" s="230"/>
      <c r="AO174" s="230"/>
      <c r="AP174" s="230"/>
      <c r="AQ174" s="230"/>
      <c r="AR174" s="230"/>
      <c r="AS174" s="230"/>
      <c r="AT174" s="230"/>
      <c r="AU174" s="230"/>
      <c r="AV174" s="270"/>
      <c r="AW174" s="231">
        <f t="shared" ref="AW174" si="3322">((F174/30)*I174)*$J174</f>
        <v>2125</v>
      </c>
      <c r="AX174" s="231">
        <f>((G174/30)*I174)*$J174</f>
        <v>375</v>
      </c>
      <c r="AY174" s="231">
        <f t="shared" ref="AY174" si="3323">Q174</f>
        <v>0</v>
      </c>
      <c r="AZ174" s="231">
        <f t="shared" ref="AZ174" si="3324">R174</f>
        <v>0</v>
      </c>
      <c r="BA174" s="231">
        <f t="shared" ref="BA174" si="3325">S174</f>
        <v>0</v>
      </c>
      <c r="BB174" s="231">
        <f t="shared" ref="BB174" si="3326">T174</f>
        <v>0</v>
      </c>
      <c r="BC174" s="231">
        <f t="shared" ref="BC174" si="3327">AK174+AP174</f>
        <v>0</v>
      </c>
      <c r="BD174" s="231">
        <f t="shared" ref="BD174:BD179" si="3328">(AW174+AZ174+BB174+BC174)*0.1267</f>
        <v>269.23750000000001</v>
      </c>
      <c r="BE174" s="231">
        <f t="shared" ref="BE174" si="3329">SUM(AW174:BD174)-AY174-BA174</f>
        <v>2769.2375000000002</v>
      </c>
      <c r="BF174" s="231">
        <f t="shared" ref="BF174:BF179" si="3330">(($F174/30)*$I174)*$K174</f>
        <v>0</v>
      </c>
      <c r="BG174" s="231">
        <f t="shared" ref="BG174:BG179" si="3331">(($G174/30)*$I174)*$K174</f>
        <v>0</v>
      </c>
      <c r="BH174" s="231">
        <f t="shared" ref="BH174" si="3332">U174</f>
        <v>0</v>
      </c>
      <c r="BI174" s="231">
        <f t="shared" ref="BI174" si="3333">V174</f>
        <v>0</v>
      </c>
      <c r="BJ174" s="231">
        <f t="shared" ref="BJ174" si="3334">W174</f>
        <v>0</v>
      </c>
      <c r="BK174" s="231">
        <f t="shared" ref="BK174" si="3335">X174</f>
        <v>0</v>
      </c>
      <c r="BL174" s="231">
        <f t="shared" ref="BL174" si="3336">AL174+AQ174</f>
        <v>0</v>
      </c>
      <c r="BM174" s="231">
        <f t="shared" ref="BM174:BM179" si="3337">(+BF174+BI174+BK174+BL174)*0.1267</f>
        <v>0</v>
      </c>
      <c r="BN174" s="230">
        <f t="shared" ref="BN174" si="3338">SUM(BF174:BM174)-BH174-BJ174</f>
        <v>0</v>
      </c>
      <c r="BO174" s="231">
        <f t="shared" ref="BO174:BO179" si="3339">(($F174/30)*$I174)*$L174</f>
        <v>0</v>
      </c>
      <c r="BP174" s="231">
        <f t="shared" ref="BP174:BP179" si="3340">(($G174/30)*$I174)*$L174</f>
        <v>0</v>
      </c>
      <c r="BQ174" s="231">
        <f t="shared" ref="BQ174" si="3341">Y174</f>
        <v>0</v>
      </c>
      <c r="BR174" s="231">
        <f t="shared" ref="BR174" si="3342">Z174</f>
        <v>0</v>
      </c>
      <c r="BS174" s="231">
        <f t="shared" ref="BS174" si="3343">AA174</f>
        <v>0</v>
      </c>
      <c r="BT174" s="231">
        <f t="shared" ref="BT174" si="3344">AB174</f>
        <v>0</v>
      </c>
      <c r="BU174" s="231">
        <f t="shared" ref="BU174" si="3345">AM174+AR174</f>
        <v>0</v>
      </c>
      <c r="BV174" s="231">
        <f t="shared" ref="BV174:BV179" si="3346">(BO174+BR174+BT174+BU174)*0.1267</f>
        <v>0</v>
      </c>
      <c r="BW174" s="231">
        <f t="shared" ref="BW174" si="3347">SUM(BO174:BV174)-BQ174-BS174</f>
        <v>0</v>
      </c>
      <c r="BX174" s="271">
        <f t="shared" ref="BX174:BX178" si="3348">(($F174/30)*$I174)*$M174</f>
        <v>0</v>
      </c>
      <c r="BY174" s="272">
        <f t="shared" ref="BY174:BY179" si="3349">(($G174/30)*$I174)*$M174</f>
        <v>0</v>
      </c>
      <c r="BZ174" s="272">
        <f t="shared" ref="BZ174" si="3350">AC174</f>
        <v>0</v>
      </c>
      <c r="CA174" s="272">
        <f t="shared" ref="CA174" si="3351">AD174</f>
        <v>0</v>
      </c>
      <c r="CB174" s="272">
        <f t="shared" ref="CB174" si="3352">AE174</f>
        <v>0</v>
      </c>
      <c r="CC174" s="272">
        <f t="shared" ref="CC174" si="3353">AF174</f>
        <v>0</v>
      </c>
      <c r="CD174" s="272">
        <f t="shared" ref="CD174" si="3354">AN174+AS174</f>
        <v>0</v>
      </c>
      <c r="CE174" s="272">
        <f t="shared" ref="CE174" si="3355">(BX174+CA174+CC174)*0.1267</f>
        <v>0</v>
      </c>
      <c r="CF174" s="272">
        <f t="shared" ref="CF174" si="3356">SUM(BX174:CE174)-BZ174-CB174</f>
        <v>0</v>
      </c>
      <c r="CG174" s="272">
        <f t="shared" ref="CG174" si="3357">(($F174/30)*$I174)*N174</f>
        <v>0</v>
      </c>
      <c r="CH174" s="272">
        <f t="shared" ref="CH174:CH178" si="3358">(($G174/30)*$I174)*$N174</f>
        <v>0</v>
      </c>
      <c r="CI174" s="272">
        <f t="shared" ref="CI174" si="3359">+AG174</f>
        <v>0</v>
      </c>
      <c r="CJ174" s="272">
        <f t="shared" ref="CJ174" si="3360">AH174</f>
        <v>0</v>
      </c>
      <c r="CK174" s="272">
        <f t="shared" ref="CK174" si="3361">AI174</f>
        <v>0</v>
      </c>
      <c r="CL174" s="272">
        <f t="shared" ref="CL174" si="3362">AJ174</f>
        <v>0</v>
      </c>
      <c r="CM174" s="272">
        <f t="shared" ref="CM174" si="3363">AO174+AT174</f>
        <v>0</v>
      </c>
      <c r="CN174" s="272">
        <f t="shared" ref="CN174" si="3364">(CG174+CJ174+CL174)*0.1267</f>
        <v>0</v>
      </c>
      <c r="CO174" s="273">
        <f t="shared" ref="CO174" si="3365">SUM(CG174:CN174)-CI174-CK174</f>
        <v>0</v>
      </c>
      <c r="CQ174" s="229" t="s">
        <v>20</v>
      </c>
      <c r="CR174" s="231">
        <f t="shared" ref="CR174:CR179" si="3366">IF($CQ174="PROQUIMA",$AW174+$BF174+$BO174+$BX174+$CG174,0)</f>
        <v>2125</v>
      </c>
      <c r="CS174" s="231">
        <f t="shared" ref="CS174:CS179" si="3367">IF($CQ174="PROQUIMA",$AX174+$BG174+$BP174+$BY174+$CH174,0)</f>
        <v>375</v>
      </c>
      <c r="CT174" s="231">
        <f t="shared" ref="CT174:CT179" si="3368">IF($CQ174="PROQUIMA",$AY174+$BH174+$BQ174+$BZ174+$CI174,0)</f>
        <v>0</v>
      </c>
      <c r="CU174" s="231">
        <f t="shared" ref="CU174:CU179" si="3369">IF($CQ174="PROQUIMA",$AZ174+$BI174+$BR174+$CA174+$CJ174,0)</f>
        <v>0</v>
      </c>
      <c r="CV174" s="231">
        <f t="shared" ref="CV174:CV179" si="3370">IF($CQ174="PROQUIMA",$BA174+$BJ174+$BS174+$CB174+$CK174,0)</f>
        <v>0</v>
      </c>
      <c r="CW174" s="231">
        <f t="shared" ref="CW174:CW179" si="3371">IF($CQ174="PROQUIMA",$BB174+$BK174+$BT174+$CC174+$CL174,0)</f>
        <v>0</v>
      </c>
      <c r="CX174" s="231">
        <f t="shared" ref="CX174:CX179" si="3372">IF($CQ174="PROQUIMA",$BC174+$BL174+$BU174+$CD174+$CM174,0)</f>
        <v>0</v>
      </c>
      <c r="CY174" s="231">
        <f t="shared" ref="CY174" si="3373">IF($CQ174="PROQUIMA",$BD174+$BM174+$BV174+$CE174+CN174,0)</f>
        <v>269.23750000000001</v>
      </c>
      <c r="CZ174" s="231">
        <f t="shared" ref="CZ174" si="3374">SUM(CR174:CY174)-CT174-CV174</f>
        <v>2769.2375000000002</v>
      </c>
      <c r="DA174" s="231">
        <f t="shared" ref="DA174:DA179" si="3375">IF($CQ174="UNHESA",$AW174+$BF174+$BO174+$BX174+$CG174,0)</f>
        <v>0</v>
      </c>
      <c r="DB174" s="231">
        <f t="shared" ref="DB174:DB179" si="3376">IF($CQ174="UNHESA",$AX174+$BG174+$BP174+$BY174+$CH174,0)</f>
        <v>0</v>
      </c>
      <c r="DC174" s="231">
        <f t="shared" ref="DC174:DC179" si="3377">IF($CQ174="UNHESA",$AY174+$BH174+$BQ174+$BZ174+$CI174,0)</f>
        <v>0</v>
      </c>
      <c r="DD174" s="231">
        <f t="shared" ref="DD174:DD179" si="3378">IF($CQ174="UNHESA",$AZ174+$BI174+$BR174+$CA174+$CJ174,0)</f>
        <v>0</v>
      </c>
      <c r="DE174" s="231">
        <f t="shared" ref="DE174:DE179" si="3379">IF($CQ174="UNHESA",$BA174+$BJ174+$BS174+$CB174+$CK174,0)</f>
        <v>0</v>
      </c>
      <c r="DF174" s="231">
        <f t="shared" ref="DF174:DF179" si="3380">IF($CQ174="UNHESA",$BB174+$BK174+$BT174+$CC174+$CL174,0)</f>
        <v>0</v>
      </c>
      <c r="DG174" s="231">
        <f t="shared" ref="DG174:DG179" si="3381">IF($CQ174="UNHESA",$BC174+$BL174+$BU174+$CD174+$CM174,0)</f>
        <v>0</v>
      </c>
      <c r="DH174" s="231">
        <f t="shared" ref="DH174:DH179" si="3382">IF($CQ174="UNHESA",$BD174+$BM174+$BV174+$CE174+$CN174,0)</f>
        <v>0</v>
      </c>
      <c r="DI174" s="231">
        <f t="shared" ref="DI174" si="3383">SUM(DA174:DH174)-DC174-DE174</f>
        <v>0</v>
      </c>
      <c r="DJ174" s="231">
        <f t="shared" ref="DJ174:DJ178" si="3384">IF($CQ174="UNHESA LIQUIDOS",$AW174+$BF174+$BO174+$BX174+$CG174,0)</f>
        <v>0</v>
      </c>
      <c r="DK174" s="231">
        <f t="shared" ref="DK174:DK178" si="3385">IF($CQ174="CALIDUL",$AX174+$BG174+$BP174+$BY174+$CH174,0)</f>
        <v>0</v>
      </c>
      <c r="DL174" s="231">
        <f t="shared" ref="DL174:DL178" si="3386">IF($CQ174="CALIDUL",$AY174+$BH174+$BQ174+$BZ174+$CI174,0)</f>
        <v>0</v>
      </c>
      <c r="DM174" s="231">
        <f t="shared" ref="DM174:DM178" si="3387">IF($CQ174="CALIDUL",$AZ174+$BI174+$BR174+$CA174+$CJ174,0)</f>
        <v>0</v>
      </c>
      <c r="DN174" s="231">
        <f t="shared" ref="DN174:DN178" si="3388">IF($CQ174="CALIDUL",$BA174+$BJ174+$BS174+$CB174+$CK174,0)</f>
        <v>0</v>
      </c>
      <c r="DO174" s="231">
        <f t="shared" ref="DO174:DO178" si="3389">IF($CQ174="CALIDUL",$BB174+$BK174+$BT174+$CC174+$CL174,0)</f>
        <v>0</v>
      </c>
      <c r="DP174" s="231">
        <f t="shared" ref="DP174:DP178" si="3390">IF($CQ174="CALIDUL",$BC174+$BL174+$BU174+$CD174+$CM174,0)</f>
        <v>0</v>
      </c>
      <c r="DQ174" s="231">
        <f t="shared" ref="DQ174:DQ178" si="3391">IF($CQ174="CALIDUL",$BD174+$BM174+$BV174+$CE174+$CN174,0)</f>
        <v>0</v>
      </c>
      <c r="DR174" s="231">
        <f t="shared" ref="DR174" si="3392">SUM(DJ174:DQ174)-DL174-DN174</f>
        <v>0</v>
      </c>
      <c r="DS174" s="271">
        <f t="shared" ref="DS174:DS178" si="3393">IF($CQ174="ECONACIONAL",$AW174+$BF174+$BO174+$BX174+$CG174,0)</f>
        <v>0</v>
      </c>
      <c r="DT174" s="272">
        <f t="shared" ref="DT174:DT178" si="3394">IF($CQ174="ECONACIONAL",$AX174+$BG174+$BP174+$BY174+$CH174,0)</f>
        <v>0</v>
      </c>
      <c r="DU174" s="272">
        <f t="shared" ref="DU174:DU178" si="3395">IF($CQ174="ECONACIONAL",$AY174+$BH174+$BQ174+$BZ174+$CI174,0)</f>
        <v>0</v>
      </c>
      <c r="DV174" s="272">
        <f t="shared" ref="DV174:DV178" si="3396">IF($CQ174="ECONACIONAL",$AZ174+$BI174+$BR174+$CA174+$CJ174,0)</f>
        <v>0</v>
      </c>
      <c r="DW174" s="272">
        <f t="shared" ref="DW174:DW178" si="3397">IF($CQ174="ECONACIONAL",$BA174+$BJ174+$BS174+$CB174+$CK174,0)</f>
        <v>0</v>
      </c>
      <c r="DX174" s="272">
        <f t="shared" ref="DX174:DX178" si="3398">IF($CQ174="ECONACIONAL",$BB174+$BK174+$BT174+$CC174+$CL174,0)</f>
        <v>0</v>
      </c>
      <c r="DY174" s="272">
        <f t="shared" ref="DY174:DY178" si="3399">IF($CQ174="ECONACIONAL",$BC174+$BL174+$BU174+$CD174+$CM174,0)</f>
        <v>0</v>
      </c>
      <c r="DZ174" s="272">
        <f t="shared" ref="DZ174:DZ178" si="3400">IF($CQ174="ECONACIONAL",$BD174+$BM174+$BV174+$CE174+$CN174,0)</f>
        <v>0</v>
      </c>
      <c r="EA174" s="272">
        <f t="shared" ref="EA174" si="3401">SUM(DS174:DZ174)-DU174-DW174</f>
        <v>0</v>
      </c>
      <c r="EB174" s="272">
        <f t="shared" ref="EB174:EB178" si="3402">IF($CQ174="CLEARTEC",$AW174+$BF174+$BO174+$BX174+$CG174,0)</f>
        <v>0</v>
      </c>
      <c r="EC174" s="272">
        <f t="shared" ref="EC174:EC178" si="3403">IF($CQ174="CLEARTEC",$AX174+$BG174+$BP174+$BY174+$CH174,0)</f>
        <v>0</v>
      </c>
      <c r="ED174" s="272">
        <f t="shared" ref="ED174:ED178" si="3404">IF($CQ174="CLEARTEC",$AY174+$BH174+$BQ174+$BZ174+$CI174,0)</f>
        <v>0</v>
      </c>
      <c r="EE174" s="272">
        <f t="shared" ref="EE174:EE178" si="3405">IF($CQ174="CLEARTEC",$AZ174+$BI174+$BR174+$CA174+$CJ174,0)</f>
        <v>0</v>
      </c>
      <c r="EF174" s="272">
        <f t="shared" ref="EF174:EF178" si="3406">IF($CQ174="CLEARTEC",$BA174+$BJ174+$BS174+$CB174+$CK174,0)</f>
        <v>0</v>
      </c>
      <c r="EG174" s="272">
        <f t="shared" ref="EG174:EG178" si="3407">IF($CQ174="CLEARTEC",$BB174+$BK174+$BT174+$CC174+$CL174,0)</f>
        <v>0</v>
      </c>
      <c r="EH174" s="272">
        <f t="shared" ref="EH174:EH178" si="3408">IF($CQ174="CLEARTEC",$BC174+$BL174+$BU174+$CD174+$CM174,0)</f>
        <v>0</v>
      </c>
      <c r="EI174" s="272">
        <f t="shared" ref="EI174:EI178" si="3409">IF($CQ174="CLEARTEC",$BD174+$BM174+$BV174+$CE174+$CN174,0)</f>
        <v>0</v>
      </c>
      <c r="EJ174" s="273">
        <f t="shared" ref="EJ174" si="3410">SUM(EB174:EI174)-ED174-EF174</f>
        <v>0</v>
      </c>
      <c r="EL174" s="1402">
        <v>41.46</v>
      </c>
      <c r="EM174" s="229"/>
      <c r="EN174" s="229"/>
      <c r="EO174" s="229"/>
      <c r="EP174" s="229"/>
      <c r="EQ174" s="229"/>
      <c r="ER174" s="1485">
        <v>350</v>
      </c>
      <c r="ES174" s="229"/>
      <c r="ET174" s="229"/>
      <c r="EU174" s="229">
        <f t="shared" ref="EU174" si="3411">+EP174+EQ174+ER174</f>
        <v>350</v>
      </c>
      <c r="EV174" s="265"/>
      <c r="EW174" s="237">
        <f t="shared" ref="EW174" si="3412">IF($I174&lt;=15,EL174/2,EL174)</f>
        <v>20.73</v>
      </c>
      <c r="EX174" s="237">
        <f t="shared" ref="EX174" si="3413">IF($I174&lt;=15,EM174/2,EM174)</f>
        <v>0</v>
      </c>
      <c r="EY174" s="237">
        <f t="shared" ref="EY174" si="3414">IF($I174&lt;=15,EN174/2,EN174)</f>
        <v>0</v>
      </c>
      <c r="EZ174" s="237">
        <f t="shared" ref="EZ174" si="3415">IF($I174&lt;=15,EO174/2,EO174)</f>
        <v>0</v>
      </c>
      <c r="FA174" s="237">
        <f t="shared" ref="FA174" si="3416">IF($I174&lt;=15,EP174/2,EP174)</f>
        <v>0</v>
      </c>
      <c r="FB174" s="237">
        <f t="shared" ref="FB174" si="3417">IF($I174&lt;=15,EQ174/2,EQ174)</f>
        <v>0</v>
      </c>
      <c r="FC174" s="237">
        <f t="shared" ref="FC174" si="3418">IF($I174&lt;=15,ER174/2,ER174)</f>
        <v>175</v>
      </c>
      <c r="FD174" s="237">
        <f t="shared" ref="FD174" si="3419">IF($I174&lt;=15,ES174/2,ES174)</f>
        <v>0</v>
      </c>
      <c r="FE174" s="237">
        <f t="shared" ref="FE174" si="3420">IF($I174&lt;=15,ET174/2,ET174)</f>
        <v>0</v>
      </c>
      <c r="FF174" s="237">
        <f t="shared" ref="FF174" si="3421">IF($I174&lt;=15,EU174/2,EU174)</f>
        <v>175</v>
      </c>
      <c r="FG174" s="247"/>
      <c r="FH174" s="247"/>
      <c r="FI174" s="247"/>
      <c r="FJ174" s="247"/>
      <c r="FK174" s="247"/>
      <c r="FL174" s="247"/>
      <c r="FN174" s="1370"/>
      <c r="FO174" s="1370"/>
      <c r="FP174" s="1371"/>
      <c r="FQ174" s="1370"/>
      <c r="FR174" s="1372"/>
    </row>
    <row r="175" spans="1:179" s="246" customFormat="1" ht="15" customHeight="1" outlineLevel="1">
      <c r="A175" s="846">
        <v>203010</v>
      </c>
      <c r="B175" s="302" t="e">
        <f>+#REF!+1</f>
        <v>#REF!</v>
      </c>
      <c r="C175" s="227" t="s">
        <v>484</v>
      </c>
      <c r="D175" s="228" t="s">
        <v>485</v>
      </c>
      <c r="E175" s="229" t="s">
        <v>20</v>
      </c>
      <c r="F175" s="231">
        <v>4250</v>
      </c>
      <c r="G175" s="230">
        <v>250</v>
      </c>
      <c r="H175" s="230">
        <f t="shared" ref="H175" si="3422">+F175+G175</f>
        <v>4500</v>
      </c>
      <c r="I175" s="231">
        <v>15</v>
      </c>
      <c r="J175" s="267">
        <v>1</v>
      </c>
      <c r="K175" s="234">
        <v>0</v>
      </c>
      <c r="L175" s="234">
        <v>0</v>
      </c>
      <c r="M175" s="234">
        <v>0</v>
      </c>
      <c r="N175" s="234">
        <v>0</v>
      </c>
      <c r="O175" s="234">
        <v>1</v>
      </c>
      <c r="P175" s="235"/>
      <c r="Q175" s="268"/>
      <c r="R175" s="231">
        <f t="shared" ref="R175" si="3423">($F175/30/8*1.5)*Q175</f>
        <v>0</v>
      </c>
      <c r="S175" s="237"/>
      <c r="T175" s="231">
        <f t="shared" ref="T175" si="3424">($F175/30/8*2)*S175</f>
        <v>0</v>
      </c>
      <c r="U175" s="237"/>
      <c r="V175" s="269">
        <f t="shared" ref="V175" si="3425">($F175/30/8*1.5)*U175</f>
        <v>0</v>
      </c>
      <c r="W175" s="237"/>
      <c r="X175" s="231">
        <f t="shared" ref="X175" si="3426">($F175/30/8*2)*W175</f>
        <v>0</v>
      </c>
      <c r="Y175" s="237"/>
      <c r="Z175" s="231">
        <f t="shared" ref="Z175" si="3427">(($F175/30/8)*1.5)*Y175</f>
        <v>0</v>
      </c>
      <c r="AA175" s="238"/>
      <c r="AB175" s="231">
        <f t="shared" ref="AB175" si="3428">(($F175/30/8)*2)*AA175</f>
        <v>0</v>
      </c>
      <c r="AC175" s="238"/>
      <c r="AD175" s="231">
        <f t="shared" ref="AD175" si="3429">(($F175/30/8)*1.5)*AC175</f>
        <v>0</v>
      </c>
      <c r="AE175" s="238"/>
      <c r="AF175" s="231">
        <f t="shared" ref="AF175" si="3430">(($F175/30/8)*2)*AE175</f>
        <v>0</v>
      </c>
      <c r="AG175" s="231"/>
      <c r="AH175" s="231">
        <f t="shared" ref="AH175" si="3431">(($F175/30/8)*1.5)*AG175</f>
        <v>0</v>
      </c>
      <c r="AI175" s="238"/>
      <c r="AJ175" s="231">
        <f t="shared" ref="AJ175" si="3432">(($F175/30/8)*2)*AI175</f>
        <v>0</v>
      </c>
      <c r="AK175" s="230"/>
      <c r="AL175" s="230"/>
      <c r="AM175" s="230"/>
      <c r="AN175" s="230"/>
      <c r="AO175" s="230"/>
      <c r="AP175" s="230"/>
      <c r="AQ175" s="230"/>
      <c r="AR175" s="230"/>
      <c r="AS175" s="230"/>
      <c r="AT175" s="230"/>
      <c r="AU175" s="230"/>
      <c r="AV175" s="270"/>
      <c r="AW175" s="231">
        <f t="shared" ref="AW175" si="3433">((F175/30)*I175)*$J175</f>
        <v>2125</v>
      </c>
      <c r="AX175" s="231">
        <f>((G175/30)*I175)*$J175</f>
        <v>125.00000000000001</v>
      </c>
      <c r="AY175" s="231">
        <f t="shared" ref="AY175" si="3434">Q175</f>
        <v>0</v>
      </c>
      <c r="AZ175" s="231">
        <f t="shared" ref="AZ175" si="3435">R175</f>
        <v>0</v>
      </c>
      <c r="BA175" s="231">
        <f t="shared" ref="BA175" si="3436">S175</f>
        <v>0</v>
      </c>
      <c r="BB175" s="231">
        <f t="shared" ref="BB175" si="3437">T175</f>
        <v>0</v>
      </c>
      <c r="BC175" s="231">
        <f t="shared" ref="BC175" si="3438">AK175+AP175</f>
        <v>0</v>
      </c>
      <c r="BD175" s="231">
        <f t="shared" si="3328"/>
        <v>269.23750000000001</v>
      </c>
      <c r="BE175" s="231">
        <f t="shared" ref="BE175" si="3439">SUM(AW175:BD175)-AY175-BA175</f>
        <v>2519.2375000000002</v>
      </c>
      <c r="BF175" s="231">
        <f t="shared" si="3330"/>
        <v>0</v>
      </c>
      <c r="BG175" s="231">
        <f t="shared" si="3331"/>
        <v>0</v>
      </c>
      <c r="BH175" s="231">
        <f t="shared" ref="BH175" si="3440">U175</f>
        <v>0</v>
      </c>
      <c r="BI175" s="231">
        <f t="shared" ref="BI175" si="3441">V175</f>
        <v>0</v>
      </c>
      <c r="BJ175" s="231">
        <f t="shared" ref="BJ175" si="3442">W175</f>
        <v>0</v>
      </c>
      <c r="BK175" s="231">
        <f t="shared" ref="BK175" si="3443">X175</f>
        <v>0</v>
      </c>
      <c r="BL175" s="231">
        <f t="shared" ref="BL175" si="3444">AL175+AQ175</f>
        <v>0</v>
      </c>
      <c r="BM175" s="231">
        <f t="shared" si="3337"/>
        <v>0</v>
      </c>
      <c r="BN175" s="230">
        <f t="shared" ref="BN175" si="3445">SUM(BF175:BM175)-BH175-BJ175</f>
        <v>0</v>
      </c>
      <c r="BO175" s="231">
        <f t="shared" si="3339"/>
        <v>0</v>
      </c>
      <c r="BP175" s="231">
        <f t="shared" si="3340"/>
        <v>0</v>
      </c>
      <c r="BQ175" s="231">
        <f t="shared" ref="BQ175" si="3446">Y175</f>
        <v>0</v>
      </c>
      <c r="BR175" s="231">
        <f t="shared" ref="BR175" si="3447">Z175</f>
        <v>0</v>
      </c>
      <c r="BS175" s="231">
        <f t="shared" ref="BS175" si="3448">AA175</f>
        <v>0</v>
      </c>
      <c r="BT175" s="231">
        <f t="shared" ref="BT175" si="3449">AB175</f>
        <v>0</v>
      </c>
      <c r="BU175" s="231">
        <f t="shared" ref="BU175" si="3450">AM175+AR175</f>
        <v>0</v>
      </c>
      <c r="BV175" s="231">
        <f t="shared" si="3346"/>
        <v>0</v>
      </c>
      <c r="BW175" s="231">
        <f t="shared" ref="BW175" si="3451">SUM(BO175:BV175)-BQ175-BS175</f>
        <v>0</v>
      </c>
      <c r="BX175" s="271">
        <f t="shared" si="3348"/>
        <v>0</v>
      </c>
      <c r="BY175" s="272">
        <f t="shared" si="3349"/>
        <v>0</v>
      </c>
      <c r="BZ175" s="272">
        <f t="shared" ref="BZ175" si="3452">AC175</f>
        <v>0</v>
      </c>
      <c r="CA175" s="272">
        <f t="shared" ref="CA175" si="3453">AD175</f>
        <v>0</v>
      </c>
      <c r="CB175" s="272">
        <f t="shared" ref="CB175" si="3454">AE175</f>
        <v>0</v>
      </c>
      <c r="CC175" s="272">
        <f t="shared" ref="CC175" si="3455">AF175</f>
        <v>0</v>
      </c>
      <c r="CD175" s="272">
        <f t="shared" ref="CD175" si="3456">AN175+AS175</f>
        <v>0</v>
      </c>
      <c r="CE175" s="272">
        <f t="shared" ref="CE175" si="3457">(BX175+CA175+CC175)*0.1267</f>
        <v>0</v>
      </c>
      <c r="CF175" s="272">
        <f t="shared" ref="CF175" si="3458">SUM(BX175:CE175)-BZ175-CB175</f>
        <v>0</v>
      </c>
      <c r="CG175" s="272">
        <f t="shared" ref="CG175" si="3459">(($F175/30)*$I175)*N175</f>
        <v>0</v>
      </c>
      <c r="CH175" s="272">
        <f t="shared" si="3358"/>
        <v>0</v>
      </c>
      <c r="CI175" s="272">
        <f t="shared" ref="CI175" si="3460">+AG175</f>
        <v>0</v>
      </c>
      <c r="CJ175" s="272">
        <f t="shared" ref="CJ175" si="3461">AH175</f>
        <v>0</v>
      </c>
      <c r="CK175" s="272">
        <f t="shared" ref="CK175" si="3462">AI175</f>
        <v>0</v>
      </c>
      <c r="CL175" s="272">
        <f t="shared" ref="CL175" si="3463">AJ175</f>
        <v>0</v>
      </c>
      <c r="CM175" s="272">
        <f t="shared" ref="CM175" si="3464">AO175+AT175</f>
        <v>0</v>
      </c>
      <c r="CN175" s="272">
        <f t="shared" ref="CN175" si="3465">(CG175+CJ175+CL175)*0.1267</f>
        <v>0</v>
      </c>
      <c r="CO175" s="273">
        <f t="shared" ref="CO175" si="3466">SUM(CG175:CN175)-CI175-CK175</f>
        <v>0</v>
      </c>
      <c r="CQ175" s="229" t="s">
        <v>20</v>
      </c>
      <c r="CR175" s="231">
        <f t="shared" si="3366"/>
        <v>2125</v>
      </c>
      <c r="CS175" s="231">
        <f t="shared" si="3367"/>
        <v>125.00000000000001</v>
      </c>
      <c r="CT175" s="231">
        <f t="shared" si="3368"/>
        <v>0</v>
      </c>
      <c r="CU175" s="231">
        <f t="shared" si="3369"/>
        <v>0</v>
      </c>
      <c r="CV175" s="231">
        <f t="shared" si="3370"/>
        <v>0</v>
      </c>
      <c r="CW175" s="231">
        <f t="shared" si="3371"/>
        <v>0</v>
      </c>
      <c r="CX175" s="231">
        <f t="shared" si="3372"/>
        <v>0</v>
      </c>
      <c r="CY175" s="231">
        <f t="shared" ref="CY175" si="3467">IF($CQ175="PROQUIMA",$BD175+$BM175+$BV175+$CE175+CN175,0)</f>
        <v>269.23750000000001</v>
      </c>
      <c r="CZ175" s="231">
        <f t="shared" ref="CZ175" si="3468">SUM(CR175:CY175)-CT175-CV175</f>
        <v>2519.2375000000002</v>
      </c>
      <c r="DA175" s="231">
        <f t="shared" si="3375"/>
        <v>0</v>
      </c>
      <c r="DB175" s="231">
        <f t="shared" si="3376"/>
        <v>0</v>
      </c>
      <c r="DC175" s="231">
        <f t="shared" si="3377"/>
        <v>0</v>
      </c>
      <c r="DD175" s="231">
        <f t="shared" si="3378"/>
        <v>0</v>
      </c>
      <c r="DE175" s="231">
        <f t="shared" si="3379"/>
        <v>0</v>
      </c>
      <c r="DF175" s="231">
        <f t="shared" si="3380"/>
        <v>0</v>
      </c>
      <c r="DG175" s="231">
        <f t="shared" si="3381"/>
        <v>0</v>
      </c>
      <c r="DH175" s="231">
        <f t="shared" si="3382"/>
        <v>0</v>
      </c>
      <c r="DI175" s="231">
        <f t="shared" ref="DI175" si="3469">SUM(DA175:DH175)-DC175-DE175</f>
        <v>0</v>
      </c>
      <c r="DJ175" s="231">
        <f t="shared" si="3384"/>
        <v>0</v>
      </c>
      <c r="DK175" s="231">
        <f t="shared" si="3385"/>
        <v>0</v>
      </c>
      <c r="DL175" s="231">
        <f t="shared" si="3386"/>
        <v>0</v>
      </c>
      <c r="DM175" s="231">
        <f t="shared" si="3387"/>
        <v>0</v>
      </c>
      <c r="DN175" s="231">
        <f t="shared" si="3388"/>
        <v>0</v>
      </c>
      <c r="DO175" s="231">
        <f t="shared" si="3389"/>
        <v>0</v>
      </c>
      <c r="DP175" s="231">
        <f t="shared" si="3390"/>
        <v>0</v>
      </c>
      <c r="DQ175" s="231">
        <f t="shared" si="3391"/>
        <v>0</v>
      </c>
      <c r="DR175" s="231">
        <f t="shared" ref="DR175" si="3470">SUM(DJ175:DQ175)-DL175-DN175</f>
        <v>0</v>
      </c>
      <c r="DS175" s="271">
        <f t="shared" si="3393"/>
        <v>0</v>
      </c>
      <c r="DT175" s="272">
        <f t="shared" si="3394"/>
        <v>0</v>
      </c>
      <c r="DU175" s="272">
        <f t="shared" si="3395"/>
        <v>0</v>
      </c>
      <c r="DV175" s="272">
        <f t="shared" si="3396"/>
        <v>0</v>
      </c>
      <c r="DW175" s="272">
        <f t="shared" si="3397"/>
        <v>0</v>
      </c>
      <c r="DX175" s="272">
        <f t="shared" si="3398"/>
        <v>0</v>
      </c>
      <c r="DY175" s="272">
        <f t="shared" si="3399"/>
        <v>0</v>
      </c>
      <c r="DZ175" s="272">
        <f t="shared" si="3400"/>
        <v>0</v>
      </c>
      <c r="EA175" s="272">
        <f t="shared" ref="EA175" si="3471">SUM(DS175:DZ175)-DU175-DW175</f>
        <v>0</v>
      </c>
      <c r="EB175" s="272">
        <f t="shared" si="3402"/>
        <v>0</v>
      </c>
      <c r="EC175" s="272">
        <f t="shared" si="3403"/>
        <v>0</v>
      </c>
      <c r="ED175" s="272">
        <f t="shared" si="3404"/>
        <v>0</v>
      </c>
      <c r="EE175" s="272">
        <f t="shared" si="3405"/>
        <v>0</v>
      </c>
      <c r="EF175" s="272">
        <f t="shared" si="3406"/>
        <v>0</v>
      </c>
      <c r="EG175" s="272">
        <f t="shared" si="3407"/>
        <v>0</v>
      </c>
      <c r="EH175" s="272">
        <f t="shared" si="3408"/>
        <v>0</v>
      </c>
      <c r="EI175" s="272">
        <f t="shared" si="3409"/>
        <v>0</v>
      </c>
      <c r="EJ175" s="273">
        <f t="shared" ref="EJ175" si="3472">SUM(EB175:EI175)-ED175-EF175</f>
        <v>0</v>
      </c>
      <c r="EL175" s="1402">
        <v>16.46</v>
      </c>
      <c r="EM175" s="229"/>
      <c r="EN175" s="229"/>
      <c r="EO175" s="229"/>
      <c r="EP175" s="229"/>
      <c r="EQ175" s="229"/>
      <c r="ER175" s="229"/>
      <c r="ES175" s="229"/>
      <c r="ET175" s="229"/>
      <c r="EU175" s="229">
        <f t="shared" ref="EU175" si="3473">+EP175+EQ175+ER175</f>
        <v>0</v>
      </c>
      <c r="EV175" s="265"/>
      <c r="EW175" s="237">
        <f t="shared" ref="EW175" si="3474">IF($I175&lt;=15,EL175/2,EL175)</f>
        <v>8.23</v>
      </c>
      <c r="EX175" s="237">
        <f t="shared" ref="EX175" si="3475">IF($I175&lt;=15,EM175/2,EM175)</f>
        <v>0</v>
      </c>
      <c r="EY175" s="237">
        <f t="shared" ref="EY175" si="3476">IF($I175&lt;=15,EN175/2,EN175)</f>
        <v>0</v>
      </c>
      <c r="EZ175" s="237">
        <f t="shared" ref="EZ175" si="3477">IF($I175&lt;=15,EO175/2,EO175)</f>
        <v>0</v>
      </c>
      <c r="FA175" s="237">
        <f t="shared" ref="FA175" si="3478">IF($I175&lt;=15,EP175/2,EP175)</f>
        <v>0</v>
      </c>
      <c r="FB175" s="237">
        <f t="shared" ref="FB175" si="3479">IF($I175&lt;=15,EQ175/2,EQ175)</f>
        <v>0</v>
      </c>
      <c r="FC175" s="237">
        <f t="shared" ref="FC175" si="3480">IF($I175&lt;=15,ER175/2,ER175)</f>
        <v>0</v>
      </c>
      <c r="FD175" s="237">
        <f t="shared" ref="FD175" si="3481">IF($I175&lt;=15,ES175/2,ES175)</f>
        <v>0</v>
      </c>
      <c r="FE175" s="237">
        <f t="shared" ref="FE175" si="3482">IF($I175&lt;=15,ET175/2,ET175)</f>
        <v>0</v>
      </c>
      <c r="FF175" s="237">
        <f t="shared" ref="FF175" si="3483">IF($I175&lt;=15,EU175/2,EU175)</f>
        <v>0</v>
      </c>
      <c r="FG175" s="247"/>
      <c r="FH175" s="247"/>
      <c r="FI175" s="247"/>
      <c r="FJ175" s="247"/>
      <c r="FK175" s="247"/>
      <c r="FL175" s="247"/>
      <c r="FN175" s="1370"/>
      <c r="FO175" s="1370"/>
      <c r="FP175" s="1371"/>
      <c r="FQ175" s="1370"/>
      <c r="FR175" s="1372"/>
    </row>
    <row r="176" spans="1:179" s="246" customFormat="1" ht="15" customHeight="1" outlineLevel="1">
      <c r="A176" s="846">
        <v>203010</v>
      </c>
      <c r="B176" s="302"/>
      <c r="C176" s="227" t="s">
        <v>486</v>
      </c>
      <c r="D176" s="228" t="s">
        <v>487</v>
      </c>
      <c r="E176" s="229" t="s">
        <v>20</v>
      </c>
      <c r="F176" s="231">
        <v>5000</v>
      </c>
      <c r="G176" s="230">
        <v>1500</v>
      </c>
      <c r="H176" s="230">
        <f t="shared" ref="H176" si="3484">+F176+G176</f>
        <v>6500</v>
      </c>
      <c r="I176" s="231">
        <v>15</v>
      </c>
      <c r="J176" s="267">
        <v>1</v>
      </c>
      <c r="K176" s="234">
        <v>0</v>
      </c>
      <c r="L176" s="234">
        <v>0</v>
      </c>
      <c r="M176" s="234">
        <v>0</v>
      </c>
      <c r="N176" s="234">
        <v>0</v>
      </c>
      <c r="O176" s="234">
        <v>1</v>
      </c>
      <c r="P176" s="235" t="s">
        <v>488</v>
      </c>
      <c r="Q176" s="268"/>
      <c r="R176" s="231">
        <f t="shared" ref="R176" si="3485">($F176/30/8*1.5)*Q176</f>
        <v>0</v>
      </c>
      <c r="S176" s="237"/>
      <c r="T176" s="231">
        <f t="shared" ref="T176" si="3486">($F176/30/8*2)*S176</f>
        <v>0</v>
      </c>
      <c r="U176" s="237"/>
      <c r="V176" s="269">
        <f t="shared" ref="V176" si="3487">($F176/30/8*1.5)*U176</f>
        <v>0</v>
      </c>
      <c r="W176" s="237"/>
      <c r="X176" s="231">
        <f t="shared" ref="X176" si="3488">($F176/30/8*2)*W176</f>
        <v>0</v>
      </c>
      <c r="Y176" s="237"/>
      <c r="Z176" s="231">
        <f t="shared" ref="Z176" si="3489">(($F176/30/8)*1.5)*Y176</f>
        <v>0</v>
      </c>
      <c r="AA176" s="238"/>
      <c r="AB176" s="231">
        <f t="shared" ref="AB176" si="3490">(($F176/30/8)*2)*AA176</f>
        <v>0</v>
      </c>
      <c r="AC176" s="238"/>
      <c r="AD176" s="231">
        <f t="shared" ref="AD176" si="3491">(($F176/30/8)*1.5)*AC176</f>
        <v>0</v>
      </c>
      <c r="AE176" s="238"/>
      <c r="AF176" s="231">
        <f t="shared" ref="AF176" si="3492">(($F176/30/8)*2)*AE176</f>
        <v>0</v>
      </c>
      <c r="AG176" s="231"/>
      <c r="AH176" s="231">
        <f t="shared" ref="AH176" si="3493">(($F176/30/8)*1.5)*AG176</f>
        <v>0</v>
      </c>
      <c r="AI176" s="238"/>
      <c r="AJ176" s="231">
        <f t="shared" ref="AJ176" si="3494">(($F176/30/8)*2)*AI176</f>
        <v>0</v>
      </c>
      <c r="AK176" s="230"/>
      <c r="AL176" s="230"/>
      <c r="AM176" s="230"/>
      <c r="AN176" s="230"/>
      <c r="AO176" s="230"/>
      <c r="AP176" s="230"/>
      <c r="AQ176" s="230"/>
      <c r="AR176" s="230"/>
      <c r="AS176" s="230"/>
      <c r="AT176" s="230"/>
      <c r="AU176" s="230"/>
      <c r="AV176" s="270"/>
      <c r="AW176" s="231">
        <f t="shared" ref="AW176" si="3495">((F176/30)*I176)*$J176</f>
        <v>2500</v>
      </c>
      <c r="AX176" s="231">
        <f>((G176/30)*I176)*$J176</f>
        <v>750</v>
      </c>
      <c r="AY176" s="231">
        <f t="shared" ref="AY176" si="3496">Q176</f>
        <v>0</v>
      </c>
      <c r="AZ176" s="231">
        <f t="shared" ref="AZ176" si="3497">R176</f>
        <v>0</v>
      </c>
      <c r="BA176" s="231">
        <f t="shared" ref="BA176" si="3498">S176</f>
        <v>0</v>
      </c>
      <c r="BB176" s="231">
        <f t="shared" ref="BB176" si="3499">T176</f>
        <v>0</v>
      </c>
      <c r="BC176" s="231">
        <f t="shared" ref="BC176" si="3500">AK176+AP176</f>
        <v>0</v>
      </c>
      <c r="BD176" s="231">
        <f t="shared" si="3328"/>
        <v>316.75</v>
      </c>
      <c r="BE176" s="231">
        <f t="shared" ref="BE176" si="3501">SUM(AW176:BD176)-AY176-BA176</f>
        <v>3566.75</v>
      </c>
      <c r="BF176" s="231">
        <f t="shared" si="3330"/>
        <v>0</v>
      </c>
      <c r="BG176" s="231">
        <f t="shared" si="3331"/>
        <v>0</v>
      </c>
      <c r="BH176" s="231">
        <f t="shared" ref="BH176" si="3502">U176</f>
        <v>0</v>
      </c>
      <c r="BI176" s="231">
        <f t="shared" ref="BI176" si="3503">V176</f>
        <v>0</v>
      </c>
      <c r="BJ176" s="231">
        <f t="shared" ref="BJ176" si="3504">W176</f>
        <v>0</v>
      </c>
      <c r="BK176" s="231">
        <f t="shared" ref="BK176" si="3505">X176</f>
        <v>0</v>
      </c>
      <c r="BL176" s="231">
        <f t="shared" ref="BL176" si="3506">AL176+AQ176</f>
        <v>0</v>
      </c>
      <c r="BM176" s="231">
        <f t="shared" si="3337"/>
        <v>0</v>
      </c>
      <c r="BN176" s="230">
        <f t="shared" ref="BN176" si="3507">SUM(BF176:BM176)-BH176-BJ176</f>
        <v>0</v>
      </c>
      <c r="BO176" s="231">
        <f t="shared" si="3339"/>
        <v>0</v>
      </c>
      <c r="BP176" s="231">
        <f t="shared" si="3340"/>
        <v>0</v>
      </c>
      <c r="BQ176" s="231">
        <f t="shared" ref="BQ176" si="3508">Y176</f>
        <v>0</v>
      </c>
      <c r="BR176" s="231">
        <f t="shared" ref="BR176" si="3509">Z176</f>
        <v>0</v>
      </c>
      <c r="BS176" s="231">
        <f t="shared" ref="BS176" si="3510">AA176</f>
        <v>0</v>
      </c>
      <c r="BT176" s="231">
        <f t="shared" ref="BT176" si="3511">AB176</f>
        <v>0</v>
      </c>
      <c r="BU176" s="231">
        <f t="shared" ref="BU176" si="3512">AM176+AR176</f>
        <v>0</v>
      </c>
      <c r="BV176" s="231">
        <f t="shared" si="3346"/>
        <v>0</v>
      </c>
      <c r="BW176" s="231">
        <f t="shared" ref="BW176" si="3513">SUM(BO176:BV176)-BQ176-BS176</f>
        <v>0</v>
      </c>
      <c r="BX176" s="271">
        <f t="shared" si="3348"/>
        <v>0</v>
      </c>
      <c r="BY176" s="272">
        <f t="shared" si="3349"/>
        <v>0</v>
      </c>
      <c r="BZ176" s="272">
        <f t="shared" ref="BZ176" si="3514">AC176</f>
        <v>0</v>
      </c>
      <c r="CA176" s="272">
        <f t="shared" ref="CA176" si="3515">AD176</f>
        <v>0</v>
      </c>
      <c r="CB176" s="272">
        <f t="shared" ref="CB176" si="3516">AE176</f>
        <v>0</v>
      </c>
      <c r="CC176" s="272">
        <f t="shared" ref="CC176" si="3517">AF176</f>
        <v>0</v>
      </c>
      <c r="CD176" s="272">
        <f t="shared" ref="CD176" si="3518">AN176+AS176</f>
        <v>0</v>
      </c>
      <c r="CE176" s="272">
        <f t="shared" ref="CE176" si="3519">(BX176+CA176+CC176)*0.1267</f>
        <v>0</v>
      </c>
      <c r="CF176" s="272">
        <f t="shared" ref="CF176" si="3520">SUM(BX176:CE176)-BZ176-CB176</f>
        <v>0</v>
      </c>
      <c r="CG176" s="272">
        <f t="shared" ref="CG176" si="3521">(($F176/30)*$I176)*N176</f>
        <v>0</v>
      </c>
      <c r="CH176" s="272">
        <f t="shared" si="3358"/>
        <v>0</v>
      </c>
      <c r="CI176" s="272">
        <f t="shared" ref="CI176" si="3522">+AG176</f>
        <v>0</v>
      </c>
      <c r="CJ176" s="272">
        <f t="shared" ref="CJ176" si="3523">AH176</f>
        <v>0</v>
      </c>
      <c r="CK176" s="272">
        <f t="shared" ref="CK176" si="3524">AI176</f>
        <v>0</v>
      </c>
      <c r="CL176" s="272">
        <f t="shared" ref="CL176" si="3525">AJ176</f>
        <v>0</v>
      </c>
      <c r="CM176" s="272">
        <f t="shared" ref="CM176" si="3526">AO176+AT176</f>
        <v>0</v>
      </c>
      <c r="CN176" s="272">
        <f t="shared" ref="CN176" si="3527">(CG176+CJ176+CL176)*0.1267</f>
        <v>0</v>
      </c>
      <c r="CO176" s="273">
        <f t="shared" ref="CO176" si="3528">SUM(CG176:CN176)-CI176-CK176</f>
        <v>0</v>
      </c>
      <c r="CQ176" s="229" t="s">
        <v>20</v>
      </c>
      <c r="CR176" s="231">
        <f t="shared" si="3366"/>
        <v>2500</v>
      </c>
      <c r="CS176" s="231">
        <f t="shared" si="3367"/>
        <v>750</v>
      </c>
      <c r="CT176" s="231">
        <f t="shared" si="3368"/>
        <v>0</v>
      </c>
      <c r="CU176" s="231">
        <f t="shared" si="3369"/>
        <v>0</v>
      </c>
      <c r="CV176" s="231">
        <f t="shared" si="3370"/>
        <v>0</v>
      </c>
      <c r="CW176" s="231">
        <f t="shared" si="3371"/>
        <v>0</v>
      </c>
      <c r="CX176" s="231">
        <f t="shared" si="3372"/>
        <v>0</v>
      </c>
      <c r="CY176" s="231">
        <f t="shared" ref="CY176" si="3529">IF($CQ176="PROQUIMA",$BD176+$BM176+$BV176+$CE176+CN176,0)</f>
        <v>316.75</v>
      </c>
      <c r="CZ176" s="231">
        <f t="shared" ref="CZ176" si="3530">SUM(CR176:CY176)-CT176-CV176</f>
        <v>3566.75</v>
      </c>
      <c r="DA176" s="231">
        <f t="shared" si="3375"/>
        <v>0</v>
      </c>
      <c r="DB176" s="231">
        <f t="shared" si="3376"/>
        <v>0</v>
      </c>
      <c r="DC176" s="231">
        <f t="shared" si="3377"/>
        <v>0</v>
      </c>
      <c r="DD176" s="231">
        <f t="shared" si="3378"/>
        <v>0</v>
      </c>
      <c r="DE176" s="231">
        <f t="shared" si="3379"/>
        <v>0</v>
      </c>
      <c r="DF176" s="231">
        <f t="shared" si="3380"/>
        <v>0</v>
      </c>
      <c r="DG176" s="231">
        <f t="shared" si="3381"/>
        <v>0</v>
      </c>
      <c r="DH176" s="231">
        <f t="shared" si="3382"/>
        <v>0</v>
      </c>
      <c r="DI176" s="231">
        <f t="shared" ref="DI176" si="3531">SUM(DA176:DH176)-DC176-DE176</f>
        <v>0</v>
      </c>
      <c r="DJ176" s="231">
        <f t="shared" si="3384"/>
        <v>0</v>
      </c>
      <c r="DK176" s="231">
        <f t="shared" si="3385"/>
        <v>0</v>
      </c>
      <c r="DL176" s="231">
        <f t="shared" si="3386"/>
        <v>0</v>
      </c>
      <c r="DM176" s="231">
        <f t="shared" si="3387"/>
        <v>0</v>
      </c>
      <c r="DN176" s="231">
        <f t="shared" si="3388"/>
        <v>0</v>
      </c>
      <c r="DO176" s="231">
        <f t="shared" si="3389"/>
        <v>0</v>
      </c>
      <c r="DP176" s="231">
        <f t="shared" si="3390"/>
        <v>0</v>
      </c>
      <c r="DQ176" s="231">
        <f t="shared" si="3391"/>
        <v>0</v>
      </c>
      <c r="DR176" s="231">
        <f t="shared" ref="DR176" si="3532">SUM(DJ176:DQ176)-DL176-DN176</f>
        <v>0</v>
      </c>
      <c r="DS176" s="271">
        <f t="shared" si="3393"/>
        <v>0</v>
      </c>
      <c r="DT176" s="272">
        <f t="shared" si="3394"/>
        <v>0</v>
      </c>
      <c r="DU176" s="272">
        <f t="shared" si="3395"/>
        <v>0</v>
      </c>
      <c r="DV176" s="272">
        <f t="shared" si="3396"/>
        <v>0</v>
      </c>
      <c r="DW176" s="272">
        <f t="shared" si="3397"/>
        <v>0</v>
      </c>
      <c r="DX176" s="272">
        <f t="shared" si="3398"/>
        <v>0</v>
      </c>
      <c r="DY176" s="272">
        <f t="shared" si="3399"/>
        <v>0</v>
      </c>
      <c r="DZ176" s="272">
        <f t="shared" si="3400"/>
        <v>0</v>
      </c>
      <c r="EA176" s="272">
        <f t="shared" ref="EA176" si="3533">SUM(DS176:DZ176)-DU176-DW176</f>
        <v>0</v>
      </c>
      <c r="EB176" s="272">
        <f t="shared" si="3402"/>
        <v>0</v>
      </c>
      <c r="EC176" s="272">
        <f t="shared" si="3403"/>
        <v>0</v>
      </c>
      <c r="ED176" s="272">
        <f t="shared" si="3404"/>
        <v>0</v>
      </c>
      <c r="EE176" s="272">
        <f t="shared" si="3405"/>
        <v>0</v>
      </c>
      <c r="EF176" s="272">
        <f t="shared" si="3406"/>
        <v>0</v>
      </c>
      <c r="EG176" s="272">
        <f t="shared" si="3407"/>
        <v>0</v>
      </c>
      <c r="EH176" s="272">
        <f t="shared" si="3408"/>
        <v>0</v>
      </c>
      <c r="EI176" s="272">
        <f t="shared" si="3409"/>
        <v>0</v>
      </c>
      <c r="EJ176" s="273">
        <f t="shared" ref="EJ176" si="3534">SUM(EB176:EI176)-ED176-EF176</f>
        <v>0</v>
      </c>
      <c r="EL176" s="1402">
        <v>112.92</v>
      </c>
      <c r="EM176" s="229"/>
      <c r="EN176" s="229"/>
      <c r="EO176" s="229"/>
      <c r="EP176" s="229"/>
      <c r="EQ176" s="229"/>
      <c r="ER176" s="1485">
        <v>350</v>
      </c>
      <c r="ES176" s="229"/>
      <c r="ET176" s="229"/>
      <c r="EU176" s="229">
        <f t="shared" ref="EU176" si="3535">+EP176+EQ176+ER176</f>
        <v>350</v>
      </c>
      <c r="EV176" s="265"/>
      <c r="EW176" s="237">
        <f t="shared" ref="EW176" si="3536">IF($I176&lt;=15,EL176/2,EL176)</f>
        <v>56.46</v>
      </c>
      <c r="EX176" s="237">
        <f t="shared" ref="EX176" si="3537">IF($I176&lt;=15,EM176/2,EM176)</f>
        <v>0</v>
      </c>
      <c r="EY176" s="237">
        <f t="shared" ref="EY176" si="3538">IF($I176&lt;=15,EN176/2,EN176)</f>
        <v>0</v>
      </c>
      <c r="EZ176" s="237">
        <f t="shared" ref="EZ176" si="3539">IF($I176&lt;=15,EO176/2,EO176)</f>
        <v>0</v>
      </c>
      <c r="FA176" s="237">
        <f t="shared" ref="FA176" si="3540">IF($I176&lt;=15,EP176/2,EP176)</f>
        <v>0</v>
      </c>
      <c r="FB176" s="237">
        <f t="shared" ref="FB176" si="3541">IF($I176&lt;=15,EQ176/2,EQ176)</f>
        <v>0</v>
      </c>
      <c r="FC176" s="237">
        <f t="shared" ref="FC176" si="3542">IF($I176&lt;=15,ER176/2,ER176)</f>
        <v>175</v>
      </c>
      <c r="FD176" s="237">
        <f t="shared" ref="FD176" si="3543">IF($I176&lt;=15,ES176/2,ES176)</f>
        <v>0</v>
      </c>
      <c r="FE176" s="237">
        <f t="shared" ref="FE176" si="3544">IF($I176&lt;=15,ET176/2,ET176)</f>
        <v>0</v>
      </c>
      <c r="FF176" s="237">
        <f t="shared" ref="FF176" si="3545">IF($I176&lt;=15,EU176/2,EU176)</f>
        <v>175</v>
      </c>
      <c r="FG176" s="247"/>
      <c r="FH176" s="247"/>
      <c r="FI176" s="247"/>
      <c r="FJ176" s="247"/>
      <c r="FK176" s="247"/>
      <c r="FL176" s="247"/>
      <c r="FN176" s="1370"/>
      <c r="FO176" s="1370"/>
      <c r="FP176" s="1371"/>
      <c r="FQ176" s="1370"/>
      <c r="FR176" s="1372"/>
    </row>
    <row r="177" spans="1:191" s="246" customFormat="1" ht="15" customHeight="1" outlineLevel="1">
      <c r="A177" s="846">
        <v>203010</v>
      </c>
      <c r="B177" s="302" t="e">
        <f>+B175+1</f>
        <v>#REF!</v>
      </c>
      <c r="C177" s="227" t="s">
        <v>489</v>
      </c>
      <c r="D177" s="228" t="s">
        <v>483</v>
      </c>
      <c r="E177" s="229" t="s">
        <v>20</v>
      </c>
      <c r="F177" s="231">
        <v>4250</v>
      </c>
      <c r="G177" s="230">
        <v>500</v>
      </c>
      <c r="H177" s="230">
        <f t="shared" ref="H177:H179" si="3546">+F177+G177</f>
        <v>4750</v>
      </c>
      <c r="I177" s="231">
        <v>15</v>
      </c>
      <c r="J177" s="267">
        <v>1</v>
      </c>
      <c r="K177" s="234">
        <v>0</v>
      </c>
      <c r="L177" s="234">
        <v>0</v>
      </c>
      <c r="M177" s="234">
        <v>0</v>
      </c>
      <c r="N177" s="234">
        <v>0</v>
      </c>
      <c r="O177" s="234">
        <v>1</v>
      </c>
      <c r="P177" s="235"/>
      <c r="Q177" s="268"/>
      <c r="R177" s="231">
        <f t="shared" ref="R177:R178" si="3547">($F177/30/8*1.5)*Q177</f>
        <v>0</v>
      </c>
      <c r="S177" s="237"/>
      <c r="T177" s="231">
        <f t="shared" ref="T177:T178" si="3548">($F177/30/8*2)*S177</f>
        <v>0</v>
      </c>
      <c r="U177" s="237"/>
      <c r="V177" s="269">
        <f t="shared" ref="V177:V178" si="3549">($F177/30/8*1.5)*U177</f>
        <v>0</v>
      </c>
      <c r="W177" s="237"/>
      <c r="X177" s="231">
        <f t="shared" ref="X177:X178" si="3550">($F177/30/8*2)*W177</f>
        <v>0</v>
      </c>
      <c r="Y177" s="237"/>
      <c r="Z177" s="231">
        <f t="shared" ref="Z177:Z178" si="3551">(($F177/30/8)*1.5)*Y177</f>
        <v>0</v>
      </c>
      <c r="AA177" s="238"/>
      <c r="AB177" s="231">
        <f t="shared" ref="AB177" si="3552">(($F177/30/8)*2)*AA177</f>
        <v>0</v>
      </c>
      <c r="AC177" s="238"/>
      <c r="AD177" s="231">
        <f t="shared" ref="AD177" si="3553">(($F177/30/8)*1.5)*AC177</f>
        <v>0</v>
      </c>
      <c r="AE177" s="238"/>
      <c r="AF177" s="231">
        <f t="shared" ref="AF177" si="3554">(($F177/30/8)*2)*AE177</f>
        <v>0</v>
      </c>
      <c r="AG177" s="231"/>
      <c r="AH177" s="231">
        <f t="shared" ref="AH177:AH178" si="3555">(($F177/30/8)*1.5)*AG177</f>
        <v>0</v>
      </c>
      <c r="AI177" s="238"/>
      <c r="AJ177" s="231">
        <f t="shared" ref="AJ177:AJ178" si="3556">(($F177/30/8)*2)*AI177</f>
        <v>0</v>
      </c>
      <c r="AK177" s="230"/>
      <c r="AL177" s="230"/>
      <c r="AM177" s="230"/>
      <c r="AN177" s="230"/>
      <c r="AO177" s="230"/>
      <c r="AP177" s="230"/>
      <c r="AQ177" s="230"/>
      <c r="AR177" s="230"/>
      <c r="AS177" s="230"/>
      <c r="AT177" s="230"/>
      <c r="AU177" s="230"/>
      <c r="AV177" s="270"/>
      <c r="AW177" s="231">
        <f t="shared" ref="AW177" si="3557">((F177/30)*I177)*$J177</f>
        <v>2125</v>
      </c>
      <c r="AX177" s="231">
        <f>((G177/30)*I177)*$J177</f>
        <v>250.00000000000003</v>
      </c>
      <c r="AY177" s="231">
        <f t="shared" ref="AY177" si="3558">Q177</f>
        <v>0</v>
      </c>
      <c r="AZ177" s="231">
        <f t="shared" ref="AZ177" si="3559">R177</f>
        <v>0</v>
      </c>
      <c r="BA177" s="231">
        <f t="shared" ref="BA177" si="3560">S177</f>
        <v>0</v>
      </c>
      <c r="BB177" s="231">
        <f t="shared" ref="BB177" si="3561">T177</f>
        <v>0</v>
      </c>
      <c r="BC177" s="231">
        <f t="shared" ref="BC177" si="3562">AK177+AP177</f>
        <v>0</v>
      </c>
      <c r="BD177" s="231">
        <f t="shared" si="3328"/>
        <v>269.23750000000001</v>
      </c>
      <c r="BE177" s="231">
        <f t="shared" ref="BE177" si="3563">SUM(AW177:BD177)-AY177-BA177</f>
        <v>2644.2375000000002</v>
      </c>
      <c r="BF177" s="231">
        <f t="shared" si="3330"/>
        <v>0</v>
      </c>
      <c r="BG177" s="231">
        <f t="shared" si="3331"/>
        <v>0</v>
      </c>
      <c r="BH177" s="231">
        <f t="shared" ref="BH177" si="3564">U177</f>
        <v>0</v>
      </c>
      <c r="BI177" s="231">
        <f t="shared" ref="BI177" si="3565">V177</f>
        <v>0</v>
      </c>
      <c r="BJ177" s="231">
        <f t="shared" ref="BJ177" si="3566">W177</f>
        <v>0</v>
      </c>
      <c r="BK177" s="231">
        <f t="shared" ref="BK177" si="3567">X177</f>
        <v>0</v>
      </c>
      <c r="BL177" s="231">
        <f t="shared" ref="BL177" si="3568">AL177+AQ177</f>
        <v>0</v>
      </c>
      <c r="BM177" s="231">
        <f t="shared" si="3337"/>
        <v>0</v>
      </c>
      <c r="BN177" s="230">
        <f t="shared" ref="BN177" si="3569">SUM(BF177:BM177)-BH177-BJ177</f>
        <v>0</v>
      </c>
      <c r="BO177" s="231">
        <f t="shared" si="3339"/>
        <v>0</v>
      </c>
      <c r="BP177" s="231">
        <f t="shared" si="3340"/>
        <v>0</v>
      </c>
      <c r="BQ177" s="231">
        <f t="shared" ref="BQ177" si="3570">Y177</f>
        <v>0</v>
      </c>
      <c r="BR177" s="231">
        <f t="shared" ref="BR177" si="3571">Z177</f>
        <v>0</v>
      </c>
      <c r="BS177" s="231">
        <f t="shared" ref="BS177" si="3572">AA177</f>
        <v>0</v>
      </c>
      <c r="BT177" s="231">
        <f t="shared" ref="BT177" si="3573">AB177</f>
        <v>0</v>
      </c>
      <c r="BU177" s="231">
        <f t="shared" ref="BU177" si="3574">AM177+AR177</f>
        <v>0</v>
      </c>
      <c r="BV177" s="231">
        <f t="shared" si="3346"/>
        <v>0</v>
      </c>
      <c r="BW177" s="231">
        <f t="shared" ref="BW177" si="3575">SUM(BO177:BV177)-BQ177-BS177</f>
        <v>0</v>
      </c>
      <c r="BX177" s="271">
        <f t="shared" si="3348"/>
        <v>0</v>
      </c>
      <c r="BY177" s="272">
        <f t="shared" si="3349"/>
        <v>0</v>
      </c>
      <c r="BZ177" s="272">
        <f t="shared" ref="BZ177" si="3576">AC177</f>
        <v>0</v>
      </c>
      <c r="CA177" s="272">
        <f t="shared" ref="CA177" si="3577">AD177</f>
        <v>0</v>
      </c>
      <c r="CB177" s="272">
        <f t="shared" ref="CB177" si="3578">AE177</f>
        <v>0</v>
      </c>
      <c r="CC177" s="272">
        <f t="shared" ref="CC177" si="3579">AF177</f>
        <v>0</v>
      </c>
      <c r="CD177" s="272">
        <f t="shared" ref="CD177" si="3580">AN177+AS177</f>
        <v>0</v>
      </c>
      <c r="CE177" s="272">
        <f t="shared" ref="CE177" si="3581">(BX177+CA177+CC177)*0.1267</f>
        <v>0</v>
      </c>
      <c r="CF177" s="272">
        <f t="shared" ref="CF177" si="3582">SUM(BX177:CE177)-BZ177-CB177</f>
        <v>0</v>
      </c>
      <c r="CG177" s="272">
        <f t="shared" ref="CG177:CG178" si="3583">(($F177/30)*$I177)*N177</f>
        <v>0</v>
      </c>
      <c r="CH177" s="272">
        <f t="shared" si="3358"/>
        <v>0</v>
      </c>
      <c r="CI177" s="272">
        <f t="shared" ref="CI177:CI178" si="3584">+AG177</f>
        <v>0</v>
      </c>
      <c r="CJ177" s="272">
        <f t="shared" ref="CJ177" si="3585">AH177</f>
        <v>0</v>
      </c>
      <c r="CK177" s="272">
        <f t="shared" ref="CK177" si="3586">AI177</f>
        <v>0</v>
      </c>
      <c r="CL177" s="272">
        <f t="shared" ref="CL177" si="3587">AJ177</f>
        <v>0</v>
      </c>
      <c r="CM177" s="272">
        <f t="shared" ref="CM177:CM178" si="3588">AO177+AT177</f>
        <v>0</v>
      </c>
      <c r="CN177" s="272">
        <f t="shared" ref="CN177:CN178" si="3589">(CG177+CJ177+CL177)*0.1267</f>
        <v>0</v>
      </c>
      <c r="CO177" s="273">
        <f t="shared" ref="CO177:CO178" si="3590">SUM(CG177:CN177)-CI177-CK177</f>
        <v>0</v>
      </c>
      <c r="CQ177" s="229" t="s">
        <v>20</v>
      </c>
      <c r="CR177" s="231">
        <f t="shared" si="3366"/>
        <v>2125</v>
      </c>
      <c r="CS177" s="231">
        <f t="shared" si="3367"/>
        <v>250.00000000000003</v>
      </c>
      <c r="CT177" s="231">
        <f t="shared" si="3368"/>
        <v>0</v>
      </c>
      <c r="CU177" s="231">
        <f t="shared" si="3369"/>
        <v>0</v>
      </c>
      <c r="CV177" s="231">
        <f t="shared" si="3370"/>
        <v>0</v>
      </c>
      <c r="CW177" s="231">
        <f t="shared" si="3371"/>
        <v>0</v>
      </c>
      <c r="CX177" s="231">
        <f t="shared" si="3372"/>
        <v>0</v>
      </c>
      <c r="CY177" s="231">
        <f t="shared" ref="CY177" si="3591">IF($CQ177="PROQUIMA",$BD177+$BM177+$BV177+$CE177+CN177,0)</f>
        <v>269.23750000000001</v>
      </c>
      <c r="CZ177" s="231">
        <f t="shared" ref="CZ177" si="3592">SUM(CR177:CY177)-CT177-CV177</f>
        <v>2644.2375000000002</v>
      </c>
      <c r="DA177" s="231">
        <f t="shared" si="3375"/>
        <v>0</v>
      </c>
      <c r="DB177" s="231">
        <f t="shared" si="3376"/>
        <v>0</v>
      </c>
      <c r="DC177" s="231">
        <f t="shared" si="3377"/>
        <v>0</v>
      </c>
      <c r="DD177" s="231">
        <f t="shared" si="3378"/>
        <v>0</v>
      </c>
      <c r="DE177" s="231">
        <f t="shared" si="3379"/>
        <v>0</v>
      </c>
      <c r="DF177" s="231">
        <f t="shared" si="3380"/>
        <v>0</v>
      </c>
      <c r="DG177" s="231">
        <f t="shared" si="3381"/>
        <v>0</v>
      </c>
      <c r="DH177" s="231">
        <f t="shared" si="3382"/>
        <v>0</v>
      </c>
      <c r="DI177" s="231">
        <f t="shared" ref="DI177" si="3593">SUM(DA177:DH177)-DC177-DE177</f>
        <v>0</v>
      </c>
      <c r="DJ177" s="231">
        <f t="shared" si="3384"/>
        <v>0</v>
      </c>
      <c r="DK177" s="231">
        <f t="shared" si="3385"/>
        <v>0</v>
      </c>
      <c r="DL177" s="231">
        <f t="shared" si="3386"/>
        <v>0</v>
      </c>
      <c r="DM177" s="231">
        <f t="shared" si="3387"/>
        <v>0</v>
      </c>
      <c r="DN177" s="231">
        <f t="shared" si="3388"/>
        <v>0</v>
      </c>
      <c r="DO177" s="231">
        <f t="shared" si="3389"/>
        <v>0</v>
      </c>
      <c r="DP177" s="231">
        <f t="shared" si="3390"/>
        <v>0</v>
      </c>
      <c r="DQ177" s="231">
        <f t="shared" si="3391"/>
        <v>0</v>
      </c>
      <c r="DR177" s="231">
        <f t="shared" ref="DR177" si="3594">SUM(DJ177:DQ177)-DL177-DN177</f>
        <v>0</v>
      </c>
      <c r="DS177" s="271">
        <f t="shared" si="3393"/>
        <v>0</v>
      </c>
      <c r="DT177" s="272">
        <f t="shared" si="3394"/>
        <v>0</v>
      </c>
      <c r="DU177" s="272">
        <f t="shared" si="3395"/>
        <v>0</v>
      </c>
      <c r="DV177" s="272">
        <f t="shared" si="3396"/>
        <v>0</v>
      </c>
      <c r="DW177" s="272">
        <f t="shared" si="3397"/>
        <v>0</v>
      </c>
      <c r="DX177" s="272">
        <f t="shared" si="3398"/>
        <v>0</v>
      </c>
      <c r="DY177" s="272">
        <f t="shared" si="3399"/>
        <v>0</v>
      </c>
      <c r="DZ177" s="272">
        <f t="shared" si="3400"/>
        <v>0</v>
      </c>
      <c r="EA177" s="272">
        <f t="shared" ref="EA177" si="3595">SUM(DS177:DZ177)-DU177-DW177</f>
        <v>0</v>
      </c>
      <c r="EB177" s="272">
        <f t="shared" si="3402"/>
        <v>0</v>
      </c>
      <c r="EC177" s="272">
        <f t="shared" si="3403"/>
        <v>0</v>
      </c>
      <c r="ED177" s="272">
        <f t="shared" si="3404"/>
        <v>0</v>
      </c>
      <c r="EE177" s="272">
        <f t="shared" si="3405"/>
        <v>0</v>
      </c>
      <c r="EF177" s="272">
        <f t="shared" si="3406"/>
        <v>0</v>
      </c>
      <c r="EG177" s="272">
        <f t="shared" si="3407"/>
        <v>0</v>
      </c>
      <c r="EH177" s="272">
        <f t="shared" si="3408"/>
        <v>0</v>
      </c>
      <c r="EI177" s="272">
        <f t="shared" si="3409"/>
        <v>0</v>
      </c>
      <c r="EJ177" s="273">
        <f t="shared" ref="EJ177" si="3596">SUM(EB177:EI177)-ED177-EF177</f>
        <v>0</v>
      </c>
      <c r="EL177" s="1402">
        <v>27.82</v>
      </c>
      <c r="EM177" s="229"/>
      <c r="EN177" s="229"/>
      <c r="EO177" s="229"/>
      <c r="EP177" s="229"/>
      <c r="EQ177" s="229"/>
      <c r="ER177" s="1485">
        <v>350</v>
      </c>
      <c r="ES177" s="229"/>
      <c r="ET177" s="229"/>
      <c r="EU177" s="229">
        <f t="shared" ref="EU177:EU179" si="3597">+EP177+EQ177+ER177</f>
        <v>350</v>
      </c>
      <c r="EV177" s="265"/>
      <c r="EW177" s="237">
        <f t="shared" ref="EW177" si="3598">IF($I177&lt;=15,EL177/2,EL177)</f>
        <v>13.91</v>
      </c>
      <c r="EX177" s="237">
        <f t="shared" ref="EX177" si="3599">IF($I177&lt;=15,EM177/2,EM177)</f>
        <v>0</v>
      </c>
      <c r="EY177" s="237">
        <f t="shared" ref="EY177" si="3600">IF($I177&lt;=15,EN177/2,EN177)</f>
        <v>0</v>
      </c>
      <c r="EZ177" s="237">
        <f t="shared" ref="EZ177" si="3601">IF($I177&lt;=15,EO177/2,EO177)</f>
        <v>0</v>
      </c>
      <c r="FA177" s="237">
        <f t="shared" ref="FA177" si="3602">IF($I177&lt;=15,EP177/2,EP177)</f>
        <v>0</v>
      </c>
      <c r="FB177" s="237">
        <f t="shared" ref="FB177" si="3603">IF($I177&lt;=15,EQ177/2,EQ177)</f>
        <v>0</v>
      </c>
      <c r="FC177" s="237">
        <f t="shared" ref="FC177" si="3604">IF($I177&lt;=15,ER177/2,ER177)</f>
        <v>175</v>
      </c>
      <c r="FD177" s="237">
        <f t="shared" ref="FD177" si="3605">IF($I177&lt;=15,ES177/2,ES177)</f>
        <v>0</v>
      </c>
      <c r="FE177" s="237">
        <f t="shared" ref="FE177" si="3606">IF($I177&lt;=15,ET177/2,ET177)</f>
        <v>0</v>
      </c>
      <c r="FF177" s="237">
        <f t="shared" ref="FF177" si="3607">IF($I177&lt;=15,EU177/2,EU177)</f>
        <v>175</v>
      </c>
      <c r="FG177" s="247"/>
      <c r="FH177" s="247"/>
      <c r="FI177" s="247"/>
      <c r="FJ177" s="247"/>
      <c r="FK177" s="247"/>
      <c r="FL177" s="247"/>
      <c r="FN177" s="1370"/>
      <c r="FO177" s="1370"/>
      <c r="FP177" s="1371"/>
      <c r="FQ177" s="1370"/>
      <c r="FR177" s="1372"/>
    </row>
    <row r="178" spans="1:191" s="246" customFormat="1" ht="15" customHeight="1" outlineLevel="1">
      <c r="A178" s="246">
        <v>203010</v>
      </c>
      <c r="B178" s="302" t="e">
        <f t="shared" ref="B178:B179" si="3608">+B177+1</f>
        <v>#REF!</v>
      </c>
      <c r="C178" s="227" t="s">
        <v>490</v>
      </c>
      <c r="D178" s="228" t="s">
        <v>491</v>
      </c>
      <c r="E178" s="229" t="s">
        <v>20</v>
      </c>
      <c r="F178" s="231">
        <v>7500</v>
      </c>
      <c r="G178" s="230">
        <v>2500</v>
      </c>
      <c r="H178" s="230">
        <f t="shared" si="3546"/>
        <v>10000</v>
      </c>
      <c r="I178" s="231">
        <v>15</v>
      </c>
      <c r="J178" s="267">
        <v>1</v>
      </c>
      <c r="K178" s="234">
        <v>0</v>
      </c>
      <c r="L178" s="234">
        <v>0</v>
      </c>
      <c r="M178" s="234">
        <v>0</v>
      </c>
      <c r="N178" s="234">
        <v>0</v>
      </c>
      <c r="O178" s="234">
        <f t="shared" ref="O178:O179" si="3609">SUM(J178:N178)</f>
        <v>1</v>
      </c>
      <c r="P178" s="235"/>
      <c r="Q178" s="268"/>
      <c r="R178" s="231">
        <f t="shared" si="3547"/>
        <v>0</v>
      </c>
      <c r="S178" s="237"/>
      <c r="T178" s="231">
        <f t="shared" si="3548"/>
        <v>0</v>
      </c>
      <c r="U178" s="237"/>
      <c r="V178" s="269">
        <f t="shared" si="3549"/>
        <v>0</v>
      </c>
      <c r="W178" s="237"/>
      <c r="X178" s="231">
        <f t="shared" si="3550"/>
        <v>0</v>
      </c>
      <c r="Y178" s="237"/>
      <c r="Z178" s="231">
        <f t="shared" si="3551"/>
        <v>0</v>
      </c>
      <c r="AA178" s="238"/>
      <c r="AB178" s="231">
        <f t="shared" ref="AB178:AB179" si="3610">(($F178/30/8)*2)*AA178</f>
        <v>0</v>
      </c>
      <c r="AC178" s="238"/>
      <c r="AD178" s="231">
        <f t="shared" ref="AD178:AD179" si="3611">(($F178/30/8)*1.5)*AC178</f>
        <v>0</v>
      </c>
      <c r="AE178" s="238"/>
      <c r="AF178" s="231">
        <f t="shared" ref="AF178:AF179" si="3612">(($F178/30/8)*2)*AE178</f>
        <v>0</v>
      </c>
      <c r="AG178" s="231"/>
      <c r="AH178" s="231">
        <f t="shared" si="3555"/>
        <v>0</v>
      </c>
      <c r="AI178" s="238"/>
      <c r="AJ178" s="231">
        <f t="shared" si="3556"/>
        <v>0</v>
      </c>
      <c r="AK178" s="230"/>
      <c r="AL178" s="230"/>
      <c r="AM178" s="230"/>
      <c r="AN178" s="230"/>
      <c r="AO178" s="230"/>
      <c r="AP178" s="230"/>
      <c r="AQ178" s="230"/>
      <c r="AR178" s="230"/>
      <c r="AS178" s="230"/>
      <c r="AT178" s="230"/>
      <c r="AU178" s="230"/>
      <c r="AV178" s="270"/>
      <c r="AW178" s="231">
        <f t="shared" ref="AW178:AW179" si="3613">((F178/30)*I178)*$J178</f>
        <v>3750</v>
      </c>
      <c r="AX178" s="231">
        <f>((G178/30)*I178)*$J178</f>
        <v>1250</v>
      </c>
      <c r="AY178" s="231">
        <f t="shared" ref="AY178" si="3614">Q178</f>
        <v>0</v>
      </c>
      <c r="AZ178" s="231">
        <f t="shared" ref="AZ178" si="3615">R178</f>
        <v>0</v>
      </c>
      <c r="BA178" s="231">
        <f t="shared" ref="BA178" si="3616">S178</f>
        <v>0</v>
      </c>
      <c r="BB178" s="231">
        <f t="shared" ref="BB178" si="3617">T178</f>
        <v>0</v>
      </c>
      <c r="BC178" s="231">
        <f t="shared" ref="BC178:BC179" si="3618">AK178+AP178</f>
        <v>0</v>
      </c>
      <c r="BD178" s="231">
        <f t="shared" si="3328"/>
        <v>475.125</v>
      </c>
      <c r="BE178" s="231">
        <f t="shared" ref="BE178:BE179" si="3619">SUM(AW178:BD178)-AY178-BA178</f>
        <v>5475.125</v>
      </c>
      <c r="BF178" s="231">
        <f t="shared" si="3330"/>
        <v>0</v>
      </c>
      <c r="BG178" s="231">
        <f t="shared" si="3331"/>
        <v>0</v>
      </c>
      <c r="BH178" s="231">
        <f t="shared" ref="BH178" si="3620">U178</f>
        <v>0</v>
      </c>
      <c r="BI178" s="231">
        <f t="shared" ref="BI178" si="3621">V178</f>
        <v>0</v>
      </c>
      <c r="BJ178" s="231">
        <f t="shared" ref="BJ178" si="3622">W178</f>
        <v>0</v>
      </c>
      <c r="BK178" s="231">
        <f t="shared" ref="BK178" si="3623">X178</f>
        <v>0</v>
      </c>
      <c r="BL178" s="231">
        <f t="shared" ref="BL178:BL179" si="3624">AL178+AQ178</f>
        <v>0</v>
      </c>
      <c r="BM178" s="231">
        <f t="shared" si="3337"/>
        <v>0</v>
      </c>
      <c r="BN178" s="230">
        <f t="shared" ref="BN178:BN179" si="3625">SUM(BF178:BM178)-BH178-BJ178</f>
        <v>0</v>
      </c>
      <c r="BO178" s="231">
        <f t="shared" si="3339"/>
        <v>0</v>
      </c>
      <c r="BP178" s="231">
        <f t="shared" si="3340"/>
        <v>0</v>
      </c>
      <c r="BQ178" s="231">
        <f t="shared" ref="BQ178" si="3626">Y178</f>
        <v>0</v>
      </c>
      <c r="BR178" s="231">
        <f t="shared" ref="BR178" si="3627">Z178</f>
        <v>0</v>
      </c>
      <c r="BS178" s="231">
        <f t="shared" ref="BS178" si="3628">AA178</f>
        <v>0</v>
      </c>
      <c r="BT178" s="231">
        <f t="shared" ref="BT178:BT179" si="3629">AB178</f>
        <v>0</v>
      </c>
      <c r="BU178" s="231">
        <f t="shared" ref="BU178:BU179" si="3630">AM178+AR178</f>
        <v>0</v>
      </c>
      <c r="BV178" s="231">
        <f t="shared" si="3346"/>
        <v>0</v>
      </c>
      <c r="BW178" s="231">
        <f t="shared" ref="BW178:BW179" si="3631">SUM(BO178:BV178)-BQ178-BS178</f>
        <v>0</v>
      </c>
      <c r="BX178" s="271">
        <f t="shared" si="3348"/>
        <v>0</v>
      </c>
      <c r="BY178" s="272">
        <f t="shared" si="3349"/>
        <v>0</v>
      </c>
      <c r="BZ178" s="272">
        <f t="shared" ref="BZ178" si="3632">AC178</f>
        <v>0</v>
      </c>
      <c r="CA178" s="272">
        <f t="shared" ref="CA178" si="3633">AD178</f>
        <v>0</v>
      </c>
      <c r="CB178" s="272">
        <f t="shared" ref="CB178" si="3634">AE178</f>
        <v>0</v>
      </c>
      <c r="CC178" s="272">
        <f t="shared" ref="CC178" si="3635">AF178</f>
        <v>0</v>
      </c>
      <c r="CD178" s="272">
        <f t="shared" ref="CD178:CD179" si="3636">AN178+AS178</f>
        <v>0</v>
      </c>
      <c r="CE178" s="272">
        <f t="shared" ref="CE178:CE179" si="3637">(BX178+CA178+CC178)*0.1267</f>
        <v>0</v>
      </c>
      <c r="CF178" s="272">
        <f t="shared" ref="CF178:CF179" si="3638">SUM(BX178:CE178)-BZ178-CB178</f>
        <v>0</v>
      </c>
      <c r="CG178" s="272">
        <f t="shared" si="3583"/>
        <v>0</v>
      </c>
      <c r="CH178" s="272">
        <f t="shared" si="3358"/>
        <v>0</v>
      </c>
      <c r="CI178" s="272">
        <f t="shared" si="3584"/>
        <v>0</v>
      </c>
      <c r="CJ178" s="272">
        <f t="shared" ref="CJ178" si="3639">AH178</f>
        <v>0</v>
      </c>
      <c r="CK178" s="272">
        <f t="shared" ref="CK178" si="3640">AI178</f>
        <v>0</v>
      </c>
      <c r="CL178" s="272">
        <f t="shared" ref="CL178" si="3641">AJ178</f>
        <v>0</v>
      </c>
      <c r="CM178" s="272">
        <f t="shared" si="3588"/>
        <v>0</v>
      </c>
      <c r="CN178" s="272">
        <f t="shared" si="3589"/>
        <v>0</v>
      </c>
      <c r="CO178" s="273">
        <f t="shared" si="3590"/>
        <v>0</v>
      </c>
      <c r="CQ178" s="229" t="s">
        <v>20</v>
      </c>
      <c r="CR178" s="231">
        <f t="shared" si="3366"/>
        <v>3750</v>
      </c>
      <c r="CS178" s="231">
        <f t="shared" si="3367"/>
        <v>1250</v>
      </c>
      <c r="CT178" s="231">
        <f t="shared" si="3368"/>
        <v>0</v>
      </c>
      <c r="CU178" s="231">
        <f t="shared" si="3369"/>
        <v>0</v>
      </c>
      <c r="CV178" s="231">
        <f t="shared" si="3370"/>
        <v>0</v>
      </c>
      <c r="CW178" s="231">
        <f t="shared" si="3371"/>
        <v>0</v>
      </c>
      <c r="CX178" s="231">
        <f t="shared" si="3372"/>
        <v>0</v>
      </c>
      <c r="CY178" s="231">
        <f t="shared" ref="CY178:CY179" si="3642">IF($CQ178="PROQUIMA",$BD178+$BM178+$BV178+$CE178+CN178,0)</f>
        <v>475.125</v>
      </c>
      <c r="CZ178" s="231">
        <f t="shared" ref="CZ178:CZ179" si="3643">SUM(CR178:CY178)-CT178-CV178</f>
        <v>5475.125</v>
      </c>
      <c r="DA178" s="231">
        <f t="shared" si="3375"/>
        <v>0</v>
      </c>
      <c r="DB178" s="231">
        <f t="shared" si="3376"/>
        <v>0</v>
      </c>
      <c r="DC178" s="231">
        <f t="shared" si="3377"/>
        <v>0</v>
      </c>
      <c r="DD178" s="231">
        <f t="shared" si="3378"/>
        <v>0</v>
      </c>
      <c r="DE178" s="231">
        <f t="shared" si="3379"/>
        <v>0</v>
      </c>
      <c r="DF178" s="231">
        <f t="shared" si="3380"/>
        <v>0</v>
      </c>
      <c r="DG178" s="231">
        <f t="shared" si="3381"/>
        <v>0</v>
      </c>
      <c r="DH178" s="231">
        <f t="shared" si="3382"/>
        <v>0</v>
      </c>
      <c r="DI178" s="231">
        <f t="shared" ref="DI178:DI179" si="3644">SUM(DA178:DH178)-DC178-DE178</f>
        <v>0</v>
      </c>
      <c r="DJ178" s="231">
        <f t="shared" si="3384"/>
        <v>0</v>
      </c>
      <c r="DK178" s="231">
        <f t="shared" si="3385"/>
        <v>0</v>
      </c>
      <c r="DL178" s="231">
        <f t="shared" si="3386"/>
        <v>0</v>
      </c>
      <c r="DM178" s="231">
        <f t="shared" si="3387"/>
        <v>0</v>
      </c>
      <c r="DN178" s="231">
        <f t="shared" si="3388"/>
        <v>0</v>
      </c>
      <c r="DO178" s="231">
        <f t="shared" si="3389"/>
        <v>0</v>
      </c>
      <c r="DP178" s="231">
        <f t="shared" si="3390"/>
        <v>0</v>
      </c>
      <c r="DQ178" s="231">
        <f t="shared" si="3391"/>
        <v>0</v>
      </c>
      <c r="DR178" s="231">
        <f t="shared" ref="DR178" si="3645">SUM(DJ178:DQ178)-DL178-DN178</f>
        <v>0</v>
      </c>
      <c r="DS178" s="271">
        <f t="shared" si="3393"/>
        <v>0</v>
      </c>
      <c r="DT178" s="272">
        <f t="shared" si="3394"/>
        <v>0</v>
      </c>
      <c r="DU178" s="272">
        <f t="shared" si="3395"/>
        <v>0</v>
      </c>
      <c r="DV178" s="272">
        <f t="shared" si="3396"/>
        <v>0</v>
      </c>
      <c r="DW178" s="272">
        <f t="shared" si="3397"/>
        <v>0</v>
      </c>
      <c r="DX178" s="272">
        <f t="shared" si="3398"/>
        <v>0</v>
      </c>
      <c r="DY178" s="272">
        <f t="shared" si="3399"/>
        <v>0</v>
      </c>
      <c r="DZ178" s="272">
        <f t="shared" si="3400"/>
        <v>0</v>
      </c>
      <c r="EA178" s="272">
        <f t="shared" ref="EA178" si="3646">SUM(DS178:DZ178)-DU178-DW178</f>
        <v>0</v>
      </c>
      <c r="EB178" s="272">
        <f t="shared" si="3402"/>
        <v>0</v>
      </c>
      <c r="EC178" s="272">
        <f t="shared" si="3403"/>
        <v>0</v>
      </c>
      <c r="ED178" s="272">
        <f t="shared" si="3404"/>
        <v>0</v>
      </c>
      <c r="EE178" s="272">
        <f t="shared" si="3405"/>
        <v>0</v>
      </c>
      <c r="EF178" s="272">
        <f t="shared" si="3406"/>
        <v>0</v>
      </c>
      <c r="EG178" s="272">
        <f t="shared" si="3407"/>
        <v>0</v>
      </c>
      <c r="EH178" s="272">
        <f t="shared" si="3408"/>
        <v>0</v>
      </c>
      <c r="EI178" s="272">
        <f t="shared" si="3409"/>
        <v>0</v>
      </c>
      <c r="EJ178" s="273">
        <f t="shared" ref="EJ178:EJ179" si="3647">SUM(EB178:EI178)-ED178-EF178</f>
        <v>0</v>
      </c>
      <c r="EL178" s="1402">
        <v>288.85000000000002</v>
      </c>
      <c r="EM178" s="229"/>
      <c r="EN178" s="229"/>
      <c r="EO178" s="229"/>
      <c r="EP178" s="229"/>
      <c r="EQ178" s="229"/>
      <c r="ER178" s="1485">
        <v>350</v>
      </c>
      <c r="ES178" s="229"/>
      <c r="ET178" s="229"/>
      <c r="EU178" s="229">
        <f t="shared" si="3597"/>
        <v>350</v>
      </c>
      <c r="EV178" s="265"/>
      <c r="EW178" s="237">
        <f t="shared" ref="EW178" si="3648">IF($I178&lt;=15,EL178/2,EL178)</f>
        <v>144.42500000000001</v>
      </c>
      <c r="EX178" s="237">
        <f t="shared" ref="EX178" si="3649">IF($I178&lt;=15,EM178/2,EM178)</f>
        <v>0</v>
      </c>
      <c r="EY178" s="237">
        <f t="shared" ref="EY178" si="3650">IF($I178&lt;=15,EN178/2,EN178)</f>
        <v>0</v>
      </c>
      <c r="EZ178" s="237">
        <f t="shared" ref="EZ178" si="3651">IF($I178&lt;=15,EO178/2,EO178)</f>
        <v>0</v>
      </c>
      <c r="FA178" s="237">
        <f t="shared" ref="FA178" si="3652">IF($I178&lt;=15,EP178/2,EP178)</f>
        <v>0</v>
      </c>
      <c r="FB178" s="237">
        <f t="shared" ref="FB178" si="3653">IF($I178&lt;=15,EQ178/2,EQ178)</f>
        <v>0</v>
      </c>
      <c r="FC178" s="237">
        <f t="shared" ref="FC178" si="3654">IF($I178&lt;=15,ER178/2,ER178)</f>
        <v>175</v>
      </c>
      <c r="FD178" s="237">
        <f t="shared" ref="FD178" si="3655">IF($I178&lt;=15,ES178/2,ES178)</f>
        <v>0</v>
      </c>
      <c r="FE178" s="237">
        <f t="shared" ref="FE178" si="3656">IF($I178&lt;=15,ET178/2,ET178)</f>
        <v>0</v>
      </c>
      <c r="FF178" s="237">
        <f t="shared" ref="FF178" si="3657">IF($I178&lt;=15,EU178/2,EU178)</f>
        <v>175</v>
      </c>
      <c r="FG178" s="247"/>
      <c r="FH178" s="247"/>
      <c r="FI178" s="247"/>
      <c r="FJ178" s="247"/>
      <c r="FK178" s="247"/>
      <c r="FL178" s="247"/>
      <c r="FN178" s="1370">
        <f t="shared" ref="FN178:FN179" si="3658">(((F178/30/8)*1.5)*(Q178+U178+Y178))-(AZ178+BI178+BR178)</f>
        <v>0</v>
      </c>
      <c r="FO178" s="1370">
        <f t="shared" ref="FO178:FO179" si="3659">(((F178/30/8)*2)*(S178+W178+AA178))-(BB178+BK178+BT178)</f>
        <v>0</v>
      </c>
      <c r="FP178" s="1371">
        <f t="shared" ref="FP178:FP179" si="3660">(SUM(AW178:CF178))-(SUM(CR178:DR178))</f>
        <v>0</v>
      </c>
      <c r="FQ178" s="1370">
        <f t="shared" ref="FQ178:FQ179" si="3661">(F178/30*I178)-(CR178+DA178+DJ178)</f>
        <v>0</v>
      </c>
      <c r="FR178" s="1372">
        <f t="shared" ref="FR178" si="3662">(SUM(EL178:EU178))-((SUM(EW178:FF178))*$FR$5)</f>
        <v>494.42500000000001</v>
      </c>
    </row>
    <row r="179" spans="1:191" s="246" customFormat="1" ht="15" customHeight="1" outlineLevel="1">
      <c r="A179" s="846">
        <v>203010</v>
      </c>
      <c r="B179" s="302" t="e">
        <f t="shared" si="3608"/>
        <v>#REF!</v>
      </c>
      <c r="C179" s="174" t="s">
        <v>492</v>
      </c>
      <c r="D179" s="228" t="s">
        <v>493</v>
      </c>
      <c r="E179" s="229" t="s">
        <v>20</v>
      </c>
      <c r="F179" s="230">
        <v>8269.49</v>
      </c>
      <c r="G179" s="230">
        <v>6789.8</v>
      </c>
      <c r="H179" s="230">
        <f t="shared" si="3546"/>
        <v>15059.29</v>
      </c>
      <c r="I179" s="231">
        <v>15</v>
      </c>
      <c r="J179" s="267">
        <v>1</v>
      </c>
      <c r="K179" s="234">
        <v>0</v>
      </c>
      <c r="L179" s="234">
        <v>0</v>
      </c>
      <c r="M179" s="234">
        <v>0</v>
      </c>
      <c r="N179" s="234">
        <v>0</v>
      </c>
      <c r="O179" s="234">
        <f t="shared" si="3609"/>
        <v>1</v>
      </c>
      <c r="P179" s="235"/>
      <c r="Q179" s="268"/>
      <c r="R179" s="231">
        <v>0</v>
      </c>
      <c r="S179" s="237"/>
      <c r="T179" s="231">
        <v>0</v>
      </c>
      <c r="U179" s="237"/>
      <c r="V179" s="269">
        <v>0</v>
      </c>
      <c r="W179" s="237"/>
      <c r="X179" s="231">
        <v>0</v>
      </c>
      <c r="Y179" s="237"/>
      <c r="Z179" s="231">
        <v>0</v>
      </c>
      <c r="AA179" s="238"/>
      <c r="AB179" s="231">
        <f t="shared" si="3610"/>
        <v>0</v>
      </c>
      <c r="AC179" s="238"/>
      <c r="AD179" s="231">
        <f t="shared" si="3611"/>
        <v>0</v>
      </c>
      <c r="AE179" s="238"/>
      <c r="AF179" s="231">
        <f t="shared" si="3612"/>
        <v>0</v>
      </c>
      <c r="AG179" s="231"/>
      <c r="AH179" s="231">
        <v>0</v>
      </c>
      <c r="AI179" s="238"/>
      <c r="AJ179" s="231">
        <v>0</v>
      </c>
      <c r="AK179" s="230"/>
      <c r="AL179" s="230"/>
      <c r="AM179" s="230"/>
      <c r="AN179" s="230"/>
      <c r="AO179" s="230"/>
      <c r="AP179" s="230"/>
      <c r="AQ179" s="230"/>
      <c r="AR179" s="230"/>
      <c r="AS179" s="230"/>
      <c r="AT179" s="230"/>
      <c r="AU179" s="230"/>
      <c r="AV179" s="1333"/>
      <c r="AW179" s="231">
        <f t="shared" si="3613"/>
        <v>4134.7449999999999</v>
      </c>
      <c r="AX179" s="231">
        <f t="shared" ref="AX179" si="3663">((G179/30)*I179)*$J179</f>
        <v>3394.9</v>
      </c>
      <c r="AY179" s="231">
        <f t="shared" ref="AY179:BB179" si="3664">Q179</f>
        <v>0</v>
      </c>
      <c r="AZ179" s="231">
        <f t="shared" si="3664"/>
        <v>0</v>
      </c>
      <c r="BA179" s="231">
        <f t="shared" si="3664"/>
        <v>0</v>
      </c>
      <c r="BB179" s="231">
        <f t="shared" si="3664"/>
        <v>0</v>
      </c>
      <c r="BC179" s="231">
        <f t="shared" si="3618"/>
        <v>0</v>
      </c>
      <c r="BD179" s="231">
        <f t="shared" si="3328"/>
        <v>523.87219149999999</v>
      </c>
      <c r="BE179" s="231">
        <f t="shared" si="3619"/>
        <v>8053.5171915000001</v>
      </c>
      <c r="BF179" s="231">
        <f t="shared" si="3330"/>
        <v>0</v>
      </c>
      <c r="BG179" s="231">
        <f t="shared" si="3331"/>
        <v>0</v>
      </c>
      <c r="BH179" s="231">
        <f t="shared" ref="BH179:BK179" si="3665">U179</f>
        <v>0</v>
      </c>
      <c r="BI179" s="231">
        <f t="shared" si="3665"/>
        <v>0</v>
      </c>
      <c r="BJ179" s="231">
        <f t="shared" si="3665"/>
        <v>0</v>
      </c>
      <c r="BK179" s="231">
        <f t="shared" si="3665"/>
        <v>0</v>
      </c>
      <c r="BL179" s="231">
        <f t="shared" si="3624"/>
        <v>0</v>
      </c>
      <c r="BM179" s="231">
        <f t="shared" si="3337"/>
        <v>0</v>
      </c>
      <c r="BN179" s="230">
        <f t="shared" si="3625"/>
        <v>0</v>
      </c>
      <c r="BO179" s="231">
        <f t="shared" si="3339"/>
        <v>0</v>
      </c>
      <c r="BP179" s="231">
        <f t="shared" si="3340"/>
        <v>0</v>
      </c>
      <c r="BQ179" s="231">
        <f t="shared" ref="BQ179:BS179" si="3666">Y179</f>
        <v>0</v>
      </c>
      <c r="BR179" s="231">
        <f t="shared" si="3666"/>
        <v>0</v>
      </c>
      <c r="BS179" s="231">
        <f t="shared" si="3666"/>
        <v>0</v>
      </c>
      <c r="BT179" s="231">
        <f t="shared" si="3629"/>
        <v>0</v>
      </c>
      <c r="BU179" s="231">
        <f t="shared" si="3630"/>
        <v>0</v>
      </c>
      <c r="BV179" s="231">
        <f t="shared" si="3346"/>
        <v>0</v>
      </c>
      <c r="BW179" s="231">
        <f t="shared" si="3631"/>
        <v>0</v>
      </c>
      <c r="BX179" s="271">
        <v>0</v>
      </c>
      <c r="BY179" s="272">
        <f t="shared" si="3349"/>
        <v>0</v>
      </c>
      <c r="BZ179" s="272">
        <f t="shared" ref="BZ179" si="3667">AC179</f>
        <v>0</v>
      </c>
      <c r="CA179" s="272">
        <f t="shared" ref="CA179" si="3668">AD179</f>
        <v>0</v>
      </c>
      <c r="CB179" s="272">
        <f t="shared" ref="CB179" si="3669">AE179</f>
        <v>0</v>
      </c>
      <c r="CC179" s="272">
        <f t="shared" ref="CC179" si="3670">AF179</f>
        <v>0</v>
      </c>
      <c r="CD179" s="272">
        <f t="shared" si="3636"/>
        <v>0</v>
      </c>
      <c r="CE179" s="272">
        <f t="shared" si="3637"/>
        <v>0</v>
      </c>
      <c r="CF179" s="272">
        <f t="shared" si="3638"/>
        <v>0</v>
      </c>
      <c r="CG179" s="272">
        <v>0</v>
      </c>
      <c r="CH179" s="272">
        <v>0</v>
      </c>
      <c r="CI179" s="272">
        <v>0</v>
      </c>
      <c r="CJ179" s="272">
        <v>0</v>
      </c>
      <c r="CK179" s="272">
        <v>0</v>
      </c>
      <c r="CL179" s="272">
        <v>0</v>
      </c>
      <c r="CM179" s="272">
        <v>0</v>
      </c>
      <c r="CN179" s="272">
        <v>0</v>
      </c>
      <c r="CO179" s="273">
        <v>0</v>
      </c>
      <c r="CQ179" s="229" t="s">
        <v>20</v>
      </c>
      <c r="CR179" s="231">
        <f t="shared" si="3366"/>
        <v>4134.7449999999999</v>
      </c>
      <c r="CS179" s="231">
        <f t="shared" si="3367"/>
        <v>3394.9</v>
      </c>
      <c r="CT179" s="231">
        <f t="shared" si="3368"/>
        <v>0</v>
      </c>
      <c r="CU179" s="231">
        <f t="shared" si="3369"/>
        <v>0</v>
      </c>
      <c r="CV179" s="231">
        <f t="shared" si="3370"/>
        <v>0</v>
      </c>
      <c r="CW179" s="231">
        <f t="shared" si="3371"/>
        <v>0</v>
      </c>
      <c r="CX179" s="231">
        <f t="shared" si="3372"/>
        <v>0</v>
      </c>
      <c r="CY179" s="231">
        <f t="shared" si="3642"/>
        <v>523.87219149999999</v>
      </c>
      <c r="CZ179" s="231">
        <f t="shared" si="3643"/>
        <v>8053.5171915000001</v>
      </c>
      <c r="DA179" s="231">
        <f t="shared" si="3375"/>
        <v>0</v>
      </c>
      <c r="DB179" s="231">
        <f t="shared" si="3376"/>
        <v>0</v>
      </c>
      <c r="DC179" s="231">
        <f t="shared" si="3377"/>
        <v>0</v>
      </c>
      <c r="DD179" s="231">
        <f t="shared" si="3378"/>
        <v>0</v>
      </c>
      <c r="DE179" s="231">
        <f t="shared" si="3379"/>
        <v>0</v>
      </c>
      <c r="DF179" s="231">
        <f t="shared" si="3380"/>
        <v>0</v>
      </c>
      <c r="DG179" s="231">
        <f t="shared" si="3381"/>
        <v>0</v>
      </c>
      <c r="DH179" s="231">
        <f t="shared" si="3382"/>
        <v>0</v>
      </c>
      <c r="DI179" s="231">
        <f t="shared" si="3644"/>
        <v>0</v>
      </c>
      <c r="DJ179" s="231">
        <v>0</v>
      </c>
      <c r="DK179" s="231">
        <v>0</v>
      </c>
      <c r="DL179" s="231">
        <v>0</v>
      </c>
      <c r="DM179" s="231">
        <v>0</v>
      </c>
      <c r="DN179" s="231">
        <v>0</v>
      </c>
      <c r="DO179" s="231">
        <v>0</v>
      </c>
      <c r="DP179" s="231">
        <v>0</v>
      </c>
      <c r="DQ179" s="231">
        <v>0</v>
      </c>
      <c r="DR179" s="231">
        <v>0</v>
      </c>
      <c r="DS179" s="271">
        <v>0</v>
      </c>
      <c r="DT179" s="272">
        <v>0</v>
      </c>
      <c r="DU179" s="272">
        <v>0</v>
      </c>
      <c r="DV179" s="272">
        <v>0</v>
      </c>
      <c r="DW179" s="272">
        <v>0</v>
      </c>
      <c r="DX179" s="272">
        <v>0</v>
      </c>
      <c r="DY179" s="272">
        <v>0</v>
      </c>
      <c r="DZ179" s="272">
        <v>0</v>
      </c>
      <c r="EA179" s="272">
        <v>0</v>
      </c>
      <c r="EB179" s="272">
        <v>0</v>
      </c>
      <c r="EC179" s="272">
        <v>0</v>
      </c>
      <c r="ED179" s="272">
        <v>0</v>
      </c>
      <c r="EE179" s="272">
        <v>0</v>
      </c>
      <c r="EF179" s="272">
        <v>0</v>
      </c>
      <c r="EG179" s="272">
        <v>0</v>
      </c>
      <c r="EH179" s="272">
        <v>0</v>
      </c>
      <c r="EI179" s="272">
        <v>0</v>
      </c>
      <c r="EJ179" s="273">
        <f t="shared" si="3647"/>
        <v>0</v>
      </c>
      <c r="EL179" s="1402">
        <v>532.99</v>
      </c>
      <c r="EM179" s="229"/>
      <c r="EN179" s="229"/>
      <c r="EO179" s="229"/>
      <c r="EP179" s="229"/>
      <c r="EQ179" s="856"/>
      <c r="ER179" s="229"/>
      <c r="ES179" s="229"/>
      <c r="ET179" s="229"/>
      <c r="EU179" s="229">
        <f t="shared" si="3597"/>
        <v>0</v>
      </c>
      <c r="EV179" s="913"/>
      <c r="EW179" s="277">
        <f t="shared" ref="EW179:FF179" si="3671">IF($I179&lt;=15,EL179/2,EL179)</f>
        <v>266.495</v>
      </c>
      <c r="EX179" s="277">
        <f t="shared" si="3671"/>
        <v>0</v>
      </c>
      <c r="EY179" s="277">
        <f t="shared" si="3671"/>
        <v>0</v>
      </c>
      <c r="EZ179" s="277">
        <f t="shared" si="3671"/>
        <v>0</v>
      </c>
      <c r="FA179" s="277">
        <f t="shared" si="3671"/>
        <v>0</v>
      </c>
      <c r="FB179" s="277">
        <f t="shared" si="3671"/>
        <v>0</v>
      </c>
      <c r="FC179" s="277">
        <f t="shared" si="3671"/>
        <v>0</v>
      </c>
      <c r="FD179" s="277">
        <f t="shared" si="3671"/>
        <v>0</v>
      </c>
      <c r="FE179" s="277">
        <f t="shared" si="3671"/>
        <v>0</v>
      </c>
      <c r="FF179" s="277">
        <f t="shared" si="3671"/>
        <v>0</v>
      </c>
      <c r="FG179" s="275">
        <v>1</v>
      </c>
      <c r="FH179" s="275">
        <v>0</v>
      </c>
      <c r="FI179" s="275">
        <v>0</v>
      </c>
      <c r="FJ179" s="275">
        <v>0</v>
      </c>
      <c r="FK179" s="275">
        <v>0</v>
      </c>
      <c r="FL179" s="275">
        <v>1</v>
      </c>
      <c r="FN179" s="1362">
        <f t="shared" si="3658"/>
        <v>0</v>
      </c>
      <c r="FO179" s="1362">
        <f t="shared" si="3659"/>
        <v>0</v>
      </c>
      <c r="FP179" s="1364">
        <f t="shared" si="3660"/>
        <v>0</v>
      </c>
      <c r="FQ179" s="1362">
        <f t="shared" si="3661"/>
        <v>0</v>
      </c>
      <c r="FR179" s="1363">
        <f>(SUM(EL179:EU179))-((SUM(EW179:FF179))*$FR$5)</f>
        <v>266.495</v>
      </c>
    </row>
    <row r="180" spans="1:191" s="846" customFormat="1" ht="15.75" customHeight="1" outlineLevel="1" thickBot="1">
      <c r="A180" s="846">
        <v>203010</v>
      </c>
      <c r="B180" s="835"/>
      <c r="C180" s="782"/>
      <c r="D180" s="775" t="s">
        <v>60</v>
      </c>
      <c r="F180" s="925">
        <f>SUM(F173:F179)</f>
        <v>33519.49</v>
      </c>
      <c r="G180" s="926">
        <f>SUM(G173:G179)</f>
        <v>12289.8</v>
      </c>
      <c r="H180" s="926">
        <f>SUM(H173:H179)</f>
        <v>45809.29</v>
      </c>
      <c r="I180" s="920"/>
      <c r="J180" s="920"/>
      <c r="K180" s="920"/>
      <c r="L180" s="920"/>
      <c r="M180" s="920"/>
      <c r="N180" s="920"/>
      <c r="O180" s="920"/>
      <c r="P180" s="849"/>
      <c r="Q180" s="925">
        <f t="shared" ref="Q180:AV180" si="3672">SUM(Q173:Q179)</f>
        <v>0</v>
      </c>
      <c r="R180" s="925">
        <f t="shared" si="3672"/>
        <v>0</v>
      </c>
      <c r="S180" s="925">
        <f t="shared" si="3672"/>
        <v>0</v>
      </c>
      <c r="T180" s="925">
        <f t="shared" si="3672"/>
        <v>0</v>
      </c>
      <c r="U180" s="925">
        <f t="shared" si="3672"/>
        <v>0</v>
      </c>
      <c r="V180" s="925">
        <f t="shared" si="3672"/>
        <v>0</v>
      </c>
      <c r="W180" s="925">
        <f t="shared" si="3672"/>
        <v>0</v>
      </c>
      <c r="X180" s="925">
        <f t="shared" si="3672"/>
        <v>0</v>
      </c>
      <c r="Y180" s="925">
        <f t="shared" si="3672"/>
        <v>0</v>
      </c>
      <c r="Z180" s="925">
        <f t="shared" si="3672"/>
        <v>0</v>
      </c>
      <c r="AA180" s="925">
        <f t="shared" si="3672"/>
        <v>0</v>
      </c>
      <c r="AB180" s="925">
        <f t="shared" si="3672"/>
        <v>0</v>
      </c>
      <c r="AC180" s="925">
        <f t="shared" si="3672"/>
        <v>0</v>
      </c>
      <c r="AD180" s="925">
        <f t="shared" si="3672"/>
        <v>0</v>
      </c>
      <c r="AE180" s="925">
        <f t="shared" si="3672"/>
        <v>0</v>
      </c>
      <c r="AF180" s="925">
        <f t="shared" si="3672"/>
        <v>0</v>
      </c>
      <c r="AG180" s="925">
        <f t="shared" si="3672"/>
        <v>0</v>
      </c>
      <c r="AH180" s="925">
        <f t="shared" si="3672"/>
        <v>0</v>
      </c>
      <c r="AI180" s="925">
        <f t="shared" si="3672"/>
        <v>0</v>
      </c>
      <c r="AJ180" s="925">
        <f t="shared" si="3672"/>
        <v>0</v>
      </c>
      <c r="AK180" s="925">
        <f t="shared" si="3672"/>
        <v>0</v>
      </c>
      <c r="AL180" s="925">
        <f t="shared" si="3672"/>
        <v>0</v>
      </c>
      <c r="AM180" s="925">
        <f t="shared" si="3672"/>
        <v>0</v>
      </c>
      <c r="AN180" s="925">
        <f t="shared" si="3672"/>
        <v>0</v>
      </c>
      <c r="AO180" s="925">
        <f t="shared" si="3672"/>
        <v>0</v>
      </c>
      <c r="AP180" s="925">
        <f t="shared" si="3672"/>
        <v>0</v>
      </c>
      <c r="AQ180" s="925">
        <f t="shared" si="3672"/>
        <v>0</v>
      </c>
      <c r="AR180" s="925">
        <f t="shared" si="3672"/>
        <v>0</v>
      </c>
      <c r="AS180" s="925">
        <f t="shared" si="3672"/>
        <v>0</v>
      </c>
      <c r="AT180" s="925">
        <f t="shared" si="3672"/>
        <v>0</v>
      </c>
      <c r="AU180" s="925">
        <f t="shared" si="3672"/>
        <v>0</v>
      </c>
      <c r="AV180" s="925">
        <f t="shared" si="3672"/>
        <v>0</v>
      </c>
      <c r="AW180" s="1330">
        <f t="shared" ref="AW180:CB180" si="3673">SUM(AW173:AW179)</f>
        <v>16759.744999999999</v>
      </c>
      <c r="AX180" s="925">
        <f t="shared" si="3673"/>
        <v>6144.9</v>
      </c>
      <c r="AY180" s="925">
        <f t="shared" si="3673"/>
        <v>0</v>
      </c>
      <c r="AZ180" s="925">
        <f t="shared" si="3673"/>
        <v>0</v>
      </c>
      <c r="BA180" s="925">
        <f t="shared" si="3673"/>
        <v>0</v>
      </c>
      <c r="BB180" s="925">
        <f t="shared" si="3673"/>
        <v>0</v>
      </c>
      <c r="BC180" s="925">
        <f t="shared" si="3673"/>
        <v>0</v>
      </c>
      <c r="BD180" s="925">
        <f t="shared" si="3673"/>
        <v>2123.4596915000002</v>
      </c>
      <c r="BE180" s="925">
        <f t="shared" si="3673"/>
        <v>25028.104691500001</v>
      </c>
      <c r="BF180" s="925">
        <f t="shared" si="3673"/>
        <v>0</v>
      </c>
      <c r="BG180" s="925">
        <f t="shared" si="3673"/>
        <v>0</v>
      </c>
      <c r="BH180" s="925">
        <f t="shared" si="3673"/>
        <v>0</v>
      </c>
      <c r="BI180" s="925">
        <f t="shared" si="3673"/>
        <v>0</v>
      </c>
      <c r="BJ180" s="925">
        <f t="shared" si="3673"/>
        <v>0</v>
      </c>
      <c r="BK180" s="925">
        <f t="shared" si="3673"/>
        <v>0</v>
      </c>
      <c r="BL180" s="925">
        <f t="shared" si="3673"/>
        <v>0</v>
      </c>
      <c r="BM180" s="925">
        <f t="shared" si="3673"/>
        <v>0</v>
      </c>
      <c r="BN180" s="925">
        <f t="shared" si="3673"/>
        <v>0</v>
      </c>
      <c r="BO180" s="925">
        <f t="shared" si="3673"/>
        <v>0</v>
      </c>
      <c r="BP180" s="925">
        <f t="shared" si="3673"/>
        <v>0</v>
      </c>
      <c r="BQ180" s="925">
        <f t="shared" si="3673"/>
        <v>0</v>
      </c>
      <c r="BR180" s="925">
        <f t="shared" si="3673"/>
        <v>0</v>
      </c>
      <c r="BS180" s="925">
        <f t="shared" si="3673"/>
        <v>0</v>
      </c>
      <c r="BT180" s="925">
        <f t="shared" si="3673"/>
        <v>0</v>
      </c>
      <c r="BU180" s="925">
        <f t="shared" si="3673"/>
        <v>0</v>
      </c>
      <c r="BV180" s="925">
        <f t="shared" si="3673"/>
        <v>0</v>
      </c>
      <c r="BW180" s="925">
        <f t="shared" si="3673"/>
        <v>0</v>
      </c>
      <c r="BX180" s="925">
        <f t="shared" si="3673"/>
        <v>0</v>
      </c>
      <c r="BY180" s="925">
        <f t="shared" si="3673"/>
        <v>0</v>
      </c>
      <c r="BZ180" s="925">
        <f t="shared" si="3673"/>
        <v>0</v>
      </c>
      <c r="CA180" s="925">
        <f t="shared" si="3673"/>
        <v>0</v>
      </c>
      <c r="CB180" s="925">
        <f t="shared" si="3673"/>
        <v>0</v>
      </c>
      <c r="CC180" s="925">
        <f t="shared" ref="CC180:DH180" si="3674">SUM(CC173:CC179)</f>
        <v>0</v>
      </c>
      <c r="CD180" s="925">
        <f t="shared" si="3674"/>
        <v>0</v>
      </c>
      <c r="CE180" s="925">
        <f t="shared" si="3674"/>
        <v>0</v>
      </c>
      <c r="CF180" s="925">
        <f t="shared" si="3674"/>
        <v>0</v>
      </c>
      <c r="CG180" s="925">
        <f t="shared" si="3674"/>
        <v>0</v>
      </c>
      <c r="CH180" s="925">
        <f t="shared" si="3674"/>
        <v>0</v>
      </c>
      <c r="CI180" s="925">
        <f t="shared" si="3674"/>
        <v>0</v>
      </c>
      <c r="CJ180" s="925">
        <f t="shared" si="3674"/>
        <v>0</v>
      </c>
      <c r="CK180" s="925">
        <f t="shared" si="3674"/>
        <v>0</v>
      </c>
      <c r="CL180" s="925">
        <f t="shared" si="3674"/>
        <v>0</v>
      </c>
      <c r="CM180" s="925">
        <f t="shared" si="3674"/>
        <v>0</v>
      </c>
      <c r="CN180" s="925">
        <f t="shared" si="3674"/>
        <v>0</v>
      </c>
      <c r="CO180" s="925">
        <f t="shared" si="3674"/>
        <v>0</v>
      </c>
      <c r="CP180" s="925">
        <f t="shared" si="3674"/>
        <v>0</v>
      </c>
      <c r="CQ180" s="925">
        <f t="shared" si="3674"/>
        <v>0</v>
      </c>
      <c r="CR180" s="925">
        <f t="shared" si="3674"/>
        <v>16759.744999999999</v>
      </c>
      <c r="CS180" s="925">
        <f t="shared" si="3674"/>
        <v>6144.9</v>
      </c>
      <c r="CT180" s="925">
        <f t="shared" si="3674"/>
        <v>0</v>
      </c>
      <c r="CU180" s="925">
        <f t="shared" si="3674"/>
        <v>0</v>
      </c>
      <c r="CV180" s="925">
        <f t="shared" si="3674"/>
        <v>0</v>
      </c>
      <c r="CW180" s="925">
        <f t="shared" si="3674"/>
        <v>0</v>
      </c>
      <c r="CX180" s="925">
        <f t="shared" si="3674"/>
        <v>0</v>
      </c>
      <c r="CY180" s="925">
        <f t="shared" si="3674"/>
        <v>2123.4596915000002</v>
      </c>
      <c r="CZ180" s="925">
        <f t="shared" si="3674"/>
        <v>25028.104691500001</v>
      </c>
      <c r="DA180" s="925">
        <f t="shared" si="3674"/>
        <v>0</v>
      </c>
      <c r="DB180" s="925">
        <f t="shared" si="3674"/>
        <v>0</v>
      </c>
      <c r="DC180" s="925">
        <f t="shared" si="3674"/>
        <v>0</v>
      </c>
      <c r="DD180" s="925">
        <f t="shared" si="3674"/>
        <v>0</v>
      </c>
      <c r="DE180" s="925">
        <f t="shared" si="3674"/>
        <v>0</v>
      </c>
      <c r="DF180" s="925">
        <f t="shared" si="3674"/>
        <v>0</v>
      </c>
      <c r="DG180" s="925">
        <f t="shared" si="3674"/>
        <v>0</v>
      </c>
      <c r="DH180" s="925">
        <f t="shared" si="3674"/>
        <v>0</v>
      </c>
      <c r="DI180" s="925">
        <f t="shared" ref="DI180:EN180" si="3675">SUM(DI173:DI179)</f>
        <v>0</v>
      </c>
      <c r="DJ180" s="925">
        <f t="shared" si="3675"/>
        <v>0</v>
      </c>
      <c r="DK180" s="925">
        <f t="shared" si="3675"/>
        <v>0</v>
      </c>
      <c r="DL180" s="925">
        <f t="shared" si="3675"/>
        <v>0</v>
      </c>
      <c r="DM180" s="925">
        <f t="shared" si="3675"/>
        <v>0</v>
      </c>
      <c r="DN180" s="925">
        <f t="shared" si="3675"/>
        <v>0</v>
      </c>
      <c r="DO180" s="925">
        <f t="shared" si="3675"/>
        <v>0</v>
      </c>
      <c r="DP180" s="925">
        <f t="shared" si="3675"/>
        <v>0</v>
      </c>
      <c r="DQ180" s="925">
        <f t="shared" si="3675"/>
        <v>0</v>
      </c>
      <c r="DR180" s="925">
        <f t="shared" si="3675"/>
        <v>0</v>
      </c>
      <c r="DS180" s="925">
        <f t="shared" si="3675"/>
        <v>0</v>
      </c>
      <c r="DT180" s="925">
        <f t="shared" si="3675"/>
        <v>0</v>
      </c>
      <c r="DU180" s="925">
        <f t="shared" si="3675"/>
        <v>0</v>
      </c>
      <c r="DV180" s="925">
        <f t="shared" si="3675"/>
        <v>0</v>
      </c>
      <c r="DW180" s="925">
        <f t="shared" si="3675"/>
        <v>0</v>
      </c>
      <c r="DX180" s="925">
        <f t="shared" si="3675"/>
        <v>0</v>
      </c>
      <c r="DY180" s="925">
        <f t="shared" si="3675"/>
        <v>0</v>
      </c>
      <c r="DZ180" s="925">
        <f t="shared" si="3675"/>
        <v>0</v>
      </c>
      <c r="EA180" s="925">
        <f t="shared" si="3675"/>
        <v>0</v>
      </c>
      <c r="EB180" s="925">
        <f t="shared" si="3675"/>
        <v>0</v>
      </c>
      <c r="EC180" s="925">
        <f t="shared" si="3675"/>
        <v>0</v>
      </c>
      <c r="ED180" s="925">
        <f t="shared" si="3675"/>
        <v>0</v>
      </c>
      <c r="EE180" s="925">
        <f t="shared" si="3675"/>
        <v>0</v>
      </c>
      <c r="EF180" s="925">
        <f t="shared" si="3675"/>
        <v>0</v>
      </c>
      <c r="EG180" s="925">
        <f t="shared" si="3675"/>
        <v>0</v>
      </c>
      <c r="EH180" s="925">
        <f t="shared" si="3675"/>
        <v>0</v>
      </c>
      <c r="EI180" s="925">
        <f t="shared" si="3675"/>
        <v>0</v>
      </c>
      <c r="EJ180" s="925">
        <f t="shared" si="3675"/>
        <v>0</v>
      </c>
      <c r="EK180" s="925">
        <f t="shared" si="3675"/>
        <v>0</v>
      </c>
      <c r="EL180" s="925">
        <f t="shared" si="3675"/>
        <v>1020.5</v>
      </c>
      <c r="EM180" s="925">
        <f t="shared" si="3675"/>
        <v>0</v>
      </c>
      <c r="EN180" s="925">
        <f t="shared" si="3675"/>
        <v>0</v>
      </c>
      <c r="EO180" s="925">
        <f t="shared" ref="EO180:FF180" si="3676">SUM(EO173:EO179)</f>
        <v>0</v>
      </c>
      <c r="EP180" s="925">
        <f t="shared" si="3676"/>
        <v>0</v>
      </c>
      <c r="EQ180" s="925">
        <f t="shared" si="3676"/>
        <v>0</v>
      </c>
      <c r="ER180" s="925">
        <f t="shared" si="3676"/>
        <v>1400</v>
      </c>
      <c r="ES180" s="925">
        <f t="shared" si="3676"/>
        <v>0</v>
      </c>
      <c r="ET180" s="925">
        <f t="shared" si="3676"/>
        <v>0</v>
      </c>
      <c r="EU180" s="925">
        <f t="shared" si="3676"/>
        <v>1400</v>
      </c>
      <c r="EV180" s="925">
        <f t="shared" si="3676"/>
        <v>0</v>
      </c>
      <c r="EW180" s="925">
        <f t="shared" si="3676"/>
        <v>510.25</v>
      </c>
      <c r="EX180" s="925">
        <f t="shared" si="3676"/>
        <v>0</v>
      </c>
      <c r="EY180" s="925">
        <f t="shared" si="3676"/>
        <v>0</v>
      </c>
      <c r="EZ180" s="925">
        <f t="shared" si="3676"/>
        <v>0</v>
      </c>
      <c r="FA180" s="925">
        <f t="shared" si="3676"/>
        <v>0</v>
      </c>
      <c r="FB180" s="925">
        <f t="shared" si="3676"/>
        <v>0</v>
      </c>
      <c r="FC180" s="925">
        <f t="shared" si="3676"/>
        <v>700</v>
      </c>
      <c r="FD180" s="925">
        <f t="shared" si="3676"/>
        <v>0</v>
      </c>
      <c r="FE180" s="925">
        <f t="shared" si="3676"/>
        <v>0</v>
      </c>
      <c r="FF180" s="925">
        <f t="shared" si="3676"/>
        <v>700</v>
      </c>
      <c r="FG180" s="875"/>
      <c r="FH180" s="875"/>
      <c r="FI180" s="875"/>
      <c r="FJ180" s="875"/>
      <c r="FK180" s="875"/>
      <c r="FL180" s="875"/>
    </row>
    <row r="181" spans="1:191" s="846" customFormat="1" ht="15.75" customHeight="1" outlineLevel="1" thickTop="1">
      <c r="B181" s="835"/>
      <c r="C181" s="782"/>
      <c r="D181" s="775"/>
      <c r="F181" s="955"/>
      <c r="G181" s="933"/>
      <c r="H181" s="933"/>
      <c r="I181" s="920"/>
      <c r="J181" s="920"/>
      <c r="K181" s="920"/>
      <c r="L181" s="920"/>
      <c r="M181" s="920"/>
      <c r="N181" s="920"/>
      <c r="O181" s="920"/>
      <c r="P181" s="849"/>
      <c r="Q181" s="933"/>
      <c r="R181" s="933"/>
      <c r="S181" s="933"/>
      <c r="T181" s="933"/>
      <c r="U181" s="933"/>
      <c r="V181" s="933"/>
      <c r="W181" s="933"/>
      <c r="X181" s="933"/>
      <c r="Y181" s="933"/>
      <c r="Z181" s="933"/>
      <c r="AA181" s="933"/>
      <c r="AB181" s="933"/>
      <c r="AC181" s="933"/>
      <c r="AD181" s="933"/>
      <c r="AE181" s="933"/>
      <c r="AF181" s="933"/>
      <c r="AG181" s="933"/>
      <c r="AH181" s="933"/>
      <c r="AI181" s="933"/>
      <c r="AJ181" s="933"/>
      <c r="AK181" s="933"/>
      <c r="AL181" s="933"/>
      <c r="AM181" s="933"/>
      <c r="AN181" s="933"/>
      <c r="AO181" s="933"/>
      <c r="AP181" s="933"/>
      <c r="AQ181" s="933"/>
      <c r="AR181" s="933"/>
      <c r="AS181" s="933"/>
      <c r="AT181" s="933"/>
      <c r="AU181" s="933"/>
      <c r="AV181" s="927"/>
      <c r="AW181" s="933"/>
      <c r="AX181" s="933"/>
      <c r="AY181" s="933"/>
      <c r="AZ181" s="933"/>
      <c r="BA181" s="933"/>
      <c r="BB181" s="933"/>
      <c r="BC181" s="933"/>
      <c r="BD181" s="933"/>
      <c r="BE181" s="933"/>
      <c r="BF181" s="933"/>
      <c r="BG181" s="933"/>
      <c r="BH181" s="933"/>
      <c r="BI181" s="933"/>
      <c r="BJ181" s="933"/>
      <c r="BK181" s="933"/>
      <c r="BL181" s="933"/>
      <c r="BM181" s="933"/>
      <c r="BN181" s="933"/>
      <c r="BO181" s="933"/>
      <c r="BP181" s="933"/>
      <c r="BQ181" s="933"/>
      <c r="BR181" s="933"/>
      <c r="BS181" s="933"/>
      <c r="BT181" s="933"/>
      <c r="BU181" s="933"/>
      <c r="BV181" s="933"/>
      <c r="BW181" s="933"/>
      <c r="BX181" s="920"/>
      <c r="BY181" s="920"/>
      <c r="BZ181" s="920"/>
      <c r="CA181" s="920"/>
      <c r="CB181" s="920"/>
      <c r="CC181" s="920"/>
      <c r="CD181" s="920"/>
      <c r="CE181" s="920"/>
      <c r="CF181" s="920"/>
      <c r="CG181" s="920"/>
      <c r="CH181" s="920"/>
      <c r="CI181" s="920"/>
      <c r="CJ181" s="920"/>
      <c r="CK181" s="920"/>
      <c r="CL181" s="920"/>
      <c r="CM181" s="920"/>
      <c r="CN181" s="920"/>
      <c r="CO181" s="920"/>
      <c r="CR181" s="920"/>
      <c r="CS181" s="920"/>
      <c r="CT181" s="920"/>
      <c r="CU181" s="920"/>
      <c r="CV181" s="920"/>
      <c r="CW181" s="920"/>
      <c r="CX181" s="920"/>
      <c r="CY181" s="920"/>
      <c r="CZ181" s="920"/>
      <c r="DA181" s="920"/>
      <c r="DB181" s="920"/>
      <c r="DC181" s="920"/>
      <c r="DD181" s="920"/>
      <c r="DE181" s="920"/>
      <c r="DF181" s="920"/>
      <c r="DG181" s="920"/>
      <c r="DH181" s="920"/>
      <c r="DI181" s="920"/>
      <c r="DJ181" s="920"/>
      <c r="DK181" s="920"/>
      <c r="DL181" s="920"/>
      <c r="DM181" s="920"/>
      <c r="DN181" s="920"/>
      <c r="DO181" s="920"/>
      <c r="DP181" s="920"/>
      <c r="DQ181" s="920"/>
      <c r="DR181" s="920"/>
      <c r="DS181" s="914"/>
      <c r="DT181" s="914"/>
      <c r="DU181" s="914"/>
      <c r="DV181" s="914"/>
      <c r="DW181" s="914"/>
      <c r="DX181" s="914"/>
      <c r="DY181" s="914"/>
      <c r="DZ181" s="914"/>
      <c r="EA181" s="914"/>
      <c r="EB181" s="914"/>
      <c r="EC181" s="914"/>
      <c r="ED181" s="914"/>
      <c r="EE181" s="914"/>
      <c r="EF181" s="914"/>
      <c r="EG181" s="914"/>
      <c r="EH181" s="914"/>
      <c r="EI181" s="914"/>
      <c r="EJ181" s="914"/>
      <c r="EL181" s="955"/>
      <c r="EM181" s="933"/>
      <c r="EN181" s="933"/>
      <c r="EO181" s="955"/>
      <c r="EP181" s="933"/>
      <c r="EQ181" s="933"/>
      <c r="ER181" s="933"/>
      <c r="ES181" s="933"/>
      <c r="ET181" s="933"/>
      <c r="EU181" s="933"/>
      <c r="EV181" s="775"/>
      <c r="EW181" s="920"/>
      <c r="EX181" s="920"/>
      <c r="EY181" s="920"/>
      <c r="EZ181" s="920"/>
      <c r="FA181" s="920"/>
      <c r="FB181" s="920"/>
      <c r="FC181" s="920"/>
      <c r="FD181" s="920"/>
      <c r="FE181" s="920"/>
      <c r="FF181" s="920"/>
      <c r="FG181" s="875"/>
      <c r="FH181" s="875"/>
      <c r="FI181" s="875"/>
      <c r="FJ181" s="875"/>
      <c r="FK181" s="875"/>
      <c r="FL181" s="875"/>
    </row>
    <row r="182" spans="1:191" s="846" customFormat="1" ht="15.75" customHeight="1" outlineLevel="1">
      <c r="B182" s="835"/>
      <c r="C182" s="782"/>
      <c r="D182" s="775"/>
      <c r="F182" s="955"/>
      <c r="G182" s="933"/>
      <c r="H182" s="933"/>
      <c r="I182" s="920"/>
      <c r="J182" s="920"/>
      <c r="K182" s="920"/>
      <c r="L182" s="920"/>
      <c r="M182" s="920"/>
      <c r="N182" s="920"/>
      <c r="O182" s="920"/>
      <c r="P182" s="849"/>
      <c r="Q182" s="933"/>
      <c r="R182" s="933"/>
      <c r="S182" s="933"/>
      <c r="T182" s="933"/>
      <c r="U182" s="933"/>
      <c r="V182" s="933"/>
      <c r="W182" s="933"/>
      <c r="X182" s="933"/>
      <c r="Y182" s="933"/>
      <c r="Z182" s="933"/>
      <c r="AA182" s="933"/>
      <c r="AB182" s="933"/>
      <c r="AC182" s="933"/>
      <c r="AD182" s="933"/>
      <c r="AE182" s="933"/>
      <c r="AF182" s="933"/>
      <c r="AG182" s="933"/>
      <c r="AH182" s="933"/>
      <c r="AI182" s="933"/>
      <c r="AJ182" s="933"/>
      <c r="AK182" s="933"/>
      <c r="AL182" s="933"/>
      <c r="AM182" s="933"/>
      <c r="AN182" s="933"/>
      <c r="AO182" s="933"/>
      <c r="AP182" s="933"/>
      <c r="AQ182" s="933"/>
      <c r="AR182" s="933"/>
      <c r="AS182" s="933"/>
      <c r="AT182" s="933"/>
      <c r="AU182" s="933"/>
      <c r="AV182" s="927"/>
      <c r="AW182" s="933"/>
      <c r="AX182" s="933"/>
      <c r="AY182" s="933"/>
      <c r="AZ182" s="933"/>
      <c r="BA182" s="933"/>
      <c r="BB182" s="933"/>
      <c r="BC182" s="933"/>
      <c r="BD182" s="933"/>
      <c r="BE182" s="933"/>
      <c r="BF182" s="933"/>
      <c r="BG182" s="933"/>
      <c r="BH182" s="933"/>
      <c r="BI182" s="933"/>
      <c r="BJ182" s="933"/>
      <c r="BK182" s="933"/>
      <c r="BL182" s="933"/>
      <c r="BM182" s="933"/>
      <c r="BN182" s="933"/>
      <c r="BO182" s="933"/>
      <c r="BP182" s="933"/>
      <c r="BQ182" s="933"/>
      <c r="BR182" s="933"/>
      <c r="BS182" s="933"/>
      <c r="BT182" s="933"/>
      <c r="BU182" s="933"/>
      <c r="BV182" s="933"/>
      <c r="BW182" s="933"/>
      <c r="BX182" s="920"/>
      <c r="BY182" s="920"/>
      <c r="BZ182" s="920"/>
      <c r="CA182" s="920"/>
      <c r="CB182" s="920"/>
      <c r="CC182" s="920"/>
      <c r="CD182" s="920"/>
      <c r="CE182" s="920"/>
      <c r="CF182" s="920"/>
      <c r="CG182" s="920"/>
      <c r="CH182" s="920"/>
      <c r="CI182" s="920"/>
      <c r="CJ182" s="920"/>
      <c r="CK182" s="920"/>
      <c r="CL182" s="920"/>
      <c r="CM182" s="920"/>
      <c r="CN182" s="920"/>
      <c r="CO182" s="920"/>
      <c r="CR182" s="920"/>
      <c r="CS182" s="920"/>
      <c r="CT182" s="920"/>
      <c r="CU182" s="920"/>
      <c r="CV182" s="920"/>
      <c r="CW182" s="920"/>
      <c r="CX182" s="920"/>
      <c r="CY182" s="920"/>
      <c r="CZ182" s="920"/>
      <c r="DA182" s="920"/>
      <c r="DB182" s="920"/>
      <c r="DC182" s="920"/>
      <c r="DD182" s="920"/>
      <c r="DE182" s="920"/>
      <c r="DF182" s="920"/>
      <c r="DG182" s="920"/>
      <c r="DH182" s="920"/>
      <c r="DI182" s="920"/>
      <c r="DJ182" s="920"/>
      <c r="DK182" s="920"/>
      <c r="DL182" s="920"/>
      <c r="DM182" s="920"/>
      <c r="DN182" s="920"/>
      <c r="DO182" s="920"/>
      <c r="DP182" s="920"/>
      <c r="DQ182" s="920"/>
      <c r="DR182" s="920"/>
      <c r="DS182" s="914"/>
      <c r="DT182" s="914"/>
      <c r="DU182" s="914"/>
      <c r="DV182" s="914"/>
      <c r="DW182" s="914"/>
      <c r="DX182" s="914"/>
      <c r="DY182" s="914"/>
      <c r="DZ182" s="914"/>
      <c r="EA182" s="914"/>
      <c r="EB182" s="914"/>
      <c r="EC182" s="914"/>
      <c r="ED182" s="914"/>
      <c r="EE182" s="914"/>
      <c r="EF182" s="914"/>
      <c r="EG182" s="914"/>
      <c r="EH182" s="914"/>
      <c r="EI182" s="914"/>
      <c r="EJ182" s="914"/>
      <c r="EL182" s="955"/>
      <c r="EM182" s="933"/>
      <c r="EN182" s="933"/>
      <c r="EO182" s="955"/>
      <c r="EP182" s="933"/>
      <c r="EQ182" s="933"/>
      <c r="ER182" s="933"/>
      <c r="ES182" s="933"/>
      <c r="ET182" s="933"/>
      <c r="EU182" s="933"/>
      <c r="EV182" s="775"/>
      <c r="EW182" s="920"/>
      <c r="EX182" s="920"/>
      <c r="EY182" s="920"/>
      <c r="EZ182" s="920"/>
      <c r="FA182" s="920"/>
      <c r="FB182" s="920"/>
      <c r="FC182" s="920"/>
      <c r="FD182" s="920"/>
      <c r="FE182" s="920"/>
      <c r="FF182" s="920"/>
      <c r="FG182" s="875"/>
      <c r="FH182" s="875"/>
      <c r="FI182" s="875"/>
      <c r="FJ182" s="875"/>
      <c r="FK182" s="875"/>
      <c r="FL182" s="875"/>
    </row>
    <row r="183" spans="1:191" s="846" customFormat="1" ht="15.75" customHeight="1" outlineLevel="1">
      <c r="B183" s="835"/>
      <c r="C183" s="848" t="s">
        <v>494</v>
      </c>
      <c r="D183" s="775"/>
      <c r="F183" s="955"/>
      <c r="G183" s="933"/>
      <c r="H183" s="933"/>
      <c r="I183" s="920"/>
      <c r="J183" s="920"/>
      <c r="K183" s="920"/>
      <c r="L183" s="920"/>
      <c r="M183" s="920"/>
      <c r="N183" s="920"/>
      <c r="O183" s="920"/>
      <c r="P183" s="849"/>
      <c r="Q183" s="933"/>
      <c r="R183" s="933"/>
      <c r="S183" s="933"/>
      <c r="T183" s="933"/>
      <c r="U183" s="933"/>
      <c r="V183" s="933"/>
      <c r="W183" s="933"/>
      <c r="X183" s="933"/>
      <c r="Y183" s="933"/>
      <c r="Z183" s="933"/>
      <c r="AA183" s="933"/>
      <c r="AB183" s="933"/>
      <c r="AC183" s="933"/>
      <c r="AD183" s="933"/>
      <c r="AE183" s="933"/>
      <c r="AF183" s="933"/>
      <c r="AG183" s="933"/>
      <c r="AH183" s="933"/>
      <c r="AI183" s="933"/>
      <c r="AJ183" s="933"/>
      <c r="AK183" s="933"/>
      <c r="AL183" s="933"/>
      <c r="AM183" s="933"/>
      <c r="AN183" s="933"/>
      <c r="AO183" s="933"/>
      <c r="AP183" s="933"/>
      <c r="AQ183" s="933"/>
      <c r="AR183" s="933"/>
      <c r="AS183" s="933"/>
      <c r="AT183" s="933"/>
      <c r="AU183" s="933"/>
      <c r="AV183" s="927"/>
      <c r="AW183" s="933"/>
      <c r="AX183" s="933"/>
      <c r="AY183" s="933"/>
      <c r="AZ183" s="933"/>
      <c r="BA183" s="933"/>
      <c r="BB183" s="933"/>
      <c r="BC183" s="933"/>
      <c r="BD183" s="933"/>
      <c r="BE183" s="933"/>
      <c r="BF183" s="933"/>
      <c r="BG183" s="933"/>
      <c r="BH183" s="933"/>
      <c r="BI183" s="933"/>
      <c r="BJ183" s="933"/>
      <c r="BK183" s="933"/>
      <c r="BL183" s="933"/>
      <c r="BM183" s="933"/>
      <c r="BN183" s="933"/>
      <c r="BO183" s="933"/>
      <c r="BP183" s="933"/>
      <c r="BQ183" s="933"/>
      <c r="BR183" s="933"/>
      <c r="BS183" s="933"/>
      <c r="BT183" s="933"/>
      <c r="BU183" s="933"/>
      <c r="BV183" s="933"/>
      <c r="BW183" s="933"/>
      <c r="BX183" s="920"/>
      <c r="BY183" s="920"/>
      <c r="BZ183" s="920"/>
      <c r="CA183" s="920"/>
      <c r="CB183" s="920"/>
      <c r="CC183" s="920"/>
      <c r="CD183" s="920"/>
      <c r="CE183" s="920"/>
      <c r="CF183" s="920"/>
      <c r="CG183" s="920"/>
      <c r="CH183" s="920"/>
      <c r="CI183" s="920"/>
      <c r="CJ183" s="920"/>
      <c r="CK183" s="920"/>
      <c r="CL183" s="920"/>
      <c r="CM183" s="920"/>
      <c r="CN183" s="920"/>
      <c r="CO183" s="920"/>
      <c r="CR183" s="920"/>
      <c r="CS183" s="920"/>
      <c r="CT183" s="920"/>
      <c r="CU183" s="920"/>
      <c r="CV183" s="920"/>
      <c r="CW183" s="920"/>
      <c r="CX183" s="920"/>
      <c r="CY183" s="920"/>
      <c r="CZ183" s="920"/>
      <c r="DA183" s="920"/>
      <c r="DB183" s="920"/>
      <c r="DC183" s="920"/>
      <c r="DD183" s="920"/>
      <c r="DE183" s="920"/>
      <c r="DF183" s="920"/>
      <c r="DG183" s="920"/>
      <c r="DH183" s="920"/>
      <c r="DI183" s="920"/>
      <c r="DJ183" s="920"/>
      <c r="DK183" s="920"/>
      <c r="DL183" s="920"/>
      <c r="DM183" s="920"/>
      <c r="DN183" s="920"/>
      <c r="DO183" s="920"/>
      <c r="DP183" s="920"/>
      <c r="DQ183" s="920"/>
      <c r="DR183" s="920"/>
      <c r="DS183" s="914"/>
      <c r="DT183" s="914"/>
      <c r="DU183" s="914"/>
      <c r="DV183" s="914"/>
      <c r="DW183" s="914"/>
      <c r="DX183" s="914"/>
      <c r="DY183" s="914"/>
      <c r="DZ183" s="914"/>
      <c r="EA183" s="914"/>
      <c r="EB183" s="914"/>
      <c r="EC183" s="914"/>
      <c r="ED183" s="914"/>
      <c r="EE183" s="914"/>
      <c r="EF183" s="914"/>
      <c r="EG183" s="914"/>
      <c r="EH183" s="914"/>
      <c r="EI183" s="914"/>
      <c r="EJ183" s="914"/>
      <c r="EL183" s="955"/>
      <c r="EM183" s="933"/>
      <c r="EN183" s="933"/>
      <c r="EO183" s="955"/>
      <c r="EP183" s="933"/>
      <c r="EQ183" s="933"/>
      <c r="ER183" s="933"/>
      <c r="ES183" s="933"/>
      <c r="ET183" s="933"/>
      <c r="EU183" s="933"/>
      <c r="EV183" s="775"/>
      <c r="EW183" s="920"/>
      <c r="EX183" s="920"/>
      <c r="EY183" s="920"/>
      <c r="EZ183" s="920"/>
      <c r="FA183" s="920"/>
      <c r="FB183" s="920"/>
      <c r="FC183" s="920"/>
      <c r="FD183" s="920"/>
      <c r="FE183" s="920"/>
      <c r="FF183" s="920"/>
      <c r="FG183" s="875"/>
      <c r="FH183" s="875"/>
      <c r="FI183" s="875"/>
      <c r="FJ183" s="875"/>
      <c r="FK183" s="875"/>
      <c r="FL183" s="875"/>
    </row>
    <row r="184" spans="1:191" s="846" customFormat="1" ht="15.75" customHeight="1" outlineLevel="1">
      <c r="B184" s="835"/>
      <c r="C184" s="782" t="s">
        <v>415</v>
      </c>
      <c r="D184" s="775"/>
      <c r="F184" s="955"/>
      <c r="G184" s="933"/>
      <c r="H184" s="933"/>
      <c r="I184" s="920"/>
      <c r="J184" s="920"/>
      <c r="K184" s="920"/>
      <c r="L184" s="920"/>
      <c r="M184" s="920"/>
      <c r="N184" s="920"/>
      <c r="O184" s="920"/>
      <c r="P184" s="849"/>
      <c r="Q184" s="933"/>
      <c r="R184" s="933"/>
      <c r="S184" s="933"/>
      <c r="T184" s="933"/>
      <c r="U184" s="933"/>
      <c r="V184" s="933"/>
      <c r="W184" s="933"/>
      <c r="X184" s="933"/>
      <c r="Y184" s="933"/>
      <c r="Z184" s="933"/>
      <c r="AA184" s="933"/>
      <c r="AB184" s="933"/>
      <c r="AC184" s="933"/>
      <c r="AD184" s="933"/>
      <c r="AE184" s="933"/>
      <c r="AF184" s="933"/>
      <c r="AG184" s="933"/>
      <c r="AH184" s="933"/>
      <c r="AI184" s="933"/>
      <c r="AJ184" s="933"/>
      <c r="AK184" s="933"/>
      <c r="AL184" s="933"/>
      <c r="AM184" s="933"/>
      <c r="AN184" s="933"/>
      <c r="AO184" s="933"/>
      <c r="AP184" s="933"/>
      <c r="AQ184" s="933"/>
      <c r="AR184" s="933"/>
      <c r="AS184" s="933"/>
      <c r="AT184" s="933"/>
      <c r="AU184" s="933"/>
      <c r="AV184" s="927"/>
      <c r="AW184" s="933"/>
      <c r="AX184" s="933"/>
      <c r="AY184" s="933"/>
      <c r="AZ184" s="933"/>
      <c r="BA184" s="933"/>
      <c r="BB184" s="933"/>
      <c r="BC184" s="933"/>
      <c r="BD184" s="933"/>
      <c r="BE184" s="933"/>
      <c r="BF184" s="933"/>
      <c r="BG184" s="933"/>
      <c r="BH184" s="933"/>
      <c r="BI184" s="933"/>
      <c r="BJ184" s="933"/>
      <c r="BK184" s="933"/>
      <c r="BL184" s="933"/>
      <c r="BM184" s="933"/>
      <c r="BN184" s="933"/>
      <c r="BO184" s="933"/>
      <c r="BP184" s="933"/>
      <c r="BQ184" s="933"/>
      <c r="BR184" s="933"/>
      <c r="BS184" s="933"/>
      <c r="BT184" s="933"/>
      <c r="BU184" s="933"/>
      <c r="BV184" s="933"/>
      <c r="BW184" s="933"/>
      <c r="BX184" s="920"/>
      <c r="BY184" s="920"/>
      <c r="BZ184" s="920"/>
      <c r="CA184" s="920"/>
      <c r="CB184" s="920"/>
      <c r="CC184" s="920"/>
      <c r="CD184" s="920"/>
      <c r="CE184" s="920"/>
      <c r="CF184" s="920"/>
      <c r="CG184" s="920"/>
      <c r="CH184" s="920"/>
      <c r="CI184" s="920"/>
      <c r="CJ184" s="920"/>
      <c r="CK184" s="920"/>
      <c r="CL184" s="920"/>
      <c r="CM184" s="920"/>
      <c r="CN184" s="920"/>
      <c r="CO184" s="920"/>
      <c r="CR184" s="920"/>
      <c r="CS184" s="920"/>
      <c r="CT184" s="920"/>
      <c r="CU184" s="920"/>
      <c r="CV184" s="920"/>
      <c r="CW184" s="920"/>
      <c r="CX184" s="920"/>
      <c r="CY184" s="920"/>
      <c r="CZ184" s="920"/>
      <c r="DA184" s="920"/>
      <c r="DB184" s="920"/>
      <c r="DC184" s="920"/>
      <c r="DD184" s="920"/>
      <c r="DE184" s="920"/>
      <c r="DF184" s="920"/>
      <c r="DG184" s="920"/>
      <c r="DH184" s="920"/>
      <c r="DI184" s="920"/>
      <c r="DJ184" s="920"/>
      <c r="DK184" s="920"/>
      <c r="DL184" s="920"/>
      <c r="DM184" s="920"/>
      <c r="DN184" s="920"/>
      <c r="DO184" s="920"/>
      <c r="DP184" s="920"/>
      <c r="DQ184" s="920"/>
      <c r="DR184" s="920"/>
      <c r="DS184" s="914"/>
      <c r="DT184" s="914"/>
      <c r="DU184" s="914"/>
      <c r="DV184" s="914"/>
      <c r="DW184" s="914"/>
      <c r="DX184" s="914"/>
      <c r="DY184" s="914"/>
      <c r="DZ184" s="914"/>
      <c r="EA184" s="914"/>
      <c r="EB184" s="914"/>
      <c r="EC184" s="914"/>
      <c r="ED184" s="914"/>
      <c r="EE184" s="914"/>
      <c r="EF184" s="914"/>
      <c r="EG184" s="914"/>
      <c r="EH184" s="914"/>
      <c r="EI184" s="914"/>
      <c r="EJ184" s="914"/>
      <c r="EL184" s="955"/>
      <c r="EM184" s="933"/>
      <c r="EN184" s="933"/>
      <c r="EO184" s="955"/>
      <c r="EP184" s="933"/>
      <c r="EQ184" s="933"/>
      <c r="ER184" s="933"/>
      <c r="ES184" s="933"/>
      <c r="ET184" s="933"/>
      <c r="EU184" s="933"/>
      <c r="EV184" s="775"/>
      <c r="EW184" s="920"/>
      <c r="EX184" s="920"/>
      <c r="EY184" s="920"/>
      <c r="EZ184" s="920"/>
      <c r="FA184" s="920"/>
      <c r="FB184" s="920"/>
      <c r="FC184" s="920"/>
      <c r="FD184" s="920"/>
      <c r="FE184" s="920"/>
      <c r="FF184" s="920"/>
      <c r="FG184" s="875"/>
      <c r="FH184" s="875"/>
      <c r="FI184" s="875"/>
      <c r="FJ184" s="875"/>
      <c r="FK184" s="875"/>
      <c r="FL184" s="875"/>
    </row>
    <row r="185" spans="1:191" s="936" customFormat="1" ht="15" customHeight="1" outlineLevel="1">
      <c r="A185" s="936">
        <v>301010</v>
      </c>
      <c r="B185" s="302"/>
      <c r="C185" s="227" t="s">
        <v>106</v>
      </c>
      <c r="D185" s="228" t="s">
        <v>495</v>
      </c>
      <c r="E185" s="229" t="s">
        <v>20</v>
      </c>
      <c r="F185" s="230">
        <v>8500</v>
      </c>
      <c r="G185" s="230">
        <v>3000</v>
      </c>
      <c r="H185" s="230">
        <f t="shared" ref="H185:H186" si="3677">+F185+G185</f>
        <v>11500</v>
      </c>
      <c r="I185" s="231">
        <v>15</v>
      </c>
      <c r="J185" s="1431">
        <v>1</v>
      </c>
      <c r="K185" s="304">
        <v>0</v>
      </c>
      <c r="L185" s="304">
        <v>0</v>
      </c>
      <c r="M185" s="234">
        <v>0</v>
      </c>
      <c r="N185" s="234">
        <v>0</v>
      </c>
      <c r="O185" s="234">
        <f t="shared" ref="O185" si="3678">SUM(J185:N185)</f>
        <v>1</v>
      </c>
      <c r="P185" s="235" t="s">
        <v>496</v>
      </c>
      <c r="Q185" s="268"/>
      <c r="R185" s="231">
        <f t="shared" ref="R185:R186" si="3679">($J185/30/8*1.5)*Q185</f>
        <v>0</v>
      </c>
      <c r="S185" s="297">
        <v>0</v>
      </c>
      <c r="T185" s="269">
        <f t="shared" ref="T185:T186" si="3680">($J185/30/8*2)*S185</f>
        <v>0</v>
      </c>
      <c r="U185" s="1432"/>
      <c r="V185" s="269">
        <f t="shared" ref="V185" si="3681">($J185/30/8*1.5)*U185</f>
        <v>0</v>
      </c>
      <c r="W185" s="297"/>
      <c r="X185" s="231">
        <f t="shared" ref="X185:X186" si="3682">($J185/30/8*2)*W185</f>
        <v>0</v>
      </c>
      <c r="Y185" s="237"/>
      <c r="Z185" s="231">
        <f t="shared" ref="Z185:Z186" si="3683">(($J185/30/8)*1.5)*Y185</f>
        <v>0</v>
      </c>
      <c r="AA185" s="238"/>
      <c r="AB185" s="231">
        <f t="shared" ref="AB185:AB186" si="3684">(($J185/30/8)*2)*AA185</f>
        <v>0</v>
      </c>
      <c r="AC185" s="238"/>
      <c r="AD185" s="231">
        <f t="shared" ref="AD185:AD186" si="3685">(($J185/30/8)*1.5)*AC185</f>
        <v>0</v>
      </c>
      <c r="AE185" s="238"/>
      <c r="AF185" s="231">
        <f t="shared" ref="AF185:AF186" si="3686">(($J185/30/8)*2)*AE185</f>
        <v>0</v>
      </c>
      <c r="AG185" s="231"/>
      <c r="AH185" s="231">
        <f>(($J185/30/8)*1.5)*AG185</f>
        <v>0</v>
      </c>
      <c r="AI185" s="238"/>
      <c r="AJ185" s="231">
        <f>(($J185/30/8)*2)*AI185</f>
        <v>0</v>
      </c>
      <c r="AK185" s="230"/>
      <c r="AL185" s="230"/>
      <c r="AM185" s="230"/>
      <c r="AN185" s="230"/>
      <c r="AO185" s="230"/>
      <c r="AP185" s="230"/>
      <c r="AQ185" s="230"/>
      <c r="AR185" s="230"/>
      <c r="AS185" s="230"/>
      <c r="AT185" s="230"/>
      <c r="AU185" s="230"/>
      <c r="AV185" s="242"/>
      <c r="AW185" s="231">
        <f>((F185/30)*I185)*$J185</f>
        <v>4250</v>
      </c>
      <c r="AX185" s="739">
        <f>((G185/30)*I185)*$J185+3000</f>
        <v>4500</v>
      </c>
      <c r="AY185" s="231">
        <f t="shared" ref="AY185" si="3687">Q185</f>
        <v>0</v>
      </c>
      <c r="AZ185" s="231">
        <f t="shared" ref="AZ185" si="3688">R185</f>
        <v>0</v>
      </c>
      <c r="BA185" s="231">
        <f t="shared" ref="BA185" si="3689">S185</f>
        <v>0</v>
      </c>
      <c r="BB185" s="231">
        <f t="shared" ref="BB185" si="3690">T185</f>
        <v>0</v>
      </c>
      <c r="BC185" s="231">
        <f t="shared" ref="BC185" si="3691">AK185+AP185</f>
        <v>0</v>
      </c>
      <c r="BD185" s="231">
        <f t="shared" ref="BD185:BD186" si="3692">(AW185+AZ185+BB185+BC185)*0.1267</f>
        <v>538.47500000000002</v>
      </c>
      <c r="BE185" s="231">
        <f t="shared" ref="BE185" si="3693">SUM(AW185:BD185)-AY185-BA185</f>
        <v>9288.4750000000004</v>
      </c>
      <c r="BF185" s="231">
        <f t="shared" ref="BF185:BF187" si="3694">(($F185/30)*$I185)*$K185</f>
        <v>0</v>
      </c>
      <c r="BG185" s="231">
        <f>(($G185/30)*$I185)*$K185</f>
        <v>0</v>
      </c>
      <c r="BH185" s="231">
        <f t="shared" ref="BH185" si="3695">U185</f>
        <v>0</v>
      </c>
      <c r="BI185" s="231">
        <f t="shared" ref="BI185" si="3696">V185</f>
        <v>0</v>
      </c>
      <c r="BJ185" s="231">
        <f t="shared" ref="BJ185" si="3697">W185</f>
        <v>0</v>
      </c>
      <c r="BK185" s="231">
        <f t="shared" ref="BK185" si="3698">X185</f>
        <v>0</v>
      </c>
      <c r="BL185" s="231">
        <f t="shared" ref="BL185" si="3699">AL185+AQ185</f>
        <v>0</v>
      </c>
      <c r="BM185" s="231">
        <f t="shared" ref="BM185:BM186" si="3700">(+BF185+BI185+BK185+BL185)*0.1267</f>
        <v>0</v>
      </c>
      <c r="BN185" s="230">
        <f t="shared" ref="BN185" si="3701">SUM(BF185:BM185)-BH185-BJ185</f>
        <v>0</v>
      </c>
      <c r="BO185" s="231">
        <f t="shared" ref="BO185:BO187" si="3702">(($F185/30)*$I185)*$L185</f>
        <v>0</v>
      </c>
      <c r="BP185" s="231">
        <f>(($G185/30)*$I185)*$L185</f>
        <v>0</v>
      </c>
      <c r="BQ185" s="231">
        <f t="shared" ref="BQ185" si="3703">Y185</f>
        <v>0</v>
      </c>
      <c r="BR185" s="231">
        <f t="shared" ref="BR185" si="3704">Z185</f>
        <v>0</v>
      </c>
      <c r="BS185" s="231">
        <f t="shared" ref="BS185" si="3705">AA185</f>
        <v>0</v>
      </c>
      <c r="BT185" s="231">
        <f t="shared" ref="BT185" si="3706">AB185</f>
        <v>0</v>
      </c>
      <c r="BU185" s="231">
        <f t="shared" ref="BU185" si="3707">AM185+AR185</f>
        <v>0</v>
      </c>
      <c r="BV185" s="231">
        <f t="shared" ref="BV185:BV186" si="3708">(BO185+BR185+BT185+BU185)*0.1267</f>
        <v>0</v>
      </c>
      <c r="BW185" s="231">
        <f t="shared" ref="BW185" si="3709">SUM(BO185:BV185)-BQ185-BS185</f>
        <v>0</v>
      </c>
      <c r="BX185" s="243">
        <f t="shared" ref="BX185:BX187" si="3710">(($F185/30)*$I185)*$M185</f>
        <v>0</v>
      </c>
      <c r="BY185" s="244">
        <f t="shared" ref="BY185:BY187" si="3711">(($G185/30)*$I185)*$M185</f>
        <v>0</v>
      </c>
      <c r="BZ185" s="244">
        <f t="shared" ref="BZ185" si="3712">AC185</f>
        <v>0</v>
      </c>
      <c r="CA185" s="244">
        <f t="shared" ref="CA185" si="3713">AD185</f>
        <v>0</v>
      </c>
      <c r="CB185" s="244">
        <f t="shared" ref="CB185" si="3714">AE185</f>
        <v>0</v>
      </c>
      <c r="CC185" s="244">
        <f t="shared" ref="CC185" si="3715">AF185</f>
        <v>0</v>
      </c>
      <c r="CD185" s="244">
        <f t="shared" ref="CD185" si="3716">AN185+AS185</f>
        <v>0</v>
      </c>
      <c r="CE185" s="244">
        <f t="shared" ref="CE185" si="3717">(BX185+CA185+CC185)*0.1267</f>
        <v>0</v>
      </c>
      <c r="CF185" s="244">
        <f t="shared" ref="CF185" si="3718">SUM(BX185:CE185)-BZ185-CB185</f>
        <v>0</v>
      </c>
      <c r="CG185" s="272"/>
      <c r="CH185" s="272"/>
      <c r="CI185" s="272"/>
      <c r="CJ185" s="272"/>
      <c r="CK185" s="272"/>
      <c r="CL185" s="272"/>
      <c r="CM185" s="272"/>
      <c r="CN185" s="272"/>
      <c r="CO185" s="273"/>
      <c r="CP185" s="246"/>
      <c r="CQ185" s="229" t="s">
        <v>20</v>
      </c>
      <c r="CR185" s="231">
        <f t="shared" ref="CR185:CR187" si="3719">IF($CQ185="PROQUIMA",$AW185+$BF185+$BO185+$BX185+$CG185,0)</f>
        <v>4250</v>
      </c>
      <c r="CS185" s="231">
        <f t="shared" ref="CS185:CS187" si="3720">IF($CQ185="PROQUIMA",$AX185+$BG185+$BP185+$BY185+$CH185,0)</f>
        <v>4500</v>
      </c>
      <c r="CT185" s="231">
        <f t="shared" ref="CT185:CT187" si="3721">IF($CQ185="PROQUIMA",$AY185+$BH185+$BQ185+$BZ185+$CI185,0)</f>
        <v>0</v>
      </c>
      <c r="CU185" s="231">
        <f t="shared" ref="CU185:CU187" si="3722">IF($CQ185="PROQUIMA",$AZ185+$BI185+$BR185+$CA185+$CJ185,0)</f>
        <v>0</v>
      </c>
      <c r="CV185" s="231">
        <f t="shared" ref="CV185:CV187" si="3723">IF($CQ185="PROQUIMA",$BA185+$BJ185+$BS185+$CB185+$CK185,0)</f>
        <v>0</v>
      </c>
      <c r="CW185" s="231">
        <f t="shared" ref="CW185:CW187" si="3724">IF($CQ185="PROQUIMA",$BB185+$BK185+$BT185+$CC185+$CL185,0)</f>
        <v>0</v>
      </c>
      <c r="CX185" s="231">
        <f t="shared" ref="CX185:CX187" si="3725">IF($CQ185="PROQUIMA",$BC185+$BL185+$BU185+$CD185+$CM185,0)</f>
        <v>0</v>
      </c>
      <c r="CY185" s="231">
        <f t="shared" ref="CY185" si="3726">IF($CQ185="PROQUIMA",$BD185+$BM185+$BV185+$CE185+CN185,0)</f>
        <v>538.47500000000002</v>
      </c>
      <c r="CZ185" s="231">
        <f t="shared" ref="CZ185" si="3727">SUM(CR185:CY185)-CT185-CV185</f>
        <v>9288.4750000000004</v>
      </c>
      <c r="DA185" s="231">
        <f t="shared" ref="DA185:DA187" si="3728">IF($CQ185="UNHESA",$AW185+$BF185+$BO185+$BX185+$CG185,0)</f>
        <v>0</v>
      </c>
      <c r="DB185" s="231">
        <f t="shared" ref="DB185:DB187" si="3729">IF($CQ185="UNHESA",$AX185+$BG185+$BP185+$BY185+$CH185,0)</f>
        <v>0</v>
      </c>
      <c r="DC185" s="269">
        <f t="shared" ref="DC185:DC187" si="3730">IF($CQ185="UNHESA",$AY185+$BH185+$BQ185+$BZ185+$CI185,0)</f>
        <v>0</v>
      </c>
      <c r="DD185" s="269">
        <f t="shared" ref="DD185:DD187" si="3731">IF($CQ185="UNHESA",$AZ185+$BI185+$BR185+$CA185+$CJ185,0)</f>
        <v>0</v>
      </c>
      <c r="DE185" s="269">
        <f t="shared" ref="DE185:DE187" si="3732">IF($CQ185="UNHESA",$BA185+$BJ185+$BS185+$CB185+$CK185,0)</f>
        <v>0</v>
      </c>
      <c r="DF185" s="231">
        <f t="shared" ref="DF185:DF187" si="3733">IF($CQ185="UNHESA",$BB185+$BK185+$BT185+$CC185+$CL185,0)</f>
        <v>0</v>
      </c>
      <c r="DG185" s="231">
        <f t="shared" ref="DG185:DG187" si="3734">IF($CQ185="UNHESA",$BC185+$BL185+$BU185+$CD185+$CM185,0)</f>
        <v>0</v>
      </c>
      <c r="DH185" s="231">
        <f t="shared" ref="DH185:DH187" si="3735">IF($CQ185="UNHESA",$BD185+$BM185+$BV185+$CE185+$CN185,0)</f>
        <v>0</v>
      </c>
      <c r="DI185" s="231">
        <f t="shared" ref="DI185" si="3736">SUM(DA185:DH185)-DC185-DE185</f>
        <v>0</v>
      </c>
      <c r="DJ185" s="240">
        <f t="shared" ref="DJ185:DJ187" si="3737">IF($CQ185="UNHESA LIQUIDOS",$AW185+$BF185+$BO185+$BX185+$CG185,0)</f>
        <v>0</v>
      </c>
      <c r="DK185" s="240">
        <f t="shared" ref="DK185:DK187" si="3738">IF($CQ185="UNHESA LIQUIDOS",$AX185+$BG185+$BP185+$BY185+$CH185,0)</f>
        <v>0</v>
      </c>
      <c r="DL185" s="240">
        <f t="shared" ref="DL185:DL187" si="3739">IF($CQ185="UNHESA LIQUIDOS",$AY185+$BH185+$BQ185+$BZ185+$CI185,0)</f>
        <v>0</v>
      </c>
      <c r="DM185" s="240">
        <f t="shared" ref="DM185:DM187" si="3740">IF($CQ185="UNHESA LIQUIDOS",$AZ185+$BI185+$BR185+$CA185+$CJ185,0)</f>
        <v>0</v>
      </c>
      <c r="DN185" s="240">
        <f t="shared" ref="DN185:DN187" si="3741">IF($CQ185="UNHESA LIQUIDOS",$BA185+$BJ185+$BS185+$CB185+$CK185,0)</f>
        <v>0</v>
      </c>
      <c r="DO185" s="240">
        <f t="shared" ref="DO185:DO187" si="3742">IF($CQ185="UNHESA LIQUIDOS",$BB185+$BK185+$BT185+$CC185+$CL185,0)</f>
        <v>0</v>
      </c>
      <c r="DP185" s="240">
        <f t="shared" ref="DP185:DP187" si="3743">IF($CQ185="UNHESA LIQUIDOS",$BC185+$BL185+$BU185+$CD185+$CM185,0)</f>
        <v>0</v>
      </c>
      <c r="DQ185" s="240">
        <f t="shared" ref="DQ185:DQ187" si="3744">IF($CQ185="UNHESA LIQUIDOS",$BD185+$BM185+$BV185+$CE185+$CN185,0)</f>
        <v>0</v>
      </c>
      <c r="DR185" s="240">
        <f t="shared" ref="DR185" si="3745">SUM(DJ185:DQ185)-DL185-DN185</f>
        <v>0</v>
      </c>
      <c r="DS185" s="271"/>
      <c r="DT185" s="272"/>
      <c r="DU185" s="272"/>
      <c r="DV185" s="272"/>
      <c r="DW185" s="272"/>
      <c r="DX185" s="272"/>
      <c r="DY185" s="272"/>
      <c r="DZ185" s="272"/>
      <c r="EA185" s="272"/>
      <c r="EB185" s="272"/>
      <c r="EC185" s="272"/>
      <c r="ED185" s="272"/>
      <c r="EE185" s="272"/>
      <c r="EF185" s="272"/>
      <c r="EG185" s="272"/>
      <c r="EH185" s="272"/>
      <c r="EI185" s="272"/>
      <c r="EJ185" s="273"/>
      <c r="EK185" s="246"/>
      <c r="EL185" s="1402">
        <v>518.9</v>
      </c>
      <c r="EM185" s="229">
        <v>2968.13</v>
      </c>
      <c r="EN185" s="229"/>
      <c r="EO185" s="229">
        <f>190*2</f>
        <v>380</v>
      </c>
      <c r="EP185" s="229"/>
      <c r="EQ185" s="229"/>
      <c r="ER185" s="229"/>
      <c r="ES185" s="228"/>
      <c r="ET185" s="856"/>
      <c r="EU185" s="229">
        <f>+EP185+EQ185+ER185</f>
        <v>0</v>
      </c>
      <c r="EV185" s="913"/>
      <c r="EW185" s="237">
        <f t="shared" ref="EW185" si="3746">IF($I185&lt;=15,EL185/2,EL185)</f>
        <v>259.45</v>
      </c>
      <c r="EX185" s="237">
        <f t="shared" ref="EX185" si="3747">IF($I185&lt;=15,EM185/2,EM185)</f>
        <v>1484.0650000000001</v>
      </c>
      <c r="EY185" s="237">
        <f t="shared" ref="EY185" si="3748">IF($I185&lt;=15,EN185/2,EN185)</f>
        <v>0</v>
      </c>
      <c r="EZ185" s="237">
        <f t="shared" ref="EZ185" si="3749">IF($I185&lt;=15,EO185/2,EO185)</f>
        <v>190</v>
      </c>
      <c r="FA185" s="237">
        <f t="shared" ref="FA185" si="3750">IF($I185&lt;=15,EP185/2,EP185)</f>
        <v>0</v>
      </c>
      <c r="FB185" s="237">
        <f t="shared" ref="FB185" si="3751">IF($I185&lt;=15,EQ185/2,EQ185)</f>
        <v>0</v>
      </c>
      <c r="FC185" s="237">
        <f t="shared" ref="FC185" si="3752">IF($I185&lt;=15,ER185/2,ER185)</f>
        <v>0</v>
      </c>
      <c r="FD185" s="237">
        <f t="shared" ref="FD185" si="3753">IF($I185&lt;=15,ES185/2,ES185)</f>
        <v>0</v>
      </c>
      <c r="FE185" s="237">
        <f t="shared" ref="FE185" si="3754">IF($I185&lt;=15,ET185/2,ET185)</f>
        <v>0</v>
      </c>
      <c r="FF185" s="237">
        <f t="shared" ref="FF185" si="3755">IF($I185&lt;=15,EU185/2,EU185)</f>
        <v>0</v>
      </c>
      <c r="FG185" s="247">
        <v>1</v>
      </c>
      <c r="FH185" s="247">
        <v>0</v>
      </c>
      <c r="FI185" s="247">
        <v>0</v>
      </c>
      <c r="FJ185" s="247">
        <v>0</v>
      </c>
      <c r="FK185" s="247">
        <v>0</v>
      </c>
      <c r="FL185" s="247">
        <f>SUM(FG185:FK185)</f>
        <v>1</v>
      </c>
      <c r="FM185" s="246"/>
      <c r="FN185" s="1362">
        <f t="shared" ref="FN185" si="3756">(((F185/30/8)*1.5)*(Q185+U185+Y185))-(AZ185+BI185+BR185)</f>
        <v>0</v>
      </c>
      <c r="FO185" s="1362">
        <f t="shared" ref="FO185" si="3757">(((F185/30/8)*2)*(S185+W185+AA185))-(BB185+BK185+BT185)</f>
        <v>0</v>
      </c>
      <c r="FP185" s="1364">
        <f t="shared" ref="FP185" si="3758">(SUM(AW185:CF185))-(SUM(CR185:DR185))</f>
        <v>0</v>
      </c>
      <c r="FQ185" s="1362">
        <f t="shared" ref="FQ185" si="3759">(F185/30*I185)-(CR185+DA185+DJ185)</f>
        <v>0</v>
      </c>
      <c r="FR185" s="1363">
        <f t="shared" ref="FR185" si="3760">(SUM(EL185:EU185))-((SUM(EW185:FF185))*$FR$5)</f>
        <v>1933.5150000000001</v>
      </c>
      <c r="FS185" s="246"/>
      <c r="FT185" s="246"/>
      <c r="FU185" s="246"/>
      <c r="FV185" s="246"/>
      <c r="FW185" s="246"/>
      <c r="FX185" s="246"/>
      <c r="FY185" s="246"/>
      <c r="FZ185" s="246"/>
      <c r="GA185" s="246"/>
      <c r="GB185" s="246"/>
      <c r="GC185" s="246"/>
      <c r="GD185" s="246"/>
      <c r="GE185" s="246"/>
      <c r="GF185" s="246"/>
      <c r="GG185" s="246"/>
      <c r="GH185" s="246"/>
      <c r="GI185" s="246"/>
    </row>
    <row r="186" spans="1:191" s="936" customFormat="1" ht="15" customHeight="1" outlineLevel="1">
      <c r="A186" s="835">
        <v>301010</v>
      </c>
      <c r="B186" s="302">
        <v>26</v>
      </c>
      <c r="C186" s="227" t="s">
        <v>108</v>
      </c>
      <c r="D186" s="228" t="s">
        <v>497</v>
      </c>
      <c r="E186" s="229" t="s">
        <v>16</v>
      </c>
      <c r="F186" s="231">
        <v>4002.28</v>
      </c>
      <c r="G186" s="994">
        <v>1800</v>
      </c>
      <c r="H186" s="994">
        <f t="shared" si="3677"/>
        <v>5802.2800000000007</v>
      </c>
      <c r="I186" s="231">
        <v>15</v>
      </c>
      <c r="J186" s="957">
        <v>0</v>
      </c>
      <c r="K186" s="957">
        <v>1</v>
      </c>
      <c r="L186" s="957">
        <v>0</v>
      </c>
      <c r="M186" s="234">
        <v>0</v>
      </c>
      <c r="N186" s="912">
        <v>0</v>
      </c>
      <c r="O186" s="234">
        <f t="shared" ref="O186" si="3761">SUM(J186:N186)</f>
        <v>1</v>
      </c>
      <c r="P186" s="265"/>
      <c r="Q186" s="236"/>
      <c r="R186" s="231">
        <f t="shared" si="3679"/>
        <v>0</v>
      </c>
      <c r="S186" s="297">
        <v>0</v>
      </c>
      <c r="T186" s="269">
        <f t="shared" si="3680"/>
        <v>0</v>
      </c>
      <c r="U186" s="297"/>
      <c r="V186" s="269">
        <f>($F186/30/8*1.5)*U186</f>
        <v>0</v>
      </c>
      <c r="W186" s="297"/>
      <c r="X186" s="231">
        <f t="shared" si="3682"/>
        <v>0</v>
      </c>
      <c r="Y186" s="237"/>
      <c r="Z186" s="231">
        <f t="shared" si="3683"/>
        <v>0</v>
      </c>
      <c r="AA186" s="238"/>
      <c r="AB186" s="231">
        <f t="shared" si="3684"/>
        <v>0</v>
      </c>
      <c r="AC186" s="238"/>
      <c r="AD186" s="231">
        <f t="shared" si="3685"/>
        <v>0</v>
      </c>
      <c r="AE186" s="238"/>
      <c r="AF186" s="231">
        <f t="shared" si="3686"/>
        <v>0</v>
      </c>
      <c r="AG186" s="231"/>
      <c r="AH186" s="231">
        <f>(($J186/30/8)*1.5)*AG186</f>
        <v>0</v>
      </c>
      <c r="AI186" s="238"/>
      <c r="AJ186" s="231">
        <f>(($J186/30/8)*2)*AI186</f>
        <v>0</v>
      </c>
      <c r="AK186" s="230"/>
      <c r="AL186" s="230"/>
      <c r="AM186" s="230"/>
      <c r="AN186" s="230"/>
      <c r="AO186" s="230"/>
      <c r="AP186" s="231"/>
      <c r="AQ186" s="230"/>
      <c r="AR186" s="230"/>
      <c r="AS186" s="230"/>
      <c r="AT186" s="230"/>
      <c r="AU186" s="230"/>
      <c r="AV186" s="242"/>
      <c r="AW186" s="231">
        <f>((F186/30)*I186)*$J186</f>
        <v>0</v>
      </c>
      <c r="AX186" s="739">
        <f>((G186/30)*I186)*$J186</f>
        <v>0</v>
      </c>
      <c r="AY186" s="231">
        <f t="shared" ref="AY186" si="3762">Q186</f>
        <v>0</v>
      </c>
      <c r="AZ186" s="231">
        <f t="shared" ref="AZ186" si="3763">R186</f>
        <v>0</v>
      </c>
      <c r="BA186" s="231">
        <f t="shared" ref="BA186" si="3764">S186</f>
        <v>0</v>
      </c>
      <c r="BB186" s="231">
        <f t="shared" ref="BB186" si="3765">T186</f>
        <v>0</v>
      </c>
      <c r="BC186" s="231">
        <f t="shared" ref="BC186" si="3766">AK186+AP186</f>
        <v>0</v>
      </c>
      <c r="BD186" s="231">
        <f t="shared" si="3692"/>
        <v>0</v>
      </c>
      <c r="BE186" s="231">
        <f t="shared" ref="BE186" si="3767">SUM(AW186:BD186)-AY186-BA186</f>
        <v>0</v>
      </c>
      <c r="BF186" s="231">
        <f t="shared" si="3694"/>
        <v>2001.14</v>
      </c>
      <c r="BG186" s="231">
        <f>(($G186/30)*$I186)*$K186+1500</f>
        <v>2400</v>
      </c>
      <c r="BH186" s="231">
        <f t="shared" ref="BH186" si="3768">U186</f>
        <v>0</v>
      </c>
      <c r="BI186" s="231">
        <f t="shared" ref="BI186" si="3769">V186</f>
        <v>0</v>
      </c>
      <c r="BJ186" s="231">
        <f t="shared" ref="BJ186" si="3770">W186</f>
        <v>0</v>
      </c>
      <c r="BK186" s="231">
        <f t="shared" ref="BK186" si="3771">X186</f>
        <v>0</v>
      </c>
      <c r="BL186" s="231">
        <f t="shared" ref="BL186" si="3772">AL186+AQ186</f>
        <v>0</v>
      </c>
      <c r="BM186" s="231">
        <f t="shared" si="3700"/>
        <v>253.54443800000001</v>
      </c>
      <c r="BN186" s="230">
        <f t="shared" ref="BN186" si="3773">SUM(BF186:BM186)-BH186-BJ186</f>
        <v>4654.6844380000002</v>
      </c>
      <c r="BO186" s="231">
        <f t="shared" si="3702"/>
        <v>0</v>
      </c>
      <c r="BP186" s="231">
        <f>(($G186/30)*$I186)*$L186</f>
        <v>0</v>
      </c>
      <c r="BQ186" s="231">
        <f t="shared" ref="BQ186" si="3774">Y186</f>
        <v>0</v>
      </c>
      <c r="BR186" s="231">
        <f t="shared" ref="BR186" si="3775">Z186</f>
        <v>0</v>
      </c>
      <c r="BS186" s="231">
        <f t="shared" ref="BS186" si="3776">AA186</f>
        <v>0</v>
      </c>
      <c r="BT186" s="231">
        <f t="shared" ref="BT186" si="3777">AB186</f>
        <v>0</v>
      </c>
      <c r="BU186" s="231">
        <f t="shared" ref="BU186" si="3778">AM186+AR186</f>
        <v>0</v>
      </c>
      <c r="BV186" s="231">
        <f t="shared" si="3708"/>
        <v>0</v>
      </c>
      <c r="BW186" s="231">
        <f t="shared" ref="BW186" si="3779">SUM(BO186:BV186)-BQ186-BS186</f>
        <v>0</v>
      </c>
      <c r="BX186" s="243">
        <f t="shared" si="3710"/>
        <v>0</v>
      </c>
      <c r="BY186" s="244">
        <f t="shared" si="3711"/>
        <v>0</v>
      </c>
      <c r="BZ186" s="244">
        <f t="shared" ref="BZ186" si="3780">AC186</f>
        <v>0</v>
      </c>
      <c r="CA186" s="244">
        <f t="shared" ref="CA186" si="3781">AD186</f>
        <v>0</v>
      </c>
      <c r="CB186" s="244">
        <f t="shared" ref="CB186" si="3782">AE186</f>
        <v>0</v>
      </c>
      <c r="CC186" s="244">
        <f t="shared" ref="CC186" si="3783">AF186</f>
        <v>0</v>
      </c>
      <c r="CD186" s="244">
        <f t="shared" ref="CD186" si="3784">AN186+AS186</f>
        <v>0</v>
      </c>
      <c r="CE186" s="244">
        <f t="shared" ref="CE186" si="3785">(BX186+CA186+CC186)*0.1267</f>
        <v>0</v>
      </c>
      <c r="CF186" s="244">
        <f t="shared" ref="CF186" si="3786">SUM(BX186:CE186)-BZ186-CB186</f>
        <v>0</v>
      </c>
      <c r="CG186" s="272"/>
      <c r="CH186" s="272"/>
      <c r="CI186" s="272"/>
      <c r="CJ186" s="272"/>
      <c r="CK186" s="272"/>
      <c r="CL186" s="272"/>
      <c r="CM186" s="272"/>
      <c r="CN186" s="272"/>
      <c r="CO186" s="273"/>
      <c r="CP186" s="246"/>
      <c r="CQ186" s="229" t="s">
        <v>16</v>
      </c>
      <c r="CR186" s="231">
        <f t="shared" si="3719"/>
        <v>0</v>
      </c>
      <c r="CS186" s="231">
        <f t="shared" si="3720"/>
        <v>0</v>
      </c>
      <c r="CT186" s="231">
        <f t="shared" si="3721"/>
        <v>0</v>
      </c>
      <c r="CU186" s="231">
        <f t="shared" si="3722"/>
        <v>0</v>
      </c>
      <c r="CV186" s="231">
        <f t="shared" si="3723"/>
        <v>0</v>
      </c>
      <c r="CW186" s="231">
        <f t="shared" si="3724"/>
        <v>0</v>
      </c>
      <c r="CX186" s="231">
        <f t="shared" si="3725"/>
        <v>0</v>
      </c>
      <c r="CY186" s="231">
        <f t="shared" ref="CY186" si="3787">IF($CQ186="PROQUIMA",$BD186+$BM186+$BV186+$CE186+CN186,0)</f>
        <v>0</v>
      </c>
      <c r="CZ186" s="231">
        <f t="shared" ref="CZ186" si="3788">SUM(CR186:CY186)-CT186-CV186</f>
        <v>0</v>
      </c>
      <c r="DA186" s="231">
        <f t="shared" si="3728"/>
        <v>2001.14</v>
      </c>
      <c r="DB186" s="231">
        <f t="shared" si="3729"/>
        <v>2400</v>
      </c>
      <c r="DC186" s="269">
        <f t="shared" si="3730"/>
        <v>0</v>
      </c>
      <c r="DD186" s="269">
        <f t="shared" si="3731"/>
        <v>0</v>
      </c>
      <c r="DE186" s="269">
        <f t="shared" si="3732"/>
        <v>0</v>
      </c>
      <c r="DF186" s="231">
        <f t="shared" si="3733"/>
        <v>0</v>
      </c>
      <c r="DG186" s="231">
        <f t="shared" si="3734"/>
        <v>0</v>
      </c>
      <c r="DH186" s="231">
        <f t="shared" si="3735"/>
        <v>253.54443800000001</v>
      </c>
      <c r="DI186" s="231">
        <f t="shared" ref="DI186" si="3789">SUM(DA186:DH186)-DC186-DE186</f>
        <v>4654.6844380000002</v>
      </c>
      <c r="DJ186" s="240">
        <f t="shared" si="3737"/>
        <v>0</v>
      </c>
      <c r="DK186" s="240">
        <f t="shared" si="3738"/>
        <v>0</v>
      </c>
      <c r="DL186" s="240">
        <f t="shared" si="3739"/>
        <v>0</v>
      </c>
      <c r="DM186" s="240">
        <f t="shared" si="3740"/>
        <v>0</v>
      </c>
      <c r="DN186" s="240">
        <f t="shared" si="3741"/>
        <v>0</v>
      </c>
      <c r="DO186" s="240">
        <f t="shared" si="3742"/>
        <v>0</v>
      </c>
      <c r="DP186" s="240">
        <f t="shared" si="3743"/>
        <v>0</v>
      </c>
      <c r="DQ186" s="240">
        <f t="shared" si="3744"/>
        <v>0</v>
      </c>
      <c r="DR186" s="240">
        <f t="shared" ref="DR186" si="3790">SUM(DJ186:DQ186)-DL186-DN186</f>
        <v>0</v>
      </c>
      <c r="DS186" s="271"/>
      <c r="DT186" s="272"/>
      <c r="DU186" s="272"/>
      <c r="DV186" s="272"/>
      <c r="DW186" s="272"/>
      <c r="DX186" s="272"/>
      <c r="DY186" s="272"/>
      <c r="DZ186" s="272"/>
      <c r="EA186" s="272"/>
      <c r="EB186" s="272"/>
      <c r="EC186" s="272"/>
      <c r="ED186" s="272"/>
      <c r="EE186" s="272"/>
      <c r="EF186" s="272"/>
      <c r="EG186" s="272"/>
      <c r="EH186" s="272"/>
      <c r="EI186" s="272"/>
      <c r="EJ186" s="273"/>
      <c r="EK186" s="246"/>
      <c r="EL186" s="1402">
        <v>136.13</v>
      </c>
      <c r="EM186" s="229"/>
      <c r="EN186" s="229"/>
      <c r="EO186" s="229">
        <f>194*2</f>
        <v>388</v>
      </c>
      <c r="EP186" s="229"/>
      <c r="EQ186" s="229"/>
      <c r="ER186" s="229"/>
      <c r="ES186" s="228"/>
      <c r="ET186" s="856"/>
      <c r="EU186" s="229">
        <f>+EP186+EQ186+ER186</f>
        <v>0</v>
      </c>
      <c r="EV186" s="913"/>
      <c r="EW186" s="237">
        <f t="shared" ref="EW186" si="3791">IF($I186&lt;=15,EL186/2,EL186)</f>
        <v>68.064999999999998</v>
      </c>
      <c r="EX186" s="237">
        <f t="shared" ref="EX186" si="3792">IF($I186&lt;=15,EM186/2,EM186)</f>
        <v>0</v>
      </c>
      <c r="EY186" s="237">
        <f t="shared" ref="EY186" si="3793">IF($I186&lt;=15,EN186/2,EN186)</f>
        <v>0</v>
      </c>
      <c r="EZ186" s="237">
        <f t="shared" ref="EZ186" si="3794">IF($I186&lt;=15,EO186/2,EO186)</f>
        <v>194</v>
      </c>
      <c r="FA186" s="237">
        <f t="shared" ref="FA186" si="3795">IF($I186&lt;=15,EP186/2,EP186)</f>
        <v>0</v>
      </c>
      <c r="FB186" s="237">
        <f t="shared" ref="FB186" si="3796">IF($I186&lt;=15,EQ186/2,EQ186)</f>
        <v>0</v>
      </c>
      <c r="FC186" s="237">
        <f t="shared" ref="FC186" si="3797">IF($I186&lt;=15,ER186/2,ER186)</f>
        <v>0</v>
      </c>
      <c r="FD186" s="237">
        <f t="shared" ref="FD186" si="3798">IF($I186&lt;=15,ES186/2,ES186)</f>
        <v>0</v>
      </c>
      <c r="FE186" s="237">
        <f t="shared" ref="FE186" si="3799">IF($I186&lt;=15,ET186/2,ET186)</f>
        <v>0</v>
      </c>
      <c r="FF186" s="237">
        <f t="shared" ref="FF186" si="3800">IF($I186&lt;=15,EU186/2,EU186)</f>
        <v>0</v>
      </c>
      <c r="FG186" s="247">
        <v>1</v>
      </c>
      <c r="FH186" s="247">
        <v>0</v>
      </c>
      <c r="FI186" s="247">
        <v>0</v>
      </c>
      <c r="FJ186" s="247">
        <v>0</v>
      </c>
      <c r="FK186" s="247">
        <v>0</v>
      </c>
      <c r="FL186" s="247">
        <f>SUM(FG186:FK186)</f>
        <v>1</v>
      </c>
      <c r="FM186" s="246"/>
      <c r="FN186" s="1362">
        <f t="shared" ref="FN186" si="3801">(((F186/30/8)*1.5)*(Q186+U186+Y186))-(AZ186+BI186+BR186)</f>
        <v>0</v>
      </c>
      <c r="FO186" s="1362">
        <f t="shared" ref="FO186" si="3802">(((F186/30/8)*2)*(S186+W186+AA186))-(BB186+BK186+BT186)</f>
        <v>0</v>
      </c>
      <c r="FP186" s="1364">
        <f t="shared" ref="FP186" si="3803">(SUM(AW186:CF186))-(SUM(CR186:DR186))</f>
        <v>0</v>
      </c>
      <c r="FQ186" s="1362">
        <f t="shared" ref="FQ186" si="3804">(F186/30*I186)-(CR186+DA186+DJ186)</f>
        <v>0</v>
      </c>
      <c r="FR186" s="1363">
        <f t="shared" ref="FR186" si="3805">(SUM(EL186:EU186))-((SUM(EW186:FF186))*$FR$5)</f>
        <v>262.065</v>
      </c>
      <c r="FS186" s="246"/>
      <c r="FT186" s="246"/>
      <c r="FU186" s="246"/>
      <c r="FV186" s="246"/>
      <c r="FW186" s="246"/>
      <c r="FX186" s="246"/>
      <c r="FY186" s="246"/>
      <c r="FZ186" s="246"/>
      <c r="GA186" s="246"/>
      <c r="GB186" s="246"/>
      <c r="GC186" s="246"/>
      <c r="GD186" s="246"/>
      <c r="GE186" s="246"/>
      <c r="GF186" s="246"/>
      <c r="GG186" s="246"/>
      <c r="GH186" s="246"/>
      <c r="GI186" s="246"/>
    </row>
    <row r="187" spans="1:191" s="1720" customFormat="1" ht="15" customHeight="1" outlineLevel="1">
      <c r="B187" s="1691"/>
      <c r="C187" s="1692" t="s">
        <v>934</v>
      </c>
      <c r="D187" s="1485" t="s">
        <v>935</v>
      </c>
      <c r="E187" s="1402" t="s">
        <v>16</v>
      </c>
      <c r="F187" s="231">
        <v>7500</v>
      </c>
      <c r="G187" s="994">
        <v>2000</v>
      </c>
      <c r="H187" s="994">
        <f t="shared" ref="H187" si="3806">+F187+G187</f>
        <v>9500</v>
      </c>
      <c r="I187" s="231">
        <v>15</v>
      </c>
      <c r="J187" s="957">
        <v>0</v>
      </c>
      <c r="K187" s="957">
        <v>1</v>
      </c>
      <c r="L187" s="957">
        <v>0</v>
      </c>
      <c r="M187" s="234">
        <v>0</v>
      </c>
      <c r="N187" s="912">
        <v>0</v>
      </c>
      <c r="O187" s="234">
        <f t="shared" ref="O187" si="3807">SUM(J187:N187)</f>
        <v>1</v>
      </c>
      <c r="P187" s="265" t="s">
        <v>936</v>
      </c>
      <c r="Q187" s="236"/>
      <c r="R187" s="231">
        <f t="shared" ref="R187" si="3808">($J187/30/8*1.5)*Q187</f>
        <v>0</v>
      </c>
      <c r="S187" s="297">
        <v>0</v>
      </c>
      <c r="T187" s="269">
        <f t="shared" ref="T187" si="3809">($J187/30/8*2)*S187</f>
        <v>0</v>
      </c>
      <c r="U187" s="297"/>
      <c r="V187" s="269">
        <f>($F187/30/8*1.5)*U187</f>
        <v>0</v>
      </c>
      <c r="W187" s="297"/>
      <c r="X187" s="231">
        <f t="shared" ref="X187" si="3810">($J187/30/8*2)*W187</f>
        <v>0</v>
      </c>
      <c r="Y187" s="237"/>
      <c r="Z187" s="231">
        <f t="shared" ref="Z187" si="3811">(($J187/30/8)*1.5)*Y187</f>
        <v>0</v>
      </c>
      <c r="AA187" s="238"/>
      <c r="AB187" s="231">
        <f t="shared" ref="AB187" si="3812">(($J187/30/8)*2)*AA187</f>
        <v>0</v>
      </c>
      <c r="AC187" s="238"/>
      <c r="AD187" s="231">
        <f t="shared" ref="AD187" si="3813">(($J187/30/8)*1.5)*AC187</f>
        <v>0</v>
      </c>
      <c r="AE187" s="238"/>
      <c r="AF187" s="231">
        <f t="shared" ref="AF187" si="3814">(($J187/30/8)*2)*AE187</f>
        <v>0</v>
      </c>
      <c r="AG187" s="231"/>
      <c r="AH187" s="231">
        <f>(($J187/30/8)*1.5)*AG187</f>
        <v>0</v>
      </c>
      <c r="AI187" s="238"/>
      <c r="AJ187" s="231">
        <f>(($J187/30/8)*2)*AI187</f>
        <v>0</v>
      </c>
      <c r="AK187" s="230"/>
      <c r="AL187" s="230"/>
      <c r="AM187" s="230"/>
      <c r="AN187" s="230"/>
      <c r="AO187" s="230"/>
      <c r="AP187" s="231"/>
      <c r="AQ187" s="230"/>
      <c r="AR187" s="230"/>
      <c r="AS187" s="230"/>
      <c r="AT187" s="230"/>
      <c r="AU187" s="230"/>
      <c r="AV187" s="242"/>
      <c r="AW187" s="231">
        <f>((F187/30)*I187)*$J187</f>
        <v>0</v>
      </c>
      <c r="AX187" s="739">
        <f>((G187/30)*I187)*$J187</f>
        <v>0</v>
      </c>
      <c r="AY187" s="231">
        <f t="shared" ref="AY187" si="3815">Q187</f>
        <v>0</v>
      </c>
      <c r="AZ187" s="231">
        <f t="shared" ref="AZ187" si="3816">R187</f>
        <v>0</v>
      </c>
      <c r="BA187" s="231">
        <f t="shared" ref="BA187" si="3817">S187</f>
        <v>0</v>
      </c>
      <c r="BB187" s="231">
        <f t="shared" ref="BB187" si="3818">T187</f>
        <v>0</v>
      </c>
      <c r="BC187" s="231">
        <f t="shared" ref="BC187" si="3819">AK187+AP187</f>
        <v>0</v>
      </c>
      <c r="BD187" s="231">
        <f t="shared" ref="BD187" si="3820">(AW187+AZ187+BB187+BC187)*0.1267</f>
        <v>0</v>
      </c>
      <c r="BE187" s="231">
        <f t="shared" ref="BE187" si="3821">SUM(AW187:BD187)-AY187-BA187</f>
        <v>0</v>
      </c>
      <c r="BF187" s="231">
        <f t="shared" si="3694"/>
        <v>3750</v>
      </c>
      <c r="BG187" s="231">
        <f>(($G187/30)*$I187)*$K187</f>
        <v>1000.0000000000001</v>
      </c>
      <c r="BH187" s="231">
        <f t="shared" ref="BH187" si="3822">U187</f>
        <v>0</v>
      </c>
      <c r="BI187" s="231">
        <f t="shared" ref="BI187" si="3823">V187</f>
        <v>0</v>
      </c>
      <c r="BJ187" s="231">
        <f t="shared" ref="BJ187" si="3824">W187</f>
        <v>0</v>
      </c>
      <c r="BK187" s="231">
        <f t="shared" ref="BK187" si="3825">X187</f>
        <v>0</v>
      </c>
      <c r="BL187" s="231">
        <f t="shared" ref="BL187" si="3826">AL187+AQ187</f>
        <v>0</v>
      </c>
      <c r="BM187" s="231">
        <f t="shared" ref="BM187" si="3827">(+BF187+BI187+BK187+BL187)*0.1267</f>
        <v>475.125</v>
      </c>
      <c r="BN187" s="230">
        <f t="shared" ref="BN187" si="3828">SUM(BF187:BM187)-BH187-BJ187</f>
        <v>5225.125</v>
      </c>
      <c r="BO187" s="231">
        <f t="shared" si="3702"/>
        <v>0</v>
      </c>
      <c r="BP187" s="231">
        <f>(($G187/30)*$I187)*$L187</f>
        <v>0</v>
      </c>
      <c r="BQ187" s="231">
        <f t="shared" ref="BQ187" si="3829">Y187</f>
        <v>0</v>
      </c>
      <c r="BR187" s="231">
        <f t="shared" ref="BR187" si="3830">Z187</f>
        <v>0</v>
      </c>
      <c r="BS187" s="231">
        <f t="shared" ref="BS187" si="3831">AA187</f>
        <v>0</v>
      </c>
      <c r="BT187" s="231">
        <f t="shared" ref="BT187" si="3832">AB187</f>
        <v>0</v>
      </c>
      <c r="BU187" s="231">
        <f t="shared" ref="BU187" si="3833">AM187+AR187</f>
        <v>0</v>
      </c>
      <c r="BV187" s="231">
        <f t="shared" ref="BV187" si="3834">(BO187+BR187+BT187+BU187)*0.1267</f>
        <v>0</v>
      </c>
      <c r="BW187" s="231">
        <f t="shared" ref="BW187" si="3835">SUM(BO187:BV187)-BQ187-BS187</f>
        <v>0</v>
      </c>
      <c r="BX187" s="243">
        <f t="shared" si="3710"/>
        <v>0</v>
      </c>
      <c r="BY187" s="244">
        <f t="shared" si="3711"/>
        <v>0</v>
      </c>
      <c r="BZ187" s="244">
        <f t="shared" ref="BZ187" si="3836">AC187</f>
        <v>0</v>
      </c>
      <c r="CA187" s="244">
        <f t="shared" ref="CA187" si="3837">AD187</f>
        <v>0</v>
      </c>
      <c r="CB187" s="244">
        <f t="shared" ref="CB187" si="3838">AE187</f>
        <v>0</v>
      </c>
      <c r="CC187" s="244">
        <f t="shared" ref="CC187" si="3839">AF187</f>
        <v>0</v>
      </c>
      <c r="CD187" s="244">
        <f t="shared" ref="CD187" si="3840">AN187+AS187</f>
        <v>0</v>
      </c>
      <c r="CE187" s="244">
        <f t="shared" ref="CE187" si="3841">(BX187+CA187+CC187)*0.1267</f>
        <v>0</v>
      </c>
      <c r="CF187" s="244">
        <f t="shared" ref="CF187" si="3842">SUM(BX187:CE187)-BZ187-CB187</f>
        <v>0</v>
      </c>
      <c r="CG187" s="272"/>
      <c r="CH187" s="272"/>
      <c r="CI187" s="272"/>
      <c r="CJ187" s="272"/>
      <c r="CK187" s="272"/>
      <c r="CL187" s="272"/>
      <c r="CM187" s="272"/>
      <c r="CN187" s="272"/>
      <c r="CO187" s="273"/>
      <c r="CP187" s="246"/>
      <c r="CQ187" s="229" t="s">
        <v>16</v>
      </c>
      <c r="CR187" s="231">
        <f t="shared" si="3719"/>
        <v>0</v>
      </c>
      <c r="CS187" s="231">
        <f t="shared" si="3720"/>
        <v>0</v>
      </c>
      <c r="CT187" s="231">
        <f t="shared" si="3721"/>
        <v>0</v>
      </c>
      <c r="CU187" s="231">
        <f t="shared" si="3722"/>
        <v>0</v>
      </c>
      <c r="CV187" s="231">
        <f t="shared" si="3723"/>
        <v>0</v>
      </c>
      <c r="CW187" s="231">
        <f t="shared" si="3724"/>
        <v>0</v>
      </c>
      <c r="CX187" s="231">
        <f t="shared" si="3725"/>
        <v>0</v>
      </c>
      <c r="CY187" s="231">
        <f t="shared" ref="CY187" si="3843">IF($CQ187="PROQUIMA",$BD187+$BM187+$BV187+$CE187+CN187,0)</f>
        <v>0</v>
      </c>
      <c r="CZ187" s="231">
        <f t="shared" ref="CZ187" si="3844">SUM(CR187:CY187)-CT187-CV187</f>
        <v>0</v>
      </c>
      <c r="DA187" s="231">
        <f t="shared" si="3728"/>
        <v>3750</v>
      </c>
      <c r="DB187" s="231">
        <f t="shared" si="3729"/>
        <v>1000.0000000000001</v>
      </c>
      <c r="DC187" s="269">
        <f t="shared" si="3730"/>
        <v>0</v>
      </c>
      <c r="DD187" s="269">
        <f t="shared" si="3731"/>
        <v>0</v>
      </c>
      <c r="DE187" s="269">
        <f t="shared" si="3732"/>
        <v>0</v>
      </c>
      <c r="DF187" s="231">
        <f t="shared" si="3733"/>
        <v>0</v>
      </c>
      <c r="DG187" s="231">
        <f t="shared" si="3734"/>
        <v>0</v>
      </c>
      <c r="DH187" s="231">
        <f t="shared" si="3735"/>
        <v>475.125</v>
      </c>
      <c r="DI187" s="231">
        <f t="shared" ref="DI187" si="3845">SUM(DA187:DH187)-DC187-DE187</f>
        <v>5225.125</v>
      </c>
      <c r="DJ187" s="240">
        <f t="shared" si="3737"/>
        <v>0</v>
      </c>
      <c r="DK187" s="240">
        <f t="shared" si="3738"/>
        <v>0</v>
      </c>
      <c r="DL187" s="240">
        <f t="shared" si="3739"/>
        <v>0</v>
      </c>
      <c r="DM187" s="240">
        <f t="shared" si="3740"/>
        <v>0</v>
      </c>
      <c r="DN187" s="240">
        <f t="shared" si="3741"/>
        <v>0</v>
      </c>
      <c r="DO187" s="240">
        <f t="shared" si="3742"/>
        <v>0</v>
      </c>
      <c r="DP187" s="240">
        <f t="shared" si="3743"/>
        <v>0</v>
      </c>
      <c r="DQ187" s="240">
        <f t="shared" si="3744"/>
        <v>0</v>
      </c>
      <c r="DR187" s="240">
        <f t="shared" ref="DR187" si="3846">SUM(DJ187:DQ187)-DL187-DN187</f>
        <v>0</v>
      </c>
      <c r="DS187" s="271"/>
      <c r="DT187" s="272"/>
      <c r="DU187" s="272"/>
      <c r="DV187" s="272"/>
      <c r="DW187" s="272"/>
      <c r="DX187" s="272"/>
      <c r="DY187" s="272"/>
      <c r="DZ187" s="272"/>
      <c r="EA187" s="272"/>
      <c r="EB187" s="272"/>
      <c r="EC187" s="272"/>
      <c r="ED187" s="272"/>
      <c r="EE187" s="272"/>
      <c r="EF187" s="272"/>
      <c r="EG187" s="272"/>
      <c r="EH187" s="272"/>
      <c r="EI187" s="272"/>
      <c r="EJ187" s="273"/>
      <c r="EK187" s="246"/>
      <c r="EL187" s="1402">
        <v>174.44</v>
      </c>
      <c r="EM187" s="1402"/>
      <c r="EN187" s="1402"/>
      <c r="EO187" s="1402"/>
      <c r="EP187" s="1402"/>
      <c r="EQ187" s="1402"/>
      <c r="ER187" s="1402"/>
      <c r="ES187" s="1485"/>
      <c r="ET187" s="907"/>
      <c r="EU187" s="1402">
        <f>+EP187+EQ187+ER187</f>
        <v>0</v>
      </c>
      <c r="EV187" s="1721"/>
      <c r="EW187" s="974">
        <f>IF($I187&lt;=15,EL187/2,EL187)+87.22</f>
        <v>174.44</v>
      </c>
      <c r="EX187" s="974">
        <f t="shared" ref="EX187" si="3847">IF($I187&lt;=15,EM187/2,EM187)</f>
        <v>0</v>
      </c>
      <c r="EY187" s="974">
        <f t="shared" ref="EY187" si="3848">IF($I187&lt;=15,EN187/2,EN187)</f>
        <v>0</v>
      </c>
      <c r="EZ187" s="974">
        <f t="shared" ref="EZ187" si="3849">IF($I187&lt;=15,EO187/2,EO187)</f>
        <v>0</v>
      </c>
      <c r="FA187" s="974">
        <f t="shared" ref="FA187" si="3850">IF($I187&lt;=15,EP187/2,EP187)</f>
        <v>0</v>
      </c>
      <c r="FB187" s="974">
        <f t="shared" ref="FB187" si="3851">IF($I187&lt;=15,EQ187/2,EQ187)</f>
        <v>0</v>
      </c>
      <c r="FC187" s="974">
        <f t="shared" ref="FC187" si="3852">IF($I187&lt;=15,ER187/2,ER187)</f>
        <v>0</v>
      </c>
      <c r="FD187" s="974">
        <f t="shared" ref="FD187" si="3853">IF($I187&lt;=15,ES187/2,ES187)</f>
        <v>0</v>
      </c>
      <c r="FE187" s="974">
        <f t="shared" ref="FE187" si="3854">IF($I187&lt;=15,ET187/2,ET187)</f>
        <v>0</v>
      </c>
      <c r="FF187" s="974">
        <f t="shared" ref="FF187" si="3855">IF($I187&lt;=15,EU187/2,EU187)</f>
        <v>0</v>
      </c>
      <c r="FG187" s="247">
        <v>1</v>
      </c>
      <c r="FH187" s="247">
        <v>0</v>
      </c>
      <c r="FI187" s="247">
        <v>0</v>
      </c>
      <c r="FJ187" s="247">
        <v>0</v>
      </c>
      <c r="FK187" s="247">
        <v>0</v>
      </c>
      <c r="FL187" s="247">
        <f>SUM(FG187:FK187)</f>
        <v>1</v>
      </c>
      <c r="FM187" s="1133"/>
      <c r="FN187" s="1712">
        <f t="shared" ref="FN187" si="3856">(((F187/30/8)*1.5)*(Q187+U187+Y187))-(AZ187+BI187+BR187)</f>
        <v>0</v>
      </c>
      <c r="FO187" s="1712">
        <f t="shared" ref="FO187" si="3857">(((F187/30/8)*2)*(S187+W187+AA187))-(BB187+BK187+BT187)</f>
        <v>0</v>
      </c>
      <c r="FP187" s="1713">
        <f t="shared" ref="FP187" si="3858">(SUM(AW187:CF187))-(SUM(CR187:DR187))</f>
        <v>0</v>
      </c>
      <c r="FQ187" s="1712">
        <f t="shared" ref="FQ187" si="3859">(F187/30*I187)-(CR187+DA187+DJ187)</f>
        <v>0</v>
      </c>
      <c r="FR187" s="1714">
        <f t="shared" ref="FR187" si="3860">(SUM(EL187:EU187))-((SUM(EW187:FF187))*$FR$5)</f>
        <v>0</v>
      </c>
      <c r="FS187" s="1133"/>
      <c r="FT187" s="1133"/>
      <c r="FU187" s="1133"/>
      <c r="FV187" s="1133"/>
      <c r="FW187" s="1133"/>
      <c r="FX187" s="1133"/>
      <c r="FY187" s="1133"/>
      <c r="FZ187" s="1133"/>
      <c r="GA187" s="1133"/>
      <c r="GB187" s="1133"/>
      <c r="GC187" s="1133"/>
      <c r="GD187" s="1133"/>
      <c r="GE187" s="1133"/>
      <c r="GF187" s="1133"/>
      <c r="GG187" s="1133"/>
      <c r="GH187" s="1133"/>
      <c r="GI187" s="1133"/>
    </row>
    <row r="188" spans="1:191" s="846" customFormat="1" ht="15.75" customHeight="1" outlineLevel="1" thickBot="1">
      <c r="B188" s="835"/>
      <c r="C188" s="782"/>
      <c r="D188" s="775"/>
      <c r="F188" s="925">
        <f>SUM(F185:F187)</f>
        <v>20002.28</v>
      </c>
      <c r="G188" s="925">
        <f t="shared" ref="G188:H188" si="3861">SUM(G185:G187)</f>
        <v>6800</v>
      </c>
      <c r="H188" s="925">
        <f t="shared" si="3861"/>
        <v>26802.28</v>
      </c>
      <c r="I188" s="920"/>
      <c r="J188" s="920"/>
      <c r="K188" s="920"/>
      <c r="L188" s="920"/>
      <c r="M188" s="920"/>
      <c r="N188" s="920"/>
      <c r="O188" s="920"/>
      <c r="P188" s="849"/>
      <c r="Q188" s="925">
        <f t="shared" ref="Q188" si="3862">SUM(Q185:Q187)</f>
        <v>0</v>
      </c>
      <c r="R188" s="925">
        <f t="shared" ref="R188" si="3863">SUM(R185:R187)</f>
        <v>0</v>
      </c>
      <c r="S188" s="925">
        <f t="shared" ref="S188" si="3864">SUM(S185:S187)</f>
        <v>0</v>
      </c>
      <c r="T188" s="925">
        <f t="shared" ref="T188" si="3865">SUM(T185:T187)</f>
        <v>0</v>
      </c>
      <c r="U188" s="925">
        <f t="shared" ref="U188" si="3866">SUM(U185:U187)</f>
        <v>0</v>
      </c>
      <c r="V188" s="925">
        <f t="shared" ref="V188" si="3867">SUM(V185:V187)</f>
        <v>0</v>
      </c>
      <c r="W188" s="925">
        <f t="shared" ref="W188" si="3868">SUM(W185:W187)</f>
        <v>0</v>
      </c>
      <c r="X188" s="925">
        <f t="shared" ref="X188" si="3869">SUM(X185:X187)</f>
        <v>0</v>
      </c>
      <c r="Y188" s="925">
        <f t="shared" ref="Y188" si="3870">SUM(Y185:Y187)</f>
        <v>0</v>
      </c>
      <c r="Z188" s="925">
        <f t="shared" ref="Z188" si="3871">SUM(Z185:Z187)</f>
        <v>0</v>
      </c>
      <c r="AA188" s="925">
        <f t="shared" ref="AA188" si="3872">SUM(AA185:AA187)</f>
        <v>0</v>
      </c>
      <c r="AB188" s="925">
        <f t="shared" ref="AB188" si="3873">SUM(AB185:AB187)</f>
        <v>0</v>
      </c>
      <c r="AC188" s="925">
        <f t="shared" ref="AC188" si="3874">SUM(AC185:AC187)</f>
        <v>0</v>
      </c>
      <c r="AD188" s="925">
        <f t="shared" ref="AD188" si="3875">SUM(AD185:AD187)</f>
        <v>0</v>
      </c>
      <c r="AE188" s="925">
        <f t="shared" ref="AE188" si="3876">SUM(AE185:AE187)</f>
        <v>0</v>
      </c>
      <c r="AF188" s="925">
        <f t="shared" ref="AF188" si="3877">SUM(AF185:AF187)</f>
        <v>0</v>
      </c>
      <c r="AG188" s="925">
        <f t="shared" ref="AG188" si="3878">SUM(AG185:AG187)</f>
        <v>0</v>
      </c>
      <c r="AH188" s="925">
        <f t="shared" ref="AH188" si="3879">SUM(AH185:AH187)</f>
        <v>0</v>
      </c>
      <c r="AI188" s="925">
        <f t="shared" ref="AI188" si="3880">SUM(AI185:AI187)</f>
        <v>0</v>
      </c>
      <c r="AJ188" s="925">
        <f t="shared" ref="AJ188" si="3881">SUM(AJ185:AJ187)</f>
        <v>0</v>
      </c>
      <c r="AK188" s="925">
        <f t="shared" ref="AK188" si="3882">SUM(AK185:AK187)</f>
        <v>0</v>
      </c>
      <c r="AL188" s="925">
        <f t="shared" ref="AL188" si="3883">SUM(AL185:AL187)</f>
        <v>0</v>
      </c>
      <c r="AM188" s="925">
        <f t="shared" ref="AM188" si="3884">SUM(AM185:AM187)</f>
        <v>0</v>
      </c>
      <c r="AN188" s="925">
        <f t="shared" ref="AN188" si="3885">SUM(AN185:AN187)</f>
        <v>0</v>
      </c>
      <c r="AO188" s="925">
        <f t="shared" ref="AO188" si="3886">SUM(AO185:AO187)</f>
        <v>0</v>
      </c>
      <c r="AP188" s="925">
        <f t="shared" ref="AP188" si="3887">SUM(AP185:AP187)</f>
        <v>0</v>
      </c>
      <c r="AQ188" s="925">
        <f t="shared" ref="AQ188" si="3888">SUM(AQ185:AQ187)</f>
        <v>0</v>
      </c>
      <c r="AR188" s="925">
        <f t="shared" ref="AR188" si="3889">SUM(AR185:AR187)</f>
        <v>0</v>
      </c>
      <c r="AS188" s="925">
        <f t="shared" ref="AS188" si="3890">SUM(AS185:AS187)</f>
        <v>0</v>
      </c>
      <c r="AT188" s="925">
        <f t="shared" ref="AT188" si="3891">SUM(AT185:AT187)</f>
        <v>0</v>
      </c>
      <c r="AU188" s="925">
        <f t="shared" ref="AU188" si="3892">SUM(AU185:AU187)</f>
        <v>0</v>
      </c>
      <c r="AV188" s="925">
        <f t="shared" ref="AV188" si="3893">SUM(AV185:AV187)</f>
        <v>0</v>
      </c>
      <c r="AW188" s="925">
        <f t="shared" ref="AW188" si="3894">SUM(AW185:AW187)</f>
        <v>4250</v>
      </c>
      <c r="AX188" s="925">
        <f t="shared" ref="AX188" si="3895">SUM(AX185:AX187)</f>
        <v>4500</v>
      </c>
      <c r="AY188" s="925">
        <f t="shared" ref="AY188" si="3896">SUM(AY185:AY187)</f>
        <v>0</v>
      </c>
      <c r="AZ188" s="925">
        <f t="shared" ref="AZ188" si="3897">SUM(AZ185:AZ187)</f>
        <v>0</v>
      </c>
      <c r="BA188" s="925">
        <f t="shared" ref="BA188" si="3898">SUM(BA185:BA187)</f>
        <v>0</v>
      </c>
      <c r="BB188" s="925">
        <f t="shared" ref="BB188" si="3899">SUM(BB185:BB187)</f>
        <v>0</v>
      </c>
      <c r="BC188" s="925">
        <f t="shared" ref="BC188" si="3900">SUM(BC185:BC187)</f>
        <v>0</v>
      </c>
      <c r="BD188" s="925">
        <f t="shared" ref="BD188" si="3901">SUM(BD185:BD187)</f>
        <v>538.47500000000002</v>
      </c>
      <c r="BE188" s="925">
        <f t="shared" ref="BE188" si="3902">SUM(BE185:BE187)</f>
        <v>9288.4750000000004</v>
      </c>
      <c r="BF188" s="925">
        <f t="shared" ref="BF188" si="3903">SUM(BF185:BF187)</f>
        <v>5751.14</v>
      </c>
      <c r="BG188" s="925">
        <f t="shared" ref="BG188" si="3904">SUM(BG185:BG187)</f>
        <v>3400</v>
      </c>
      <c r="BH188" s="925">
        <f t="shared" ref="BH188" si="3905">SUM(BH185:BH187)</f>
        <v>0</v>
      </c>
      <c r="BI188" s="925">
        <f t="shared" ref="BI188" si="3906">SUM(BI185:BI187)</f>
        <v>0</v>
      </c>
      <c r="BJ188" s="925">
        <f t="shared" ref="BJ188" si="3907">SUM(BJ185:BJ187)</f>
        <v>0</v>
      </c>
      <c r="BK188" s="925">
        <f t="shared" ref="BK188" si="3908">SUM(BK185:BK187)</f>
        <v>0</v>
      </c>
      <c r="BL188" s="925">
        <f t="shared" ref="BL188" si="3909">SUM(BL185:BL187)</f>
        <v>0</v>
      </c>
      <c r="BM188" s="925">
        <f t="shared" ref="BM188" si="3910">SUM(BM185:BM187)</f>
        <v>728.66943800000001</v>
      </c>
      <c r="BN188" s="925">
        <f t="shared" ref="BN188" si="3911">SUM(BN185:BN187)</f>
        <v>9879.8094380000002</v>
      </c>
      <c r="BO188" s="925">
        <f t="shared" ref="BO188" si="3912">SUM(BO185:BO187)</f>
        <v>0</v>
      </c>
      <c r="BP188" s="925">
        <f t="shared" ref="BP188" si="3913">SUM(BP185:BP187)</f>
        <v>0</v>
      </c>
      <c r="BQ188" s="925">
        <f t="shared" ref="BQ188" si="3914">SUM(BQ185:BQ187)</f>
        <v>0</v>
      </c>
      <c r="BR188" s="925">
        <f t="shared" ref="BR188" si="3915">SUM(BR185:BR187)</f>
        <v>0</v>
      </c>
      <c r="BS188" s="925">
        <f t="shared" ref="BS188" si="3916">SUM(BS185:BS187)</f>
        <v>0</v>
      </c>
      <c r="BT188" s="925">
        <f t="shared" ref="BT188" si="3917">SUM(BT185:BT187)</f>
        <v>0</v>
      </c>
      <c r="BU188" s="925">
        <f t="shared" ref="BU188" si="3918">SUM(BU185:BU187)</f>
        <v>0</v>
      </c>
      <c r="BV188" s="925">
        <f t="shared" ref="BV188" si="3919">SUM(BV185:BV187)</f>
        <v>0</v>
      </c>
      <c r="BW188" s="925">
        <f t="shared" ref="BW188" si="3920">SUM(BW185:BW187)</f>
        <v>0</v>
      </c>
      <c r="BX188" s="925">
        <f t="shared" ref="BX188" si="3921">SUM(BX185:BX187)</f>
        <v>0</v>
      </c>
      <c r="BY188" s="925">
        <f t="shared" ref="BY188" si="3922">SUM(BY185:BY187)</f>
        <v>0</v>
      </c>
      <c r="BZ188" s="925">
        <f t="shared" ref="BZ188" si="3923">SUM(BZ185:BZ187)</f>
        <v>0</v>
      </c>
      <c r="CA188" s="925">
        <f t="shared" ref="CA188" si="3924">SUM(CA185:CA187)</f>
        <v>0</v>
      </c>
      <c r="CB188" s="925">
        <f t="shared" ref="CB188" si="3925">SUM(CB185:CB187)</f>
        <v>0</v>
      </c>
      <c r="CC188" s="925">
        <f t="shared" ref="CC188" si="3926">SUM(CC185:CC187)</f>
        <v>0</v>
      </c>
      <c r="CD188" s="925">
        <f t="shared" ref="CD188" si="3927">SUM(CD185:CD187)</f>
        <v>0</v>
      </c>
      <c r="CE188" s="925">
        <f t="shared" ref="CE188" si="3928">SUM(CE185:CE187)</f>
        <v>0</v>
      </c>
      <c r="CF188" s="925">
        <f t="shared" ref="CF188" si="3929">SUM(CF185:CF187)</f>
        <v>0</v>
      </c>
      <c r="CG188" s="925">
        <f t="shared" ref="CG188" si="3930">SUM(CG185:CG187)</f>
        <v>0</v>
      </c>
      <c r="CH188" s="925">
        <f t="shared" ref="CH188" si="3931">SUM(CH185:CH187)</f>
        <v>0</v>
      </c>
      <c r="CI188" s="925">
        <f t="shared" ref="CI188" si="3932">SUM(CI185:CI187)</f>
        <v>0</v>
      </c>
      <c r="CJ188" s="925">
        <f t="shared" ref="CJ188" si="3933">SUM(CJ185:CJ187)</f>
        <v>0</v>
      </c>
      <c r="CK188" s="925">
        <f t="shared" ref="CK188" si="3934">SUM(CK185:CK187)</f>
        <v>0</v>
      </c>
      <c r="CL188" s="925">
        <f t="shared" ref="CL188" si="3935">SUM(CL185:CL187)</f>
        <v>0</v>
      </c>
      <c r="CM188" s="925">
        <f t="shared" ref="CM188" si="3936">SUM(CM185:CM187)</f>
        <v>0</v>
      </c>
      <c r="CN188" s="925">
        <f t="shared" ref="CN188" si="3937">SUM(CN185:CN187)</f>
        <v>0</v>
      </c>
      <c r="CO188" s="925">
        <f t="shared" ref="CO188" si="3938">SUM(CO185:CO187)</f>
        <v>0</v>
      </c>
      <c r="CP188" s="925">
        <f t="shared" ref="CP188" si="3939">SUM(CP185:CP187)</f>
        <v>0</v>
      </c>
      <c r="CQ188" s="925">
        <f t="shared" ref="CQ188" si="3940">SUM(CQ185:CQ187)</f>
        <v>0</v>
      </c>
      <c r="CR188" s="925">
        <f t="shared" ref="CR188" si="3941">SUM(CR185:CR187)</f>
        <v>4250</v>
      </c>
      <c r="CS188" s="925">
        <f t="shared" ref="CS188" si="3942">SUM(CS185:CS187)</f>
        <v>4500</v>
      </c>
      <c r="CT188" s="925">
        <f t="shared" ref="CT188" si="3943">SUM(CT185:CT187)</f>
        <v>0</v>
      </c>
      <c r="CU188" s="925">
        <f t="shared" ref="CU188" si="3944">SUM(CU185:CU187)</f>
        <v>0</v>
      </c>
      <c r="CV188" s="925">
        <f t="shared" ref="CV188" si="3945">SUM(CV185:CV187)</f>
        <v>0</v>
      </c>
      <c r="CW188" s="925">
        <f t="shared" ref="CW188" si="3946">SUM(CW185:CW187)</f>
        <v>0</v>
      </c>
      <c r="CX188" s="925">
        <f t="shared" ref="CX188" si="3947">SUM(CX185:CX187)</f>
        <v>0</v>
      </c>
      <c r="CY188" s="925">
        <f t="shared" ref="CY188" si="3948">SUM(CY185:CY187)</f>
        <v>538.47500000000002</v>
      </c>
      <c r="CZ188" s="925">
        <f t="shared" ref="CZ188" si="3949">SUM(CZ185:CZ187)</f>
        <v>9288.4750000000004</v>
      </c>
      <c r="DA188" s="925">
        <f t="shared" ref="DA188" si="3950">SUM(DA185:DA187)</f>
        <v>5751.14</v>
      </c>
      <c r="DB188" s="925">
        <f t="shared" ref="DB188" si="3951">SUM(DB185:DB187)</f>
        <v>3400</v>
      </c>
      <c r="DC188" s="925">
        <f t="shared" ref="DC188" si="3952">SUM(DC185:DC187)</f>
        <v>0</v>
      </c>
      <c r="DD188" s="925">
        <f t="shared" ref="DD188" si="3953">SUM(DD185:DD187)</f>
        <v>0</v>
      </c>
      <c r="DE188" s="925">
        <f t="shared" ref="DE188" si="3954">SUM(DE185:DE187)</f>
        <v>0</v>
      </c>
      <c r="DF188" s="925">
        <f t="shared" ref="DF188" si="3955">SUM(DF185:DF187)</f>
        <v>0</v>
      </c>
      <c r="DG188" s="925">
        <f t="shared" ref="DG188" si="3956">SUM(DG185:DG187)</f>
        <v>0</v>
      </c>
      <c r="DH188" s="925">
        <f t="shared" ref="DH188" si="3957">SUM(DH185:DH187)</f>
        <v>728.66943800000001</v>
      </c>
      <c r="DI188" s="925">
        <f t="shared" ref="DI188" si="3958">SUM(DI185:DI187)</f>
        <v>9879.8094380000002</v>
      </c>
      <c r="DJ188" s="925">
        <f t="shared" ref="DJ188" si="3959">SUM(DJ185:DJ187)</f>
        <v>0</v>
      </c>
      <c r="DK188" s="925">
        <f t="shared" ref="DK188" si="3960">SUM(DK185:DK187)</f>
        <v>0</v>
      </c>
      <c r="DL188" s="925">
        <f t="shared" ref="DL188" si="3961">SUM(DL185:DL187)</f>
        <v>0</v>
      </c>
      <c r="DM188" s="925">
        <f t="shared" ref="DM188" si="3962">SUM(DM185:DM187)</f>
        <v>0</v>
      </c>
      <c r="DN188" s="925">
        <f t="shared" ref="DN188" si="3963">SUM(DN185:DN187)</f>
        <v>0</v>
      </c>
      <c r="DO188" s="925">
        <f t="shared" ref="DO188" si="3964">SUM(DO185:DO187)</f>
        <v>0</v>
      </c>
      <c r="DP188" s="925">
        <f t="shared" ref="DP188" si="3965">SUM(DP185:DP187)</f>
        <v>0</v>
      </c>
      <c r="DQ188" s="925">
        <f t="shared" ref="DQ188" si="3966">SUM(DQ185:DQ187)</f>
        <v>0</v>
      </c>
      <c r="DR188" s="925">
        <f t="shared" ref="DR188" si="3967">SUM(DR185:DR187)</f>
        <v>0</v>
      </c>
      <c r="DS188" s="925">
        <f t="shared" ref="DS188" si="3968">SUM(DS185:DS187)</f>
        <v>0</v>
      </c>
      <c r="DT188" s="925">
        <f t="shared" ref="DT188" si="3969">SUM(DT185:DT187)</f>
        <v>0</v>
      </c>
      <c r="DU188" s="925">
        <f t="shared" ref="DU188" si="3970">SUM(DU185:DU187)</f>
        <v>0</v>
      </c>
      <c r="DV188" s="925">
        <f t="shared" ref="DV188" si="3971">SUM(DV185:DV187)</f>
        <v>0</v>
      </c>
      <c r="DW188" s="925">
        <f t="shared" ref="DW188" si="3972">SUM(DW185:DW187)</f>
        <v>0</v>
      </c>
      <c r="DX188" s="925">
        <f t="shared" ref="DX188" si="3973">SUM(DX185:DX187)</f>
        <v>0</v>
      </c>
      <c r="DY188" s="925">
        <f t="shared" ref="DY188" si="3974">SUM(DY185:DY187)</f>
        <v>0</v>
      </c>
      <c r="DZ188" s="925">
        <f t="shared" ref="DZ188" si="3975">SUM(DZ185:DZ187)</f>
        <v>0</v>
      </c>
      <c r="EA188" s="925">
        <f t="shared" ref="EA188" si="3976">SUM(EA185:EA187)</f>
        <v>0</v>
      </c>
      <c r="EB188" s="925">
        <f t="shared" ref="EB188" si="3977">SUM(EB185:EB187)</f>
        <v>0</v>
      </c>
      <c r="EC188" s="925">
        <f t="shared" ref="EC188" si="3978">SUM(EC185:EC187)</f>
        <v>0</v>
      </c>
      <c r="ED188" s="925">
        <f t="shared" ref="ED188" si="3979">SUM(ED185:ED187)</f>
        <v>0</v>
      </c>
      <c r="EE188" s="925">
        <f t="shared" ref="EE188" si="3980">SUM(EE185:EE187)</f>
        <v>0</v>
      </c>
      <c r="EF188" s="925">
        <f t="shared" ref="EF188" si="3981">SUM(EF185:EF187)</f>
        <v>0</v>
      </c>
      <c r="EG188" s="925">
        <f t="shared" ref="EG188" si="3982">SUM(EG185:EG187)</f>
        <v>0</v>
      </c>
      <c r="EH188" s="925">
        <f t="shared" ref="EH188" si="3983">SUM(EH185:EH187)</f>
        <v>0</v>
      </c>
      <c r="EI188" s="925">
        <f t="shared" ref="EI188" si="3984">SUM(EI185:EI187)</f>
        <v>0</v>
      </c>
      <c r="EJ188" s="925">
        <f t="shared" ref="EJ188" si="3985">SUM(EJ185:EJ187)</f>
        <v>0</v>
      </c>
      <c r="EK188" s="925">
        <f t="shared" ref="EK188" si="3986">SUM(EK185:EK187)</f>
        <v>0</v>
      </c>
      <c r="EL188" s="925">
        <f t="shared" ref="EL188" si="3987">SUM(EL185:EL187)</f>
        <v>829.47</v>
      </c>
      <c r="EM188" s="925">
        <f t="shared" ref="EM188" si="3988">SUM(EM185:EM187)</f>
        <v>2968.13</v>
      </c>
      <c r="EN188" s="925">
        <f t="shared" ref="EN188" si="3989">SUM(EN185:EN187)</f>
        <v>0</v>
      </c>
      <c r="EO188" s="925">
        <f t="shared" ref="EO188" si="3990">SUM(EO185:EO187)</f>
        <v>768</v>
      </c>
      <c r="EP188" s="925">
        <f t="shared" ref="EP188" si="3991">SUM(EP185:EP187)</f>
        <v>0</v>
      </c>
      <c r="EQ188" s="925">
        <f t="shared" ref="EQ188" si="3992">SUM(EQ185:EQ187)</f>
        <v>0</v>
      </c>
      <c r="ER188" s="925">
        <f t="shared" ref="ER188" si="3993">SUM(ER185:ER187)</f>
        <v>0</v>
      </c>
      <c r="ES188" s="925">
        <f t="shared" ref="ES188" si="3994">SUM(ES185:ES187)</f>
        <v>0</v>
      </c>
      <c r="ET188" s="925">
        <f t="shared" ref="ET188" si="3995">SUM(ET185:ET187)</f>
        <v>0</v>
      </c>
      <c r="EU188" s="925">
        <f t="shared" ref="EU188" si="3996">SUM(EU185:EU187)</f>
        <v>0</v>
      </c>
      <c r="EV188" s="925">
        <f t="shared" ref="EV188" si="3997">SUM(EV185:EV187)</f>
        <v>0</v>
      </c>
      <c r="EW188" s="925">
        <f t="shared" ref="EW188" si="3998">SUM(EW185:EW187)</f>
        <v>501.95499999999998</v>
      </c>
      <c r="EX188" s="925">
        <f t="shared" ref="EX188" si="3999">SUM(EX185:EX187)</f>
        <v>1484.0650000000001</v>
      </c>
      <c r="EY188" s="925">
        <f t="shared" ref="EY188" si="4000">SUM(EY185:EY187)</f>
        <v>0</v>
      </c>
      <c r="EZ188" s="925">
        <f t="shared" ref="EZ188" si="4001">SUM(EZ185:EZ187)</f>
        <v>384</v>
      </c>
      <c r="FA188" s="925">
        <f t="shared" ref="FA188" si="4002">SUM(FA185:FA187)</f>
        <v>0</v>
      </c>
      <c r="FB188" s="925">
        <f t="shared" ref="FB188" si="4003">SUM(FB185:FB187)</f>
        <v>0</v>
      </c>
      <c r="FC188" s="925">
        <f t="shared" ref="FC188" si="4004">SUM(FC185:FC187)</f>
        <v>0</v>
      </c>
      <c r="FD188" s="925">
        <f t="shared" ref="FD188" si="4005">SUM(FD185:FD187)</f>
        <v>0</v>
      </c>
      <c r="FE188" s="925">
        <f t="shared" ref="FE188" si="4006">SUM(FE185:FE187)</f>
        <v>0</v>
      </c>
      <c r="FF188" s="925">
        <f t="shared" ref="FF188" si="4007">SUM(FF185:FF187)</f>
        <v>0</v>
      </c>
      <c r="FG188" s="925">
        <f t="shared" ref="FG188" si="4008">SUM(FG185:FG187)</f>
        <v>3</v>
      </c>
      <c r="FH188" s="925">
        <f t="shared" ref="FH188" si="4009">SUM(FH185:FH187)</f>
        <v>0</v>
      </c>
      <c r="FI188" s="925">
        <f t="shared" ref="FI188" si="4010">SUM(FI185:FI187)</f>
        <v>0</v>
      </c>
      <c r="FJ188" s="925">
        <f t="shared" ref="FJ188" si="4011">SUM(FJ185:FJ187)</f>
        <v>0</v>
      </c>
      <c r="FK188" s="925">
        <f t="shared" ref="FK188" si="4012">SUM(FK185:FK187)</f>
        <v>0</v>
      </c>
      <c r="FL188" s="925">
        <f t="shared" ref="FL188" si="4013">SUM(FL185:FL187)</f>
        <v>3</v>
      </c>
      <c r="FM188" s="925">
        <f t="shared" ref="FM188" si="4014">SUM(FM185:FM187)</f>
        <v>0</v>
      </c>
      <c r="FN188" s="925">
        <f t="shared" ref="FN188" si="4015">SUM(FN185:FN187)</f>
        <v>0</v>
      </c>
      <c r="FO188" s="925">
        <f t="shared" ref="FO188" si="4016">SUM(FO185:FO187)</f>
        <v>0</v>
      </c>
      <c r="FP188" s="925">
        <f t="shared" ref="FP188" si="4017">SUM(FP185:FP187)</f>
        <v>0</v>
      </c>
      <c r="FQ188" s="925">
        <f t="shared" ref="FQ188" si="4018">SUM(FQ185:FQ187)</f>
        <v>0</v>
      </c>
      <c r="FR188" s="925">
        <f t="shared" ref="FR188" si="4019">SUM(FR185:FR187)</f>
        <v>2195.58</v>
      </c>
      <c r="FS188" s="925">
        <f t="shared" ref="FS188" si="4020">SUM(FS185:FS187)</f>
        <v>0</v>
      </c>
      <c r="FT188" s="925">
        <f t="shared" ref="FT188" si="4021">SUM(FT185:FT187)</f>
        <v>0</v>
      </c>
      <c r="FU188" s="925">
        <f t="shared" ref="FU188" si="4022">SUM(FU185:FU187)</f>
        <v>0</v>
      </c>
      <c r="FV188" s="925">
        <f t="shared" ref="FV188" si="4023">SUM(FV185:FV187)</f>
        <v>0</v>
      </c>
      <c r="FW188" s="925">
        <f t="shared" ref="FW188" si="4024">SUM(FW185:FW187)</f>
        <v>0</v>
      </c>
      <c r="FX188" s="925">
        <f t="shared" ref="FX188" si="4025">SUM(FX185:FX187)</f>
        <v>0</v>
      </c>
      <c r="FY188" s="925">
        <f t="shared" ref="FY188" si="4026">SUM(FY185:FY187)</f>
        <v>0</v>
      </c>
      <c r="FZ188" s="925">
        <f t="shared" ref="FZ188" si="4027">SUM(FZ185:FZ187)</f>
        <v>0</v>
      </c>
      <c r="GA188" s="925">
        <f t="shared" ref="GA188" si="4028">SUM(GA185:GA187)</f>
        <v>0</v>
      </c>
      <c r="GB188" s="925">
        <f t="shared" ref="GB188" si="4029">SUM(GB185:GB187)</f>
        <v>0</v>
      </c>
      <c r="GC188" s="925">
        <f t="shared" ref="GC188" si="4030">SUM(GC185:GC187)</f>
        <v>0</v>
      </c>
      <c r="GD188" s="925">
        <f t="shared" ref="GD188" si="4031">SUM(GD185:GD187)</f>
        <v>0</v>
      </c>
    </row>
    <row r="189" spans="1:191" s="846" customFormat="1" ht="15.75" customHeight="1" outlineLevel="1" thickTop="1">
      <c r="B189" s="835"/>
      <c r="C189" s="782" t="s">
        <v>498</v>
      </c>
      <c r="D189" s="775"/>
      <c r="F189" s="955"/>
      <c r="G189" s="933"/>
      <c r="H189" s="933"/>
      <c r="I189" s="920"/>
      <c r="J189" s="920"/>
      <c r="K189" s="920"/>
      <c r="L189" s="920"/>
      <c r="M189" s="920"/>
      <c r="N189" s="920"/>
      <c r="O189" s="920"/>
      <c r="P189" s="849"/>
      <c r="Q189" s="933"/>
      <c r="R189" s="933"/>
      <c r="S189" s="933"/>
      <c r="T189" s="933"/>
      <c r="U189" s="933"/>
      <c r="V189" s="933"/>
      <c r="W189" s="933"/>
      <c r="X189" s="933"/>
      <c r="Y189" s="933"/>
      <c r="Z189" s="933"/>
      <c r="AA189" s="933"/>
      <c r="AB189" s="933"/>
      <c r="AC189" s="933"/>
      <c r="AD189" s="933"/>
      <c r="AE189" s="933"/>
      <c r="AF189" s="933"/>
      <c r="AG189" s="933"/>
      <c r="AH189" s="933"/>
      <c r="AI189" s="933"/>
      <c r="AJ189" s="933"/>
      <c r="AK189" s="933"/>
      <c r="AL189" s="933"/>
      <c r="AM189" s="933"/>
      <c r="AN189" s="933"/>
      <c r="AO189" s="933"/>
      <c r="AP189" s="933"/>
      <c r="AQ189" s="933"/>
      <c r="AR189" s="933"/>
      <c r="AS189" s="933"/>
      <c r="AT189" s="933"/>
      <c r="AU189" s="933"/>
      <c r="AV189" s="927"/>
      <c r="AW189" s="933"/>
      <c r="AX189" s="933"/>
      <c r="AY189" s="933"/>
      <c r="AZ189" s="933"/>
      <c r="BA189" s="933"/>
      <c r="BB189" s="933"/>
      <c r="BC189" s="933"/>
      <c r="BD189" s="933"/>
      <c r="BE189" s="933"/>
      <c r="BF189" s="933"/>
      <c r="BG189" s="933"/>
      <c r="BH189" s="933"/>
      <c r="BI189" s="933"/>
      <c r="BJ189" s="933"/>
      <c r="BK189" s="933"/>
      <c r="BL189" s="933"/>
      <c r="BM189" s="933"/>
      <c r="BN189" s="933"/>
      <c r="BO189" s="933"/>
      <c r="BP189" s="933"/>
      <c r="BQ189" s="933"/>
      <c r="BR189" s="933"/>
      <c r="BS189" s="933"/>
      <c r="BT189" s="933"/>
      <c r="BU189" s="933"/>
      <c r="BV189" s="933"/>
      <c r="BW189" s="933"/>
      <c r="BX189" s="920"/>
      <c r="BY189" s="920"/>
      <c r="BZ189" s="920"/>
      <c r="CA189" s="920"/>
      <c r="CB189" s="920"/>
      <c r="CC189" s="920"/>
      <c r="CD189" s="920"/>
      <c r="CE189" s="920"/>
      <c r="CF189" s="920"/>
      <c r="CG189" s="920"/>
      <c r="CH189" s="920"/>
      <c r="CI189" s="920"/>
      <c r="CJ189" s="920"/>
      <c r="CK189" s="920"/>
      <c r="CL189" s="920"/>
      <c r="CM189" s="920"/>
      <c r="CN189" s="920"/>
      <c r="CO189" s="920"/>
      <c r="CR189" s="920"/>
      <c r="CS189" s="920"/>
      <c r="CT189" s="920"/>
      <c r="CU189" s="920"/>
      <c r="CV189" s="920"/>
      <c r="CW189" s="920"/>
      <c r="CX189" s="920"/>
      <c r="CY189" s="920"/>
      <c r="CZ189" s="920"/>
      <c r="DA189" s="920"/>
      <c r="DB189" s="920"/>
      <c r="DC189" s="920"/>
      <c r="DD189" s="920"/>
      <c r="DE189" s="920"/>
      <c r="DF189" s="920"/>
      <c r="DG189" s="920"/>
      <c r="DH189" s="920"/>
      <c r="DI189" s="920"/>
      <c r="DJ189" s="920"/>
      <c r="DK189" s="920"/>
      <c r="DL189" s="920"/>
      <c r="DM189" s="920"/>
      <c r="DN189" s="920"/>
      <c r="DO189" s="920"/>
      <c r="DP189" s="920"/>
      <c r="DQ189" s="920"/>
      <c r="DR189" s="920"/>
      <c r="DS189" s="914"/>
      <c r="DT189" s="914"/>
      <c r="DU189" s="914"/>
      <c r="DV189" s="914"/>
      <c r="DW189" s="914"/>
      <c r="DX189" s="914"/>
      <c r="DY189" s="914"/>
      <c r="DZ189" s="914"/>
      <c r="EA189" s="914"/>
      <c r="EB189" s="914"/>
      <c r="EC189" s="914"/>
      <c r="ED189" s="914"/>
      <c r="EE189" s="914"/>
      <c r="EF189" s="914"/>
      <c r="EG189" s="914"/>
      <c r="EH189" s="914"/>
      <c r="EI189" s="914"/>
      <c r="EJ189" s="914"/>
      <c r="EL189" s="955"/>
      <c r="EM189" s="933"/>
      <c r="EN189" s="933"/>
      <c r="EO189" s="955"/>
      <c r="EP189" s="933"/>
      <c r="EQ189" s="933"/>
      <c r="ER189" s="933"/>
      <c r="ES189" s="933"/>
      <c r="ET189" s="933"/>
      <c r="EU189" s="933"/>
      <c r="EV189" s="775"/>
      <c r="EW189" s="920"/>
      <c r="EX189" s="920"/>
      <c r="EY189" s="920"/>
      <c r="EZ189" s="920"/>
      <c r="FA189" s="920"/>
      <c r="FB189" s="920"/>
      <c r="FC189" s="920"/>
      <c r="FD189" s="920"/>
      <c r="FE189" s="920"/>
      <c r="FF189" s="920"/>
      <c r="FG189" s="875"/>
      <c r="FH189" s="875"/>
      <c r="FI189" s="875"/>
      <c r="FJ189" s="875"/>
      <c r="FK189" s="875"/>
      <c r="FL189" s="875"/>
    </row>
    <row r="190" spans="1:191" s="246" customFormat="1" ht="15" customHeight="1" outlineLevel="1">
      <c r="A190" s="246">
        <v>301020</v>
      </c>
      <c r="B190" s="302">
        <v>43</v>
      </c>
      <c r="C190" s="227" t="s">
        <v>102</v>
      </c>
      <c r="D190" s="228" t="s">
        <v>103</v>
      </c>
      <c r="E190" s="229" t="s">
        <v>20</v>
      </c>
      <c r="F190" s="231">
        <v>4500</v>
      </c>
      <c r="G190" s="230">
        <v>500</v>
      </c>
      <c r="H190" s="230">
        <f t="shared" ref="H190:H197" si="4032">+F190+G190</f>
        <v>5000</v>
      </c>
      <c r="I190" s="231">
        <v>15</v>
      </c>
      <c r="J190" s="267">
        <v>1</v>
      </c>
      <c r="K190" s="234">
        <v>0</v>
      </c>
      <c r="L190" s="234">
        <v>0</v>
      </c>
      <c r="M190" s="234">
        <v>0</v>
      </c>
      <c r="N190" s="234">
        <v>0</v>
      </c>
      <c r="O190" s="234">
        <f t="shared" ref="O190:O191" si="4033">SUM(J190:N190)</f>
        <v>1</v>
      </c>
      <c r="P190" s="235"/>
      <c r="Q190" s="236"/>
      <c r="R190" s="231">
        <f t="shared" ref="R190:R197" si="4034">($F190/30/8*1.5)*Q190</f>
        <v>0</v>
      </c>
      <c r="S190" s="237">
        <v>0</v>
      </c>
      <c r="T190" s="231">
        <f t="shared" ref="T190:T197" si="4035">($F190/30/8*2)*S190</f>
        <v>0</v>
      </c>
      <c r="U190" s="237"/>
      <c r="V190" s="269">
        <f t="shared" ref="V190:V197" si="4036">($F190/30/8*1.5)*U190</f>
        <v>0</v>
      </c>
      <c r="W190" s="237"/>
      <c r="X190" s="231">
        <f t="shared" ref="X190:X197" si="4037">($F190/30/8*2)*W190</f>
        <v>0</v>
      </c>
      <c r="Y190" s="237"/>
      <c r="Z190" s="231">
        <f t="shared" ref="Z190:Z197" si="4038">(($F190/30/8)*1.5)*Y190</f>
        <v>0</v>
      </c>
      <c r="AA190" s="238"/>
      <c r="AB190" s="231">
        <f t="shared" ref="AB190:AB197" si="4039">(($F190/30/8)*2)*AA190</f>
        <v>0</v>
      </c>
      <c r="AC190" s="238"/>
      <c r="AD190" s="240">
        <f t="shared" ref="AD190:AD197" si="4040">(($F190/30/8)*1.5)*AC190</f>
        <v>0</v>
      </c>
      <c r="AE190" s="238"/>
      <c r="AF190" s="240">
        <f t="shared" ref="AF190:AF197" si="4041">(($F190/30/8)*2)*AE190</f>
        <v>0</v>
      </c>
      <c r="AG190" s="231"/>
      <c r="AH190" s="231"/>
      <c r="AI190" s="238"/>
      <c r="AJ190" s="231"/>
      <c r="AK190" s="230"/>
      <c r="AL190" s="230"/>
      <c r="AM190" s="230"/>
      <c r="AN190" s="230"/>
      <c r="AO190" s="230"/>
      <c r="AP190" s="230"/>
      <c r="AQ190" s="230"/>
      <c r="AR190" s="230"/>
      <c r="AS190" s="230"/>
      <c r="AT190" s="230"/>
      <c r="AU190" s="230"/>
      <c r="AV190" s="270"/>
      <c r="AW190" s="231">
        <f t="shared" ref="AW190" si="4042">((F190/30)*I190)*$J190</f>
        <v>2250</v>
      </c>
      <c r="AX190" s="231">
        <f>((G190/30)*I190)*$J190+375</f>
        <v>625</v>
      </c>
      <c r="AY190" s="231">
        <f t="shared" ref="AY190:AY197" si="4043">Q190</f>
        <v>0</v>
      </c>
      <c r="AZ190" s="231">
        <f t="shared" ref="AZ190:AZ197" si="4044">R190</f>
        <v>0</v>
      </c>
      <c r="BA190" s="231">
        <f t="shared" ref="BA190:BA197" si="4045">S190</f>
        <v>0</v>
      </c>
      <c r="BB190" s="231">
        <f t="shared" ref="BB190:BB197" si="4046">T190</f>
        <v>0</v>
      </c>
      <c r="BC190" s="231">
        <f t="shared" ref="BC190:BC197" si="4047">AK190+AP190</f>
        <v>0</v>
      </c>
      <c r="BD190" s="231">
        <f t="shared" ref="BD190:BD197" si="4048">(AW190+AZ190+BB190+BC190)*0.1267</f>
        <v>285.07499999999999</v>
      </c>
      <c r="BE190" s="231">
        <f t="shared" ref="BE190:BE197" si="4049">SUM(AW190:BD190)-AY190-BA190</f>
        <v>3160.0749999999998</v>
      </c>
      <c r="BF190" s="231">
        <f t="shared" ref="BF190:BF197" si="4050">(($F190/30)*$I190)*$K190</f>
        <v>0</v>
      </c>
      <c r="BG190" s="231">
        <f t="shared" ref="BG190:BG193" si="4051">(($G190/30)*$I190)*$K190</f>
        <v>0</v>
      </c>
      <c r="BH190" s="231">
        <f t="shared" ref="BH190:BH197" si="4052">U190</f>
        <v>0</v>
      </c>
      <c r="BI190" s="231">
        <f t="shared" ref="BI190:BI197" si="4053">V190</f>
        <v>0</v>
      </c>
      <c r="BJ190" s="231">
        <f t="shared" ref="BJ190:BJ197" si="4054">W190</f>
        <v>0</v>
      </c>
      <c r="BK190" s="231">
        <f t="shared" ref="BK190:BK197" si="4055">X190</f>
        <v>0</v>
      </c>
      <c r="BL190" s="231">
        <f t="shared" ref="BL190:BL197" si="4056">AL190+AQ190</f>
        <v>0</v>
      </c>
      <c r="BM190" s="231">
        <f t="shared" ref="BM190:BM197" si="4057">(+BF190+BI190+BK190+BL190)*0.1267</f>
        <v>0</v>
      </c>
      <c r="BN190" s="230">
        <f t="shared" ref="BN190:BN197" si="4058">SUM(BF190:BM190)-BH190-BJ190</f>
        <v>0</v>
      </c>
      <c r="BO190" s="231">
        <f t="shared" ref="BO190:BO197" si="4059">(($F190/30)*$I190)*$L190</f>
        <v>0</v>
      </c>
      <c r="BP190" s="231">
        <f>(($G190/30)*$I190)*$L190</f>
        <v>0</v>
      </c>
      <c r="BQ190" s="231">
        <f t="shared" ref="BQ190:BQ197" si="4060">Y190</f>
        <v>0</v>
      </c>
      <c r="BR190" s="231">
        <f t="shared" ref="BR190:BR197" si="4061">Z190</f>
        <v>0</v>
      </c>
      <c r="BS190" s="231">
        <f t="shared" ref="BS190:BS197" si="4062">AA190</f>
        <v>0</v>
      </c>
      <c r="BT190" s="231">
        <f t="shared" ref="BT190:BT197" si="4063">AB190</f>
        <v>0</v>
      </c>
      <c r="BU190" s="231">
        <f t="shared" ref="BU190:BU197" si="4064">AM190+AR190</f>
        <v>0</v>
      </c>
      <c r="BV190" s="231">
        <f t="shared" ref="BV190:BV197" si="4065">(BO190+BR190+BT190+BU190)*0.1267</f>
        <v>0</v>
      </c>
      <c r="BW190" s="231">
        <f t="shared" ref="BW190:BW197" si="4066">SUM(BO190:BV190)-BQ190-BS190</f>
        <v>0</v>
      </c>
      <c r="BX190" s="243">
        <f t="shared" ref="BX190:BX197" si="4067">(($F190/30)*$I190)*$M190</f>
        <v>0</v>
      </c>
      <c r="BY190" s="244">
        <f t="shared" ref="BY190:BY197" si="4068">(($G190/30)*$I190)*$M190</f>
        <v>0</v>
      </c>
      <c r="BZ190" s="244">
        <f t="shared" ref="BZ190:BZ197" si="4069">AC190</f>
        <v>0</v>
      </c>
      <c r="CA190" s="244">
        <f t="shared" ref="CA190:CA197" si="4070">AD190</f>
        <v>0</v>
      </c>
      <c r="CB190" s="244">
        <f t="shared" ref="CB190:CB197" si="4071">AE190</f>
        <v>0</v>
      </c>
      <c r="CC190" s="244">
        <f t="shared" ref="CC190:CC197" si="4072">AF190</f>
        <v>0</v>
      </c>
      <c r="CD190" s="244">
        <f t="shared" ref="CD190" si="4073">AN190+AS190</f>
        <v>0</v>
      </c>
      <c r="CE190" s="244">
        <f t="shared" ref="CE190" si="4074">(BX190+CA190+CC190)*0.1267</f>
        <v>0</v>
      </c>
      <c r="CF190" s="244">
        <f t="shared" ref="CF190" si="4075">SUM(BX190:CE190)-BZ190-CB190</f>
        <v>0</v>
      </c>
      <c r="CG190" s="272"/>
      <c r="CH190" s="272"/>
      <c r="CI190" s="272"/>
      <c r="CJ190" s="272"/>
      <c r="CK190" s="272"/>
      <c r="CL190" s="272"/>
      <c r="CM190" s="272"/>
      <c r="CN190" s="272"/>
      <c r="CO190" s="273"/>
      <c r="CQ190" s="229" t="s">
        <v>20</v>
      </c>
      <c r="CR190" s="231">
        <f t="shared" ref="CR190:CR197" si="4076">IF($CQ190="PROQUIMA",$AW190+$BF190+$BO190+$BX190+$CG190,0)</f>
        <v>2250</v>
      </c>
      <c r="CS190" s="231">
        <f t="shared" ref="CS190:CS197" si="4077">IF($CQ190="PROQUIMA",$AX190+$BG190+$BP190+$BY190+$CH190,0)</f>
        <v>625</v>
      </c>
      <c r="CT190" s="231">
        <f t="shared" ref="CT190:CT197" si="4078">IF($CQ190="PROQUIMA",$AY190+$BH190+$BQ190+$BZ190+$CI190,0)</f>
        <v>0</v>
      </c>
      <c r="CU190" s="231">
        <f t="shared" ref="CU190:CU197" si="4079">IF($CQ190="PROQUIMA",$AZ190+$BI190+$BR190+$CA190+$CJ190,0)</f>
        <v>0</v>
      </c>
      <c r="CV190" s="231">
        <f t="shared" ref="CV190:CV197" si="4080">IF($CQ190="PROQUIMA",$BA190+$BJ190+$BS190+$CB190+$CK190,0)</f>
        <v>0</v>
      </c>
      <c r="CW190" s="231">
        <f t="shared" ref="CW190:CW197" si="4081">IF($CQ190="PROQUIMA",$BB190+$BK190+$BT190+$CC190+$CL190,0)</f>
        <v>0</v>
      </c>
      <c r="CX190" s="231">
        <f t="shared" ref="CX190:CX197" si="4082">IF($CQ190="PROQUIMA",$BC190+$BL190+$BU190+$CD190+$CM190,0)</f>
        <v>0</v>
      </c>
      <c r="CY190" s="231">
        <f t="shared" ref="CY190" si="4083">IF($CQ190="PROQUIMA",$BD190+$BM190+$BV190+$CE190+CN190,0)</f>
        <v>285.07499999999999</v>
      </c>
      <c r="CZ190" s="231">
        <f t="shared" ref="CZ190" si="4084">SUM(CR190:CY190)-CT190-CV190</f>
        <v>3160.0749999999998</v>
      </c>
      <c r="DA190" s="231">
        <f t="shared" ref="DA190:DA197" si="4085">IF($CQ190="UNHESA",$AW190+$BF190+$BO190+$BX190+$CG190,0)</f>
        <v>0</v>
      </c>
      <c r="DB190" s="231">
        <f t="shared" ref="DB190:DB197" si="4086">IF($CQ190="UNHESA",$AX190+$BG190+$BP190+$BY190+$CH190,0)</f>
        <v>0</v>
      </c>
      <c r="DC190" s="269">
        <f t="shared" ref="DC190:DC197" si="4087">IF($CQ190="UNHESA",$AY190+$BH190+$BQ190+$BZ190+$CI190,0)</f>
        <v>0</v>
      </c>
      <c r="DD190" s="269">
        <f t="shared" ref="DD190:DD197" si="4088">IF($CQ190="UNHESA",$AZ190+$BI190+$BR190+$CA190+$CJ190,0)</f>
        <v>0</v>
      </c>
      <c r="DE190" s="269">
        <f t="shared" ref="DE190:DE197" si="4089">IF($CQ190="UNHESA",$BA190+$BJ190+$BS190+$CB190+$CK190,0)</f>
        <v>0</v>
      </c>
      <c r="DF190" s="231">
        <f t="shared" ref="DF190:DF197" si="4090">IF($CQ190="UNHESA",$BB190+$BK190+$BT190+$CC190+$CL190,0)</f>
        <v>0</v>
      </c>
      <c r="DG190" s="231">
        <f t="shared" ref="DG190:DG197" si="4091">IF($CQ190="UNHESA",$BC190+$BL190+$BU190+$CD190+$CM190,0)</f>
        <v>0</v>
      </c>
      <c r="DH190" s="231">
        <f t="shared" ref="DH190:DH197" si="4092">IF($CQ190="UNHESA",$BD190+$BM190+$BV190+$CE190+$CN190,0)</f>
        <v>0</v>
      </c>
      <c r="DI190" s="231">
        <f t="shared" ref="DI190" si="4093">SUM(DA190:DH190)-DC190-DE190</f>
        <v>0</v>
      </c>
      <c r="DJ190" s="240">
        <f t="shared" ref="DJ190:DJ197" si="4094">IF($CQ190="UNHESA LIQUIDOS",$AW190+$BF190+$BO190+$BX190+$CG190,0)</f>
        <v>0</v>
      </c>
      <c r="DK190" s="240">
        <f t="shared" ref="DK190:DK197" si="4095">IF($CQ190="UNHESA LIQUIDOS",$AX190+$BG190+$BP190+$BY190+$CH190,0)</f>
        <v>0</v>
      </c>
      <c r="DL190" s="240">
        <f t="shared" ref="DL190:DL197" si="4096">IF($CQ190="UNHESA LIQUIDOS",$AY190+$BH190+$BQ190+$BZ190+$CI190,0)</f>
        <v>0</v>
      </c>
      <c r="DM190" s="240">
        <f t="shared" ref="DM190:DM197" si="4097">IF($CQ190="UNHESA LIQUIDOS",$AZ190+$BI190+$BR190+$CA190+$CJ190,0)</f>
        <v>0</v>
      </c>
      <c r="DN190" s="240">
        <f t="shared" ref="DN190:DN197" si="4098">IF($CQ190="UNHESA LIQUIDOS",$BA190+$BJ190+$BS190+$CB190+$CK190,0)</f>
        <v>0</v>
      </c>
      <c r="DO190" s="240">
        <f t="shared" ref="DO190:DO197" si="4099">IF($CQ190="UNHESA LIQUIDOS",$BB190+$BK190+$BT190+$CC190+$CL190,0)</f>
        <v>0</v>
      </c>
      <c r="DP190" s="240">
        <f t="shared" ref="DP190:DP197" si="4100">IF($CQ190="UNHESA LIQUIDOS",$BC190+$BL190+$BU190+$CD190+$CM190,0)</f>
        <v>0</v>
      </c>
      <c r="DQ190" s="240">
        <f t="shared" ref="DQ190:DQ197" si="4101">IF($CQ190="UNHESA LIQUIDOS",$BD190+$BM190+$BV190+$CE190+$CN190,0)</f>
        <v>0</v>
      </c>
      <c r="DR190" s="240">
        <f t="shared" ref="DR190" si="4102">SUM(DJ190:DQ190)-DL190-DN190</f>
        <v>0</v>
      </c>
      <c r="DS190" s="271"/>
      <c r="DT190" s="272"/>
      <c r="DU190" s="272"/>
      <c r="DV190" s="272"/>
      <c r="DW190" s="272"/>
      <c r="DX190" s="272"/>
      <c r="DY190" s="272"/>
      <c r="DZ190" s="272"/>
      <c r="EA190" s="272"/>
      <c r="EB190" s="272"/>
      <c r="EC190" s="272"/>
      <c r="ED190" s="272"/>
      <c r="EE190" s="272"/>
      <c r="EF190" s="272"/>
      <c r="EG190" s="272"/>
      <c r="EH190" s="272"/>
      <c r="EI190" s="272"/>
      <c r="EJ190" s="273"/>
      <c r="EL190" s="1402">
        <v>184.73</v>
      </c>
      <c r="EM190" s="229">
        <v>3471.72</v>
      </c>
      <c r="EN190" s="229"/>
      <c r="EO190" s="229"/>
      <c r="EP190" s="229"/>
      <c r="EQ190" s="229"/>
      <c r="ER190" s="229"/>
      <c r="ES190" s="228"/>
      <c r="ET190" s="856"/>
      <c r="EU190" s="229">
        <f>+EP190+EQ190+ER190</f>
        <v>0</v>
      </c>
      <c r="EV190" s="913"/>
      <c r="EW190" s="237">
        <f t="shared" ref="EW190:EW197" si="4103">IF($I190&lt;=15,EL190/2,EL190)</f>
        <v>92.364999999999995</v>
      </c>
      <c r="EX190" s="237">
        <f t="shared" ref="EX190:EX197" si="4104">IF($I190&lt;=15,EM190/2,EM190)</f>
        <v>1735.86</v>
      </c>
      <c r="EY190" s="237">
        <f t="shared" ref="EY190:EY197" si="4105">IF($I190&lt;=15,EN190/2,EN190)</f>
        <v>0</v>
      </c>
      <c r="EZ190" s="237">
        <f t="shared" ref="EZ190:EZ197" si="4106">IF($I190&lt;=15,EO190/2,EO190)</f>
        <v>0</v>
      </c>
      <c r="FA190" s="237">
        <f t="shared" ref="FA190:FA197" si="4107">IF($I190&lt;=15,EP190/2,EP190)</f>
        <v>0</v>
      </c>
      <c r="FB190" s="237">
        <f t="shared" ref="FB190:FB197" si="4108">IF($I190&lt;=15,EQ190/2,EQ190)</f>
        <v>0</v>
      </c>
      <c r="FC190" s="237">
        <f t="shared" ref="FC190:FC197" si="4109">IF($I190&lt;=15,ER190/2,ER190)</f>
        <v>0</v>
      </c>
      <c r="FD190" s="237">
        <f t="shared" ref="FD190:FD197" si="4110">IF($I190&lt;=15,ES190/2,ES190)</f>
        <v>0</v>
      </c>
      <c r="FE190" s="237">
        <f t="shared" ref="FE190:FE197" si="4111">IF($I190&lt;=15,ET190/2,ET190)</f>
        <v>0</v>
      </c>
      <c r="FF190" s="237">
        <f t="shared" ref="FF190:FF197" si="4112">IF($I190&lt;=15,EU190/2,EU190)</f>
        <v>0</v>
      </c>
      <c r="FG190" s="247">
        <v>1</v>
      </c>
      <c r="FH190" s="247">
        <v>0</v>
      </c>
      <c r="FI190" s="247">
        <v>0</v>
      </c>
      <c r="FJ190" s="247">
        <v>0</v>
      </c>
      <c r="FK190" s="247">
        <v>0</v>
      </c>
      <c r="FL190" s="247">
        <f>SUM(FG190:FK190)</f>
        <v>1</v>
      </c>
      <c r="FN190" s="1370">
        <f t="shared" ref="FN190:FN197" si="4113">(((F190/30/8)*1.5)*(Q190+U190+Y190))-(AZ190+BI190+BR190)</f>
        <v>0</v>
      </c>
      <c r="FO190" s="1370">
        <f t="shared" ref="FO190:FO197" si="4114">(((F190/30/8)*2)*(S190+W190+AA190))-(BB190+BK190+BT190)</f>
        <v>0</v>
      </c>
      <c r="FP190" s="1371">
        <f t="shared" ref="FP190:FP197" si="4115">(SUM(AW190:CF190))-(SUM(CR190:DR190))</f>
        <v>0</v>
      </c>
      <c r="FQ190" s="1370">
        <f t="shared" ref="FQ190:FQ197" si="4116">(F190/30*I190)-(CR190+DA190+DJ190)</f>
        <v>0</v>
      </c>
      <c r="FR190" s="1372">
        <f t="shared" ref="FR190:FR197" si="4117">(SUM(EL190:EU190))-((SUM(EW190:FF190))*$FR$5)</f>
        <v>1828.2249999999999</v>
      </c>
    </row>
    <row r="191" spans="1:191" s="246" customFormat="1" ht="15" customHeight="1" outlineLevel="1">
      <c r="A191" s="246">
        <v>301020</v>
      </c>
      <c r="B191" s="302">
        <f>+B190+1</f>
        <v>44</v>
      </c>
      <c r="C191" s="227" t="s">
        <v>499</v>
      </c>
      <c r="D191" s="228" t="s">
        <v>125</v>
      </c>
      <c r="E191" s="229" t="s">
        <v>20</v>
      </c>
      <c r="F191" s="231">
        <v>4200</v>
      </c>
      <c r="G191" s="230">
        <v>250</v>
      </c>
      <c r="H191" s="962">
        <f t="shared" ref="H191" si="4118">+F191+G191</f>
        <v>4450</v>
      </c>
      <c r="I191" s="231">
        <v>15</v>
      </c>
      <c r="J191" s="912">
        <v>1</v>
      </c>
      <c r="K191" s="234">
        <v>0</v>
      </c>
      <c r="L191" s="234">
        <v>0</v>
      </c>
      <c r="M191" s="234">
        <v>0</v>
      </c>
      <c r="N191" s="234">
        <v>0</v>
      </c>
      <c r="O191" s="234">
        <f t="shared" si="4033"/>
        <v>1</v>
      </c>
      <c r="P191" s="235"/>
      <c r="Q191" s="268"/>
      <c r="R191" s="269">
        <f>($F191/30/8*1.5)*Q191</f>
        <v>0</v>
      </c>
      <c r="S191" s="297"/>
      <c r="T191" s="269">
        <f t="shared" ref="T191" si="4119">($F191/30/8*2)*S191</f>
        <v>0</v>
      </c>
      <c r="U191" s="297"/>
      <c r="V191" s="269">
        <f t="shared" ref="V191" si="4120">($F191/30/8*1.5)*U191</f>
        <v>0</v>
      </c>
      <c r="W191" s="297"/>
      <c r="X191" s="269">
        <f t="shared" ref="X191" si="4121">($F191/30/8*2)*W191</f>
        <v>0</v>
      </c>
      <c r="Y191" s="297"/>
      <c r="Z191" s="269">
        <f t="shared" ref="Z191" si="4122">(($F191/30/8)*1.5)*Y191</f>
        <v>0</v>
      </c>
      <c r="AA191" s="931"/>
      <c r="AB191" s="231">
        <f t="shared" ref="AB191" si="4123">(($F191/30/8)*2)*AA191</f>
        <v>0</v>
      </c>
      <c r="AC191" s="238"/>
      <c r="AD191" s="231">
        <f t="shared" ref="AD191" si="4124">(($F191/30/8)*1.5)*AC191</f>
        <v>0</v>
      </c>
      <c r="AE191" s="238"/>
      <c r="AF191" s="231">
        <f t="shared" ref="AF191" si="4125">(($F191/30/8)*2)*AE191</f>
        <v>0</v>
      </c>
      <c r="AG191" s="231"/>
      <c r="AH191" s="231">
        <f t="shared" ref="AH191" si="4126">(($F191/30/8)*1.5)*AG191</f>
        <v>0</v>
      </c>
      <c r="AI191" s="238"/>
      <c r="AJ191" s="231">
        <f t="shared" ref="AJ191" si="4127">(($F191/30/8)*2)*AI191</f>
        <v>0</v>
      </c>
      <c r="AK191" s="230"/>
      <c r="AL191" s="230"/>
      <c r="AM191" s="230"/>
      <c r="AN191" s="230"/>
      <c r="AO191" s="230"/>
      <c r="AP191" s="230"/>
      <c r="AQ191" s="230"/>
      <c r="AR191" s="230"/>
      <c r="AS191" s="230"/>
      <c r="AT191" s="230"/>
      <c r="AU191" s="230"/>
      <c r="AV191" s="242"/>
      <c r="AW191" s="231">
        <f t="shared" ref="AW191" si="4128">((F191/30)*I191)*$J191</f>
        <v>2100</v>
      </c>
      <c r="AX191" s="269">
        <f t="shared" ref="AX191:AX197" si="4129">((G191/30)*I191)*$J191</f>
        <v>125.00000000000001</v>
      </c>
      <c r="AY191" s="231">
        <f t="shared" ref="AY191" si="4130">Q191</f>
        <v>0</v>
      </c>
      <c r="AZ191" s="231">
        <f t="shared" ref="AZ191" si="4131">R191</f>
        <v>0</v>
      </c>
      <c r="BA191" s="231">
        <f t="shared" ref="BA191" si="4132">S191</f>
        <v>0</v>
      </c>
      <c r="BB191" s="231">
        <f t="shared" ref="BB191" si="4133">T191</f>
        <v>0</v>
      </c>
      <c r="BC191" s="231">
        <f t="shared" ref="BC191" si="4134">AK191+AP191</f>
        <v>0</v>
      </c>
      <c r="BD191" s="231">
        <f t="shared" si="4048"/>
        <v>266.07</v>
      </c>
      <c r="BE191" s="231">
        <f t="shared" ref="BE191" si="4135">SUM(AW191:BD191)-AY191-BA191</f>
        <v>2491.0700000000002</v>
      </c>
      <c r="BF191" s="231">
        <f t="shared" si="4050"/>
        <v>0</v>
      </c>
      <c r="BG191" s="231">
        <f>(($G191/30)*$I191)*$K191</f>
        <v>0</v>
      </c>
      <c r="BH191" s="231">
        <f t="shared" ref="BH191" si="4136">U191</f>
        <v>0</v>
      </c>
      <c r="BI191" s="231">
        <f t="shared" ref="BI191" si="4137">V191</f>
        <v>0</v>
      </c>
      <c r="BJ191" s="231">
        <f t="shared" ref="BJ191" si="4138">W191</f>
        <v>0</v>
      </c>
      <c r="BK191" s="231">
        <f t="shared" ref="BK191" si="4139">X191</f>
        <v>0</v>
      </c>
      <c r="BL191" s="231">
        <f t="shared" ref="BL191" si="4140">AL191+AQ191</f>
        <v>0</v>
      </c>
      <c r="BM191" s="231">
        <f t="shared" si="4057"/>
        <v>0</v>
      </c>
      <c r="BN191" s="230">
        <f t="shared" ref="BN191" si="4141">SUM(BF191:BM191)-BH191-BJ191</f>
        <v>0</v>
      </c>
      <c r="BO191" s="231">
        <f t="shared" si="4059"/>
        <v>0</v>
      </c>
      <c r="BP191" s="231">
        <f t="shared" ref="BP191:BP197" si="4142">(($G191/30)*$I191)*$L191</f>
        <v>0</v>
      </c>
      <c r="BQ191" s="231">
        <f t="shared" ref="BQ191" si="4143">Y191</f>
        <v>0</v>
      </c>
      <c r="BR191" s="231">
        <f t="shared" ref="BR191" si="4144">Z191</f>
        <v>0</v>
      </c>
      <c r="BS191" s="231">
        <f t="shared" ref="BS191" si="4145">AA191</f>
        <v>0</v>
      </c>
      <c r="BT191" s="231">
        <f t="shared" ref="BT191" si="4146">AB191</f>
        <v>0</v>
      </c>
      <c r="BU191" s="231">
        <f t="shared" ref="BU191" si="4147">AM191+AR191</f>
        <v>0</v>
      </c>
      <c r="BV191" s="231">
        <f t="shared" si="4065"/>
        <v>0</v>
      </c>
      <c r="BW191" s="231">
        <f t="shared" ref="BW191" si="4148">SUM(BO191:BV191)-BQ191-BS191</f>
        <v>0</v>
      </c>
      <c r="BX191" s="271">
        <f t="shared" si="4067"/>
        <v>0</v>
      </c>
      <c r="BY191" s="272">
        <f t="shared" si="4068"/>
        <v>0</v>
      </c>
      <c r="BZ191" s="272">
        <f t="shared" ref="BZ191" si="4149">AC191</f>
        <v>0</v>
      </c>
      <c r="CA191" s="272">
        <f t="shared" ref="CA191" si="4150">AD191</f>
        <v>0</v>
      </c>
      <c r="CB191" s="272">
        <f t="shared" ref="CB191" si="4151">AE191</f>
        <v>0</v>
      </c>
      <c r="CC191" s="272">
        <f t="shared" ref="CC191" si="4152">AF191</f>
        <v>0</v>
      </c>
      <c r="CD191" s="272">
        <f t="shared" ref="CD191" si="4153">AN191+AS191</f>
        <v>0</v>
      </c>
      <c r="CE191" s="272">
        <f t="shared" ref="CE191" si="4154">(BX191+CA191+CC191)*0.1267</f>
        <v>0</v>
      </c>
      <c r="CF191" s="272">
        <f t="shared" ref="CF191" si="4155">SUM(BX191:CE191)-BZ191-CB191</f>
        <v>0</v>
      </c>
      <c r="CG191" s="272">
        <f t="shared" ref="CG191" si="4156">(($F191/30)*$I191)*N191</f>
        <v>0</v>
      </c>
      <c r="CH191" s="272">
        <f t="shared" ref="CH191:CH197" si="4157">(($G191/30)*$I191)*$N191</f>
        <v>0</v>
      </c>
      <c r="CI191" s="272">
        <f t="shared" ref="CI191" si="4158">+AG191</f>
        <v>0</v>
      </c>
      <c r="CJ191" s="272">
        <f t="shared" ref="CJ191" si="4159">AH191</f>
        <v>0</v>
      </c>
      <c r="CK191" s="272">
        <f t="shared" ref="CK191" si="4160">AI191</f>
        <v>0</v>
      </c>
      <c r="CL191" s="272">
        <f t="shared" ref="CL191" si="4161">AJ191</f>
        <v>0</v>
      </c>
      <c r="CM191" s="272">
        <f t="shared" ref="CM191" si="4162">AO191+AT191</f>
        <v>0</v>
      </c>
      <c r="CN191" s="272">
        <f t="shared" ref="CN191" si="4163">(CG191+CJ191+CL191)*0.1267</f>
        <v>0</v>
      </c>
      <c r="CO191" s="273">
        <f t="shared" ref="CO191" si="4164">SUM(CG191:CN191)-CI191-CK191</f>
        <v>0</v>
      </c>
      <c r="CQ191" s="229" t="s">
        <v>20</v>
      </c>
      <c r="CR191" s="231">
        <f t="shared" si="4076"/>
        <v>2100</v>
      </c>
      <c r="CS191" s="231">
        <f t="shared" si="4077"/>
        <v>125.00000000000001</v>
      </c>
      <c r="CT191" s="231">
        <f t="shared" si="4078"/>
        <v>0</v>
      </c>
      <c r="CU191" s="231">
        <f t="shared" si="4079"/>
        <v>0</v>
      </c>
      <c r="CV191" s="231">
        <f t="shared" si="4080"/>
        <v>0</v>
      </c>
      <c r="CW191" s="231">
        <f t="shared" si="4081"/>
        <v>0</v>
      </c>
      <c r="CX191" s="231">
        <f t="shared" si="4082"/>
        <v>0</v>
      </c>
      <c r="CY191" s="231">
        <f t="shared" ref="CY191:CY197" si="4165">IF($CQ191="PROQUIMA",$BD191+$BM191+$BV191+$CE191+CN191,0)</f>
        <v>266.07</v>
      </c>
      <c r="CZ191" s="231">
        <f t="shared" ref="CZ191:CZ197" si="4166">SUM(CR191:CY191)-CT191-CV191</f>
        <v>2491.0700000000002</v>
      </c>
      <c r="DA191" s="231">
        <f t="shared" si="4085"/>
        <v>0</v>
      </c>
      <c r="DB191" s="231">
        <f t="shared" si="4086"/>
        <v>0</v>
      </c>
      <c r="DC191" s="269">
        <f t="shared" si="4087"/>
        <v>0</v>
      </c>
      <c r="DD191" s="269">
        <f t="shared" si="4088"/>
        <v>0</v>
      </c>
      <c r="DE191" s="269">
        <f t="shared" si="4089"/>
        <v>0</v>
      </c>
      <c r="DF191" s="231">
        <f t="shared" si="4090"/>
        <v>0</v>
      </c>
      <c r="DG191" s="231">
        <f t="shared" si="4091"/>
        <v>0</v>
      </c>
      <c r="DH191" s="231">
        <f t="shared" si="4092"/>
        <v>0</v>
      </c>
      <c r="DI191" s="231">
        <f t="shared" ref="DI191:DI197" si="4167">SUM(DA191:DH191)-DC191-DE191</f>
        <v>0</v>
      </c>
      <c r="DJ191" s="240">
        <f t="shared" si="4094"/>
        <v>0</v>
      </c>
      <c r="DK191" s="240">
        <f t="shared" si="4095"/>
        <v>0</v>
      </c>
      <c r="DL191" s="240">
        <f t="shared" si="4096"/>
        <v>0</v>
      </c>
      <c r="DM191" s="240">
        <f t="shared" si="4097"/>
        <v>0</v>
      </c>
      <c r="DN191" s="240">
        <f t="shared" si="4098"/>
        <v>0</v>
      </c>
      <c r="DO191" s="240">
        <f t="shared" si="4099"/>
        <v>0</v>
      </c>
      <c r="DP191" s="240">
        <f t="shared" si="4100"/>
        <v>0</v>
      </c>
      <c r="DQ191" s="240">
        <f t="shared" si="4101"/>
        <v>0</v>
      </c>
      <c r="DR191" s="240">
        <f t="shared" ref="DR191:DR197" si="4168">SUM(DJ191:DQ191)-DL191-DN191</f>
        <v>0</v>
      </c>
      <c r="DS191" s="271"/>
      <c r="DT191" s="272"/>
      <c r="DU191" s="272"/>
      <c r="DV191" s="272"/>
      <c r="DW191" s="272"/>
      <c r="DX191" s="272"/>
      <c r="DY191" s="272"/>
      <c r="DZ191" s="272"/>
      <c r="EA191" s="272"/>
      <c r="EB191" s="272"/>
      <c r="EC191" s="272"/>
      <c r="ED191" s="272"/>
      <c r="EE191" s="272"/>
      <c r="EF191" s="272"/>
      <c r="EG191" s="272"/>
      <c r="EH191" s="272"/>
      <c r="EI191" s="272"/>
      <c r="EJ191" s="273"/>
      <c r="EL191" s="1715">
        <v>83.51</v>
      </c>
      <c r="EM191" s="229">
        <v>598.44000000000005</v>
      </c>
      <c r="EN191" s="229"/>
      <c r="EO191" s="229"/>
      <c r="EP191" s="229"/>
      <c r="EQ191" s="229"/>
      <c r="ER191" s="229"/>
      <c r="ES191" s="1725">
        <f>76.66*2</f>
        <v>153.32</v>
      </c>
      <c r="ET191" s="856"/>
      <c r="EU191" s="229">
        <f t="shared" ref="EU191:EU197" si="4169">+EP191+EQ191+ER191</f>
        <v>0</v>
      </c>
      <c r="EW191" s="237">
        <f t="shared" ref="EW191" si="4170">IF($I191&lt;=15,EL191/2,EL191)</f>
        <v>41.755000000000003</v>
      </c>
      <c r="EX191" s="237">
        <f t="shared" ref="EX191" si="4171">IF($I191&lt;=15,EM191/2,EM191)</f>
        <v>299.22000000000003</v>
      </c>
      <c r="EY191" s="237">
        <f t="shared" ref="EY191" si="4172">IF($I191&lt;=15,EN191/2,EN191)</f>
        <v>0</v>
      </c>
      <c r="EZ191" s="237">
        <f t="shared" ref="EZ191" si="4173">IF($I191&lt;=15,EO191/2,EO191)</f>
        <v>0</v>
      </c>
      <c r="FA191" s="237">
        <f t="shared" ref="FA191" si="4174">IF($I191&lt;=15,EP191/2,EP191)</f>
        <v>0</v>
      </c>
      <c r="FB191" s="237">
        <f t="shared" ref="FB191" si="4175">IF($I191&lt;=15,EQ191/2,EQ191)</f>
        <v>0</v>
      </c>
      <c r="FC191" s="237">
        <f t="shared" ref="FC191" si="4176">IF($I191&lt;=15,ER191/2,ER191)</f>
        <v>0</v>
      </c>
      <c r="FD191" s="237">
        <f t="shared" ref="FD191" si="4177">IF($I191&lt;=15,ES191/2,ES191)</f>
        <v>76.66</v>
      </c>
      <c r="FE191" s="237">
        <f t="shared" ref="FE191" si="4178">IF($I191&lt;=15,ET191/2,ET191)</f>
        <v>0</v>
      </c>
      <c r="FF191" s="237">
        <f t="shared" ref="FF191" si="4179">IF($I191&lt;=15,EU191/2,EU191)</f>
        <v>0</v>
      </c>
      <c r="FG191" s="964"/>
      <c r="FH191" s="247"/>
      <c r="FI191" s="247"/>
      <c r="FJ191" s="247"/>
      <c r="FK191" s="247"/>
      <c r="FL191" s="247"/>
      <c r="FN191" s="1370">
        <f t="shared" si="4113"/>
        <v>0</v>
      </c>
      <c r="FO191" s="1370">
        <f t="shared" si="4114"/>
        <v>0</v>
      </c>
      <c r="FP191" s="1371">
        <f t="shared" si="4115"/>
        <v>0</v>
      </c>
      <c r="FQ191" s="1370">
        <f t="shared" si="4116"/>
        <v>0</v>
      </c>
      <c r="FR191" s="1372">
        <f t="shared" si="4117"/>
        <v>417.63499999999999</v>
      </c>
    </row>
    <row r="192" spans="1:191" s="246" customFormat="1" ht="15" customHeight="1" outlineLevel="1">
      <c r="A192" s="246">
        <v>301020</v>
      </c>
      <c r="B192" s="302"/>
      <c r="C192" s="227" t="s">
        <v>932</v>
      </c>
      <c r="D192" s="228" t="s">
        <v>125</v>
      </c>
      <c r="E192" s="229" t="s">
        <v>20</v>
      </c>
      <c r="F192" s="231">
        <v>4002.5</v>
      </c>
      <c r="G192" s="230">
        <v>250</v>
      </c>
      <c r="H192" s="962">
        <f t="shared" ref="H192" si="4180">+F192+G192</f>
        <v>4252.5</v>
      </c>
      <c r="I192" s="231">
        <v>15</v>
      </c>
      <c r="J192" s="912">
        <v>1</v>
      </c>
      <c r="K192" s="234">
        <v>0</v>
      </c>
      <c r="L192" s="234">
        <v>0</v>
      </c>
      <c r="M192" s="234">
        <v>0</v>
      </c>
      <c r="N192" s="234">
        <v>0</v>
      </c>
      <c r="O192" s="234">
        <f t="shared" ref="O192" si="4181">SUM(J192:N192)</f>
        <v>1</v>
      </c>
      <c r="P192" s="235" t="s">
        <v>931</v>
      </c>
      <c r="Q192" s="268"/>
      <c r="R192" s="269">
        <f>($F192/30/8*1.5)*Q192</f>
        <v>0</v>
      </c>
      <c r="S192" s="297"/>
      <c r="T192" s="269">
        <f t="shared" ref="T192" si="4182">($F192/30/8*2)*S192</f>
        <v>0</v>
      </c>
      <c r="U192" s="297"/>
      <c r="V192" s="269">
        <f t="shared" ref="V192" si="4183">($F192/30/8*1.5)*U192</f>
        <v>0</v>
      </c>
      <c r="W192" s="297"/>
      <c r="X192" s="269">
        <f t="shared" ref="X192" si="4184">($F192/30/8*2)*W192</f>
        <v>0</v>
      </c>
      <c r="Y192" s="297"/>
      <c r="Z192" s="269">
        <f t="shared" ref="Z192" si="4185">(($F192/30/8)*1.5)*Y192</f>
        <v>0</v>
      </c>
      <c r="AA192" s="931"/>
      <c r="AB192" s="231">
        <f t="shared" ref="AB192" si="4186">(($F192/30/8)*2)*AA192</f>
        <v>0</v>
      </c>
      <c r="AC192" s="238"/>
      <c r="AD192" s="231">
        <f t="shared" ref="AD192" si="4187">(($F192/30/8)*1.5)*AC192</f>
        <v>0</v>
      </c>
      <c r="AE192" s="238"/>
      <c r="AF192" s="231">
        <f t="shared" ref="AF192" si="4188">(($F192/30/8)*2)*AE192</f>
        <v>0</v>
      </c>
      <c r="AG192" s="231"/>
      <c r="AH192" s="231">
        <f t="shared" ref="AH192" si="4189">(($F192/30/8)*1.5)*AG192</f>
        <v>0</v>
      </c>
      <c r="AI192" s="238"/>
      <c r="AJ192" s="231">
        <f t="shared" ref="AJ192" si="4190">(($F192/30/8)*2)*AI192</f>
        <v>0</v>
      </c>
      <c r="AK192" s="230"/>
      <c r="AL192" s="230"/>
      <c r="AM192" s="230"/>
      <c r="AN192" s="230"/>
      <c r="AO192" s="230"/>
      <c r="AP192" s="230"/>
      <c r="AQ192" s="230"/>
      <c r="AR192" s="230"/>
      <c r="AS192" s="230"/>
      <c r="AT192" s="230"/>
      <c r="AU192" s="230"/>
      <c r="AV192" s="242"/>
      <c r="AW192" s="231">
        <f t="shared" ref="AW192" si="4191">((F192/30)*I192)*$J192</f>
        <v>2001.2499999999998</v>
      </c>
      <c r="AX192" s="269">
        <f t="shared" si="4129"/>
        <v>125.00000000000001</v>
      </c>
      <c r="AY192" s="231">
        <f t="shared" ref="AY192" si="4192">Q192</f>
        <v>0</v>
      </c>
      <c r="AZ192" s="231">
        <f t="shared" ref="AZ192" si="4193">R192</f>
        <v>0</v>
      </c>
      <c r="BA192" s="231">
        <f t="shared" ref="BA192" si="4194">S192</f>
        <v>0</v>
      </c>
      <c r="BB192" s="231">
        <f t="shared" ref="BB192" si="4195">T192</f>
        <v>0</v>
      </c>
      <c r="BC192" s="231">
        <f t="shared" ref="BC192" si="4196">AK192+AP192</f>
        <v>0</v>
      </c>
      <c r="BD192" s="231">
        <f t="shared" ref="BD192" si="4197">(AW192+AZ192+BB192+BC192)*0.1267</f>
        <v>253.55837499999998</v>
      </c>
      <c r="BE192" s="231">
        <f t="shared" ref="BE192" si="4198">SUM(AW192:BD192)-AY192-BA192</f>
        <v>2379.8083750000001</v>
      </c>
      <c r="BF192" s="231">
        <f t="shared" si="4050"/>
        <v>0</v>
      </c>
      <c r="BG192" s="231">
        <f>(($G192/30)*$I192)*$K192</f>
        <v>0</v>
      </c>
      <c r="BH192" s="231">
        <f t="shared" ref="BH192" si="4199">U192</f>
        <v>0</v>
      </c>
      <c r="BI192" s="231">
        <f t="shared" ref="BI192" si="4200">V192</f>
        <v>0</v>
      </c>
      <c r="BJ192" s="231">
        <f t="shared" ref="BJ192" si="4201">W192</f>
        <v>0</v>
      </c>
      <c r="BK192" s="231">
        <f t="shared" ref="BK192" si="4202">X192</f>
        <v>0</v>
      </c>
      <c r="BL192" s="231">
        <f t="shared" ref="BL192" si="4203">AL192+AQ192</f>
        <v>0</v>
      </c>
      <c r="BM192" s="231">
        <f t="shared" ref="BM192" si="4204">(+BF192+BI192+BK192+BL192)*0.1267</f>
        <v>0</v>
      </c>
      <c r="BN192" s="230">
        <f t="shared" ref="BN192" si="4205">SUM(BF192:BM192)-BH192-BJ192</f>
        <v>0</v>
      </c>
      <c r="BO192" s="231">
        <f t="shared" si="4059"/>
        <v>0</v>
      </c>
      <c r="BP192" s="231">
        <f t="shared" si="4142"/>
        <v>0</v>
      </c>
      <c r="BQ192" s="231">
        <f t="shared" ref="BQ192" si="4206">Y192</f>
        <v>0</v>
      </c>
      <c r="BR192" s="231">
        <f t="shared" ref="BR192" si="4207">Z192</f>
        <v>0</v>
      </c>
      <c r="BS192" s="231">
        <f t="shared" ref="BS192" si="4208">AA192</f>
        <v>0</v>
      </c>
      <c r="BT192" s="231">
        <f t="shared" ref="BT192" si="4209">AB192</f>
        <v>0</v>
      </c>
      <c r="BU192" s="231">
        <f t="shared" ref="BU192" si="4210">AM192+AR192</f>
        <v>0</v>
      </c>
      <c r="BV192" s="231">
        <f t="shared" ref="BV192" si="4211">(BO192+BR192+BT192+BU192)*0.1267</f>
        <v>0</v>
      </c>
      <c r="BW192" s="231">
        <f t="shared" ref="BW192" si="4212">SUM(BO192:BV192)-BQ192-BS192</f>
        <v>0</v>
      </c>
      <c r="BX192" s="271">
        <f t="shared" si="4067"/>
        <v>0</v>
      </c>
      <c r="BY192" s="272">
        <f t="shared" si="4068"/>
        <v>0</v>
      </c>
      <c r="BZ192" s="272">
        <f t="shared" ref="BZ192" si="4213">AC192</f>
        <v>0</v>
      </c>
      <c r="CA192" s="272">
        <f t="shared" ref="CA192" si="4214">AD192</f>
        <v>0</v>
      </c>
      <c r="CB192" s="272">
        <f t="shared" ref="CB192" si="4215">AE192</f>
        <v>0</v>
      </c>
      <c r="CC192" s="272">
        <f t="shared" ref="CC192" si="4216">AF192</f>
        <v>0</v>
      </c>
      <c r="CD192" s="272">
        <f t="shared" ref="CD192" si="4217">AN192+AS192</f>
        <v>0</v>
      </c>
      <c r="CE192" s="272">
        <f t="shared" ref="CE192" si="4218">(BX192+CA192+CC192)*0.1267</f>
        <v>0</v>
      </c>
      <c r="CF192" s="272">
        <f t="shared" ref="CF192" si="4219">SUM(BX192:CE192)-BZ192-CB192</f>
        <v>0</v>
      </c>
      <c r="CG192" s="272">
        <f t="shared" ref="CG192" si="4220">(($F192/30)*$I192)*N192</f>
        <v>0</v>
      </c>
      <c r="CH192" s="272">
        <f t="shared" si="4157"/>
        <v>0</v>
      </c>
      <c r="CI192" s="272">
        <f t="shared" ref="CI192" si="4221">+AG192</f>
        <v>0</v>
      </c>
      <c r="CJ192" s="272">
        <f t="shared" ref="CJ192" si="4222">AH192</f>
        <v>0</v>
      </c>
      <c r="CK192" s="272">
        <f t="shared" ref="CK192" si="4223">AI192</f>
        <v>0</v>
      </c>
      <c r="CL192" s="272">
        <f t="shared" ref="CL192" si="4224">AJ192</f>
        <v>0</v>
      </c>
      <c r="CM192" s="272">
        <f t="shared" ref="CM192" si="4225">AO192+AT192</f>
        <v>0</v>
      </c>
      <c r="CN192" s="272">
        <f t="shared" ref="CN192" si="4226">(CG192+CJ192+CL192)*0.1267</f>
        <v>0</v>
      </c>
      <c r="CO192" s="273">
        <f t="shared" ref="CO192" si="4227">SUM(CG192:CN192)-CI192-CK192</f>
        <v>0</v>
      </c>
      <c r="CQ192" s="229" t="s">
        <v>20</v>
      </c>
      <c r="CR192" s="231">
        <f t="shared" si="4076"/>
        <v>2001.2499999999998</v>
      </c>
      <c r="CS192" s="231">
        <f t="shared" si="4077"/>
        <v>125.00000000000001</v>
      </c>
      <c r="CT192" s="231">
        <f t="shared" si="4078"/>
        <v>0</v>
      </c>
      <c r="CU192" s="231">
        <f t="shared" si="4079"/>
        <v>0</v>
      </c>
      <c r="CV192" s="231">
        <f t="shared" si="4080"/>
        <v>0</v>
      </c>
      <c r="CW192" s="231">
        <f t="shared" si="4081"/>
        <v>0</v>
      </c>
      <c r="CX192" s="231">
        <f t="shared" si="4082"/>
        <v>0</v>
      </c>
      <c r="CY192" s="231">
        <f t="shared" ref="CY192" si="4228">IF($CQ192="PROQUIMA",$BD192+$BM192+$BV192+$CE192+CN192,0)</f>
        <v>253.55837499999998</v>
      </c>
      <c r="CZ192" s="231">
        <f t="shared" ref="CZ192" si="4229">SUM(CR192:CY192)-CT192-CV192</f>
        <v>2379.8083750000001</v>
      </c>
      <c r="DA192" s="231">
        <f t="shared" si="4085"/>
        <v>0</v>
      </c>
      <c r="DB192" s="231">
        <f t="shared" si="4086"/>
        <v>0</v>
      </c>
      <c r="DC192" s="269">
        <f t="shared" si="4087"/>
        <v>0</v>
      </c>
      <c r="DD192" s="269">
        <f t="shared" si="4088"/>
        <v>0</v>
      </c>
      <c r="DE192" s="269">
        <f t="shared" si="4089"/>
        <v>0</v>
      </c>
      <c r="DF192" s="231">
        <f t="shared" si="4090"/>
        <v>0</v>
      </c>
      <c r="DG192" s="231">
        <f t="shared" si="4091"/>
        <v>0</v>
      </c>
      <c r="DH192" s="231">
        <f t="shared" si="4092"/>
        <v>0</v>
      </c>
      <c r="DI192" s="231">
        <f t="shared" ref="DI192" si="4230">SUM(DA192:DH192)-DC192-DE192</f>
        <v>0</v>
      </c>
      <c r="DJ192" s="240">
        <f t="shared" si="4094"/>
        <v>0</v>
      </c>
      <c r="DK192" s="240">
        <f t="shared" si="4095"/>
        <v>0</v>
      </c>
      <c r="DL192" s="240">
        <f t="shared" si="4096"/>
        <v>0</v>
      </c>
      <c r="DM192" s="240">
        <f t="shared" si="4097"/>
        <v>0</v>
      </c>
      <c r="DN192" s="240">
        <f t="shared" si="4098"/>
        <v>0</v>
      </c>
      <c r="DO192" s="240">
        <f t="shared" si="4099"/>
        <v>0</v>
      </c>
      <c r="DP192" s="240">
        <f t="shared" si="4100"/>
        <v>0</v>
      </c>
      <c r="DQ192" s="240">
        <f t="shared" si="4101"/>
        <v>0</v>
      </c>
      <c r="DR192" s="240">
        <f t="shared" ref="DR192" si="4231">SUM(DJ192:DQ192)-DL192-DN192</f>
        <v>0</v>
      </c>
      <c r="DS192" s="271"/>
      <c r="DT192" s="272"/>
      <c r="DU192" s="272"/>
      <c r="DV192" s="272"/>
      <c r="DW192" s="272"/>
      <c r="DX192" s="272"/>
      <c r="DY192" s="272"/>
      <c r="DZ192" s="272"/>
      <c r="EA192" s="272"/>
      <c r="EB192" s="272"/>
      <c r="EC192" s="272"/>
      <c r="ED192" s="272"/>
      <c r="EE192" s="272"/>
      <c r="EF192" s="272"/>
      <c r="EG192" s="272"/>
      <c r="EH192" s="272"/>
      <c r="EI192" s="272"/>
      <c r="EJ192" s="273"/>
      <c r="EL192" s="1402">
        <v>133.09</v>
      </c>
      <c r="EM192" s="229"/>
      <c r="EN192" s="229"/>
      <c r="EO192" s="229"/>
      <c r="EP192" s="229"/>
      <c r="EQ192" s="229"/>
      <c r="ER192" s="229"/>
      <c r="ES192" s="229"/>
      <c r="ET192" s="856"/>
      <c r="EU192" s="229">
        <f t="shared" ref="EU192" si="4232">+EP192+EQ192+ER192</f>
        <v>0</v>
      </c>
      <c r="EW192" s="237">
        <f t="shared" ref="EW192" si="4233">IF($I192&lt;=15,EL192/2,EL192)</f>
        <v>66.545000000000002</v>
      </c>
      <c r="EX192" s="237">
        <f t="shared" ref="EX192" si="4234">IF($I192&lt;=15,EM192/2,EM192)</f>
        <v>0</v>
      </c>
      <c r="EY192" s="237">
        <f t="shared" ref="EY192" si="4235">IF($I192&lt;=15,EN192/2,EN192)</f>
        <v>0</v>
      </c>
      <c r="EZ192" s="237">
        <f t="shared" ref="EZ192" si="4236">IF($I192&lt;=15,EO192/2,EO192)</f>
        <v>0</v>
      </c>
      <c r="FA192" s="237">
        <f t="shared" ref="FA192" si="4237">IF($I192&lt;=15,EP192/2,EP192)</f>
        <v>0</v>
      </c>
      <c r="FB192" s="237">
        <f t="shared" ref="FB192" si="4238">IF($I192&lt;=15,EQ192/2,EQ192)</f>
        <v>0</v>
      </c>
      <c r="FC192" s="237">
        <f t="shared" ref="FC192" si="4239">IF($I192&lt;=15,ER192/2,ER192)</f>
        <v>0</v>
      </c>
      <c r="FD192" s="237">
        <f t="shared" ref="FD192" si="4240">IF($I192&lt;=15,ES192/2,ES192)</f>
        <v>0</v>
      </c>
      <c r="FE192" s="237">
        <f t="shared" ref="FE192" si="4241">IF($I192&lt;=15,ET192/2,ET192)</f>
        <v>0</v>
      </c>
      <c r="FF192" s="237">
        <f t="shared" ref="FF192" si="4242">IF($I192&lt;=15,EU192/2,EU192)</f>
        <v>0</v>
      </c>
      <c r="FG192" s="964"/>
      <c r="FH192" s="247"/>
      <c r="FI192" s="247"/>
      <c r="FJ192" s="247"/>
      <c r="FK192" s="247"/>
      <c r="FL192" s="247"/>
      <c r="FN192" s="1370">
        <f t="shared" ref="FN192" si="4243">(((F192/30/8)*1.5)*(Q192+U192+Y192))-(AZ192+BI192+BR192)</f>
        <v>0</v>
      </c>
      <c r="FO192" s="1370">
        <f t="shared" ref="FO192" si="4244">(((F192/30/8)*2)*(S192+W192+AA192))-(BB192+BK192+BT192)</f>
        <v>0</v>
      </c>
      <c r="FP192" s="1371">
        <f t="shared" ref="FP192" si="4245">(SUM(AW192:CF192))-(SUM(CR192:DR192))</f>
        <v>0</v>
      </c>
      <c r="FQ192" s="1370">
        <f t="shared" ref="FQ192" si="4246">(F192/30*I192)-(CR192+DA192+DJ192)</f>
        <v>0</v>
      </c>
      <c r="FR192" s="1372">
        <f t="shared" ref="FR192" si="4247">(SUM(EL192:EU192))-((SUM(EW192:FF192))*$FR$5)</f>
        <v>66.545000000000002</v>
      </c>
    </row>
    <row r="193" spans="1:174" s="246" customFormat="1" ht="15" customHeight="1" outlineLevel="1">
      <c r="A193" s="246">
        <v>301020</v>
      </c>
      <c r="B193" s="302"/>
      <c r="C193" s="227" t="s">
        <v>500</v>
      </c>
      <c r="D193" s="228" t="s">
        <v>125</v>
      </c>
      <c r="E193" s="229" t="s">
        <v>20</v>
      </c>
      <c r="F193" s="231">
        <v>4002.28</v>
      </c>
      <c r="G193" s="230">
        <v>250</v>
      </c>
      <c r="H193" s="962">
        <f t="shared" ref="H193" si="4248">+F193+G193</f>
        <v>4252.2800000000007</v>
      </c>
      <c r="I193" s="231">
        <v>15</v>
      </c>
      <c r="J193" s="912">
        <v>1</v>
      </c>
      <c r="K193" s="234">
        <v>0</v>
      </c>
      <c r="L193" s="234">
        <v>0</v>
      </c>
      <c r="M193" s="234">
        <v>0</v>
      </c>
      <c r="N193" s="234">
        <v>0</v>
      </c>
      <c r="O193" s="234">
        <f t="shared" ref="O193" si="4249">SUM(J193:N193)</f>
        <v>1</v>
      </c>
      <c r="P193" s="235" t="s">
        <v>501</v>
      </c>
      <c r="Q193" s="268"/>
      <c r="R193" s="269">
        <f t="shared" ref="R193" si="4250">($F193/30/8*1.5)*Q193</f>
        <v>0</v>
      </c>
      <c r="S193" s="297"/>
      <c r="T193" s="269">
        <f t="shared" ref="T193" si="4251">($F193/30/8*2)*S193</f>
        <v>0</v>
      </c>
      <c r="U193" s="297"/>
      <c r="V193" s="269">
        <f t="shared" ref="V193" si="4252">($F193/30/8*1.5)*U193</f>
        <v>0</v>
      </c>
      <c r="W193" s="297"/>
      <c r="X193" s="269">
        <f t="shared" ref="X193" si="4253">($F193/30/8*2)*W193</f>
        <v>0</v>
      </c>
      <c r="Y193" s="297"/>
      <c r="Z193" s="269">
        <f t="shared" ref="Z193" si="4254">(($F193/30/8)*1.5)*Y193</f>
        <v>0</v>
      </c>
      <c r="AA193" s="931"/>
      <c r="AB193" s="231">
        <f t="shared" ref="AB193" si="4255">(($F193/30/8)*2)*AA193</f>
        <v>0</v>
      </c>
      <c r="AC193" s="238"/>
      <c r="AD193" s="231">
        <f t="shared" ref="AD193" si="4256">(($F193/30/8)*1.5)*AC193</f>
        <v>0</v>
      </c>
      <c r="AE193" s="238"/>
      <c r="AF193" s="231">
        <f t="shared" ref="AF193" si="4257">(($F193/30/8)*2)*AE193</f>
        <v>0</v>
      </c>
      <c r="AG193" s="231"/>
      <c r="AH193" s="231">
        <f t="shared" ref="AH193" si="4258">(($F193/30/8)*1.5)*AG193</f>
        <v>0</v>
      </c>
      <c r="AI193" s="238"/>
      <c r="AJ193" s="231">
        <f t="shared" ref="AJ193" si="4259">(($F193/30/8)*2)*AI193</f>
        <v>0</v>
      </c>
      <c r="AK193" s="230"/>
      <c r="AL193" s="230"/>
      <c r="AM193" s="230"/>
      <c r="AN193" s="230"/>
      <c r="AO193" s="230"/>
      <c r="AP193" s="230"/>
      <c r="AQ193" s="230"/>
      <c r="AR193" s="230"/>
      <c r="AS193" s="230"/>
      <c r="AT193" s="230"/>
      <c r="AU193" s="230"/>
      <c r="AV193" s="242"/>
      <c r="AW193" s="231">
        <f t="shared" ref="AW193" si="4260">((F193/30)*I193)*$J193</f>
        <v>2001.14</v>
      </c>
      <c r="AX193" s="269">
        <f t="shared" si="4129"/>
        <v>125.00000000000001</v>
      </c>
      <c r="AY193" s="231">
        <f t="shared" ref="AY193" si="4261">Q193</f>
        <v>0</v>
      </c>
      <c r="AZ193" s="231">
        <f t="shared" ref="AZ193" si="4262">R193</f>
        <v>0</v>
      </c>
      <c r="BA193" s="231">
        <f t="shared" ref="BA193" si="4263">S193</f>
        <v>0</v>
      </c>
      <c r="BB193" s="231">
        <f t="shared" ref="BB193" si="4264">T193</f>
        <v>0</v>
      </c>
      <c r="BC193" s="231">
        <f t="shared" ref="BC193" si="4265">AK193+AP193</f>
        <v>0</v>
      </c>
      <c r="BD193" s="231">
        <f t="shared" si="4048"/>
        <v>253.54443800000001</v>
      </c>
      <c r="BE193" s="231">
        <f t="shared" ref="BE193" si="4266">SUM(AW193:BD193)-AY193-BA193</f>
        <v>2379.6844380000002</v>
      </c>
      <c r="BF193" s="231">
        <f t="shared" si="4050"/>
        <v>0</v>
      </c>
      <c r="BG193" s="231">
        <f t="shared" si="4051"/>
        <v>0</v>
      </c>
      <c r="BH193" s="231">
        <f t="shared" ref="BH193" si="4267">U193</f>
        <v>0</v>
      </c>
      <c r="BI193" s="231">
        <f t="shared" ref="BI193" si="4268">V193</f>
        <v>0</v>
      </c>
      <c r="BJ193" s="231">
        <f t="shared" ref="BJ193" si="4269">W193</f>
        <v>0</v>
      </c>
      <c r="BK193" s="231">
        <f t="shared" ref="BK193" si="4270">X193</f>
        <v>0</v>
      </c>
      <c r="BL193" s="231">
        <f t="shared" ref="BL193" si="4271">AL193+AQ193</f>
        <v>0</v>
      </c>
      <c r="BM193" s="231">
        <f t="shared" si="4057"/>
        <v>0</v>
      </c>
      <c r="BN193" s="230">
        <f t="shared" ref="BN193" si="4272">SUM(BF193:BM193)-BH193-BJ193</f>
        <v>0</v>
      </c>
      <c r="BO193" s="231">
        <f t="shared" si="4059"/>
        <v>0</v>
      </c>
      <c r="BP193" s="231">
        <f t="shared" si="4142"/>
        <v>0</v>
      </c>
      <c r="BQ193" s="231">
        <f t="shared" ref="BQ193" si="4273">Y193</f>
        <v>0</v>
      </c>
      <c r="BR193" s="231">
        <f t="shared" ref="BR193" si="4274">Z193</f>
        <v>0</v>
      </c>
      <c r="BS193" s="231">
        <f t="shared" ref="BS193" si="4275">AA193</f>
        <v>0</v>
      </c>
      <c r="BT193" s="231">
        <f t="shared" ref="BT193" si="4276">AB193</f>
        <v>0</v>
      </c>
      <c r="BU193" s="231">
        <f t="shared" ref="BU193" si="4277">AM193+AR193</f>
        <v>0</v>
      </c>
      <c r="BV193" s="231">
        <f t="shared" si="4065"/>
        <v>0</v>
      </c>
      <c r="BW193" s="231">
        <f t="shared" ref="BW193" si="4278">SUM(BO193:BV193)-BQ193-BS193</f>
        <v>0</v>
      </c>
      <c r="BX193" s="271">
        <f t="shared" si="4067"/>
        <v>0</v>
      </c>
      <c r="BY193" s="272">
        <f t="shared" si="4068"/>
        <v>0</v>
      </c>
      <c r="BZ193" s="272">
        <f t="shared" ref="BZ193" si="4279">AC193</f>
        <v>0</v>
      </c>
      <c r="CA193" s="272">
        <f t="shared" ref="CA193" si="4280">AD193</f>
        <v>0</v>
      </c>
      <c r="CB193" s="272">
        <f t="shared" ref="CB193" si="4281">AE193</f>
        <v>0</v>
      </c>
      <c r="CC193" s="272">
        <f t="shared" ref="CC193" si="4282">AF193</f>
        <v>0</v>
      </c>
      <c r="CD193" s="272">
        <f t="shared" ref="CD193" si="4283">AN193+AS193</f>
        <v>0</v>
      </c>
      <c r="CE193" s="272">
        <f t="shared" ref="CE193" si="4284">(BX193+CA193+CC193)*0.1267</f>
        <v>0</v>
      </c>
      <c r="CF193" s="272">
        <f t="shared" ref="CF193" si="4285">SUM(BX193:CE193)-BZ193-CB193</f>
        <v>0</v>
      </c>
      <c r="CG193" s="272">
        <f t="shared" ref="CG193" si="4286">(($F193/30)*$I193)*N193</f>
        <v>0</v>
      </c>
      <c r="CH193" s="272">
        <f t="shared" si="4157"/>
        <v>0</v>
      </c>
      <c r="CI193" s="272">
        <f t="shared" ref="CI193" si="4287">+AG193</f>
        <v>0</v>
      </c>
      <c r="CJ193" s="272">
        <f t="shared" ref="CJ193" si="4288">AH193</f>
        <v>0</v>
      </c>
      <c r="CK193" s="272">
        <f t="shared" ref="CK193" si="4289">AI193</f>
        <v>0</v>
      </c>
      <c r="CL193" s="272">
        <f t="shared" ref="CL193" si="4290">AJ193</f>
        <v>0</v>
      </c>
      <c r="CM193" s="272">
        <f t="shared" ref="CM193" si="4291">AO193+AT193</f>
        <v>0</v>
      </c>
      <c r="CN193" s="272">
        <f t="shared" ref="CN193" si="4292">(CG193+CJ193+CL193)*0.1267</f>
        <v>0</v>
      </c>
      <c r="CO193" s="273">
        <f t="shared" ref="CO193" si="4293">SUM(CG193:CN193)-CI193-CK193</f>
        <v>0</v>
      </c>
      <c r="CQ193" s="229" t="s">
        <v>20</v>
      </c>
      <c r="CR193" s="231">
        <f t="shared" si="4076"/>
        <v>2001.14</v>
      </c>
      <c r="CS193" s="231">
        <f t="shared" si="4077"/>
        <v>125.00000000000001</v>
      </c>
      <c r="CT193" s="231">
        <f t="shared" si="4078"/>
        <v>0</v>
      </c>
      <c r="CU193" s="231">
        <f t="shared" si="4079"/>
        <v>0</v>
      </c>
      <c r="CV193" s="231">
        <f t="shared" si="4080"/>
        <v>0</v>
      </c>
      <c r="CW193" s="231">
        <f t="shared" si="4081"/>
        <v>0</v>
      </c>
      <c r="CX193" s="231">
        <f t="shared" si="4082"/>
        <v>0</v>
      </c>
      <c r="CY193" s="231">
        <f t="shared" ref="CY193" si="4294">IF($CQ193="PROQUIMA",$BD193+$BM193+$BV193+$CE193+CN193,0)</f>
        <v>253.54443800000001</v>
      </c>
      <c r="CZ193" s="231">
        <f t="shared" ref="CZ193" si="4295">SUM(CR193:CY193)-CT193-CV193</f>
        <v>2379.6844380000002</v>
      </c>
      <c r="DA193" s="231">
        <f t="shared" si="4085"/>
        <v>0</v>
      </c>
      <c r="DB193" s="231">
        <f t="shared" si="4086"/>
        <v>0</v>
      </c>
      <c r="DC193" s="269">
        <f t="shared" si="4087"/>
        <v>0</v>
      </c>
      <c r="DD193" s="269">
        <f t="shared" si="4088"/>
        <v>0</v>
      </c>
      <c r="DE193" s="269">
        <f t="shared" si="4089"/>
        <v>0</v>
      </c>
      <c r="DF193" s="231">
        <f t="shared" si="4090"/>
        <v>0</v>
      </c>
      <c r="DG193" s="231">
        <f t="shared" si="4091"/>
        <v>0</v>
      </c>
      <c r="DH193" s="231">
        <f t="shared" si="4092"/>
        <v>0</v>
      </c>
      <c r="DI193" s="231">
        <f t="shared" ref="DI193" si="4296">SUM(DA193:DH193)-DC193-DE193</f>
        <v>0</v>
      </c>
      <c r="DJ193" s="240">
        <f t="shared" si="4094"/>
        <v>0</v>
      </c>
      <c r="DK193" s="240">
        <f t="shared" si="4095"/>
        <v>0</v>
      </c>
      <c r="DL193" s="240">
        <f t="shared" si="4096"/>
        <v>0</v>
      </c>
      <c r="DM193" s="240">
        <f t="shared" si="4097"/>
        <v>0</v>
      </c>
      <c r="DN193" s="240">
        <f t="shared" si="4098"/>
        <v>0</v>
      </c>
      <c r="DO193" s="240">
        <f t="shared" si="4099"/>
        <v>0</v>
      </c>
      <c r="DP193" s="240">
        <f t="shared" si="4100"/>
        <v>0</v>
      </c>
      <c r="DQ193" s="240">
        <f t="shared" si="4101"/>
        <v>0</v>
      </c>
      <c r="DR193" s="240">
        <f t="shared" ref="DR193" si="4297">SUM(DJ193:DQ193)-DL193-DN193</f>
        <v>0</v>
      </c>
      <c r="DS193" s="271"/>
      <c r="DT193" s="272"/>
      <c r="DU193" s="272"/>
      <c r="DV193" s="272"/>
      <c r="DW193" s="272"/>
      <c r="DX193" s="272"/>
      <c r="DY193" s="272"/>
      <c r="DZ193" s="272"/>
      <c r="EA193" s="272"/>
      <c r="EB193" s="272"/>
      <c r="EC193" s="272"/>
      <c r="ED193" s="272"/>
      <c r="EE193" s="272"/>
      <c r="EF193" s="272"/>
      <c r="EG193" s="272"/>
      <c r="EH193" s="272"/>
      <c r="EI193" s="272"/>
      <c r="EJ193" s="273"/>
      <c r="EL193" s="1402">
        <v>133.09</v>
      </c>
      <c r="EM193" s="229"/>
      <c r="EN193" s="229"/>
      <c r="EO193" s="229"/>
      <c r="EP193" s="229"/>
      <c r="EQ193" s="229"/>
      <c r="ER193" s="229"/>
      <c r="ES193" s="1725">
        <f>76.66*2</f>
        <v>153.32</v>
      </c>
      <c r="ET193" s="856"/>
      <c r="EU193" s="229">
        <f t="shared" ref="EU193" si="4298">+EP193+EQ193+ER193</f>
        <v>0</v>
      </c>
      <c r="EW193" s="237">
        <f t="shared" ref="EW193" si="4299">IF($I193&lt;=15,EL193/2,EL193)</f>
        <v>66.545000000000002</v>
      </c>
      <c r="EX193" s="237">
        <f t="shared" ref="EX193" si="4300">IF($I193&lt;=15,EM193/2,EM193)</f>
        <v>0</v>
      </c>
      <c r="EY193" s="237">
        <f t="shared" ref="EY193" si="4301">IF($I193&lt;=15,EN193/2,EN193)</f>
        <v>0</v>
      </c>
      <c r="EZ193" s="237">
        <f t="shared" ref="EZ193" si="4302">IF($I193&lt;=15,EO193/2,EO193)</f>
        <v>0</v>
      </c>
      <c r="FA193" s="237">
        <f t="shared" ref="FA193" si="4303">IF($I193&lt;=15,EP193/2,EP193)</f>
        <v>0</v>
      </c>
      <c r="FB193" s="237">
        <f t="shared" ref="FB193" si="4304">IF($I193&lt;=15,EQ193/2,EQ193)</f>
        <v>0</v>
      </c>
      <c r="FC193" s="237">
        <f t="shared" ref="FC193" si="4305">IF($I193&lt;=15,ER193/2,ER193)</f>
        <v>0</v>
      </c>
      <c r="FD193" s="237">
        <f t="shared" ref="FD193" si="4306">IF($I193&lt;=15,ES193/2,ES193)</f>
        <v>76.66</v>
      </c>
      <c r="FE193" s="237">
        <f t="shared" ref="FE193" si="4307">IF($I193&lt;=15,ET193/2,ET193)</f>
        <v>0</v>
      </c>
      <c r="FF193" s="237">
        <f t="shared" ref="FF193" si="4308">IF($I193&lt;=15,EU193/2,EU193)</f>
        <v>0</v>
      </c>
      <c r="FG193" s="964"/>
      <c r="FH193" s="247"/>
      <c r="FI193" s="247"/>
      <c r="FJ193" s="247"/>
      <c r="FK193" s="247"/>
      <c r="FL193" s="247"/>
      <c r="FN193" s="1370">
        <f t="shared" ref="FN193" si="4309">(((F193/30/8)*1.5)*(Q193+U193+Y193))-(AZ193+BI193+BR193)</f>
        <v>0</v>
      </c>
      <c r="FO193" s="1370">
        <f t="shared" ref="FO193" si="4310">(((F193/30/8)*2)*(S193+W193+AA193))-(BB193+BK193+BT193)</f>
        <v>0</v>
      </c>
      <c r="FP193" s="1371">
        <f t="shared" ref="FP193" si="4311">(SUM(AW193:CF193))-(SUM(CR193:DR193))</f>
        <v>0</v>
      </c>
      <c r="FQ193" s="1370">
        <f t="shared" ref="FQ193" si="4312">(F193/30*I193)-(CR193+DA193+DJ193)</f>
        <v>0</v>
      </c>
      <c r="FR193" s="1372">
        <f t="shared" ref="FR193" si="4313">(SUM(EL193:EU193))-((SUM(EW193:FF193))*$FR$5)</f>
        <v>143.20499999999998</v>
      </c>
    </row>
    <row r="194" spans="1:174" s="246" customFormat="1" ht="15" customHeight="1" outlineLevel="1">
      <c r="A194" s="246">
        <v>301020</v>
      </c>
      <c r="B194" s="302">
        <f>+B191+1</f>
        <v>45</v>
      </c>
      <c r="C194" s="227" t="s">
        <v>502</v>
      </c>
      <c r="D194" s="228" t="s">
        <v>125</v>
      </c>
      <c r="E194" s="229" t="s">
        <v>20</v>
      </c>
      <c r="F194" s="231">
        <v>4002.28</v>
      </c>
      <c r="G194" s="230">
        <v>250</v>
      </c>
      <c r="H194" s="962">
        <f t="shared" ref="H194" si="4314">+F194+G194</f>
        <v>4252.2800000000007</v>
      </c>
      <c r="I194" s="231">
        <v>15</v>
      </c>
      <c r="J194" s="912">
        <v>1</v>
      </c>
      <c r="K194" s="234">
        <v>0</v>
      </c>
      <c r="L194" s="234">
        <v>0</v>
      </c>
      <c r="M194" s="234">
        <v>0</v>
      </c>
      <c r="N194" s="234">
        <v>0</v>
      </c>
      <c r="O194" s="234">
        <f t="shared" ref="O194" si="4315">SUM(J194:N194)</f>
        <v>1</v>
      </c>
      <c r="P194" s="235"/>
      <c r="Q194" s="268"/>
      <c r="R194" s="269">
        <f t="shared" ref="R194" si="4316">($F194/30/8*1.5)*Q194</f>
        <v>0</v>
      </c>
      <c r="S194" s="297"/>
      <c r="T194" s="269">
        <f t="shared" ref="T194" si="4317">($F194/30/8*2)*S194</f>
        <v>0</v>
      </c>
      <c r="U194" s="297"/>
      <c r="V194" s="269">
        <f t="shared" ref="V194" si="4318">($F194/30/8*1.5)*U194</f>
        <v>0</v>
      </c>
      <c r="W194" s="297"/>
      <c r="X194" s="269">
        <f t="shared" ref="X194" si="4319">($F194/30/8*2)*W194</f>
        <v>0</v>
      </c>
      <c r="Y194" s="297"/>
      <c r="Z194" s="269">
        <f t="shared" ref="Z194" si="4320">(($F194/30/8)*1.5)*Y194</f>
        <v>0</v>
      </c>
      <c r="AA194" s="931"/>
      <c r="AB194" s="231">
        <f t="shared" ref="AB194" si="4321">(($F194/30/8)*2)*AA194</f>
        <v>0</v>
      </c>
      <c r="AC194" s="238"/>
      <c r="AD194" s="231">
        <f t="shared" ref="AD194" si="4322">(($F194/30/8)*1.5)*AC194</f>
        <v>0</v>
      </c>
      <c r="AE194" s="238"/>
      <c r="AF194" s="231">
        <f t="shared" ref="AF194" si="4323">(($F194/30/8)*2)*AE194</f>
        <v>0</v>
      </c>
      <c r="AG194" s="231"/>
      <c r="AH194" s="231">
        <f t="shared" ref="AH194" si="4324">(($F194/30/8)*1.5)*AG194</f>
        <v>0</v>
      </c>
      <c r="AI194" s="238"/>
      <c r="AJ194" s="231">
        <f t="shared" ref="AJ194" si="4325">(($F194/30/8)*2)*AI194</f>
        <v>0</v>
      </c>
      <c r="AK194" s="230"/>
      <c r="AL194" s="230"/>
      <c r="AM194" s="230"/>
      <c r="AN194" s="230"/>
      <c r="AO194" s="230"/>
      <c r="AP194" s="230"/>
      <c r="AQ194" s="230"/>
      <c r="AR194" s="230"/>
      <c r="AS194" s="230"/>
      <c r="AT194" s="230"/>
      <c r="AU194" s="230"/>
      <c r="AV194" s="242"/>
      <c r="AW194" s="231">
        <f t="shared" ref="AW194" si="4326">((F194/30)*I194)*$J194</f>
        <v>2001.14</v>
      </c>
      <c r="AX194" s="269">
        <f t="shared" si="4129"/>
        <v>125.00000000000001</v>
      </c>
      <c r="AY194" s="231">
        <f t="shared" ref="AY194" si="4327">Q194</f>
        <v>0</v>
      </c>
      <c r="AZ194" s="231">
        <f t="shared" ref="AZ194" si="4328">R194</f>
        <v>0</v>
      </c>
      <c r="BA194" s="231">
        <f t="shared" ref="BA194" si="4329">S194</f>
        <v>0</v>
      </c>
      <c r="BB194" s="231">
        <f t="shared" ref="BB194" si="4330">T194</f>
        <v>0</v>
      </c>
      <c r="BC194" s="231">
        <f t="shared" ref="BC194" si="4331">AK194+AP194</f>
        <v>0</v>
      </c>
      <c r="BD194" s="231">
        <f t="shared" si="4048"/>
        <v>253.54443800000001</v>
      </c>
      <c r="BE194" s="231">
        <f t="shared" ref="BE194" si="4332">SUM(AW194:BD194)-AY194-BA194</f>
        <v>2379.6844380000002</v>
      </c>
      <c r="BF194" s="231">
        <f t="shared" si="4050"/>
        <v>0</v>
      </c>
      <c r="BG194" s="231">
        <f>(($G194/30)*$I194)*$K194</f>
        <v>0</v>
      </c>
      <c r="BH194" s="231">
        <f t="shared" ref="BH194" si="4333">U194</f>
        <v>0</v>
      </c>
      <c r="BI194" s="231">
        <f t="shared" ref="BI194" si="4334">V194</f>
        <v>0</v>
      </c>
      <c r="BJ194" s="231">
        <f t="shared" ref="BJ194" si="4335">W194</f>
        <v>0</v>
      </c>
      <c r="BK194" s="231">
        <f t="shared" ref="BK194" si="4336">X194</f>
        <v>0</v>
      </c>
      <c r="BL194" s="231">
        <f t="shared" ref="BL194" si="4337">AL194+AQ194</f>
        <v>0</v>
      </c>
      <c r="BM194" s="231">
        <f t="shared" si="4057"/>
        <v>0</v>
      </c>
      <c r="BN194" s="230">
        <f t="shared" ref="BN194" si="4338">SUM(BF194:BM194)-BH194-BJ194</f>
        <v>0</v>
      </c>
      <c r="BO194" s="231">
        <f t="shared" si="4059"/>
        <v>0</v>
      </c>
      <c r="BP194" s="231">
        <f t="shared" si="4142"/>
        <v>0</v>
      </c>
      <c r="BQ194" s="231">
        <f t="shared" ref="BQ194" si="4339">Y194</f>
        <v>0</v>
      </c>
      <c r="BR194" s="231">
        <f t="shared" ref="BR194" si="4340">Z194</f>
        <v>0</v>
      </c>
      <c r="BS194" s="231">
        <f t="shared" ref="BS194" si="4341">AA194</f>
        <v>0</v>
      </c>
      <c r="BT194" s="231">
        <f t="shared" ref="BT194" si="4342">AB194</f>
        <v>0</v>
      </c>
      <c r="BU194" s="231">
        <f t="shared" ref="BU194" si="4343">AM194+AR194</f>
        <v>0</v>
      </c>
      <c r="BV194" s="231">
        <f t="shared" si="4065"/>
        <v>0</v>
      </c>
      <c r="BW194" s="231">
        <f t="shared" ref="BW194" si="4344">SUM(BO194:BV194)-BQ194-BS194</f>
        <v>0</v>
      </c>
      <c r="BX194" s="271">
        <f t="shared" si="4067"/>
        <v>0</v>
      </c>
      <c r="BY194" s="272">
        <f t="shared" si="4068"/>
        <v>0</v>
      </c>
      <c r="BZ194" s="272">
        <f t="shared" ref="BZ194" si="4345">AC194</f>
        <v>0</v>
      </c>
      <c r="CA194" s="272">
        <f t="shared" ref="CA194" si="4346">AD194</f>
        <v>0</v>
      </c>
      <c r="CB194" s="272">
        <f t="shared" ref="CB194" si="4347">AE194</f>
        <v>0</v>
      </c>
      <c r="CC194" s="272">
        <f t="shared" ref="CC194" si="4348">AF194</f>
        <v>0</v>
      </c>
      <c r="CD194" s="272">
        <f t="shared" ref="CD194" si="4349">AN194+AS194</f>
        <v>0</v>
      </c>
      <c r="CE194" s="272">
        <f t="shared" ref="CE194" si="4350">(BX194+CA194+CC194)*0.1267</f>
        <v>0</v>
      </c>
      <c r="CF194" s="272">
        <f t="shared" ref="CF194" si="4351">SUM(BX194:CE194)-BZ194-CB194</f>
        <v>0</v>
      </c>
      <c r="CG194" s="272">
        <f t="shared" ref="CG194" si="4352">(($F194/30)*$I194)*N194</f>
        <v>0</v>
      </c>
      <c r="CH194" s="272">
        <f t="shared" si="4157"/>
        <v>0</v>
      </c>
      <c r="CI194" s="272">
        <f t="shared" ref="CI194" si="4353">+AG194</f>
        <v>0</v>
      </c>
      <c r="CJ194" s="272">
        <f t="shared" ref="CJ194" si="4354">AH194</f>
        <v>0</v>
      </c>
      <c r="CK194" s="272">
        <f t="shared" ref="CK194" si="4355">AI194</f>
        <v>0</v>
      </c>
      <c r="CL194" s="272">
        <f t="shared" ref="CL194" si="4356">AJ194</f>
        <v>0</v>
      </c>
      <c r="CM194" s="272">
        <f t="shared" ref="CM194" si="4357">AO194+AT194</f>
        <v>0</v>
      </c>
      <c r="CN194" s="272">
        <f t="shared" ref="CN194" si="4358">(CG194+CJ194+CL194)*0.1267</f>
        <v>0</v>
      </c>
      <c r="CO194" s="273">
        <f t="shared" ref="CO194" si="4359">SUM(CG194:CN194)-CI194-CK194</f>
        <v>0</v>
      </c>
      <c r="CQ194" s="229" t="s">
        <v>20</v>
      </c>
      <c r="CR194" s="231">
        <f t="shared" si="4076"/>
        <v>2001.14</v>
      </c>
      <c r="CS194" s="231">
        <f t="shared" si="4077"/>
        <v>125.00000000000001</v>
      </c>
      <c r="CT194" s="231">
        <f t="shared" si="4078"/>
        <v>0</v>
      </c>
      <c r="CU194" s="231">
        <f t="shared" si="4079"/>
        <v>0</v>
      </c>
      <c r="CV194" s="231">
        <f t="shared" si="4080"/>
        <v>0</v>
      </c>
      <c r="CW194" s="231">
        <f t="shared" si="4081"/>
        <v>0</v>
      </c>
      <c r="CX194" s="231">
        <f t="shared" si="4082"/>
        <v>0</v>
      </c>
      <c r="CY194" s="231">
        <f t="shared" ref="CY194" si="4360">IF($CQ194="PROQUIMA",$BD194+$BM194+$BV194+$CE194+CN194,0)</f>
        <v>253.54443800000001</v>
      </c>
      <c r="CZ194" s="231">
        <f t="shared" ref="CZ194" si="4361">SUM(CR194:CY194)-CT194-CV194</f>
        <v>2379.6844380000002</v>
      </c>
      <c r="DA194" s="231">
        <f t="shared" si="4085"/>
        <v>0</v>
      </c>
      <c r="DB194" s="231">
        <f t="shared" si="4086"/>
        <v>0</v>
      </c>
      <c r="DC194" s="269">
        <f t="shared" si="4087"/>
        <v>0</v>
      </c>
      <c r="DD194" s="269">
        <f t="shared" si="4088"/>
        <v>0</v>
      </c>
      <c r="DE194" s="269">
        <f t="shared" si="4089"/>
        <v>0</v>
      </c>
      <c r="DF194" s="231">
        <f t="shared" si="4090"/>
        <v>0</v>
      </c>
      <c r="DG194" s="231">
        <f t="shared" si="4091"/>
        <v>0</v>
      </c>
      <c r="DH194" s="231">
        <f t="shared" si="4092"/>
        <v>0</v>
      </c>
      <c r="DI194" s="231">
        <f t="shared" ref="DI194" si="4362">SUM(DA194:DH194)-DC194-DE194</f>
        <v>0</v>
      </c>
      <c r="DJ194" s="240">
        <f t="shared" si="4094"/>
        <v>0</v>
      </c>
      <c r="DK194" s="240">
        <f t="shared" si="4095"/>
        <v>0</v>
      </c>
      <c r="DL194" s="240">
        <f t="shared" si="4096"/>
        <v>0</v>
      </c>
      <c r="DM194" s="240">
        <f t="shared" si="4097"/>
        <v>0</v>
      </c>
      <c r="DN194" s="240">
        <f t="shared" si="4098"/>
        <v>0</v>
      </c>
      <c r="DO194" s="240">
        <f t="shared" si="4099"/>
        <v>0</v>
      </c>
      <c r="DP194" s="240">
        <f t="shared" si="4100"/>
        <v>0</v>
      </c>
      <c r="DQ194" s="240">
        <f t="shared" si="4101"/>
        <v>0</v>
      </c>
      <c r="DR194" s="240">
        <f t="shared" ref="DR194" si="4363">SUM(DJ194:DQ194)-DL194-DN194</f>
        <v>0</v>
      </c>
      <c r="DS194" s="271"/>
      <c r="DT194" s="272"/>
      <c r="DU194" s="272"/>
      <c r="DV194" s="272"/>
      <c r="DW194" s="272"/>
      <c r="DX194" s="272"/>
      <c r="DY194" s="272"/>
      <c r="DZ194" s="272"/>
      <c r="EA194" s="272"/>
      <c r="EB194" s="272"/>
      <c r="EC194" s="272"/>
      <c r="ED194" s="272"/>
      <c r="EE194" s="272"/>
      <c r="EF194" s="272"/>
      <c r="EG194" s="272"/>
      <c r="EH194" s="272"/>
      <c r="EI194" s="272"/>
      <c r="EJ194" s="273"/>
      <c r="EL194" s="1402">
        <v>13.78</v>
      </c>
      <c r="EM194" s="229"/>
      <c r="EN194" s="229"/>
      <c r="EO194" s="229"/>
      <c r="EP194" s="229"/>
      <c r="EQ194" s="229"/>
      <c r="ER194" s="229"/>
      <c r="ES194" s="229"/>
      <c r="ET194" s="856"/>
      <c r="EU194" s="229">
        <f t="shared" ref="EU194" si="4364">+EP194+EQ194+ER194</f>
        <v>0</v>
      </c>
      <c r="EW194" s="237">
        <f t="shared" ref="EW194" si="4365">IF($I194&lt;=15,EL194/2,EL194)</f>
        <v>6.89</v>
      </c>
      <c r="EX194" s="237">
        <f t="shared" ref="EX194" si="4366">IF($I194&lt;=15,EM194/2,EM194)</f>
        <v>0</v>
      </c>
      <c r="EY194" s="237">
        <f t="shared" ref="EY194" si="4367">IF($I194&lt;=15,EN194/2,EN194)</f>
        <v>0</v>
      </c>
      <c r="EZ194" s="237">
        <f t="shared" ref="EZ194" si="4368">IF($I194&lt;=15,EO194/2,EO194)</f>
        <v>0</v>
      </c>
      <c r="FA194" s="237">
        <f t="shared" ref="FA194" si="4369">IF($I194&lt;=15,EP194/2,EP194)</f>
        <v>0</v>
      </c>
      <c r="FB194" s="237">
        <f t="shared" ref="FB194" si="4370">IF($I194&lt;=15,EQ194/2,EQ194)</f>
        <v>0</v>
      </c>
      <c r="FC194" s="237">
        <f t="shared" ref="FC194" si="4371">IF($I194&lt;=15,ER194/2,ER194)</f>
        <v>0</v>
      </c>
      <c r="FD194" s="237">
        <f t="shared" ref="FD194" si="4372">IF($I194&lt;=15,ES194/2,ES194)</f>
        <v>0</v>
      </c>
      <c r="FE194" s="237">
        <f t="shared" ref="FE194" si="4373">IF($I194&lt;=15,ET194/2,ET194)</f>
        <v>0</v>
      </c>
      <c r="FF194" s="237">
        <f t="shared" ref="FF194" si="4374">IF($I194&lt;=15,EU194/2,EU194)</f>
        <v>0</v>
      </c>
      <c r="FG194" s="964"/>
      <c r="FH194" s="247"/>
      <c r="FI194" s="247"/>
      <c r="FJ194" s="247"/>
      <c r="FK194" s="247"/>
      <c r="FL194" s="247"/>
      <c r="FN194" s="1362">
        <f t="shared" ref="FN194" si="4375">(((F194/30/8)*1.5)*(Q194+U194+Y194))-(AZ194+BI194+BR194)</f>
        <v>0</v>
      </c>
      <c r="FO194" s="1362">
        <f t="shared" ref="FO194" si="4376">(((F194/30/8)*2)*(S194+W194+AA194))-(BB194+BK194+BT194)</f>
        <v>0</v>
      </c>
      <c r="FP194" s="1364">
        <f t="shared" ref="FP194" si="4377">(SUM(AW194:CF194))-(SUM(CR194:DR194))</f>
        <v>0</v>
      </c>
      <c r="FQ194" s="1362">
        <f t="shared" ref="FQ194" si="4378">(F194/30*I194)-(CR194+DA194+DJ194)</f>
        <v>0</v>
      </c>
      <c r="FR194" s="1363">
        <f t="shared" ref="FR194" si="4379">(SUM(EL194:EU194))-((SUM(EW194:FF194))*$FR$5)</f>
        <v>6.89</v>
      </c>
    </row>
    <row r="195" spans="1:174" s="246" customFormat="1" ht="15" customHeight="1" outlineLevel="1">
      <c r="A195" s="246">
        <v>301020</v>
      </c>
      <c r="B195" s="302">
        <f t="shared" ref="B195:B197" si="4380">+B194+1</f>
        <v>46</v>
      </c>
      <c r="C195" s="227" t="s">
        <v>503</v>
      </c>
      <c r="D195" s="228" t="s">
        <v>125</v>
      </c>
      <c r="E195" s="229" t="s">
        <v>20</v>
      </c>
      <c r="F195" s="231">
        <v>4002.28</v>
      </c>
      <c r="G195" s="230">
        <v>250</v>
      </c>
      <c r="H195" s="962">
        <f t="shared" ref="H195" si="4381">+F195+G195</f>
        <v>4252.2800000000007</v>
      </c>
      <c r="I195" s="231">
        <v>15</v>
      </c>
      <c r="J195" s="912">
        <v>1</v>
      </c>
      <c r="K195" s="234">
        <v>0</v>
      </c>
      <c r="L195" s="234">
        <v>0</v>
      </c>
      <c r="M195" s="234">
        <v>0</v>
      </c>
      <c r="N195" s="234">
        <v>0</v>
      </c>
      <c r="O195" s="234">
        <f t="shared" ref="O195" si="4382">SUM(J195:N195)</f>
        <v>1</v>
      </c>
      <c r="P195" s="235"/>
      <c r="Q195" s="268"/>
      <c r="R195" s="269">
        <f t="shared" ref="R195" si="4383">($F195/30/8*1.5)*Q195</f>
        <v>0</v>
      </c>
      <c r="S195" s="297"/>
      <c r="T195" s="269">
        <f t="shared" ref="T195" si="4384">($F195/30/8*2)*S195</f>
        <v>0</v>
      </c>
      <c r="U195" s="297"/>
      <c r="V195" s="269">
        <f t="shared" ref="V195" si="4385">($F195/30/8*1.5)*U195</f>
        <v>0</v>
      </c>
      <c r="W195" s="297"/>
      <c r="X195" s="269">
        <f t="shared" ref="X195" si="4386">($F195/30/8*2)*W195</f>
        <v>0</v>
      </c>
      <c r="Y195" s="297"/>
      <c r="Z195" s="269">
        <f t="shared" ref="Z195" si="4387">(($F195/30/8)*1.5)*Y195</f>
        <v>0</v>
      </c>
      <c r="AA195" s="931"/>
      <c r="AB195" s="231">
        <f t="shared" ref="AB195" si="4388">(($F195/30/8)*2)*AA195</f>
        <v>0</v>
      </c>
      <c r="AC195" s="238"/>
      <c r="AD195" s="231">
        <f t="shared" ref="AD195" si="4389">(($F195/30/8)*1.5)*AC195</f>
        <v>0</v>
      </c>
      <c r="AE195" s="238"/>
      <c r="AF195" s="231">
        <f t="shared" ref="AF195" si="4390">(($F195/30/8)*2)*AE195</f>
        <v>0</v>
      </c>
      <c r="AG195" s="231"/>
      <c r="AH195" s="231">
        <f t="shared" ref="AH195" si="4391">(($F195/30/8)*1.5)*AG195</f>
        <v>0</v>
      </c>
      <c r="AI195" s="238"/>
      <c r="AJ195" s="231">
        <f t="shared" ref="AJ195" si="4392">(($F195/30/8)*2)*AI195</f>
        <v>0</v>
      </c>
      <c r="AK195" s="230"/>
      <c r="AL195" s="230"/>
      <c r="AM195" s="230"/>
      <c r="AN195" s="230"/>
      <c r="AO195" s="230"/>
      <c r="AP195" s="230"/>
      <c r="AQ195" s="230"/>
      <c r="AR195" s="230"/>
      <c r="AS195" s="230"/>
      <c r="AT195" s="230"/>
      <c r="AU195" s="230"/>
      <c r="AV195" s="242"/>
      <c r="AW195" s="231">
        <f t="shared" ref="AW195" si="4393">((F195/30)*I195)*$J195</f>
        <v>2001.14</v>
      </c>
      <c r="AX195" s="269">
        <f t="shared" si="4129"/>
        <v>125.00000000000001</v>
      </c>
      <c r="AY195" s="231">
        <f t="shared" ref="AY195" si="4394">Q195</f>
        <v>0</v>
      </c>
      <c r="AZ195" s="231">
        <f t="shared" ref="AZ195" si="4395">R195</f>
        <v>0</v>
      </c>
      <c r="BA195" s="231">
        <f t="shared" ref="BA195" si="4396">S195</f>
        <v>0</v>
      </c>
      <c r="BB195" s="231">
        <f t="shared" ref="BB195" si="4397">T195</f>
        <v>0</v>
      </c>
      <c r="BC195" s="231">
        <f t="shared" ref="BC195" si="4398">AK195+AP195</f>
        <v>0</v>
      </c>
      <c r="BD195" s="231">
        <f t="shared" si="4048"/>
        <v>253.54443800000001</v>
      </c>
      <c r="BE195" s="231">
        <f t="shared" ref="BE195" si="4399">SUM(AW195:BD195)-AY195-BA195</f>
        <v>2379.6844380000002</v>
      </c>
      <c r="BF195" s="231">
        <f t="shared" si="4050"/>
        <v>0</v>
      </c>
      <c r="BG195" s="231">
        <f>(($G195/30)*$I195)*$K195</f>
        <v>0</v>
      </c>
      <c r="BH195" s="231">
        <f t="shared" ref="BH195" si="4400">U195</f>
        <v>0</v>
      </c>
      <c r="BI195" s="231">
        <f t="shared" ref="BI195" si="4401">V195</f>
        <v>0</v>
      </c>
      <c r="BJ195" s="231">
        <f t="shared" ref="BJ195" si="4402">W195</f>
        <v>0</v>
      </c>
      <c r="BK195" s="231">
        <f t="shared" ref="BK195" si="4403">X195</f>
        <v>0</v>
      </c>
      <c r="BL195" s="231">
        <f t="shared" ref="BL195" si="4404">AL195+AQ195</f>
        <v>0</v>
      </c>
      <c r="BM195" s="231">
        <f t="shared" si="4057"/>
        <v>0</v>
      </c>
      <c r="BN195" s="230">
        <f t="shared" ref="BN195" si="4405">SUM(BF195:BM195)-BH195-BJ195</f>
        <v>0</v>
      </c>
      <c r="BO195" s="231">
        <f t="shared" si="4059"/>
        <v>0</v>
      </c>
      <c r="BP195" s="231">
        <f t="shared" si="4142"/>
        <v>0</v>
      </c>
      <c r="BQ195" s="231">
        <f t="shared" ref="BQ195" si="4406">Y195</f>
        <v>0</v>
      </c>
      <c r="BR195" s="231">
        <f t="shared" ref="BR195" si="4407">Z195</f>
        <v>0</v>
      </c>
      <c r="BS195" s="231">
        <f t="shared" ref="BS195" si="4408">AA195</f>
        <v>0</v>
      </c>
      <c r="BT195" s="231">
        <f t="shared" ref="BT195" si="4409">AB195</f>
        <v>0</v>
      </c>
      <c r="BU195" s="231">
        <f t="shared" ref="BU195" si="4410">AM195+AR195</f>
        <v>0</v>
      </c>
      <c r="BV195" s="231">
        <f t="shared" si="4065"/>
        <v>0</v>
      </c>
      <c r="BW195" s="231">
        <f t="shared" ref="BW195" si="4411">SUM(BO195:BV195)-BQ195-BS195</f>
        <v>0</v>
      </c>
      <c r="BX195" s="271">
        <f t="shared" si="4067"/>
        <v>0</v>
      </c>
      <c r="BY195" s="272">
        <f t="shared" si="4068"/>
        <v>0</v>
      </c>
      <c r="BZ195" s="272">
        <f t="shared" ref="BZ195" si="4412">AC195</f>
        <v>0</v>
      </c>
      <c r="CA195" s="272">
        <f t="shared" ref="CA195" si="4413">AD195</f>
        <v>0</v>
      </c>
      <c r="CB195" s="272">
        <f t="shared" ref="CB195" si="4414">AE195</f>
        <v>0</v>
      </c>
      <c r="CC195" s="272">
        <f t="shared" ref="CC195" si="4415">AF195</f>
        <v>0</v>
      </c>
      <c r="CD195" s="272">
        <f t="shared" ref="CD195" si="4416">AN195+AS195</f>
        <v>0</v>
      </c>
      <c r="CE195" s="272">
        <f t="shared" ref="CE195" si="4417">(BX195+CA195+CC195)*0.1267</f>
        <v>0</v>
      </c>
      <c r="CF195" s="272">
        <f t="shared" ref="CF195" si="4418">SUM(BX195:CE195)-BZ195-CB195</f>
        <v>0</v>
      </c>
      <c r="CG195" s="272">
        <f t="shared" ref="CG195" si="4419">(($F195/30)*$I195)*N195</f>
        <v>0</v>
      </c>
      <c r="CH195" s="272">
        <f t="shared" si="4157"/>
        <v>0</v>
      </c>
      <c r="CI195" s="272">
        <f t="shared" ref="CI195" si="4420">+AG195</f>
        <v>0</v>
      </c>
      <c r="CJ195" s="272">
        <f t="shared" ref="CJ195" si="4421">AH195</f>
        <v>0</v>
      </c>
      <c r="CK195" s="272">
        <f t="shared" ref="CK195" si="4422">AI195</f>
        <v>0</v>
      </c>
      <c r="CL195" s="272">
        <f t="shared" ref="CL195" si="4423">AJ195</f>
        <v>0</v>
      </c>
      <c r="CM195" s="272">
        <f t="shared" ref="CM195" si="4424">AO195+AT195</f>
        <v>0</v>
      </c>
      <c r="CN195" s="272">
        <f t="shared" ref="CN195" si="4425">(CG195+CJ195+CL195)*0.1267</f>
        <v>0</v>
      </c>
      <c r="CO195" s="273">
        <f t="shared" ref="CO195" si="4426">SUM(CG195:CN195)-CI195-CK195</f>
        <v>0</v>
      </c>
      <c r="CQ195" s="229" t="s">
        <v>20</v>
      </c>
      <c r="CR195" s="231">
        <f t="shared" si="4076"/>
        <v>2001.14</v>
      </c>
      <c r="CS195" s="231">
        <f t="shared" si="4077"/>
        <v>125.00000000000001</v>
      </c>
      <c r="CT195" s="231">
        <f t="shared" si="4078"/>
        <v>0</v>
      </c>
      <c r="CU195" s="231">
        <f t="shared" si="4079"/>
        <v>0</v>
      </c>
      <c r="CV195" s="231">
        <f t="shared" si="4080"/>
        <v>0</v>
      </c>
      <c r="CW195" s="231">
        <f t="shared" si="4081"/>
        <v>0</v>
      </c>
      <c r="CX195" s="231">
        <f t="shared" si="4082"/>
        <v>0</v>
      </c>
      <c r="CY195" s="231">
        <f t="shared" ref="CY195" si="4427">IF($CQ195="PROQUIMA",$BD195+$BM195+$BV195+$CE195+CN195,0)</f>
        <v>253.54443800000001</v>
      </c>
      <c r="CZ195" s="231">
        <f t="shared" ref="CZ195" si="4428">SUM(CR195:CY195)-CT195-CV195</f>
        <v>2379.6844380000002</v>
      </c>
      <c r="DA195" s="231">
        <f t="shared" si="4085"/>
        <v>0</v>
      </c>
      <c r="DB195" s="231">
        <f t="shared" si="4086"/>
        <v>0</v>
      </c>
      <c r="DC195" s="269">
        <f t="shared" si="4087"/>
        <v>0</v>
      </c>
      <c r="DD195" s="269">
        <f t="shared" si="4088"/>
        <v>0</v>
      </c>
      <c r="DE195" s="269">
        <f t="shared" si="4089"/>
        <v>0</v>
      </c>
      <c r="DF195" s="231">
        <f t="shared" si="4090"/>
        <v>0</v>
      </c>
      <c r="DG195" s="231">
        <f t="shared" si="4091"/>
        <v>0</v>
      </c>
      <c r="DH195" s="231">
        <f t="shared" si="4092"/>
        <v>0</v>
      </c>
      <c r="DI195" s="231">
        <f t="shared" ref="DI195" si="4429">SUM(DA195:DH195)-DC195-DE195</f>
        <v>0</v>
      </c>
      <c r="DJ195" s="240">
        <f t="shared" si="4094"/>
        <v>0</v>
      </c>
      <c r="DK195" s="240">
        <f t="shared" si="4095"/>
        <v>0</v>
      </c>
      <c r="DL195" s="240">
        <f t="shared" si="4096"/>
        <v>0</v>
      </c>
      <c r="DM195" s="240">
        <f t="shared" si="4097"/>
        <v>0</v>
      </c>
      <c r="DN195" s="240">
        <f t="shared" si="4098"/>
        <v>0</v>
      </c>
      <c r="DO195" s="240">
        <f t="shared" si="4099"/>
        <v>0</v>
      </c>
      <c r="DP195" s="240">
        <f t="shared" si="4100"/>
        <v>0</v>
      </c>
      <c r="DQ195" s="240">
        <f t="shared" si="4101"/>
        <v>0</v>
      </c>
      <c r="DR195" s="240">
        <f t="shared" ref="DR195" si="4430">SUM(DJ195:DQ195)-DL195-DN195</f>
        <v>0</v>
      </c>
      <c r="DS195" s="271"/>
      <c r="DT195" s="272"/>
      <c r="DU195" s="272"/>
      <c r="DV195" s="272"/>
      <c r="DW195" s="272"/>
      <c r="DX195" s="272"/>
      <c r="DY195" s="272"/>
      <c r="DZ195" s="272"/>
      <c r="EA195" s="272"/>
      <c r="EB195" s="272"/>
      <c r="EC195" s="272"/>
      <c r="ED195" s="272"/>
      <c r="EE195" s="272"/>
      <c r="EF195" s="272"/>
      <c r="EG195" s="272"/>
      <c r="EH195" s="272"/>
      <c r="EI195" s="272"/>
      <c r="EJ195" s="273"/>
      <c r="EL195" s="1402">
        <v>48.31</v>
      </c>
      <c r="EM195" s="229"/>
      <c r="EN195" s="229"/>
      <c r="EO195" s="229"/>
      <c r="EP195" s="229"/>
      <c r="EQ195" s="229"/>
      <c r="ER195" s="229"/>
      <c r="ES195" s="1725">
        <f>76.66*2</f>
        <v>153.32</v>
      </c>
      <c r="ET195" s="856"/>
      <c r="EU195" s="229">
        <f t="shared" ref="EU195" si="4431">+EP195+EQ195+ER195</f>
        <v>0</v>
      </c>
      <c r="EW195" s="237">
        <f t="shared" ref="EW195" si="4432">IF($I195&lt;=15,EL195/2,EL195)</f>
        <v>24.155000000000001</v>
      </c>
      <c r="EX195" s="237">
        <f t="shared" ref="EX195" si="4433">IF($I195&lt;=15,EM195/2,EM195)</f>
        <v>0</v>
      </c>
      <c r="EY195" s="237">
        <f t="shared" ref="EY195" si="4434">IF($I195&lt;=15,EN195/2,EN195)</f>
        <v>0</v>
      </c>
      <c r="EZ195" s="237">
        <f t="shared" ref="EZ195" si="4435">IF($I195&lt;=15,EO195/2,EO195)</f>
        <v>0</v>
      </c>
      <c r="FA195" s="237">
        <f t="shared" ref="FA195" si="4436">IF($I195&lt;=15,EP195/2,EP195)</f>
        <v>0</v>
      </c>
      <c r="FB195" s="237">
        <f t="shared" ref="FB195" si="4437">IF($I195&lt;=15,EQ195/2,EQ195)</f>
        <v>0</v>
      </c>
      <c r="FC195" s="237">
        <f t="shared" ref="FC195" si="4438">IF($I195&lt;=15,ER195/2,ER195)</f>
        <v>0</v>
      </c>
      <c r="FD195" s="237">
        <f t="shared" ref="FD195" si="4439">IF($I195&lt;=15,ES195/2,ES195)</f>
        <v>76.66</v>
      </c>
      <c r="FE195" s="237">
        <f t="shared" ref="FE195" si="4440">IF($I195&lt;=15,ET195/2,ET195)</f>
        <v>0</v>
      </c>
      <c r="FF195" s="237">
        <f t="shared" ref="FF195" si="4441">IF($I195&lt;=15,EU195/2,EU195)</f>
        <v>0</v>
      </c>
      <c r="FG195" s="964"/>
      <c r="FH195" s="247"/>
      <c r="FI195" s="247"/>
      <c r="FJ195" s="247"/>
      <c r="FK195" s="247"/>
      <c r="FL195" s="247"/>
      <c r="FN195" s="1362"/>
      <c r="FO195" s="1362"/>
      <c r="FP195" s="1364"/>
      <c r="FQ195" s="1362"/>
      <c r="FR195" s="1363"/>
    </row>
    <row r="196" spans="1:174" s="246" customFormat="1" ht="15" customHeight="1" outlineLevel="1">
      <c r="A196" s="246">
        <v>301020</v>
      </c>
      <c r="B196" s="302" t="e">
        <f>+#REF!+1</f>
        <v>#REF!</v>
      </c>
      <c r="C196" s="227" t="s">
        <v>118</v>
      </c>
      <c r="D196" s="228" t="s">
        <v>117</v>
      </c>
      <c r="E196" s="229" t="s">
        <v>20</v>
      </c>
      <c r="F196" s="231">
        <v>4200</v>
      </c>
      <c r="G196" s="230">
        <v>300</v>
      </c>
      <c r="H196" s="962">
        <f t="shared" si="4032"/>
        <v>4500</v>
      </c>
      <c r="I196" s="231">
        <v>15</v>
      </c>
      <c r="J196" s="912">
        <v>1</v>
      </c>
      <c r="K196" s="234">
        <v>0</v>
      </c>
      <c r="L196" s="234">
        <v>0</v>
      </c>
      <c r="M196" s="233">
        <v>0</v>
      </c>
      <c r="N196" s="233">
        <v>0</v>
      </c>
      <c r="O196" s="234">
        <f t="shared" ref="O196" si="4442">SUM(J196:N196)</f>
        <v>1</v>
      </c>
      <c r="P196" s="756"/>
      <c r="Q196" s="268"/>
      <c r="R196" s="231">
        <f t="shared" si="4034"/>
        <v>0</v>
      </c>
      <c r="S196" s="237"/>
      <c r="T196" s="231">
        <f t="shared" si="4035"/>
        <v>0</v>
      </c>
      <c r="U196" s="237"/>
      <c r="V196" s="231">
        <f t="shared" si="4036"/>
        <v>0</v>
      </c>
      <c r="W196" s="237"/>
      <c r="X196" s="269">
        <f t="shared" si="4037"/>
        <v>0</v>
      </c>
      <c r="Y196" s="237"/>
      <c r="Z196" s="231">
        <f t="shared" si="4038"/>
        <v>0</v>
      </c>
      <c r="AA196" s="238"/>
      <c r="AB196" s="231">
        <f t="shared" si="4039"/>
        <v>0</v>
      </c>
      <c r="AC196" s="1656"/>
      <c r="AD196" s="231">
        <f t="shared" si="4040"/>
        <v>0</v>
      </c>
      <c r="AE196" s="239"/>
      <c r="AF196" s="231">
        <f t="shared" si="4041"/>
        <v>0</v>
      </c>
      <c r="AG196" s="240"/>
      <c r="AH196" s="240"/>
      <c r="AI196" s="239"/>
      <c r="AJ196" s="240"/>
      <c r="AK196" s="241"/>
      <c r="AL196" s="241"/>
      <c r="AM196" s="241"/>
      <c r="AN196" s="241"/>
      <c r="AO196" s="241"/>
      <c r="AP196" s="241"/>
      <c r="AQ196" s="241"/>
      <c r="AR196" s="241"/>
      <c r="AS196" s="241"/>
      <c r="AT196" s="241"/>
      <c r="AU196" s="230"/>
      <c r="AV196" s="242"/>
      <c r="AW196" s="231">
        <f t="shared" ref="AW196:AW197" si="4443">((F196/30)*I196)*$J196</f>
        <v>2100</v>
      </c>
      <c r="AX196" s="269">
        <f t="shared" si="4129"/>
        <v>150</v>
      </c>
      <c r="AY196" s="231">
        <f t="shared" si="4043"/>
        <v>0</v>
      </c>
      <c r="AZ196" s="231">
        <f t="shared" si="4044"/>
        <v>0</v>
      </c>
      <c r="BA196" s="231">
        <f t="shared" si="4045"/>
        <v>0</v>
      </c>
      <c r="BB196" s="231">
        <f t="shared" si="4046"/>
        <v>0</v>
      </c>
      <c r="BC196" s="231">
        <f t="shared" si="4047"/>
        <v>0</v>
      </c>
      <c r="BD196" s="231">
        <f t="shared" si="4048"/>
        <v>266.07</v>
      </c>
      <c r="BE196" s="231">
        <f t="shared" si="4049"/>
        <v>2516.0700000000002</v>
      </c>
      <c r="BF196" s="231">
        <f t="shared" si="4050"/>
        <v>0</v>
      </c>
      <c r="BG196" s="231">
        <f>(($G196/30)*$I196)*$K196</f>
        <v>0</v>
      </c>
      <c r="BH196" s="231">
        <f t="shared" si="4052"/>
        <v>0</v>
      </c>
      <c r="BI196" s="231">
        <f t="shared" si="4053"/>
        <v>0</v>
      </c>
      <c r="BJ196" s="231">
        <f t="shared" si="4054"/>
        <v>0</v>
      </c>
      <c r="BK196" s="231">
        <f t="shared" si="4055"/>
        <v>0</v>
      </c>
      <c r="BL196" s="231">
        <f t="shared" si="4056"/>
        <v>0</v>
      </c>
      <c r="BM196" s="231">
        <f t="shared" si="4057"/>
        <v>0</v>
      </c>
      <c r="BN196" s="230">
        <f t="shared" si="4058"/>
        <v>0</v>
      </c>
      <c r="BO196" s="231">
        <f t="shared" si="4059"/>
        <v>0</v>
      </c>
      <c r="BP196" s="231">
        <f t="shared" si="4142"/>
        <v>0</v>
      </c>
      <c r="BQ196" s="231">
        <f t="shared" si="4060"/>
        <v>0</v>
      </c>
      <c r="BR196" s="231">
        <f t="shared" si="4061"/>
        <v>0</v>
      </c>
      <c r="BS196" s="231">
        <f t="shared" si="4062"/>
        <v>0</v>
      </c>
      <c r="BT196" s="231">
        <f t="shared" si="4063"/>
        <v>0</v>
      </c>
      <c r="BU196" s="231">
        <f t="shared" si="4064"/>
        <v>0</v>
      </c>
      <c r="BV196" s="231">
        <f t="shared" si="4065"/>
        <v>0</v>
      </c>
      <c r="BW196" s="231">
        <f t="shared" si="4066"/>
        <v>0</v>
      </c>
      <c r="BX196" s="271">
        <f t="shared" si="4067"/>
        <v>0</v>
      </c>
      <c r="BY196" s="272">
        <f t="shared" si="4068"/>
        <v>0</v>
      </c>
      <c r="BZ196" s="272">
        <f t="shared" si="4069"/>
        <v>0</v>
      </c>
      <c r="CA196" s="272">
        <f t="shared" si="4070"/>
        <v>0</v>
      </c>
      <c r="CB196" s="272">
        <f t="shared" si="4071"/>
        <v>0</v>
      </c>
      <c r="CC196" s="272">
        <f t="shared" si="4072"/>
        <v>0</v>
      </c>
      <c r="CD196" s="272">
        <f t="shared" ref="CD196:CD197" si="4444">AN196+AS196</f>
        <v>0</v>
      </c>
      <c r="CE196" s="272">
        <f t="shared" ref="CE196:CE197" si="4445">(BX196+CA196+CC196)*0.1267</f>
        <v>0</v>
      </c>
      <c r="CF196" s="272">
        <f t="shared" ref="CF196:CF197" si="4446">SUM(BX196:CE196)-BZ196-CB196</f>
        <v>0</v>
      </c>
      <c r="CG196" s="244">
        <f t="shared" ref="CG196:CG197" si="4447">(($F196/30)*$I196)*N196</f>
        <v>0</v>
      </c>
      <c r="CH196" s="244">
        <f t="shared" si="4157"/>
        <v>0</v>
      </c>
      <c r="CI196" s="244"/>
      <c r="CJ196" s="244"/>
      <c r="CK196" s="244"/>
      <c r="CL196" s="244"/>
      <c r="CM196" s="244"/>
      <c r="CN196" s="244"/>
      <c r="CO196" s="245"/>
      <c r="CQ196" s="229" t="s">
        <v>20</v>
      </c>
      <c r="CR196" s="231">
        <f t="shared" si="4076"/>
        <v>2100</v>
      </c>
      <c r="CS196" s="231">
        <f t="shared" si="4077"/>
        <v>150</v>
      </c>
      <c r="CT196" s="231">
        <f t="shared" si="4078"/>
        <v>0</v>
      </c>
      <c r="CU196" s="231">
        <f t="shared" si="4079"/>
        <v>0</v>
      </c>
      <c r="CV196" s="231">
        <f t="shared" si="4080"/>
        <v>0</v>
      </c>
      <c r="CW196" s="231">
        <f t="shared" si="4081"/>
        <v>0</v>
      </c>
      <c r="CX196" s="231">
        <f t="shared" si="4082"/>
        <v>0</v>
      </c>
      <c r="CY196" s="231">
        <f t="shared" si="4165"/>
        <v>266.07</v>
      </c>
      <c r="CZ196" s="231">
        <f t="shared" si="4166"/>
        <v>2516.0700000000002</v>
      </c>
      <c r="DA196" s="231">
        <f t="shared" si="4085"/>
        <v>0</v>
      </c>
      <c r="DB196" s="231">
        <f t="shared" si="4086"/>
        <v>0</v>
      </c>
      <c r="DC196" s="269">
        <f t="shared" si="4087"/>
        <v>0</v>
      </c>
      <c r="DD196" s="269">
        <f t="shared" si="4088"/>
        <v>0</v>
      </c>
      <c r="DE196" s="269">
        <f t="shared" si="4089"/>
        <v>0</v>
      </c>
      <c r="DF196" s="231">
        <f t="shared" si="4090"/>
        <v>0</v>
      </c>
      <c r="DG196" s="231">
        <f t="shared" si="4091"/>
        <v>0</v>
      </c>
      <c r="DH196" s="231">
        <f t="shared" si="4092"/>
        <v>0</v>
      </c>
      <c r="DI196" s="231">
        <f t="shared" si="4167"/>
        <v>0</v>
      </c>
      <c r="DJ196" s="240">
        <f t="shared" si="4094"/>
        <v>0</v>
      </c>
      <c r="DK196" s="240">
        <f t="shared" si="4095"/>
        <v>0</v>
      </c>
      <c r="DL196" s="240">
        <f t="shared" si="4096"/>
        <v>0</v>
      </c>
      <c r="DM196" s="240">
        <f t="shared" si="4097"/>
        <v>0</v>
      </c>
      <c r="DN196" s="240">
        <f t="shared" si="4098"/>
        <v>0</v>
      </c>
      <c r="DO196" s="240">
        <f t="shared" si="4099"/>
        <v>0</v>
      </c>
      <c r="DP196" s="240">
        <f t="shared" si="4100"/>
        <v>0</v>
      </c>
      <c r="DQ196" s="240">
        <f t="shared" si="4101"/>
        <v>0</v>
      </c>
      <c r="DR196" s="240">
        <f t="shared" si="4168"/>
        <v>0</v>
      </c>
      <c r="DS196" s="271"/>
      <c r="DT196" s="272"/>
      <c r="DU196" s="272"/>
      <c r="DV196" s="272"/>
      <c r="DW196" s="272"/>
      <c r="DX196" s="272"/>
      <c r="DY196" s="272"/>
      <c r="DZ196" s="272"/>
      <c r="EA196" s="272"/>
      <c r="EB196" s="272"/>
      <c r="EC196" s="272"/>
      <c r="ED196" s="272"/>
      <c r="EE196" s="272"/>
      <c r="EF196" s="272"/>
      <c r="EG196" s="272"/>
      <c r="EH196" s="272"/>
      <c r="EI196" s="272"/>
      <c r="EJ196" s="273"/>
      <c r="EL196" s="1715">
        <v>78.5</v>
      </c>
      <c r="EM196" s="229">
        <v>720.29</v>
      </c>
      <c r="EN196" s="229"/>
      <c r="EO196" s="229">
        <f>278*2</f>
        <v>556</v>
      </c>
      <c r="EP196" s="229"/>
      <c r="EQ196" s="229"/>
      <c r="ER196" s="229"/>
      <c r="ES196" s="229"/>
      <c r="ET196" s="856"/>
      <c r="EU196" s="229">
        <f t="shared" si="4169"/>
        <v>0</v>
      </c>
      <c r="EW196" s="237">
        <f t="shared" si="4103"/>
        <v>39.25</v>
      </c>
      <c r="EX196" s="237">
        <f t="shared" si="4104"/>
        <v>360.14499999999998</v>
      </c>
      <c r="EY196" s="237">
        <f t="shared" si="4105"/>
        <v>0</v>
      </c>
      <c r="EZ196" s="237">
        <f t="shared" si="4106"/>
        <v>278</v>
      </c>
      <c r="FA196" s="237">
        <f t="shared" si="4107"/>
        <v>0</v>
      </c>
      <c r="FB196" s="237">
        <f t="shared" si="4108"/>
        <v>0</v>
      </c>
      <c r="FC196" s="237">
        <f t="shared" si="4109"/>
        <v>0</v>
      </c>
      <c r="FD196" s="237">
        <f t="shared" si="4110"/>
        <v>0</v>
      </c>
      <c r="FE196" s="237">
        <f t="shared" si="4111"/>
        <v>0</v>
      </c>
      <c r="FF196" s="237">
        <f t="shared" si="4112"/>
        <v>0</v>
      </c>
      <c r="FG196" s="964">
        <v>1</v>
      </c>
      <c r="FH196" s="247">
        <v>0</v>
      </c>
      <c r="FI196" s="247">
        <v>0</v>
      </c>
      <c r="FJ196" s="247">
        <v>0</v>
      </c>
      <c r="FK196" s="247">
        <v>0</v>
      </c>
      <c r="FL196" s="248">
        <f>SUM(FG196:FK196)</f>
        <v>1</v>
      </c>
      <c r="FN196" s="1370">
        <f t="shared" si="4113"/>
        <v>0</v>
      </c>
      <c r="FO196" s="1370">
        <f t="shared" si="4114"/>
        <v>0</v>
      </c>
      <c r="FP196" s="1371">
        <f t="shared" si="4115"/>
        <v>0</v>
      </c>
      <c r="FQ196" s="1370">
        <f t="shared" si="4116"/>
        <v>0</v>
      </c>
      <c r="FR196" s="1372">
        <f>(SUM(EL196:EU196))-((SUM(EW196:FF196))*$FR$5)</f>
        <v>677.39499999999998</v>
      </c>
    </row>
    <row r="197" spans="1:174" s="246" customFormat="1" ht="15" customHeight="1" outlineLevel="1">
      <c r="A197" s="246">
        <v>301020</v>
      </c>
      <c r="B197" s="302" t="e">
        <f t="shared" si="4380"/>
        <v>#REF!</v>
      </c>
      <c r="C197" s="227" t="s">
        <v>141</v>
      </c>
      <c r="D197" s="228" t="s">
        <v>127</v>
      </c>
      <c r="E197" s="228" t="s">
        <v>20</v>
      </c>
      <c r="F197" s="231">
        <v>4002.28</v>
      </c>
      <c r="G197" s="230">
        <v>300</v>
      </c>
      <c r="H197" s="962">
        <f t="shared" si="4032"/>
        <v>4302.2800000000007</v>
      </c>
      <c r="I197" s="231">
        <v>15</v>
      </c>
      <c r="J197" s="304">
        <v>1</v>
      </c>
      <c r="K197" s="912">
        <v>0</v>
      </c>
      <c r="L197" s="234">
        <v>0</v>
      </c>
      <c r="M197" s="234">
        <v>0</v>
      </c>
      <c r="N197" s="234">
        <v>0</v>
      </c>
      <c r="O197" s="234">
        <f t="shared" ref="O197" si="4448">SUM(J197:N197)</f>
        <v>1</v>
      </c>
      <c r="P197" s="756"/>
      <c r="Q197" s="268"/>
      <c r="R197" s="269">
        <f t="shared" si="4034"/>
        <v>0</v>
      </c>
      <c r="S197" s="297"/>
      <c r="T197" s="269">
        <f t="shared" si="4035"/>
        <v>0</v>
      </c>
      <c r="U197" s="297"/>
      <c r="V197" s="231">
        <f t="shared" si="4036"/>
        <v>0</v>
      </c>
      <c r="W197" s="268"/>
      <c r="X197" s="269">
        <f t="shared" si="4037"/>
        <v>0</v>
      </c>
      <c r="Y197" s="297"/>
      <c r="Z197" s="269">
        <f t="shared" si="4038"/>
        <v>0</v>
      </c>
      <c r="AA197" s="931"/>
      <c r="AB197" s="269">
        <f t="shared" si="4039"/>
        <v>0</v>
      </c>
      <c r="AC197" s="238"/>
      <c r="AD197" s="231">
        <f t="shared" si="4040"/>
        <v>0</v>
      </c>
      <c r="AE197" s="238"/>
      <c r="AF197" s="231">
        <f t="shared" si="4041"/>
        <v>0</v>
      </c>
      <c r="AG197" s="231"/>
      <c r="AH197" s="231">
        <f t="shared" ref="AH197" si="4449">(($F197/30/8)*1.5)*AG197</f>
        <v>0</v>
      </c>
      <c r="AI197" s="238"/>
      <c r="AJ197" s="231">
        <f t="shared" ref="AJ197" si="4450">(($F197/30/8)*2)*AI197</f>
        <v>0</v>
      </c>
      <c r="AK197" s="230"/>
      <c r="AL197" s="230"/>
      <c r="AM197" s="230"/>
      <c r="AN197" s="230"/>
      <c r="AO197" s="230"/>
      <c r="AP197" s="230"/>
      <c r="AQ197" s="230"/>
      <c r="AR197" s="230"/>
      <c r="AS197" s="230"/>
      <c r="AT197" s="230"/>
      <c r="AU197" s="230"/>
      <c r="AV197" s="270"/>
      <c r="AW197" s="231">
        <f t="shared" si="4443"/>
        <v>2001.14</v>
      </c>
      <c r="AX197" s="269">
        <f t="shared" si="4129"/>
        <v>150</v>
      </c>
      <c r="AY197" s="231">
        <f t="shared" si="4043"/>
        <v>0</v>
      </c>
      <c r="AZ197" s="231">
        <f t="shared" si="4044"/>
        <v>0</v>
      </c>
      <c r="BA197" s="231">
        <f t="shared" si="4045"/>
        <v>0</v>
      </c>
      <c r="BB197" s="231">
        <f t="shared" si="4046"/>
        <v>0</v>
      </c>
      <c r="BC197" s="231">
        <f t="shared" si="4047"/>
        <v>0</v>
      </c>
      <c r="BD197" s="231">
        <f t="shared" si="4048"/>
        <v>253.54443800000001</v>
      </c>
      <c r="BE197" s="231">
        <f t="shared" si="4049"/>
        <v>2404.6844380000002</v>
      </c>
      <c r="BF197" s="231">
        <f t="shared" si="4050"/>
        <v>0</v>
      </c>
      <c r="BG197" s="231">
        <f>(($G197/30)*$I197)*$K197</f>
        <v>0</v>
      </c>
      <c r="BH197" s="231">
        <f t="shared" si="4052"/>
        <v>0</v>
      </c>
      <c r="BI197" s="231">
        <f t="shared" si="4053"/>
        <v>0</v>
      </c>
      <c r="BJ197" s="231">
        <f t="shared" si="4054"/>
        <v>0</v>
      </c>
      <c r="BK197" s="231">
        <f t="shared" si="4055"/>
        <v>0</v>
      </c>
      <c r="BL197" s="231">
        <f t="shared" si="4056"/>
        <v>0</v>
      </c>
      <c r="BM197" s="231">
        <f t="shared" si="4057"/>
        <v>0</v>
      </c>
      <c r="BN197" s="230">
        <f t="shared" si="4058"/>
        <v>0</v>
      </c>
      <c r="BO197" s="231">
        <f t="shared" si="4059"/>
        <v>0</v>
      </c>
      <c r="BP197" s="231">
        <f t="shared" si="4142"/>
        <v>0</v>
      </c>
      <c r="BQ197" s="231">
        <f t="shared" si="4060"/>
        <v>0</v>
      </c>
      <c r="BR197" s="231">
        <f t="shared" si="4061"/>
        <v>0</v>
      </c>
      <c r="BS197" s="231">
        <f t="shared" si="4062"/>
        <v>0</v>
      </c>
      <c r="BT197" s="231">
        <f t="shared" si="4063"/>
        <v>0</v>
      </c>
      <c r="BU197" s="231">
        <f t="shared" si="4064"/>
        <v>0</v>
      </c>
      <c r="BV197" s="231">
        <f t="shared" si="4065"/>
        <v>0</v>
      </c>
      <c r="BW197" s="231">
        <f t="shared" si="4066"/>
        <v>0</v>
      </c>
      <c r="BX197" s="271">
        <f t="shared" si="4067"/>
        <v>0</v>
      </c>
      <c r="BY197" s="272">
        <f t="shared" si="4068"/>
        <v>0</v>
      </c>
      <c r="BZ197" s="272">
        <f t="shared" si="4069"/>
        <v>0</v>
      </c>
      <c r="CA197" s="272">
        <f t="shared" si="4070"/>
        <v>0</v>
      </c>
      <c r="CB197" s="272">
        <f t="shared" si="4071"/>
        <v>0</v>
      </c>
      <c r="CC197" s="272">
        <f t="shared" si="4072"/>
        <v>0</v>
      </c>
      <c r="CD197" s="272">
        <f t="shared" si="4444"/>
        <v>0</v>
      </c>
      <c r="CE197" s="272">
        <f t="shared" si="4445"/>
        <v>0</v>
      </c>
      <c r="CF197" s="272">
        <f t="shared" si="4446"/>
        <v>0</v>
      </c>
      <c r="CG197" s="272">
        <f t="shared" si="4447"/>
        <v>0</v>
      </c>
      <c r="CH197" s="272">
        <f t="shared" si="4157"/>
        <v>0</v>
      </c>
      <c r="CI197" s="272">
        <f t="shared" ref="CI197" si="4451">+AG197</f>
        <v>0</v>
      </c>
      <c r="CJ197" s="272">
        <f t="shared" ref="CJ197" si="4452">AH197</f>
        <v>0</v>
      </c>
      <c r="CK197" s="272">
        <f t="shared" ref="CK197" si="4453">AI197</f>
        <v>0</v>
      </c>
      <c r="CL197" s="272">
        <f t="shared" ref="CL197" si="4454">AJ197</f>
        <v>0</v>
      </c>
      <c r="CM197" s="272">
        <f t="shared" ref="CM197" si="4455">AO197+AT197</f>
        <v>0</v>
      </c>
      <c r="CN197" s="272">
        <f t="shared" ref="CN197" si="4456">(CG197+CJ197+CL197)*0.1267</f>
        <v>0</v>
      </c>
      <c r="CO197" s="273">
        <f t="shared" ref="CO197" si="4457">SUM(CG197:CN197)-CI197-CK197</f>
        <v>0</v>
      </c>
      <c r="CQ197" s="229" t="str">
        <f>E197</f>
        <v>PROQUIMA</v>
      </c>
      <c r="CR197" s="231">
        <f t="shared" si="4076"/>
        <v>2001.14</v>
      </c>
      <c r="CS197" s="231">
        <f t="shared" si="4077"/>
        <v>150</v>
      </c>
      <c r="CT197" s="231">
        <f t="shared" si="4078"/>
        <v>0</v>
      </c>
      <c r="CU197" s="231">
        <f t="shared" si="4079"/>
        <v>0</v>
      </c>
      <c r="CV197" s="231">
        <f t="shared" si="4080"/>
        <v>0</v>
      </c>
      <c r="CW197" s="231">
        <f t="shared" si="4081"/>
        <v>0</v>
      </c>
      <c r="CX197" s="231">
        <f t="shared" si="4082"/>
        <v>0</v>
      </c>
      <c r="CY197" s="231">
        <f t="shared" si="4165"/>
        <v>253.54443800000001</v>
      </c>
      <c r="CZ197" s="231">
        <f t="shared" si="4166"/>
        <v>2404.6844380000002</v>
      </c>
      <c r="DA197" s="231">
        <f t="shared" si="4085"/>
        <v>0</v>
      </c>
      <c r="DB197" s="231">
        <f t="shared" si="4086"/>
        <v>0</v>
      </c>
      <c r="DC197" s="269">
        <f t="shared" si="4087"/>
        <v>0</v>
      </c>
      <c r="DD197" s="269">
        <f t="shared" si="4088"/>
        <v>0</v>
      </c>
      <c r="DE197" s="269">
        <f t="shared" si="4089"/>
        <v>0</v>
      </c>
      <c r="DF197" s="231">
        <f t="shared" si="4090"/>
        <v>0</v>
      </c>
      <c r="DG197" s="231">
        <f t="shared" si="4091"/>
        <v>0</v>
      </c>
      <c r="DH197" s="231">
        <f t="shared" si="4092"/>
        <v>0</v>
      </c>
      <c r="DI197" s="231">
        <f t="shared" si="4167"/>
        <v>0</v>
      </c>
      <c r="DJ197" s="240">
        <f t="shared" si="4094"/>
        <v>0</v>
      </c>
      <c r="DK197" s="240">
        <f t="shared" si="4095"/>
        <v>0</v>
      </c>
      <c r="DL197" s="240">
        <f t="shared" si="4096"/>
        <v>0</v>
      </c>
      <c r="DM197" s="240">
        <f t="shared" si="4097"/>
        <v>0</v>
      </c>
      <c r="DN197" s="240">
        <f t="shared" si="4098"/>
        <v>0</v>
      </c>
      <c r="DO197" s="240">
        <f t="shared" si="4099"/>
        <v>0</v>
      </c>
      <c r="DP197" s="240">
        <f t="shared" si="4100"/>
        <v>0</v>
      </c>
      <c r="DQ197" s="240">
        <f t="shared" si="4101"/>
        <v>0</v>
      </c>
      <c r="DR197" s="240">
        <f t="shared" si="4168"/>
        <v>0</v>
      </c>
      <c r="DS197" s="271"/>
      <c r="DT197" s="272"/>
      <c r="DU197" s="272"/>
      <c r="DV197" s="272"/>
      <c r="DW197" s="272"/>
      <c r="DX197" s="272"/>
      <c r="DY197" s="272"/>
      <c r="DZ197" s="272"/>
      <c r="EA197" s="272"/>
      <c r="EB197" s="272"/>
      <c r="EC197" s="272"/>
      <c r="ED197" s="272"/>
      <c r="EE197" s="272"/>
      <c r="EF197" s="272"/>
      <c r="EG197" s="272"/>
      <c r="EH197" s="272"/>
      <c r="EI197" s="272"/>
      <c r="EJ197" s="273"/>
      <c r="EL197" s="1715">
        <v>53.88</v>
      </c>
      <c r="EM197" s="228">
        <v>1107.3800000000001</v>
      </c>
      <c r="EN197" s="229"/>
      <c r="EO197" s="229"/>
      <c r="EP197" s="229"/>
      <c r="EQ197" s="229"/>
      <c r="ER197" s="229"/>
      <c r="ES197" s="229"/>
      <c r="ET197" s="856"/>
      <c r="EU197" s="229">
        <f t="shared" si="4169"/>
        <v>0</v>
      </c>
      <c r="EW197" s="237">
        <f t="shared" si="4103"/>
        <v>26.94</v>
      </c>
      <c r="EX197" s="237">
        <f t="shared" si="4104"/>
        <v>553.69000000000005</v>
      </c>
      <c r="EY197" s="237">
        <f t="shared" si="4105"/>
        <v>0</v>
      </c>
      <c r="EZ197" s="237">
        <f t="shared" si="4106"/>
        <v>0</v>
      </c>
      <c r="FA197" s="237">
        <f t="shared" si="4107"/>
        <v>0</v>
      </c>
      <c r="FB197" s="237">
        <f t="shared" si="4108"/>
        <v>0</v>
      </c>
      <c r="FC197" s="237">
        <f t="shared" si="4109"/>
        <v>0</v>
      </c>
      <c r="FD197" s="237">
        <f t="shared" si="4110"/>
        <v>0</v>
      </c>
      <c r="FE197" s="237">
        <f t="shared" si="4111"/>
        <v>0</v>
      </c>
      <c r="FF197" s="237">
        <f t="shared" si="4112"/>
        <v>0</v>
      </c>
      <c r="FG197" s="247">
        <v>0</v>
      </c>
      <c r="FH197" s="247">
        <v>1</v>
      </c>
      <c r="FI197" s="247">
        <v>0</v>
      </c>
      <c r="FJ197" s="247">
        <v>0</v>
      </c>
      <c r="FK197" s="247">
        <v>0</v>
      </c>
      <c r="FL197" s="247">
        <v>1</v>
      </c>
      <c r="FN197" s="1370">
        <f t="shared" si="4113"/>
        <v>0</v>
      </c>
      <c r="FO197" s="1370">
        <f t="shared" si="4114"/>
        <v>0</v>
      </c>
      <c r="FP197" s="1371">
        <f t="shared" si="4115"/>
        <v>0</v>
      </c>
      <c r="FQ197" s="1370">
        <f t="shared" si="4116"/>
        <v>0</v>
      </c>
      <c r="FR197" s="1372">
        <f t="shared" si="4117"/>
        <v>580.63000000000011</v>
      </c>
    </row>
    <row r="198" spans="1:174" s="246" customFormat="1" ht="15" customHeight="1" outlineLevel="1">
      <c r="A198" s="246">
        <v>301020</v>
      </c>
      <c r="B198" s="302"/>
      <c r="C198" s="1175"/>
      <c r="D198" s="265" t="s">
        <v>504</v>
      </c>
      <c r="F198" s="959">
        <f>SUM(F190:F197)</f>
        <v>32911.619999999995</v>
      </c>
      <c r="G198" s="959">
        <f>SUM(G190:G197)</f>
        <v>2350</v>
      </c>
      <c r="H198" s="959">
        <f>SUM(H190:H197)</f>
        <v>35261.619999999995</v>
      </c>
      <c r="I198" s="877"/>
      <c r="J198" s="961"/>
      <c r="K198" s="1177"/>
      <c r="L198" s="1177"/>
      <c r="M198" s="1178"/>
      <c r="N198" s="1178"/>
      <c r="O198" s="1177"/>
      <c r="P198" s="756"/>
      <c r="Q198" s="959">
        <f t="shared" ref="Q198:AV198" si="4458">SUM(Q190:Q197)</f>
        <v>0</v>
      </c>
      <c r="R198" s="959">
        <f t="shared" si="4458"/>
        <v>0</v>
      </c>
      <c r="S198" s="959">
        <f t="shared" si="4458"/>
        <v>0</v>
      </c>
      <c r="T198" s="959">
        <f t="shared" si="4458"/>
        <v>0</v>
      </c>
      <c r="U198" s="959">
        <f t="shared" si="4458"/>
        <v>0</v>
      </c>
      <c r="V198" s="959">
        <f t="shared" si="4458"/>
        <v>0</v>
      </c>
      <c r="W198" s="959">
        <f t="shared" si="4458"/>
        <v>0</v>
      </c>
      <c r="X198" s="959">
        <f t="shared" si="4458"/>
        <v>0</v>
      </c>
      <c r="Y198" s="959">
        <f t="shared" si="4458"/>
        <v>0</v>
      </c>
      <c r="Z198" s="959">
        <f t="shared" si="4458"/>
        <v>0</v>
      </c>
      <c r="AA198" s="959">
        <f t="shared" si="4458"/>
        <v>0</v>
      </c>
      <c r="AB198" s="959">
        <f t="shared" si="4458"/>
        <v>0</v>
      </c>
      <c r="AC198" s="959">
        <f t="shared" si="4458"/>
        <v>0</v>
      </c>
      <c r="AD198" s="959">
        <f t="shared" si="4458"/>
        <v>0</v>
      </c>
      <c r="AE198" s="959">
        <f t="shared" si="4458"/>
        <v>0</v>
      </c>
      <c r="AF198" s="959">
        <f t="shared" si="4458"/>
        <v>0</v>
      </c>
      <c r="AG198" s="959">
        <f t="shared" si="4458"/>
        <v>0</v>
      </c>
      <c r="AH198" s="959">
        <f t="shared" si="4458"/>
        <v>0</v>
      </c>
      <c r="AI198" s="959">
        <f t="shared" si="4458"/>
        <v>0</v>
      </c>
      <c r="AJ198" s="959">
        <f t="shared" si="4458"/>
        <v>0</v>
      </c>
      <c r="AK198" s="959">
        <f t="shared" si="4458"/>
        <v>0</v>
      </c>
      <c r="AL198" s="959">
        <f t="shared" si="4458"/>
        <v>0</v>
      </c>
      <c r="AM198" s="959">
        <f t="shared" si="4458"/>
        <v>0</v>
      </c>
      <c r="AN198" s="959">
        <f t="shared" si="4458"/>
        <v>0</v>
      </c>
      <c r="AO198" s="959">
        <f t="shared" si="4458"/>
        <v>0</v>
      </c>
      <c r="AP198" s="959">
        <f t="shared" si="4458"/>
        <v>0</v>
      </c>
      <c r="AQ198" s="959">
        <f t="shared" si="4458"/>
        <v>0</v>
      </c>
      <c r="AR198" s="959">
        <f t="shared" si="4458"/>
        <v>0</v>
      </c>
      <c r="AS198" s="959">
        <f t="shared" si="4458"/>
        <v>0</v>
      </c>
      <c r="AT198" s="959">
        <f t="shared" si="4458"/>
        <v>0</v>
      </c>
      <c r="AU198" s="959">
        <f t="shared" si="4458"/>
        <v>0</v>
      </c>
      <c r="AV198" s="959">
        <f t="shared" si="4458"/>
        <v>0</v>
      </c>
      <c r="AW198" s="1327">
        <f t="shared" ref="AW198:CB198" si="4459">SUM(AW190:AW197)</f>
        <v>16455.809999999998</v>
      </c>
      <c r="AX198" s="959">
        <f t="shared" si="4459"/>
        <v>1550</v>
      </c>
      <c r="AY198" s="959">
        <f t="shared" si="4459"/>
        <v>0</v>
      </c>
      <c r="AZ198" s="959">
        <f t="shared" si="4459"/>
        <v>0</v>
      </c>
      <c r="BA198" s="959">
        <f t="shared" si="4459"/>
        <v>0</v>
      </c>
      <c r="BB198" s="959">
        <f t="shared" si="4459"/>
        <v>0</v>
      </c>
      <c r="BC198" s="959">
        <f t="shared" si="4459"/>
        <v>0</v>
      </c>
      <c r="BD198" s="959">
        <f t="shared" si="4459"/>
        <v>2084.9511269999998</v>
      </c>
      <c r="BE198" s="959">
        <f t="shared" si="4459"/>
        <v>20090.761127000002</v>
      </c>
      <c r="BF198" s="959">
        <f t="shared" si="4459"/>
        <v>0</v>
      </c>
      <c r="BG198" s="959">
        <f t="shared" si="4459"/>
        <v>0</v>
      </c>
      <c r="BH198" s="959">
        <f t="shared" si="4459"/>
        <v>0</v>
      </c>
      <c r="BI198" s="959">
        <f t="shared" si="4459"/>
        <v>0</v>
      </c>
      <c r="BJ198" s="959">
        <f t="shared" si="4459"/>
        <v>0</v>
      </c>
      <c r="BK198" s="959">
        <f t="shared" si="4459"/>
        <v>0</v>
      </c>
      <c r="BL198" s="959">
        <f t="shared" si="4459"/>
        <v>0</v>
      </c>
      <c r="BM198" s="959">
        <f t="shared" si="4459"/>
        <v>0</v>
      </c>
      <c r="BN198" s="959">
        <f t="shared" si="4459"/>
        <v>0</v>
      </c>
      <c r="BO198" s="959">
        <f t="shared" si="4459"/>
        <v>0</v>
      </c>
      <c r="BP198" s="959">
        <f t="shared" si="4459"/>
        <v>0</v>
      </c>
      <c r="BQ198" s="959">
        <f t="shared" si="4459"/>
        <v>0</v>
      </c>
      <c r="BR198" s="959">
        <f t="shared" si="4459"/>
        <v>0</v>
      </c>
      <c r="BS198" s="959">
        <f t="shared" si="4459"/>
        <v>0</v>
      </c>
      <c r="BT198" s="959">
        <f t="shared" si="4459"/>
        <v>0</v>
      </c>
      <c r="BU198" s="959">
        <f t="shared" si="4459"/>
        <v>0</v>
      </c>
      <c r="BV198" s="959">
        <f t="shared" si="4459"/>
        <v>0</v>
      </c>
      <c r="BW198" s="959">
        <f t="shared" si="4459"/>
        <v>0</v>
      </c>
      <c r="BX198" s="959">
        <f t="shared" si="4459"/>
        <v>0</v>
      </c>
      <c r="BY198" s="959">
        <f t="shared" si="4459"/>
        <v>0</v>
      </c>
      <c r="BZ198" s="959">
        <f t="shared" si="4459"/>
        <v>0</v>
      </c>
      <c r="CA198" s="959">
        <f t="shared" si="4459"/>
        <v>0</v>
      </c>
      <c r="CB198" s="959">
        <f t="shared" si="4459"/>
        <v>0</v>
      </c>
      <c r="CC198" s="959">
        <f t="shared" ref="CC198:DH198" si="4460">SUM(CC190:CC197)</f>
        <v>0</v>
      </c>
      <c r="CD198" s="959">
        <f t="shared" si="4460"/>
        <v>0</v>
      </c>
      <c r="CE198" s="959">
        <f t="shared" si="4460"/>
        <v>0</v>
      </c>
      <c r="CF198" s="959">
        <f t="shared" si="4460"/>
        <v>0</v>
      </c>
      <c r="CG198" s="959">
        <f t="shared" si="4460"/>
        <v>0</v>
      </c>
      <c r="CH198" s="959">
        <f t="shared" si="4460"/>
        <v>0</v>
      </c>
      <c r="CI198" s="959">
        <f t="shared" si="4460"/>
        <v>0</v>
      </c>
      <c r="CJ198" s="959">
        <f t="shared" si="4460"/>
        <v>0</v>
      </c>
      <c r="CK198" s="959">
        <f t="shared" si="4460"/>
        <v>0</v>
      </c>
      <c r="CL198" s="959">
        <f t="shared" si="4460"/>
        <v>0</v>
      </c>
      <c r="CM198" s="959">
        <f t="shared" si="4460"/>
        <v>0</v>
      </c>
      <c r="CN198" s="959">
        <f t="shared" si="4460"/>
        <v>0</v>
      </c>
      <c r="CO198" s="959">
        <f t="shared" si="4460"/>
        <v>0</v>
      </c>
      <c r="CP198" s="959">
        <f t="shared" si="4460"/>
        <v>0</v>
      </c>
      <c r="CQ198" s="959">
        <f t="shared" si="4460"/>
        <v>0</v>
      </c>
      <c r="CR198" s="959">
        <f t="shared" si="4460"/>
        <v>16455.809999999998</v>
      </c>
      <c r="CS198" s="959">
        <f t="shared" si="4460"/>
        <v>1550</v>
      </c>
      <c r="CT198" s="959">
        <f t="shared" si="4460"/>
        <v>0</v>
      </c>
      <c r="CU198" s="959">
        <f t="shared" si="4460"/>
        <v>0</v>
      </c>
      <c r="CV198" s="959">
        <f t="shared" si="4460"/>
        <v>0</v>
      </c>
      <c r="CW198" s="959">
        <f t="shared" si="4460"/>
        <v>0</v>
      </c>
      <c r="CX198" s="959">
        <f t="shared" si="4460"/>
        <v>0</v>
      </c>
      <c r="CY198" s="959">
        <f t="shared" si="4460"/>
        <v>2084.9511269999998</v>
      </c>
      <c r="CZ198" s="959">
        <f t="shared" si="4460"/>
        <v>20090.761127000002</v>
      </c>
      <c r="DA198" s="959">
        <f t="shared" si="4460"/>
        <v>0</v>
      </c>
      <c r="DB198" s="959">
        <f t="shared" si="4460"/>
        <v>0</v>
      </c>
      <c r="DC198" s="959">
        <f t="shared" si="4460"/>
        <v>0</v>
      </c>
      <c r="DD198" s="959">
        <f t="shared" si="4460"/>
        <v>0</v>
      </c>
      <c r="DE198" s="959">
        <f t="shared" si="4460"/>
        <v>0</v>
      </c>
      <c r="DF198" s="959">
        <f t="shared" si="4460"/>
        <v>0</v>
      </c>
      <c r="DG198" s="959">
        <f t="shared" si="4460"/>
        <v>0</v>
      </c>
      <c r="DH198" s="959">
        <f t="shared" si="4460"/>
        <v>0</v>
      </c>
      <c r="DI198" s="959">
        <f t="shared" ref="DI198:EN198" si="4461">SUM(DI190:DI197)</f>
        <v>0</v>
      </c>
      <c r="DJ198" s="959">
        <f t="shared" si="4461"/>
        <v>0</v>
      </c>
      <c r="DK198" s="959">
        <f t="shared" si="4461"/>
        <v>0</v>
      </c>
      <c r="DL198" s="959">
        <f t="shared" si="4461"/>
        <v>0</v>
      </c>
      <c r="DM198" s="959">
        <f t="shared" si="4461"/>
        <v>0</v>
      </c>
      <c r="DN198" s="959">
        <f t="shared" si="4461"/>
        <v>0</v>
      </c>
      <c r="DO198" s="959">
        <f t="shared" si="4461"/>
        <v>0</v>
      </c>
      <c r="DP198" s="959">
        <f t="shared" si="4461"/>
        <v>0</v>
      </c>
      <c r="DQ198" s="959">
        <f t="shared" si="4461"/>
        <v>0</v>
      </c>
      <c r="DR198" s="959">
        <f t="shared" si="4461"/>
        <v>0</v>
      </c>
      <c r="DS198" s="959">
        <f t="shared" si="4461"/>
        <v>0</v>
      </c>
      <c r="DT198" s="959">
        <f t="shared" si="4461"/>
        <v>0</v>
      </c>
      <c r="DU198" s="959">
        <f t="shared" si="4461"/>
        <v>0</v>
      </c>
      <c r="DV198" s="959">
        <f t="shared" si="4461"/>
        <v>0</v>
      </c>
      <c r="DW198" s="959">
        <f t="shared" si="4461"/>
        <v>0</v>
      </c>
      <c r="DX198" s="959">
        <f t="shared" si="4461"/>
        <v>0</v>
      </c>
      <c r="DY198" s="959">
        <f t="shared" si="4461"/>
        <v>0</v>
      </c>
      <c r="DZ198" s="959">
        <f t="shared" si="4461"/>
        <v>0</v>
      </c>
      <c r="EA198" s="959">
        <f t="shared" si="4461"/>
        <v>0</v>
      </c>
      <c r="EB198" s="959">
        <f t="shared" si="4461"/>
        <v>0</v>
      </c>
      <c r="EC198" s="959">
        <f t="shared" si="4461"/>
        <v>0</v>
      </c>
      <c r="ED198" s="959">
        <f t="shared" si="4461"/>
        <v>0</v>
      </c>
      <c r="EE198" s="959">
        <f t="shared" si="4461"/>
        <v>0</v>
      </c>
      <c r="EF198" s="959">
        <f t="shared" si="4461"/>
        <v>0</v>
      </c>
      <c r="EG198" s="959">
        <f t="shared" si="4461"/>
        <v>0</v>
      </c>
      <c r="EH198" s="959">
        <f t="shared" si="4461"/>
        <v>0</v>
      </c>
      <c r="EI198" s="959">
        <f t="shared" si="4461"/>
        <v>0</v>
      </c>
      <c r="EJ198" s="959">
        <f t="shared" si="4461"/>
        <v>0</v>
      </c>
      <c r="EK198" s="959">
        <f t="shared" si="4461"/>
        <v>0</v>
      </c>
      <c r="EL198" s="959">
        <f t="shared" si="4461"/>
        <v>728.89</v>
      </c>
      <c r="EM198" s="959">
        <f t="shared" si="4461"/>
        <v>5897.83</v>
      </c>
      <c r="EN198" s="959">
        <f t="shared" si="4461"/>
        <v>0</v>
      </c>
      <c r="EO198" s="959">
        <f t="shared" ref="EO198:FF198" si="4462">SUM(EO190:EO197)</f>
        <v>556</v>
      </c>
      <c r="EP198" s="959">
        <f t="shared" si="4462"/>
        <v>0</v>
      </c>
      <c r="EQ198" s="959">
        <f t="shared" si="4462"/>
        <v>0</v>
      </c>
      <c r="ER198" s="959">
        <f t="shared" si="4462"/>
        <v>0</v>
      </c>
      <c r="ES198" s="959">
        <f t="shared" si="4462"/>
        <v>459.96</v>
      </c>
      <c r="ET198" s="959">
        <f t="shared" si="4462"/>
        <v>0</v>
      </c>
      <c r="EU198" s="959">
        <f t="shared" si="4462"/>
        <v>0</v>
      </c>
      <c r="EV198" s="959">
        <f t="shared" si="4462"/>
        <v>0</v>
      </c>
      <c r="EW198" s="959">
        <f t="shared" si="4462"/>
        <v>364.44499999999999</v>
      </c>
      <c r="EX198" s="959">
        <f t="shared" si="4462"/>
        <v>2948.915</v>
      </c>
      <c r="EY198" s="959">
        <f t="shared" si="4462"/>
        <v>0</v>
      </c>
      <c r="EZ198" s="959">
        <f t="shared" si="4462"/>
        <v>278</v>
      </c>
      <c r="FA198" s="959">
        <f t="shared" si="4462"/>
        <v>0</v>
      </c>
      <c r="FB198" s="959">
        <f t="shared" si="4462"/>
        <v>0</v>
      </c>
      <c r="FC198" s="959">
        <f t="shared" si="4462"/>
        <v>0</v>
      </c>
      <c r="FD198" s="959">
        <f t="shared" si="4462"/>
        <v>229.98</v>
      </c>
      <c r="FE198" s="959">
        <f t="shared" si="4462"/>
        <v>0</v>
      </c>
      <c r="FF198" s="959">
        <f t="shared" si="4462"/>
        <v>0</v>
      </c>
      <c r="FG198" s="1182"/>
      <c r="FH198" s="1182"/>
      <c r="FI198" s="1182"/>
      <c r="FJ198" s="1182"/>
      <c r="FK198" s="1182"/>
      <c r="FL198" s="1183"/>
    </row>
    <row r="199" spans="1:174" s="246" customFormat="1" ht="15" customHeight="1" outlineLevel="1">
      <c r="B199" s="302"/>
      <c r="C199" s="1175"/>
      <c r="D199" s="265"/>
      <c r="F199" s="959"/>
      <c r="G199" s="959"/>
      <c r="H199" s="959"/>
      <c r="I199" s="877"/>
      <c r="J199" s="961"/>
      <c r="K199" s="1177"/>
      <c r="L199" s="1177"/>
      <c r="M199" s="1178"/>
      <c r="N199" s="1178"/>
      <c r="O199" s="1177"/>
      <c r="P199" s="756"/>
      <c r="Q199" s="959"/>
      <c r="R199" s="959"/>
      <c r="S199" s="959"/>
      <c r="T199" s="959"/>
      <c r="U199" s="959"/>
      <c r="V199" s="959"/>
      <c r="W199" s="959"/>
      <c r="X199" s="959"/>
      <c r="Y199" s="959"/>
      <c r="Z199" s="959"/>
      <c r="AA199" s="959"/>
      <c r="AB199" s="959"/>
      <c r="AC199" s="959"/>
      <c r="AD199" s="959"/>
      <c r="AE199" s="959"/>
      <c r="AF199" s="959"/>
      <c r="AG199" s="959"/>
      <c r="AH199" s="959"/>
      <c r="AI199" s="959"/>
      <c r="AJ199" s="959"/>
      <c r="AK199" s="959"/>
      <c r="AL199" s="959"/>
      <c r="AM199" s="959"/>
      <c r="AN199" s="959"/>
      <c r="AO199" s="959"/>
      <c r="AP199" s="959"/>
      <c r="AQ199" s="959"/>
      <c r="AR199" s="959"/>
      <c r="AS199" s="959"/>
      <c r="AT199" s="959"/>
      <c r="AU199" s="959"/>
      <c r="AV199" s="959"/>
      <c r="AW199" s="1327"/>
      <c r="AX199" s="959"/>
      <c r="AY199" s="959"/>
      <c r="AZ199" s="959"/>
      <c r="BA199" s="959"/>
      <c r="BB199" s="959"/>
      <c r="BC199" s="959"/>
      <c r="BD199" s="959"/>
      <c r="BE199" s="959"/>
      <c r="BF199" s="959"/>
      <c r="BG199" s="959"/>
      <c r="BH199" s="959"/>
      <c r="BI199" s="959"/>
      <c r="BJ199" s="959"/>
      <c r="BK199" s="959"/>
      <c r="BL199" s="959"/>
      <c r="BM199" s="959"/>
      <c r="BN199" s="959"/>
      <c r="BO199" s="959"/>
      <c r="BP199" s="959"/>
      <c r="BQ199" s="959"/>
      <c r="BR199" s="959"/>
      <c r="BS199" s="959"/>
      <c r="BT199" s="959"/>
      <c r="BU199" s="959"/>
      <c r="BV199" s="959"/>
      <c r="BW199" s="959"/>
      <c r="BX199" s="959"/>
      <c r="BY199" s="959"/>
      <c r="BZ199" s="959"/>
      <c r="CA199" s="959"/>
      <c r="CB199" s="959"/>
      <c r="CC199" s="959"/>
      <c r="CD199" s="959"/>
      <c r="CE199" s="959"/>
      <c r="CF199" s="959"/>
      <c r="CG199" s="959"/>
      <c r="CH199" s="959"/>
      <c r="CI199" s="959"/>
      <c r="CJ199" s="959"/>
      <c r="CK199" s="959"/>
      <c r="CL199" s="959"/>
      <c r="CM199" s="959"/>
      <c r="CN199" s="959"/>
      <c r="CO199" s="959"/>
      <c r="CP199" s="959"/>
      <c r="CQ199" s="959"/>
      <c r="CR199" s="959"/>
      <c r="CS199" s="959"/>
      <c r="CT199" s="959"/>
      <c r="CU199" s="959"/>
      <c r="CV199" s="959"/>
      <c r="CW199" s="959"/>
      <c r="CX199" s="959"/>
      <c r="CY199" s="959"/>
      <c r="CZ199" s="959"/>
      <c r="DA199" s="959"/>
      <c r="DB199" s="959"/>
      <c r="DC199" s="959"/>
      <c r="DD199" s="959"/>
      <c r="DE199" s="959"/>
      <c r="DF199" s="959"/>
      <c r="DG199" s="959"/>
      <c r="DH199" s="959"/>
      <c r="DI199" s="959"/>
      <c r="DJ199" s="959"/>
      <c r="DK199" s="959"/>
      <c r="DL199" s="959"/>
      <c r="DM199" s="959"/>
      <c r="DN199" s="959"/>
      <c r="DO199" s="959"/>
      <c r="DP199" s="959"/>
      <c r="DQ199" s="959"/>
      <c r="DR199" s="959"/>
      <c r="DS199" s="959"/>
      <c r="DT199" s="959"/>
      <c r="DU199" s="959"/>
      <c r="DV199" s="959"/>
      <c r="DW199" s="959"/>
      <c r="DX199" s="959"/>
      <c r="DY199" s="959"/>
      <c r="DZ199" s="959"/>
      <c r="EA199" s="959"/>
      <c r="EB199" s="959"/>
      <c r="EC199" s="959"/>
      <c r="ED199" s="959"/>
      <c r="EE199" s="959"/>
      <c r="EF199" s="959"/>
      <c r="EG199" s="959"/>
      <c r="EH199" s="959"/>
      <c r="EI199" s="959"/>
      <c r="EJ199" s="959"/>
      <c r="EK199" s="959"/>
      <c r="EL199" s="959"/>
      <c r="EM199" s="959"/>
      <c r="EN199" s="959"/>
      <c r="EO199" s="959"/>
      <c r="EP199" s="959"/>
      <c r="EQ199" s="959"/>
      <c r="ER199" s="959"/>
      <c r="ES199" s="959"/>
      <c r="ET199" s="959"/>
      <c r="EU199" s="959"/>
      <c r="EV199" s="959"/>
      <c r="EW199" s="959"/>
      <c r="EX199" s="959"/>
      <c r="EY199" s="959"/>
      <c r="EZ199" s="959"/>
      <c r="FA199" s="959"/>
      <c r="FB199" s="959"/>
      <c r="FC199" s="959"/>
      <c r="FD199" s="959"/>
      <c r="FE199" s="959"/>
      <c r="FF199" s="959"/>
      <c r="FG199" s="1182"/>
      <c r="FH199" s="1182"/>
      <c r="FI199" s="1182"/>
      <c r="FJ199" s="1182"/>
      <c r="FK199" s="1182"/>
      <c r="FL199" s="1183"/>
    </row>
    <row r="200" spans="1:174" s="246" customFormat="1" ht="15" customHeight="1" outlineLevel="1">
      <c r="B200" s="302"/>
      <c r="C200" s="1175"/>
      <c r="D200" s="265"/>
      <c r="F200" s="959"/>
      <c r="G200" s="959"/>
      <c r="H200" s="959"/>
      <c r="I200" s="877"/>
      <c r="J200" s="961"/>
      <c r="K200" s="1177"/>
      <c r="L200" s="1177"/>
      <c r="M200" s="1178"/>
      <c r="N200" s="1178"/>
      <c r="O200" s="1177"/>
      <c r="P200" s="756"/>
      <c r="Q200" s="959"/>
      <c r="R200" s="959"/>
      <c r="S200" s="959"/>
      <c r="T200" s="959"/>
      <c r="U200" s="959"/>
      <c r="V200" s="959"/>
      <c r="W200" s="959"/>
      <c r="X200" s="959"/>
      <c r="Y200" s="959"/>
      <c r="Z200" s="959"/>
      <c r="AA200" s="959"/>
      <c r="AB200" s="959"/>
      <c r="AC200" s="959"/>
      <c r="AD200" s="959"/>
      <c r="AE200" s="959"/>
      <c r="AF200" s="959"/>
      <c r="AG200" s="959"/>
      <c r="AH200" s="959"/>
      <c r="AI200" s="959"/>
      <c r="AJ200" s="959"/>
      <c r="AK200" s="959"/>
      <c r="AL200" s="959"/>
      <c r="AM200" s="959"/>
      <c r="AN200" s="959"/>
      <c r="AO200" s="959"/>
      <c r="AP200" s="959"/>
      <c r="AQ200" s="959"/>
      <c r="AR200" s="959"/>
      <c r="AS200" s="959"/>
      <c r="AT200" s="959"/>
      <c r="AU200" s="959"/>
      <c r="AV200" s="959"/>
      <c r="AW200" s="1327"/>
      <c r="AX200" s="959"/>
      <c r="AY200" s="959"/>
      <c r="AZ200" s="959"/>
      <c r="BA200" s="959"/>
      <c r="BB200" s="959"/>
      <c r="BC200" s="959"/>
      <c r="BD200" s="959"/>
      <c r="BE200" s="959"/>
      <c r="BF200" s="959"/>
      <c r="BG200" s="959"/>
      <c r="BH200" s="959"/>
      <c r="BI200" s="959"/>
      <c r="BJ200" s="959"/>
      <c r="BK200" s="959"/>
      <c r="BL200" s="959"/>
      <c r="BM200" s="959"/>
      <c r="BN200" s="959"/>
      <c r="BO200" s="959"/>
      <c r="BP200" s="959"/>
      <c r="BQ200" s="959"/>
      <c r="BR200" s="959"/>
      <c r="BS200" s="959"/>
      <c r="BT200" s="959"/>
      <c r="BU200" s="959"/>
      <c r="BV200" s="959"/>
      <c r="BW200" s="959"/>
      <c r="BX200" s="959"/>
      <c r="BY200" s="959"/>
      <c r="BZ200" s="959"/>
      <c r="CA200" s="959"/>
      <c r="CB200" s="959"/>
      <c r="CC200" s="959"/>
      <c r="CD200" s="959"/>
      <c r="CE200" s="959"/>
      <c r="CF200" s="959"/>
      <c r="CG200" s="959"/>
      <c r="CH200" s="959"/>
      <c r="CI200" s="959"/>
      <c r="CJ200" s="959"/>
      <c r="CK200" s="959"/>
      <c r="CL200" s="959"/>
      <c r="CM200" s="959"/>
      <c r="CN200" s="959"/>
      <c r="CO200" s="959"/>
      <c r="CP200" s="959"/>
      <c r="CQ200" s="959"/>
      <c r="CR200" s="959"/>
      <c r="CS200" s="959"/>
      <c r="CT200" s="959"/>
      <c r="CU200" s="959"/>
      <c r="CV200" s="959"/>
      <c r="CW200" s="959"/>
      <c r="CX200" s="959"/>
      <c r="CY200" s="959"/>
      <c r="CZ200" s="959"/>
      <c r="DA200" s="959"/>
      <c r="DB200" s="959"/>
      <c r="DC200" s="959"/>
      <c r="DD200" s="959"/>
      <c r="DE200" s="959"/>
      <c r="DF200" s="959"/>
      <c r="DG200" s="959"/>
      <c r="DH200" s="959"/>
      <c r="DI200" s="959"/>
      <c r="DJ200" s="959"/>
      <c r="DK200" s="959"/>
      <c r="DL200" s="959"/>
      <c r="DM200" s="959"/>
      <c r="DN200" s="959"/>
      <c r="DO200" s="959"/>
      <c r="DP200" s="959"/>
      <c r="DQ200" s="959"/>
      <c r="DR200" s="959"/>
      <c r="DS200" s="959"/>
      <c r="DT200" s="959"/>
      <c r="DU200" s="959"/>
      <c r="DV200" s="959"/>
      <c r="DW200" s="959"/>
      <c r="DX200" s="959"/>
      <c r="DY200" s="959"/>
      <c r="DZ200" s="959"/>
      <c r="EA200" s="959"/>
      <c r="EB200" s="959"/>
      <c r="EC200" s="959"/>
      <c r="ED200" s="959"/>
      <c r="EE200" s="959"/>
      <c r="EF200" s="959"/>
      <c r="EG200" s="959"/>
      <c r="EH200" s="959"/>
      <c r="EI200" s="959"/>
      <c r="EJ200" s="959"/>
      <c r="EK200" s="959"/>
      <c r="EL200" s="959"/>
      <c r="EM200" s="959"/>
      <c r="EN200" s="959"/>
      <c r="EO200" s="959"/>
      <c r="EP200" s="959"/>
      <c r="EQ200" s="959"/>
      <c r="ER200" s="959"/>
      <c r="ES200" s="959"/>
      <c r="ET200" s="959"/>
      <c r="EU200" s="959"/>
      <c r="EV200" s="959"/>
      <c r="EW200" s="959"/>
      <c r="EX200" s="959"/>
      <c r="EY200" s="959"/>
      <c r="EZ200" s="959"/>
      <c r="FA200" s="959"/>
      <c r="FB200" s="959"/>
      <c r="FC200" s="959"/>
      <c r="FD200" s="959"/>
      <c r="FE200" s="959"/>
      <c r="FF200" s="959"/>
      <c r="FG200" s="1182"/>
      <c r="FH200" s="1182"/>
      <c r="FI200" s="1182"/>
      <c r="FJ200" s="1182"/>
      <c r="FK200" s="1182"/>
      <c r="FL200" s="1183"/>
    </row>
    <row r="201" spans="1:174" s="246" customFormat="1" ht="15" customHeight="1" outlineLevel="1">
      <c r="A201" s="246">
        <v>301050</v>
      </c>
      <c r="B201" s="302"/>
      <c r="C201" s="782" t="s">
        <v>505</v>
      </c>
      <c r="D201" s="265"/>
      <c r="F201" s="959"/>
      <c r="G201" s="959"/>
      <c r="H201" s="959"/>
      <c r="I201" s="877"/>
      <c r="J201" s="961"/>
      <c r="K201" s="1177"/>
      <c r="L201" s="1177"/>
      <c r="M201" s="1178"/>
      <c r="N201" s="1178"/>
      <c r="O201" s="1177"/>
      <c r="P201" s="756"/>
      <c r="Q201" s="959"/>
      <c r="R201" s="959"/>
      <c r="S201" s="959"/>
      <c r="T201" s="959"/>
      <c r="U201" s="959"/>
      <c r="V201" s="959"/>
      <c r="W201" s="959"/>
      <c r="X201" s="959"/>
      <c r="Y201" s="959"/>
      <c r="Z201" s="959"/>
      <c r="AA201" s="959"/>
      <c r="AB201" s="959"/>
      <c r="AC201" s="959"/>
      <c r="AD201" s="959"/>
      <c r="AE201" s="959"/>
      <c r="AF201" s="959"/>
      <c r="AG201" s="959"/>
      <c r="AH201" s="959"/>
      <c r="AI201" s="959"/>
      <c r="AJ201" s="959"/>
      <c r="AK201" s="959"/>
      <c r="AL201" s="959"/>
      <c r="AM201" s="959"/>
      <c r="AN201" s="959"/>
      <c r="AO201" s="959"/>
      <c r="AP201" s="959"/>
      <c r="AQ201" s="959"/>
      <c r="AR201" s="959"/>
      <c r="AS201" s="959"/>
      <c r="AT201" s="959"/>
      <c r="AU201" s="959"/>
      <c r="AV201" s="959"/>
      <c r="AW201" s="1327"/>
      <c r="AX201" s="959"/>
      <c r="AY201" s="959"/>
      <c r="AZ201" s="959"/>
      <c r="BA201" s="959"/>
      <c r="BB201" s="959"/>
      <c r="BC201" s="959"/>
      <c r="BD201" s="959"/>
      <c r="BE201" s="959"/>
      <c r="BF201" s="959"/>
      <c r="BG201" s="959"/>
      <c r="BH201" s="959"/>
      <c r="BI201" s="959"/>
      <c r="BJ201" s="959"/>
      <c r="BK201" s="959"/>
      <c r="BL201" s="959"/>
      <c r="BM201" s="959"/>
      <c r="BN201" s="959"/>
      <c r="BO201" s="959"/>
      <c r="BP201" s="959"/>
      <c r="BQ201" s="959"/>
      <c r="BR201" s="959"/>
      <c r="BS201" s="959"/>
      <c r="BT201" s="959"/>
      <c r="BU201" s="959"/>
      <c r="BV201" s="959"/>
      <c r="BW201" s="959"/>
      <c r="BX201" s="959"/>
      <c r="BY201" s="959"/>
      <c r="BZ201" s="959"/>
      <c r="CA201" s="959"/>
      <c r="CB201" s="959"/>
      <c r="CC201" s="959"/>
      <c r="CD201" s="959"/>
      <c r="CE201" s="959"/>
      <c r="CF201" s="959"/>
      <c r="CG201" s="959"/>
      <c r="CH201" s="959"/>
      <c r="CI201" s="959"/>
      <c r="CJ201" s="959"/>
      <c r="CK201" s="959"/>
      <c r="CL201" s="959"/>
      <c r="CM201" s="959"/>
      <c r="CN201" s="959"/>
      <c r="CO201" s="959"/>
      <c r="CP201" s="959"/>
      <c r="CQ201" s="959"/>
      <c r="CR201" s="959"/>
      <c r="CS201" s="959"/>
      <c r="CT201" s="959"/>
      <c r="CU201" s="959"/>
      <c r="CV201" s="959"/>
      <c r="CW201" s="959"/>
      <c r="CX201" s="959"/>
      <c r="CY201" s="959"/>
      <c r="CZ201" s="959"/>
      <c r="DA201" s="959"/>
      <c r="DB201" s="959"/>
      <c r="DC201" s="959"/>
      <c r="DD201" s="959"/>
      <c r="DE201" s="959"/>
      <c r="DF201" s="959"/>
      <c r="DG201" s="959"/>
      <c r="DH201" s="959"/>
      <c r="DI201" s="959"/>
      <c r="DJ201" s="959"/>
      <c r="DK201" s="959"/>
      <c r="DL201" s="959"/>
      <c r="DM201" s="959"/>
      <c r="DN201" s="959"/>
      <c r="DO201" s="959"/>
      <c r="DP201" s="959"/>
      <c r="DQ201" s="959"/>
      <c r="DR201" s="959"/>
      <c r="DS201" s="959"/>
      <c r="DT201" s="959"/>
      <c r="DU201" s="959"/>
      <c r="DV201" s="959"/>
      <c r="DW201" s="959"/>
      <c r="DX201" s="959"/>
      <c r="DY201" s="959"/>
      <c r="DZ201" s="959"/>
      <c r="EA201" s="959"/>
      <c r="EB201" s="959"/>
      <c r="EC201" s="959"/>
      <c r="ED201" s="959"/>
      <c r="EE201" s="959"/>
      <c r="EF201" s="959"/>
      <c r="EG201" s="959"/>
      <c r="EH201" s="959"/>
      <c r="EI201" s="959"/>
      <c r="EJ201" s="959"/>
      <c r="EK201" s="959"/>
      <c r="EL201" s="959"/>
      <c r="EM201" s="959"/>
      <c r="EN201" s="959"/>
      <c r="EO201" s="959"/>
      <c r="EP201" s="959"/>
      <c r="EQ201" s="959"/>
      <c r="ER201" s="959"/>
      <c r="ES201" s="959"/>
      <c r="ET201" s="959"/>
      <c r="EU201" s="959"/>
      <c r="EV201" s="959"/>
      <c r="EW201" s="959"/>
      <c r="EX201" s="959"/>
      <c r="EY201" s="959"/>
      <c r="EZ201" s="959"/>
      <c r="FA201" s="959"/>
      <c r="FB201" s="959"/>
      <c r="FC201" s="959"/>
      <c r="FD201" s="959"/>
      <c r="FE201" s="959"/>
      <c r="FF201" s="959"/>
      <c r="FG201" s="1182"/>
      <c r="FH201" s="1182"/>
      <c r="FI201" s="1182"/>
      <c r="FJ201" s="1182"/>
      <c r="FK201" s="1182"/>
      <c r="FL201" s="1183"/>
    </row>
    <row r="202" spans="1:174" s="246" customFormat="1" ht="15" customHeight="1" outlineLevel="1">
      <c r="B202" s="302"/>
      <c r="C202" s="227"/>
      <c r="D202" s="228"/>
      <c r="E202" s="229"/>
      <c r="F202" s="231"/>
      <c r="G202" s="230"/>
      <c r="H202" s="962"/>
      <c r="I202" s="231"/>
      <c r="J202" s="912"/>
      <c r="K202" s="234"/>
      <c r="L202" s="234"/>
      <c r="M202" s="234"/>
      <c r="N202" s="234"/>
      <c r="O202" s="234"/>
      <c r="P202" s="235"/>
      <c r="Q202" s="268"/>
      <c r="R202" s="269"/>
      <c r="S202" s="297"/>
      <c r="T202" s="269"/>
      <c r="U202" s="297"/>
      <c r="V202" s="269"/>
      <c r="W202" s="297"/>
      <c r="X202" s="269"/>
      <c r="Y202" s="297"/>
      <c r="Z202" s="269"/>
      <c r="AA202" s="931"/>
      <c r="AB202" s="231"/>
      <c r="AC202" s="238"/>
      <c r="AD202" s="231"/>
      <c r="AE202" s="238"/>
      <c r="AF202" s="231"/>
      <c r="AG202" s="231"/>
      <c r="AH202" s="231"/>
      <c r="AI202" s="238"/>
      <c r="AJ202" s="231"/>
      <c r="AK202" s="230"/>
      <c r="AL202" s="230"/>
      <c r="AM202" s="230"/>
      <c r="AN202" s="230"/>
      <c r="AO202" s="230"/>
      <c r="AP202" s="230"/>
      <c r="AQ202" s="230"/>
      <c r="AR202" s="230"/>
      <c r="AS202" s="230"/>
      <c r="AT202" s="230"/>
      <c r="AU202" s="230"/>
      <c r="AV202" s="242"/>
      <c r="AW202" s="231"/>
      <c r="AX202" s="269"/>
      <c r="AY202" s="231"/>
      <c r="AZ202" s="231"/>
      <c r="BA202" s="231"/>
      <c r="BB202" s="231"/>
      <c r="BC202" s="231"/>
      <c r="BD202" s="231"/>
      <c r="BE202" s="231"/>
      <c r="BF202" s="231"/>
      <c r="BG202" s="231"/>
      <c r="BH202" s="231"/>
      <c r="BI202" s="231"/>
      <c r="BJ202" s="231"/>
      <c r="BK202" s="231"/>
      <c r="BL202" s="231"/>
      <c r="BM202" s="231">
        <f t="shared" ref="BM202:BM203" si="4463">(+BF202+BI202+BK202+BL202)*0.1267</f>
        <v>0</v>
      </c>
      <c r="BN202" s="230"/>
      <c r="BO202" s="231"/>
      <c r="BP202" s="231"/>
      <c r="BQ202" s="231"/>
      <c r="BR202" s="231"/>
      <c r="BS202" s="231"/>
      <c r="BT202" s="231"/>
      <c r="BU202" s="231"/>
      <c r="BV202" s="231"/>
      <c r="BW202" s="231"/>
      <c r="BX202" s="271"/>
      <c r="BY202" s="272"/>
      <c r="BZ202" s="272"/>
      <c r="CA202" s="272"/>
      <c r="CB202" s="272"/>
      <c r="CC202" s="272"/>
      <c r="CD202" s="272"/>
      <c r="CE202" s="272"/>
      <c r="CF202" s="272"/>
      <c r="CG202" s="272"/>
      <c r="CH202" s="272"/>
      <c r="CI202" s="272"/>
      <c r="CJ202" s="272"/>
      <c r="CK202" s="272"/>
      <c r="CL202" s="272"/>
      <c r="CM202" s="272"/>
      <c r="CN202" s="272"/>
      <c r="CO202" s="273"/>
      <c r="CQ202" s="229"/>
      <c r="CR202" s="231"/>
      <c r="CS202" s="231"/>
      <c r="CT202" s="231"/>
      <c r="CU202" s="231"/>
      <c r="CV202" s="231"/>
      <c r="CW202" s="231"/>
      <c r="CX202" s="231"/>
      <c r="CY202" s="231"/>
      <c r="CZ202" s="231"/>
      <c r="DA202" s="231"/>
      <c r="DB202" s="231"/>
      <c r="DC202" s="269"/>
      <c r="DD202" s="269"/>
      <c r="DE202" s="269"/>
      <c r="DF202" s="231"/>
      <c r="DG202" s="231"/>
      <c r="DH202" s="231"/>
      <c r="DI202" s="231"/>
      <c r="DJ202" s="240"/>
      <c r="DK202" s="240"/>
      <c r="DL202" s="240"/>
      <c r="DM202" s="240"/>
      <c r="DN202" s="240"/>
      <c r="DO202" s="240"/>
      <c r="DP202" s="240"/>
      <c r="DQ202" s="240"/>
      <c r="DR202" s="240"/>
      <c r="DS202" s="271"/>
      <c r="DT202" s="272"/>
      <c r="DU202" s="272"/>
      <c r="DV202" s="272"/>
      <c r="DW202" s="272"/>
      <c r="DX202" s="272"/>
      <c r="DY202" s="272"/>
      <c r="DZ202" s="272"/>
      <c r="EA202" s="272"/>
      <c r="EB202" s="272"/>
      <c r="EC202" s="272"/>
      <c r="ED202" s="272"/>
      <c r="EE202" s="272"/>
      <c r="EF202" s="272"/>
      <c r="EG202" s="272"/>
      <c r="EH202" s="272"/>
      <c r="EI202" s="272"/>
      <c r="EJ202" s="273"/>
      <c r="EL202" s="1402"/>
      <c r="EM202" s="229"/>
      <c r="EN202" s="229"/>
      <c r="EO202" s="229"/>
      <c r="EP202" s="229"/>
      <c r="EQ202" s="229"/>
      <c r="ER202" s="229"/>
      <c r="ES202" s="229"/>
      <c r="ET202" s="229"/>
      <c r="EU202" s="229"/>
      <c r="EW202" s="237"/>
      <c r="EX202" s="237"/>
      <c r="EY202" s="237"/>
      <c r="EZ202" s="237"/>
      <c r="FA202" s="237"/>
      <c r="FB202" s="237"/>
      <c r="FC202" s="237"/>
      <c r="FD202" s="237"/>
      <c r="FE202" s="237"/>
      <c r="FF202" s="237"/>
      <c r="FG202" s="964"/>
      <c r="FH202" s="247"/>
      <c r="FI202" s="247"/>
      <c r="FJ202" s="247"/>
      <c r="FK202" s="247"/>
      <c r="FL202" s="247"/>
      <c r="FN202" s="1362"/>
      <c r="FO202" s="1362"/>
      <c r="FP202" s="1364"/>
      <c r="FQ202" s="1362"/>
      <c r="FR202" s="1363"/>
    </row>
    <row r="203" spans="1:174" s="246" customFormat="1" ht="15" customHeight="1" outlineLevel="1">
      <c r="A203" s="246">
        <v>301050</v>
      </c>
      <c r="B203" s="302">
        <v>53</v>
      </c>
      <c r="C203" s="227" t="s">
        <v>143</v>
      </c>
      <c r="D203" s="228" t="s">
        <v>125</v>
      </c>
      <c r="E203" s="229" t="s">
        <v>20</v>
      </c>
      <c r="F203" s="231">
        <v>4002.28</v>
      </c>
      <c r="G203" s="230">
        <v>300</v>
      </c>
      <c r="H203" s="962">
        <f t="shared" ref="H203" si="4464">+F203+G203</f>
        <v>4302.2800000000007</v>
      </c>
      <c r="I203" s="231">
        <v>15</v>
      </c>
      <c r="J203" s="912">
        <v>1</v>
      </c>
      <c r="K203" s="234">
        <v>0</v>
      </c>
      <c r="L203" s="234">
        <v>0</v>
      </c>
      <c r="M203" s="912">
        <v>0</v>
      </c>
      <c r="N203" s="234">
        <v>0</v>
      </c>
      <c r="O203" s="234">
        <f t="shared" ref="O203" si="4465">SUM(J203:N203)</f>
        <v>1</v>
      </c>
      <c r="P203" s="235" t="s">
        <v>506</v>
      </c>
      <c r="Q203" s="268"/>
      <c r="R203" s="269">
        <f t="shared" ref="R203" si="4466">($F203/30/8*1.5)*Q203</f>
        <v>0</v>
      </c>
      <c r="S203" s="297"/>
      <c r="T203" s="269">
        <f t="shared" ref="T203" si="4467">($F203/30/8*2)*S203</f>
        <v>0</v>
      </c>
      <c r="U203" s="297"/>
      <c r="V203" s="231">
        <f t="shared" ref="V203" si="4468">($F203/30/8*1.5)*U203</f>
        <v>0</v>
      </c>
      <c r="W203" s="268"/>
      <c r="X203" s="269">
        <f t="shared" ref="X203" si="4469">($F203/30/8*2)*W203</f>
        <v>0</v>
      </c>
      <c r="Y203" s="297"/>
      <c r="Z203" s="269">
        <f t="shared" ref="Z203" si="4470">(($F203/30/8)*1.5)*Y203</f>
        <v>0</v>
      </c>
      <c r="AA203" s="931"/>
      <c r="AB203" s="269">
        <f t="shared" ref="AB203" si="4471">(($F203/30/8)*2)*AA203</f>
        <v>0</v>
      </c>
      <c r="AC203" s="238"/>
      <c r="AD203" s="231">
        <f t="shared" ref="AD203" si="4472">(($F203/30/8)*1.5)*AC203</f>
        <v>0</v>
      </c>
      <c r="AE203" s="238"/>
      <c r="AF203" s="231">
        <f t="shared" ref="AF203" si="4473">(($F203/30/8)*2)*AE203</f>
        <v>0</v>
      </c>
      <c r="AG203" s="231">
        <v>0</v>
      </c>
      <c r="AH203" s="231">
        <f t="shared" ref="AH203" si="4474">(($F203/30/8)*1.5)*AG203</f>
        <v>0</v>
      </c>
      <c r="AI203" s="238"/>
      <c r="AJ203" s="231">
        <f t="shared" ref="AJ203" si="4475">(($F203/30/8)*2)*AI203</f>
        <v>0</v>
      </c>
      <c r="AK203" s="230"/>
      <c r="AL203" s="230"/>
      <c r="AM203" s="230"/>
      <c r="AN203" s="230"/>
      <c r="AO203" s="230"/>
      <c r="AP203" s="230"/>
      <c r="AQ203" s="230"/>
      <c r="AR203" s="230"/>
      <c r="AS203" s="230"/>
      <c r="AT203" s="230"/>
      <c r="AU203" s="230"/>
      <c r="AV203" s="270"/>
      <c r="AW203" s="231">
        <f>((F203/30)*I203)*$J203</f>
        <v>2001.14</v>
      </c>
      <c r="AX203" s="269">
        <f>((G203/30)*I203)*$J203</f>
        <v>150</v>
      </c>
      <c r="AY203" s="231">
        <f t="shared" ref="AY203" si="4476">Q203</f>
        <v>0</v>
      </c>
      <c r="AZ203" s="231">
        <f t="shared" ref="AZ203" si="4477">R203</f>
        <v>0</v>
      </c>
      <c r="BA203" s="231">
        <f t="shared" ref="BA203" si="4478">S203</f>
        <v>0</v>
      </c>
      <c r="BB203" s="231">
        <f t="shared" ref="BB203" si="4479">T203</f>
        <v>0</v>
      </c>
      <c r="BC203" s="231">
        <f t="shared" ref="BC203" si="4480">AK203+AP203</f>
        <v>0</v>
      </c>
      <c r="BD203" s="231">
        <f t="shared" ref="BD203" si="4481">(AW203+AZ203+BB203+BC203)*0.1267</f>
        <v>253.54443800000001</v>
      </c>
      <c r="BE203" s="231">
        <f t="shared" ref="BE203" si="4482">SUM(AW203:BD203)-AY203-BA203</f>
        <v>2404.6844380000002</v>
      </c>
      <c r="BF203" s="231">
        <f t="shared" ref="BF203" si="4483">(($F203/30)*$I203)*$K203</f>
        <v>0</v>
      </c>
      <c r="BG203" s="231">
        <f>(($G203/30)*$I203)*$K203</f>
        <v>0</v>
      </c>
      <c r="BH203" s="231">
        <f t="shared" ref="BH203" si="4484">U203</f>
        <v>0</v>
      </c>
      <c r="BI203" s="231">
        <f t="shared" ref="BI203" si="4485">V203</f>
        <v>0</v>
      </c>
      <c r="BJ203" s="231">
        <f t="shared" ref="BJ203" si="4486">W203</f>
        <v>0</v>
      </c>
      <c r="BK203" s="231">
        <f t="shared" ref="BK203" si="4487">X203</f>
        <v>0</v>
      </c>
      <c r="BL203" s="231">
        <f t="shared" ref="BL203" si="4488">AL203+AQ203</f>
        <v>0</v>
      </c>
      <c r="BM203" s="231">
        <f t="shared" si="4463"/>
        <v>0</v>
      </c>
      <c r="BN203" s="230">
        <f t="shared" ref="BN203" si="4489">SUM(BF203:BM203)-BH203-BJ203</f>
        <v>0</v>
      </c>
      <c r="BO203" s="231">
        <f t="shared" ref="BO203" si="4490">(($F203/30)*$I203)*$L203</f>
        <v>0</v>
      </c>
      <c r="BP203" s="231">
        <f t="shared" ref="BP203" si="4491">(($G203/30)*$I203)*$L203</f>
        <v>0</v>
      </c>
      <c r="BQ203" s="231">
        <f t="shared" ref="BQ203" si="4492">Y203</f>
        <v>0</v>
      </c>
      <c r="BR203" s="231">
        <f t="shared" ref="BR203" si="4493">Z203</f>
        <v>0</v>
      </c>
      <c r="BS203" s="231">
        <f t="shared" ref="BS203" si="4494">AA203</f>
        <v>0</v>
      </c>
      <c r="BT203" s="231">
        <f t="shared" ref="BT203" si="4495">AB203</f>
        <v>0</v>
      </c>
      <c r="BU203" s="231">
        <f t="shared" ref="BU203" si="4496">AM203+AR203</f>
        <v>0</v>
      </c>
      <c r="BV203" s="231">
        <f t="shared" ref="BV203" si="4497">(BO203+BR203+BT203+BU203)*0.1267</f>
        <v>0</v>
      </c>
      <c r="BW203" s="231">
        <f t="shared" ref="BW203" si="4498">SUM(BO203:BV203)-BQ203-BS203</f>
        <v>0</v>
      </c>
      <c r="BX203" s="271">
        <f t="shared" ref="BX203" si="4499">(($F203/30)*$I203)*$M203</f>
        <v>0</v>
      </c>
      <c r="BY203" s="272">
        <f t="shared" ref="BY203" si="4500">(($G203/30)*$I203)*$M203</f>
        <v>0</v>
      </c>
      <c r="BZ203" s="272">
        <f t="shared" ref="BZ203" si="4501">AC203</f>
        <v>0</v>
      </c>
      <c r="CA203" s="272">
        <f t="shared" ref="CA203" si="4502">AD203</f>
        <v>0</v>
      </c>
      <c r="CB203" s="272">
        <f t="shared" ref="CB203" si="4503">AE203</f>
        <v>0</v>
      </c>
      <c r="CC203" s="272">
        <f t="shared" ref="CC203" si="4504">AF203</f>
        <v>0</v>
      </c>
      <c r="CD203" s="272">
        <f t="shared" ref="CD203" si="4505">AN203+AS203</f>
        <v>0</v>
      </c>
      <c r="CE203" s="272">
        <f t="shared" ref="CE203" si="4506">(BX203+CA203+CC203)*0.1267</f>
        <v>0</v>
      </c>
      <c r="CF203" s="272">
        <f t="shared" ref="CF203" si="4507">SUM(BX203:CE203)-BZ203-CB203</f>
        <v>0</v>
      </c>
      <c r="CG203" s="272">
        <f t="shared" ref="CG203" si="4508">(($F203/30)*$I203)*N203</f>
        <v>0</v>
      </c>
      <c r="CH203" s="272">
        <f t="shared" ref="CH203" si="4509">(($G203/30)*$I203)*$N203</f>
        <v>0</v>
      </c>
      <c r="CI203" s="272">
        <f t="shared" ref="CI203" si="4510">+AG203</f>
        <v>0</v>
      </c>
      <c r="CJ203" s="272">
        <f t="shared" ref="CJ203" si="4511">AH203</f>
        <v>0</v>
      </c>
      <c r="CK203" s="272">
        <f t="shared" ref="CK203" si="4512">AI203</f>
        <v>0</v>
      </c>
      <c r="CL203" s="272">
        <f t="shared" ref="CL203" si="4513">AJ203</f>
        <v>0</v>
      </c>
      <c r="CM203" s="272">
        <f t="shared" ref="CM203" si="4514">AO203+AT203</f>
        <v>0</v>
      </c>
      <c r="CN203" s="272">
        <f t="shared" ref="CN203" si="4515">(CG203+CJ203+CL203)*0.1267</f>
        <v>0</v>
      </c>
      <c r="CO203" s="273">
        <f t="shared" ref="CO203" si="4516">SUM(CG203:CN203)-CI203-CK203</f>
        <v>0</v>
      </c>
      <c r="CQ203" s="229" t="s">
        <v>20</v>
      </c>
      <c r="CR203" s="231">
        <f t="shared" ref="CR203" si="4517">IF($CQ203="PROQUIMA",$AW203+$BF203+$BO203+$BX203+$CG203,0)</f>
        <v>2001.14</v>
      </c>
      <c r="CS203" s="231">
        <f t="shared" ref="CS203" si="4518">IF($CQ203="PROQUIMA",$AX203+$BG203+$BP203+$BY203+$CH203,0)</f>
        <v>150</v>
      </c>
      <c r="CT203" s="231">
        <f t="shared" ref="CT203" si="4519">IF($CQ203="PROQUIMA",$AY203+$BH203+$BQ203+$BZ203+$CI203,0)</f>
        <v>0</v>
      </c>
      <c r="CU203" s="231">
        <f t="shared" ref="CU203" si="4520">IF($CQ203="PROQUIMA",$AZ203+$BI203+$BR203+$CA203+$CJ203,0)</f>
        <v>0</v>
      </c>
      <c r="CV203" s="231">
        <f t="shared" ref="CV203" si="4521">IF($CQ203="PROQUIMA",$BA203+$BJ203+$BS203+$CB203+$CK203,0)</f>
        <v>0</v>
      </c>
      <c r="CW203" s="231">
        <f t="shared" ref="CW203" si="4522">IF($CQ203="PROQUIMA",$BB203+$BK203+$BT203+$CC203+$CL203,0)</f>
        <v>0</v>
      </c>
      <c r="CX203" s="231">
        <f t="shared" ref="CX203" si="4523">IF($CQ203="PROQUIMA",$BC203+$BL203+$BU203+$CD203+$CM203,0)</f>
        <v>0</v>
      </c>
      <c r="CY203" s="231">
        <f t="shared" ref="CY203" si="4524">IF($CQ203="PROQUIMA",$BD203+$BM203+$BV203+$CE203+CN203,0)</f>
        <v>253.54443800000001</v>
      </c>
      <c r="CZ203" s="231">
        <f t="shared" ref="CZ203" si="4525">SUM(CR203:CY203)-CT203-CV203</f>
        <v>2404.6844380000002</v>
      </c>
      <c r="DA203" s="231">
        <f t="shared" ref="DA203" si="4526">IF($CQ203="UNHESA",$AW203+$BF203+$BO203+$BX203+$CG203,0)</f>
        <v>0</v>
      </c>
      <c r="DB203" s="231">
        <f t="shared" ref="DB203" si="4527">IF($CQ203="UNHESA",$AX203+$BG203+$BP203+$BY203+$CH203,0)</f>
        <v>0</v>
      </c>
      <c r="DC203" s="269">
        <f t="shared" ref="DC203" si="4528">IF($CQ203="UNHESA",$AY203+$BH203+$BQ203+$BZ203+$CI203,0)</f>
        <v>0</v>
      </c>
      <c r="DD203" s="269">
        <f t="shared" ref="DD203" si="4529">IF($CQ203="UNHESA",$AZ203+$BI203+$BR203+$CA203+$CJ203,0)</f>
        <v>0</v>
      </c>
      <c r="DE203" s="269">
        <f t="shared" ref="DE203" si="4530">IF($CQ203="UNHESA",$BA203+$BJ203+$BS203+$CB203+$CK203,0)</f>
        <v>0</v>
      </c>
      <c r="DF203" s="231">
        <f t="shared" ref="DF203" si="4531">IF($CQ203="UNHESA",$BB203+$BK203+$BT203+$CC203+$CL203,0)</f>
        <v>0</v>
      </c>
      <c r="DG203" s="231">
        <f t="shared" ref="DG203" si="4532">IF($CQ203="UNHESA",$BC203+$BL203+$BU203+$CD203+$CM203,0)</f>
        <v>0</v>
      </c>
      <c r="DH203" s="231">
        <f t="shared" ref="DH203" si="4533">IF($CQ203="UNHESA",$BD203+$BM203+$BV203+$CE203+$CN203,0)</f>
        <v>0</v>
      </c>
      <c r="DI203" s="231">
        <f t="shared" ref="DI203" si="4534">SUM(DA203:DH203)-DC203-DE203</f>
        <v>0</v>
      </c>
      <c r="DJ203" s="240">
        <f t="shared" ref="DJ203" si="4535">IF($CQ203="UNHESA LIQUIDOS",$AW203+$BF203+$BO203+$BX203+$CG203,0)</f>
        <v>0</v>
      </c>
      <c r="DK203" s="240">
        <f t="shared" ref="DK203" si="4536">IF($CQ203="UNHESA LIQUIDOS",$AX203+$BG203+$BP203+$BY203+$CH203,0)</f>
        <v>0</v>
      </c>
      <c r="DL203" s="240">
        <f t="shared" ref="DL203" si="4537">IF($CQ203="UNHESA LIQUIDOS",$AY203+$BH203+$BQ203+$BZ203+$CI203,0)</f>
        <v>0</v>
      </c>
      <c r="DM203" s="240">
        <f t="shared" ref="DM203" si="4538">IF($CQ203="UNHESA LIQUIDOS",$AZ203+$BI203+$BR203+$CA203+$CJ203,0)</f>
        <v>0</v>
      </c>
      <c r="DN203" s="240">
        <f t="shared" ref="DN203" si="4539">IF($CQ203="UNHESA LIQUIDOS",$BA203+$BJ203+$BS203+$CB203+$CK203,0)</f>
        <v>0</v>
      </c>
      <c r="DO203" s="240">
        <f t="shared" ref="DO203" si="4540">IF($CQ203="UNHESA LIQUIDOS",$BB203+$BK203+$BT203+$CC203+$CL203,0)</f>
        <v>0</v>
      </c>
      <c r="DP203" s="240">
        <f t="shared" ref="DP203" si="4541">IF($CQ203="UNHESA LIQUIDOS",$BC203+$BL203+$BU203+$CD203+$CM203,0)</f>
        <v>0</v>
      </c>
      <c r="DQ203" s="240">
        <f t="shared" ref="DQ203" si="4542">IF($CQ203="UNHESA LIQUIDOS",$BD203+$BM203+$BV203+$CE203+$CN203,0)</f>
        <v>0</v>
      </c>
      <c r="DR203" s="240">
        <f t="shared" ref="DR203" si="4543">SUM(DJ203:DQ203)-DL203-DN203</f>
        <v>0</v>
      </c>
      <c r="DS203" s="271"/>
      <c r="DT203" s="272"/>
      <c r="DU203" s="272"/>
      <c r="DV203" s="272"/>
      <c r="DW203" s="272"/>
      <c r="DX203" s="272"/>
      <c r="DY203" s="272"/>
      <c r="DZ203" s="272"/>
      <c r="EA203" s="272"/>
      <c r="EB203" s="272"/>
      <c r="EC203" s="272"/>
      <c r="ED203" s="272"/>
      <c r="EE203" s="272"/>
      <c r="EF203" s="272"/>
      <c r="EG203" s="272"/>
      <c r="EH203" s="272"/>
      <c r="EI203" s="272"/>
      <c r="EJ203" s="273"/>
      <c r="EK203" s="246">
        <v>42.91</v>
      </c>
      <c r="EL203" s="1402">
        <v>47.56</v>
      </c>
      <c r="EM203" s="229">
        <v>729.54</v>
      </c>
      <c r="EN203" s="229"/>
      <c r="EO203" s="229">
        <f>254.75*2</f>
        <v>509.5</v>
      </c>
      <c r="EP203" s="229"/>
      <c r="EQ203" s="229"/>
      <c r="ER203" s="229">
        <v>1505.8</v>
      </c>
      <c r="ES203" s="1725">
        <f>76.66*2</f>
        <v>153.32</v>
      </c>
      <c r="ET203" s="229"/>
      <c r="EU203" s="229">
        <f t="shared" ref="EU203" si="4544">+EP203+EQ203+ER203</f>
        <v>1505.8</v>
      </c>
      <c r="EV203" s="913"/>
      <c r="EW203" s="237">
        <f t="shared" ref="EW203" si="4545">IF($I203&lt;=15,EL203/2,EL203)</f>
        <v>23.78</v>
      </c>
      <c r="EX203" s="237">
        <f t="shared" ref="EX203" si="4546">IF($I203&lt;=15,EM203/2,EM203)</f>
        <v>364.77</v>
      </c>
      <c r="EY203" s="237">
        <f t="shared" ref="EY203" si="4547">IF($I203&lt;=15,EN203/2,EN203)</f>
        <v>0</v>
      </c>
      <c r="EZ203" s="237">
        <f t="shared" ref="EZ203" si="4548">IF($I203&lt;=15,EO203/2,EO203)</f>
        <v>254.75</v>
      </c>
      <c r="FA203" s="237">
        <f t="shared" ref="FA203" si="4549">IF($I203&lt;=15,EP203/2,EP203)</f>
        <v>0</v>
      </c>
      <c r="FB203" s="237">
        <f t="shared" ref="FB203" si="4550">IF($I203&lt;=15,EQ203/2,EQ203)</f>
        <v>0</v>
      </c>
      <c r="FC203" s="237">
        <f t="shared" ref="FC203" si="4551">IF($I203&lt;=15,ER203/2,ER203)</f>
        <v>752.9</v>
      </c>
      <c r="FD203" s="237">
        <f t="shared" ref="FD203" si="4552">IF($I203&lt;=15,ES203/2,ES203)</f>
        <v>76.66</v>
      </c>
      <c r="FE203" s="237">
        <f t="shared" ref="FE203" si="4553">IF($I203&lt;=15,ET203/2,ET203)</f>
        <v>0</v>
      </c>
      <c r="FF203" s="237">
        <f t="shared" ref="FF203" si="4554">IF($I203&lt;=15,EU203/2,EU203)</f>
        <v>752.9</v>
      </c>
      <c r="FG203" s="247">
        <v>1</v>
      </c>
      <c r="FH203" s="247">
        <v>0</v>
      </c>
      <c r="FI203" s="247">
        <v>0</v>
      </c>
      <c r="FJ203" s="247">
        <v>0</v>
      </c>
      <c r="FK203" s="247">
        <v>0</v>
      </c>
      <c r="FL203" s="247">
        <v>1</v>
      </c>
      <c r="FN203" s="1370">
        <f t="shared" ref="FN203" si="4555">(((F203/30/8)*1.5)*(Q203+U203+Y203))-(AZ203+BI203+BR203)</f>
        <v>0</v>
      </c>
      <c r="FO203" s="1370">
        <f t="shared" ref="FO203" si="4556">(((F203/30/8)*2)*(S203+W203+AA203))-(BB203+BK203+BT203)</f>
        <v>0</v>
      </c>
      <c r="FP203" s="1371">
        <f t="shared" ref="FP203" si="4557">(SUM(AW203:CF203))-(SUM(CR203:DR203))</f>
        <v>0</v>
      </c>
      <c r="FQ203" s="1370">
        <f t="shared" ref="FQ203" si="4558">(F203/30*I203)-(CR203+DA203+DJ203)</f>
        <v>0</v>
      </c>
      <c r="FR203" s="1372">
        <f t="shared" ref="FR203" si="4559">(SUM(EL203:EU203))-((SUM(EW203:FF203))*$FR$5)</f>
        <v>2225.7599999999998</v>
      </c>
    </row>
    <row r="204" spans="1:174" s="246" customFormat="1" ht="15" customHeight="1" outlineLevel="1">
      <c r="B204" s="302"/>
      <c r="C204" s="1175"/>
      <c r="D204" s="265"/>
      <c r="F204" s="959">
        <f>SUM(F202:F203)</f>
        <v>4002.28</v>
      </c>
      <c r="G204" s="959">
        <f t="shared" ref="G204:H204" si="4560">SUM(G202:G203)</f>
        <v>300</v>
      </c>
      <c r="H204" s="959">
        <f t="shared" si="4560"/>
        <v>4302.2800000000007</v>
      </c>
      <c r="I204" s="877"/>
      <c r="J204" s="961"/>
      <c r="K204" s="1177"/>
      <c r="L204" s="1177"/>
      <c r="M204" s="1178"/>
      <c r="N204" s="1178"/>
      <c r="O204" s="1177"/>
      <c r="P204" s="756"/>
      <c r="Q204" s="959">
        <f t="shared" ref="Q204" si="4561">SUM(Q202:Q203)</f>
        <v>0</v>
      </c>
      <c r="R204" s="959">
        <f t="shared" ref="R204" si="4562">SUM(R202:R203)</f>
        <v>0</v>
      </c>
      <c r="S204" s="959">
        <f t="shared" ref="S204" si="4563">SUM(S202:S203)</f>
        <v>0</v>
      </c>
      <c r="T204" s="959">
        <f t="shared" ref="T204" si="4564">SUM(T202:T203)</f>
        <v>0</v>
      </c>
      <c r="U204" s="959">
        <f t="shared" ref="U204" si="4565">SUM(U202:U203)</f>
        <v>0</v>
      </c>
      <c r="V204" s="959">
        <f t="shared" ref="V204" si="4566">SUM(V202:V203)</f>
        <v>0</v>
      </c>
      <c r="W204" s="959">
        <f t="shared" ref="W204" si="4567">SUM(W202:W203)</f>
        <v>0</v>
      </c>
      <c r="X204" s="959">
        <f t="shared" ref="X204" si="4568">SUM(X202:X203)</f>
        <v>0</v>
      </c>
      <c r="Y204" s="959">
        <f t="shared" ref="Y204" si="4569">SUM(Y202:Y203)</f>
        <v>0</v>
      </c>
      <c r="Z204" s="959">
        <f t="shared" ref="Z204" si="4570">SUM(Z202:Z203)</f>
        <v>0</v>
      </c>
      <c r="AA204" s="959">
        <f t="shared" ref="AA204" si="4571">SUM(AA202:AA203)</f>
        <v>0</v>
      </c>
      <c r="AB204" s="959">
        <f t="shared" ref="AB204" si="4572">SUM(AB202:AB203)</f>
        <v>0</v>
      </c>
      <c r="AC204" s="959">
        <f t="shared" ref="AC204" si="4573">SUM(AC202:AC203)</f>
        <v>0</v>
      </c>
      <c r="AD204" s="959">
        <f t="shared" ref="AD204" si="4574">SUM(AD202:AD203)</f>
        <v>0</v>
      </c>
      <c r="AE204" s="959">
        <f t="shared" ref="AE204" si="4575">SUM(AE202:AE203)</f>
        <v>0</v>
      </c>
      <c r="AF204" s="959">
        <f t="shared" ref="AF204" si="4576">SUM(AF202:AF203)</f>
        <v>0</v>
      </c>
      <c r="AG204" s="959">
        <f t="shared" ref="AG204" si="4577">SUM(AG202:AG203)</f>
        <v>0</v>
      </c>
      <c r="AH204" s="959">
        <f t="shared" ref="AH204" si="4578">SUM(AH202:AH203)</f>
        <v>0</v>
      </c>
      <c r="AI204" s="959">
        <f t="shared" ref="AI204" si="4579">SUM(AI202:AI203)</f>
        <v>0</v>
      </c>
      <c r="AJ204" s="959">
        <f t="shared" ref="AJ204" si="4580">SUM(AJ202:AJ203)</f>
        <v>0</v>
      </c>
      <c r="AK204" s="959">
        <f t="shared" ref="AK204" si="4581">SUM(AK202:AK203)</f>
        <v>0</v>
      </c>
      <c r="AL204" s="959">
        <f t="shared" ref="AL204" si="4582">SUM(AL202:AL203)</f>
        <v>0</v>
      </c>
      <c r="AM204" s="959">
        <f t="shared" ref="AM204" si="4583">SUM(AM202:AM203)</f>
        <v>0</v>
      </c>
      <c r="AN204" s="959">
        <f t="shared" ref="AN204" si="4584">SUM(AN202:AN203)</f>
        <v>0</v>
      </c>
      <c r="AO204" s="959">
        <f t="shared" ref="AO204" si="4585">SUM(AO202:AO203)</f>
        <v>0</v>
      </c>
      <c r="AP204" s="959">
        <f t="shared" ref="AP204" si="4586">SUM(AP202:AP203)</f>
        <v>0</v>
      </c>
      <c r="AQ204" s="959">
        <f t="shared" ref="AQ204" si="4587">SUM(AQ202:AQ203)</f>
        <v>0</v>
      </c>
      <c r="AR204" s="959">
        <f t="shared" ref="AR204" si="4588">SUM(AR202:AR203)</f>
        <v>0</v>
      </c>
      <c r="AS204" s="959">
        <f t="shared" ref="AS204" si="4589">SUM(AS202:AS203)</f>
        <v>0</v>
      </c>
      <c r="AT204" s="959">
        <f t="shared" ref="AT204" si="4590">SUM(AT202:AT203)</f>
        <v>0</v>
      </c>
      <c r="AU204" s="959">
        <f t="shared" ref="AU204" si="4591">SUM(AU202:AU203)</f>
        <v>0</v>
      </c>
      <c r="AV204" s="959">
        <f t="shared" ref="AV204" si="4592">SUM(AV202:AV203)</f>
        <v>0</v>
      </c>
      <c r="AW204" s="959">
        <f t="shared" ref="AW204" si="4593">SUM(AW202:AW203)</f>
        <v>2001.14</v>
      </c>
      <c r="AX204" s="959">
        <f t="shared" ref="AX204" si="4594">SUM(AX202:AX203)</f>
        <v>150</v>
      </c>
      <c r="AY204" s="959">
        <f t="shared" ref="AY204" si="4595">SUM(AY202:AY203)</f>
        <v>0</v>
      </c>
      <c r="AZ204" s="959">
        <f t="shared" ref="AZ204" si="4596">SUM(AZ202:AZ203)</f>
        <v>0</v>
      </c>
      <c r="BA204" s="959">
        <f t="shared" ref="BA204" si="4597">SUM(BA202:BA203)</f>
        <v>0</v>
      </c>
      <c r="BB204" s="959">
        <f t="shared" ref="BB204" si="4598">SUM(BB202:BB203)</f>
        <v>0</v>
      </c>
      <c r="BC204" s="959">
        <f t="shared" ref="BC204" si="4599">SUM(BC202:BC203)</f>
        <v>0</v>
      </c>
      <c r="BD204" s="959">
        <f t="shared" ref="BD204" si="4600">SUM(BD202:BD203)</f>
        <v>253.54443800000001</v>
      </c>
      <c r="BE204" s="959">
        <f t="shared" ref="BE204" si="4601">SUM(BE202:BE203)</f>
        <v>2404.6844380000002</v>
      </c>
      <c r="BF204" s="959">
        <f t="shared" ref="BF204" si="4602">SUM(BF202:BF203)</f>
        <v>0</v>
      </c>
      <c r="BG204" s="959">
        <f t="shared" ref="BG204" si="4603">SUM(BG202:BG203)</f>
        <v>0</v>
      </c>
      <c r="BH204" s="959">
        <f t="shared" ref="BH204" si="4604">SUM(BH202:BH203)</f>
        <v>0</v>
      </c>
      <c r="BI204" s="959">
        <f t="shared" ref="BI204" si="4605">SUM(BI202:BI203)</f>
        <v>0</v>
      </c>
      <c r="BJ204" s="959">
        <f t="shared" ref="BJ204" si="4606">SUM(BJ202:BJ203)</f>
        <v>0</v>
      </c>
      <c r="BK204" s="959">
        <f t="shared" ref="BK204" si="4607">SUM(BK202:BK203)</f>
        <v>0</v>
      </c>
      <c r="BL204" s="959">
        <f t="shared" ref="BL204" si="4608">SUM(BL202:BL203)</f>
        <v>0</v>
      </c>
      <c r="BM204" s="959">
        <f t="shared" ref="BM204" si="4609">SUM(BM202:BM203)</f>
        <v>0</v>
      </c>
      <c r="BN204" s="959">
        <f t="shared" ref="BN204" si="4610">SUM(BN202:BN203)</f>
        <v>0</v>
      </c>
      <c r="BO204" s="959">
        <f t="shared" ref="BO204" si="4611">SUM(BO202:BO203)</f>
        <v>0</v>
      </c>
      <c r="BP204" s="959">
        <f t="shared" ref="BP204" si="4612">SUM(BP202:BP203)</f>
        <v>0</v>
      </c>
      <c r="BQ204" s="959">
        <f t="shared" ref="BQ204" si="4613">SUM(BQ202:BQ203)</f>
        <v>0</v>
      </c>
      <c r="BR204" s="959">
        <f t="shared" ref="BR204" si="4614">SUM(BR202:BR203)</f>
        <v>0</v>
      </c>
      <c r="BS204" s="959">
        <f t="shared" ref="BS204" si="4615">SUM(BS202:BS203)</f>
        <v>0</v>
      </c>
      <c r="BT204" s="959">
        <f t="shared" ref="BT204" si="4616">SUM(BT202:BT203)</f>
        <v>0</v>
      </c>
      <c r="BU204" s="959">
        <f t="shared" ref="BU204" si="4617">SUM(BU202:BU203)</f>
        <v>0</v>
      </c>
      <c r="BV204" s="959">
        <f t="shared" ref="BV204" si="4618">SUM(BV202:BV203)</f>
        <v>0</v>
      </c>
      <c r="BW204" s="959">
        <f t="shared" ref="BW204" si="4619">SUM(BW202:BW203)</f>
        <v>0</v>
      </c>
      <c r="BX204" s="959">
        <f t="shared" ref="BX204" si="4620">SUM(BX202:BX203)</f>
        <v>0</v>
      </c>
      <c r="BY204" s="959">
        <f t="shared" ref="BY204" si="4621">SUM(BY202:BY203)</f>
        <v>0</v>
      </c>
      <c r="BZ204" s="959">
        <f t="shared" ref="BZ204" si="4622">SUM(BZ202:BZ203)</f>
        <v>0</v>
      </c>
      <c r="CA204" s="959">
        <f t="shared" ref="CA204" si="4623">SUM(CA202:CA203)</f>
        <v>0</v>
      </c>
      <c r="CB204" s="959">
        <f t="shared" ref="CB204" si="4624">SUM(CB202:CB203)</f>
        <v>0</v>
      </c>
      <c r="CC204" s="959">
        <f t="shared" ref="CC204" si="4625">SUM(CC202:CC203)</f>
        <v>0</v>
      </c>
      <c r="CD204" s="959">
        <f t="shared" ref="CD204" si="4626">SUM(CD202:CD203)</f>
        <v>0</v>
      </c>
      <c r="CE204" s="959">
        <f t="shared" ref="CE204" si="4627">SUM(CE202:CE203)</f>
        <v>0</v>
      </c>
      <c r="CF204" s="959">
        <f t="shared" ref="CF204" si="4628">SUM(CF202:CF203)</f>
        <v>0</v>
      </c>
      <c r="CG204" s="959">
        <f t="shared" ref="CG204" si="4629">SUM(CG202:CG203)</f>
        <v>0</v>
      </c>
      <c r="CH204" s="959">
        <f t="shared" ref="CH204" si="4630">SUM(CH202:CH203)</f>
        <v>0</v>
      </c>
      <c r="CI204" s="959">
        <f t="shared" ref="CI204" si="4631">SUM(CI202:CI203)</f>
        <v>0</v>
      </c>
      <c r="CJ204" s="959">
        <f t="shared" ref="CJ204" si="4632">SUM(CJ202:CJ203)</f>
        <v>0</v>
      </c>
      <c r="CK204" s="959">
        <f t="shared" ref="CK204" si="4633">SUM(CK202:CK203)</f>
        <v>0</v>
      </c>
      <c r="CL204" s="959">
        <f t="shared" ref="CL204" si="4634">SUM(CL202:CL203)</f>
        <v>0</v>
      </c>
      <c r="CM204" s="959">
        <f t="shared" ref="CM204" si="4635">SUM(CM202:CM203)</f>
        <v>0</v>
      </c>
      <c r="CN204" s="959">
        <f t="shared" ref="CN204" si="4636">SUM(CN202:CN203)</f>
        <v>0</v>
      </c>
      <c r="CO204" s="959">
        <f t="shared" ref="CO204" si="4637">SUM(CO202:CO203)</f>
        <v>0</v>
      </c>
      <c r="CP204" s="959">
        <f t="shared" ref="CP204" si="4638">SUM(CP202:CP203)</f>
        <v>0</v>
      </c>
      <c r="CQ204" s="959">
        <f t="shared" ref="CQ204" si="4639">SUM(CQ202:CQ203)</f>
        <v>0</v>
      </c>
      <c r="CR204" s="959">
        <f t="shared" ref="CR204" si="4640">SUM(CR202:CR203)</f>
        <v>2001.14</v>
      </c>
      <c r="CS204" s="959">
        <f t="shared" ref="CS204" si="4641">SUM(CS202:CS203)</f>
        <v>150</v>
      </c>
      <c r="CT204" s="959">
        <f t="shared" ref="CT204" si="4642">SUM(CT202:CT203)</f>
        <v>0</v>
      </c>
      <c r="CU204" s="959">
        <f t="shared" ref="CU204" si="4643">SUM(CU202:CU203)</f>
        <v>0</v>
      </c>
      <c r="CV204" s="959">
        <f t="shared" ref="CV204" si="4644">SUM(CV202:CV203)</f>
        <v>0</v>
      </c>
      <c r="CW204" s="959">
        <f t="shared" ref="CW204" si="4645">SUM(CW202:CW203)</f>
        <v>0</v>
      </c>
      <c r="CX204" s="959">
        <f t="shared" ref="CX204" si="4646">SUM(CX202:CX203)</f>
        <v>0</v>
      </c>
      <c r="CY204" s="959">
        <f t="shared" ref="CY204" si="4647">SUM(CY202:CY203)</f>
        <v>253.54443800000001</v>
      </c>
      <c r="CZ204" s="959">
        <f t="shared" ref="CZ204" si="4648">SUM(CZ202:CZ203)</f>
        <v>2404.6844380000002</v>
      </c>
      <c r="DA204" s="959">
        <f t="shared" ref="DA204" si="4649">SUM(DA202:DA203)</f>
        <v>0</v>
      </c>
      <c r="DB204" s="959">
        <f t="shared" ref="DB204" si="4650">SUM(DB202:DB203)</f>
        <v>0</v>
      </c>
      <c r="DC204" s="959">
        <f t="shared" ref="DC204" si="4651">SUM(DC202:DC203)</f>
        <v>0</v>
      </c>
      <c r="DD204" s="959">
        <f t="shared" ref="DD204" si="4652">SUM(DD202:DD203)</f>
        <v>0</v>
      </c>
      <c r="DE204" s="959">
        <f t="shared" ref="DE204" si="4653">SUM(DE202:DE203)</f>
        <v>0</v>
      </c>
      <c r="DF204" s="959">
        <f t="shared" ref="DF204" si="4654">SUM(DF202:DF203)</f>
        <v>0</v>
      </c>
      <c r="DG204" s="959">
        <f t="shared" ref="DG204" si="4655">SUM(DG202:DG203)</f>
        <v>0</v>
      </c>
      <c r="DH204" s="959">
        <f t="shared" ref="DH204" si="4656">SUM(DH202:DH203)</f>
        <v>0</v>
      </c>
      <c r="DI204" s="959">
        <f t="shared" ref="DI204" si="4657">SUM(DI202:DI203)</f>
        <v>0</v>
      </c>
      <c r="DJ204" s="959">
        <f t="shared" ref="DJ204" si="4658">SUM(DJ202:DJ203)</f>
        <v>0</v>
      </c>
      <c r="DK204" s="959">
        <f t="shared" ref="DK204" si="4659">SUM(DK202:DK203)</f>
        <v>0</v>
      </c>
      <c r="DL204" s="959">
        <f t="shared" ref="DL204" si="4660">SUM(DL202:DL203)</f>
        <v>0</v>
      </c>
      <c r="DM204" s="959">
        <f t="shared" ref="DM204" si="4661">SUM(DM202:DM203)</f>
        <v>0</v>
      </c>
      <c r="DN204" s="959">
        <f t="shared" ref="DN204" si="4662">SUM(DN202:DN203)</f>
        <v>0</v>
      </c>
      <c r="DO204" s="959">
        <f t="shared" ref="DO204" si="4663">SUM(DO202:DO203)</f>
        <v>0</v>
      </c>
      <c r="DP204" s="959">
        <f t="shared" ref="DP204" si="4664">SUM(DP202:DP203)</f>
        <v>0</v>
      </c>
      <c r="DQ204" s="959">
        <f t="shared" ref="DQ204" si="4665">SUM(DQ202:DQ203)</f>
        <v>0</v>
      </c>
      <c r="DR204" s="959">
        <f t="shared" ref="DR204" si="4666">SUM(DR202:DR203)</f>
        <v>0</v>
      </c>
      <c r="DS204" s="959">
        <f t="shared" ref="DS204" si="4667">SUM(DS202:DS203)</f>
        <v>0</v>
      </c>
      <c r="DT204" s="959">
        <f t="shared" ref="DT204" si="4668">SUM(DT202:DT203)</f>
        <v>0</v>
      </c>
      <c r="DU204" s="959">
        <f t="shared" ref="DU204" si="4669">SUM(DU202:DU203)</f>
        <v>0</v>
      </c>
      <c r="DV204" s="959">
        <f t="shared" ref="DV204" si="4670">SUM(DV202:DV203)</f>
        <v>0</v>
      </c>
      <c r="DW204" s="959">
        <f t="shared" ref="DW204" si="4671">SUM(DW202:DW203)</f>
        <v>0</v>
      </c>
      <c r="DX204" s="959">
        <f t="shared" ref="DX204" si="4672">SUM(DX202:DX203)</f>
        <v>0</v>
      </c>
      <c r="DY204" s="959">
        <f t="shared" ref="DY204" si="4673">SUM(DY202:DY203)</f>
        <v>0</v>
      </c>
      <c r="DZ204" s="959">
        <f t="shared" ref="DZ204" si="4674">SUM(DZ202:DZ203)</f>
        <v>0</v>
      </c>
      <c r="EA204" s="959">
        <f t="shared" ref="EA204" si="4675">SUM(EA202:EA203)</f>
        <v>0</v>
      </c>
      <c r="EB204" s="959">
        <f t="shared" ref="EB204" si="4676">SUM(EB202:EB203)</f>
        <v>0</v>
      </c>
      <c r="EC204" s="959">
        <f t="shared" ref="EC204" si="4677">SUM(EC202:EC203)</f>
        <v>0</v>
      </c>
      <c r="ED204" s="959">
        <f t="shared" ref="ED204" si="4678">SUM(ED202:ED203)</f>
        <v>0</v>
      </c>
      <c r="EE204" s="959">
        <f t="shared" ref="EE204" si="4679">SUM(EE202:EE203)</f>
        <v>0</v>
      </c>
      <c r="EF204" s="959">
        <f t="shared" ref="EF204" si="4680">SUM(EF202:EF203)</f>
        <v>0</v>
      </c>
      <c r="EG204" s="959">
        <f t="shared" ref="EG204" si="4681">SUM(EG202:EG203)</f>
        <v>0</v>
      </c>
      <c r="EH204" s="959">
        <f t="shared" ref="EH204" si="4682">SUM(EH202:EH203)</f>
        <v>0</v>
      </c>
      <c r="EI204" s="959">
        <f t="shared" ref="EI204" si="4683">SUM(EI202:EI203)</f>
        <v>0</v>
      </c>
      <c r="EJ204" s="959">
        <f t="shared" ref="EJ204" si="4684">SUM(EJ202:EJ203)</f>
        <v>0</v>
      </c>
      <c r="EK204" s="959">
        <f t="shared" ref="EK204" si="4685">SUM(EK202:EK203)</f>
        <v>42.91</v>
      </c>
      <c r="EL204" s="959">
        <f t="shared" ref="EL204" si="4686">SUM(EL202:EL203)</f>
        <v>47.56</v>
      </c>
      <c r="EM204" s="959">
        <f t="shared" ref="EM204" si="4687">SUM(EM202:EM203)</f>
        <v>729.54</v>
      </c>
      <c r="EN204" s="959">
        <f t="shared" ref="EN204" si="4688">SUM(EN202:EN203)</f>
        <v>0</v>
      </c>
      <c r="EO204" s="959">
        <f t="shared" ref="EO204" si="4689">SUM(EO202:EO203)</f>
        <v>509.5</v>
      </c>
      <c r="EP204" s="959">
        <f t="shared" ref="EP204" si="4690">SUM(EP202:EP203)</f>
        <v>0</v>
      </c>
      <c r="EQ204" s="959">
        <f t="shared" ref="EQ204" si="4691">SUM(EQ202:EQ203)</f>
        <v>0</v>
      </c>
      <c r="ER204" s="959">
        <f t="shared" ref="ER204" si="4692">SUM(ER202:ER203)</f>
        <v>1505.8</v>
      </c>
      <c r="ES204" s="959">
        <f t="shared" ref="ES204" si="4693">SUM(ES202:ES203)</f>
        <v>153.32</v>
      </c>
      <c r="ET204" s="959">
        <f t="shared" ref="ET204" si="4694">SUM(ET202:ET203)</f>
        <v>0</v>
      </c>
      <c r="EU204" s="959">
        <f t="shared" ref="EU204" si="4695">SUM(EU202:EU203)</f>
        <v>1505.8</v>
      </c>
      <c r="EV204" s="959">
        <f t="shared" ref="EV204" si="4696">SUM(EV202:EV203)</f>
        <v>0</v>
      </c>
      <c r="EW204" s="959">
        <f t="shared" ref="EW204" si="4697">SUM(EW202:EW203)</f>
        <v>23.78</v>
      </c>
      <c r="EX204" s="959">
        <f t="shared" ref="EX204" si="4698">SUM(EX202:EX203)</f>
        <v>364.77</v>
      </c>
      <c r="EY204" s="959">
        <f t="shared" ref="EY204" si="4699">SUM(EY202:EY203)</f>
        <v>0</v>
      </c>
      <c r="EZ204" s="959">
        <f t="shared" ref="EZ204" si="4700">SUM(EZ202:EZ203)</f>
        <v>254.75</v>
      </c>
      <c r="FA204" s="959">
        <f t="shared" ref="FA204" si="4701">SUM(FA202:FA203)</f>
        <v>0</v>
      </c>
      <c r="FB204" s="959">
        <f t="shared" ref="FB204" si="4702">SUM(FB202:FB203)</f>
        <v>0</v>
      </c>
      <c r="FC204" s="959">
        <f t="shared" ref="FC204" si="4703">SUM(FC202:FC203)</f>
        <v>752.9</v>
      </c>
      <c r="FD204" s="959">
        <f t="shared" ref="FD204" si="4704">SUM(FD202:FD203)</f>
        <v>76.66</v>
      </c>
      <c r="FE204" s="959">
        <f t="shared" ref="FE204" si="4705">SUM(FE202:FE203)</f>
        <v>0</v>
      </c>
      <c r="FF204" s="959">
        <f t="shared" ref="FF204" si="4706">SUM(FF202:FF203)</f>
        <v>752.9</v>
      </c>
      <c r="FG204" s="1182"/>
      <c r="FH204" s="1182"/>
      <c r="FI204" s="1182"/>
      <c r="FJ204" s="1182"/>
      <c r="FK204" s="1182"/>
      <c r="FL204" s="1183"/>
    </row>
    <row r="205" spans="1:174" s="246" customFormat="1" ht="15" customHeight="1" outlineLevel="1">
      <c r="B205" s="302"/>
      <c r="C205" s="1175"/>
      <c r="D205" s="265"/>
      <c r="F205" s="959"/>
      <c r="G205" s="959"/>
      <c r="H205" s="959"/>
      <c r="I205" s="877"/>
      <c r="J205" s="961"/>
      <c r="K205" s="1177"/>
      <c r="L205" s="1177"/>
      <c r="M205" s="1178"/>
      <c r="N205" s="1178"/>
      <c r="O205" s="1177"/>
      <c r="P205" s="756"/>
      <c r="Q205" s="959"/>
      <c r="R205" s="959"/>
      <c r="S205" s="959"/>
      <c r="T205" s="959"/>
      <c r="U205" s="959"/>
      <c r="V205" s="959"/>
      <c r="W205" s="959"/>
      <c r="X205" s="959"/>
      <c r="Y205" s="959"/>
      <c r="Z205" s="959"/>
      <c r="AA205" s="959"/>
      <c r="AB205" s="959"/>
      <c r="AC205" s="959"/>
      <c r="AD205" s="959"/>
      <c r="AE205" s="959"/>
      <c r="AF205" s="959"/>
      <c r="AG205" s="959"/>
      <c r="AH205" s="959"/>
      <c r="AI205" s="959"/>
      <c r="AJ205" s="959"/>
      <c r="AK205" s="959"/>
      <c r="AL205" s="959"/>
      <c r="AM205" s="959"/>
      <c r="AN205" s="959"/>
      <c r="AO205" s="959"/>
      <c r="AP205" s="959"/>
      <c r="AQ205" s="959"/>
      <c r="AR205" s="959"/>
      <c r="AS205" s="959"/>
      <c r="AT205" s="959"/>
      <c r="AU205" s="959"/>
      <c r="AV205" s="959"/>
      <c r="AW205" s="1327"/>
      <c r="AX205" s="959"/>
      <c r="AY205" s="959"/>
      <c r="AZ205" s="959"/>
      <c r="BA205" s="959"/>
      <c r="BB205" s="959"/>
      <c r="BC205" s="959"/>
      <c r="BD205" s="959"/>
      <c r="BE205" s="959"/>
      <c r="BF205" s="959"/>
      <c r="BG205" s="959"/>
      <c r="BH205" s="959"/>
      <c r="BI205" s="959"/>
      <c r="BJ205" s="959"/>
      <c r="BK205" s="959"/>
      <c r="BL205" s="959"/>
      <c r="BM205" s="959"/>
      <c r="BN205" s="959"/>
      <c r="BO205" s="959"/>
      <c r="BP205" s="959"/>
      <c r="BQ205" s="959"/>
      <c r="BR205" s="959"/>
      <c r="BS205" s="959"/>
      <c r="BT205" s="959"/>
      <c r="BU205" s="959"/>
      <c r="BV205" s="959"/>
      <c r="BW205" s="959"/>
      <c r="BX205" s="959"/>
      <c r="BY205" s="959"/>
      <c r="BZ205" s="959"/>
      <c r="CA205" s="959"/>
      <c r="CB205" s="959"/>
      <c r="CC205" s="959"/>
      <c r="CD205" s="959"/>
      <c r="CE205" s="959"/>
      <c r="CF205" s="959"/>
      <c r="CG205" s="959"/>
      <c r="CH205" s="959"/>
      <c r="CI205" s="959"/>
      <c r="CJ205" s="959"/>
      <c r="CK205" s="959"/>
      <c r="CL205" s="959"/>
      <c r="CM205" s="959"/>
      <c r="CN205" s="959"/>
      <c r="CO205" s="959"/>
      <c r="CP205" s="959"/>
      <c r="CQ205" s="959"/>
      <c r="CR205" s="959"/>
      <c r="CS205" s="959"/>
      <c r="CT205" s="959"/>
      <c r="CU205" s="959"/>
      <c r="CV205" s="959"/>
      <c r="CW205" s="959"/>
      <c r="CX205" s="959"/>
      <c r="CY205" s="959"/>
      <c r="CZ205" s="959"/>
      <c r="DA205" s="959"/>
      <c r="DB205" s="959"/>
      <c r="DC205" s="959"/>
      <c r="DD205" s="959"/>
      <c r="DE205" s="959"/>
      <c r="DF205" s="959"/>
      <c r="DG205" s="959"/>
      <c r="DH205" s="959"/>
      <c r="DI205" s="959"/>
      <c r="DJ205" s="959"/>
      <c r="DK205" s="959"/>
      <c r="DL205" s="959"/>
      <c r="DM205" s="959"/>
      <c r="DN205" s="959"/>
      <c r="DO205" s="959"/>
      <c r="DP205" s="959"/>
      <c r="DQ205" s="959"/>
      <c r="DR205" s="959"/>
      <c r="DS205" s="959"/>
      <c r="DT205" s="959"/>
      <c r="DU205" s="959"/>
      <c r="DV205" s="959"/>
      <c r="DW205" s="959"/>
      <c r="DX205" s="959"/>
      <c r="DY205" s="959"/>
      <c r="DZ205" s="959"/>
      <c r="EA205" s="959"/>
      <c r="EB205" s="959"/>
      <c r="EC205" s="959"/>
      <c r="ED205" s="959"/>
      <c r="EE205" s="959"/>
      <c r="EF205" s="959"/>
      <c r="EG205" s="959"/>
      <c r="EH205" s="959"/>
      <c r="EI205" s="959"/>
      <c r="EJ205" s="959"/>
      <c r="EK205" s="959"/>
      <c r="EL205" s="959"/>
      <c r="EM205" s="959"/>
      <c r="EN205" s="959"/>
      <c r="EO205" s="959"/>
      <c r="EP205" s="959"/>
      <c r="EQ205" s="959"/>
      <c r="ER205" s="959"/>
      <c r="ES205" s="959"/>
      <c r="ET205" s="959"/>
      <c r="EU205" s="959"/>
      <c r="EV205" s="959"/>
      <c r="EW205" s="959"/>
      <c r="EX205" s="959"/>
      <c r="EY205" s="959"/>
      <c r="EZ205" s="959"/>
      <c r="FA205" s="959"/>
      <c r="FB205" s="959"/>
      <c r="FC205" s="959"/>
      <c r="FD205" s="959"/>
      <c r="FE205" s="959"/>
      <c r="FF205" s="959"/>
      <c r="FG205" s="1182"/>
      <c r="FH205" s="1182"/>
      <c r="FI205" s="1182"/>
      <c r="FJ205" s="1182"/>
      <c r="FK205" s="1182"/>
      <c r="FL205" s="1183"/>
    </row>
    <row r="206" spans="1:174" s="246" customFormat="1" ht="15" customHeight="1" outlineLevel="1">
      <c r="B206" s="302"/>
      <c r="C206" s="1175"/>
      <c r="D206" s="265"/>
      <c r="F206" s="959"/>
      <c r="G206" s="959"/>
      <c r="H206" s="959"/>
      <c r="I206" s="877"/>
      <c r="J206" s="961"/>
      <c r="K206" s="1177"/>
      <c r="L206" s="1177"/>
      <c r="M206" s="1178"/>
      <c r="N206" s="1178"/>
      <c r="O206" s="1177"/>
      <c r="P206" s="756"/>
      <c r="Q206" s="959"/>
      <c r="R206" s="959"/>
      <c r="S206" s="959"/>
      <c r="T206" s="959"/>
      <c r="U206" s="959"/>
      <c r="V206" s="959"/>
      <c r="W206" s="959"/>
      <c r="X206" s="959"/>
      <c r="Y206" s="959"/>
      <c r="Z206" s="959"/>
      <c r="AA206" s="959"/>
      <c r="AB206" s="959"/>
      <c r="AC206" s="959"/>
      <c r="AD206" s="959"/>
      <c r="AE206" s="959"/>
      <c r="AF206" s="959"/>
      <c r="AG206" s="959"/>
      <c r="AH206" s="959"/>
      <c r="AI206" s="959"/>
      <c r="AJ206" s="959"/>
      <c r="AK206" s="959"/>
      <c r="AL206" s="959"/>
      <c r="AM206" s="959"/>
      <c r="AN206" s="959"/>
      <c r="AO206" s="959"/>
      <c r="AP206" s="959"/>
      <c r="AQ206" s="959"/>
      <c r="AR206" s="959"/>
      <c r="AS206" s="959"/>
      <c r="AT206" s="959"/>
      <c r="AU206" s="959"/>
      <c r="AV206" s="959"/>
      <c r="AW206" s="1327"/>
      <c r="AX206" s="959"/>
      <c r="AY206" s="959"/>
      <c r="AZ206" s="959"/>
      <c r="BA206" s="959"/>
      <c r="BB206" s="959"/>
      <c r="BC206" s="959"/>
      <c r="BD206" s="959"/>
      <c r="BE206" s="959"/>
      <c r="BF206" s="959"/>
      <c r="BG206" s="959"/>
      <c r="BH206" s="959"/>
      <c r="BI206" s="959"/>
      <c r="BJ206" s="959"/>
      <c r="BK206" s="959"/>
      <c r="BL206" s="959"/>
      <c r="BM206" s="959"/>
      <c r="BN206" s="959"/>
      <c r="BO206" s="959"/>
      <c r="BP206" s="959"/>
      <c r="BQ206" s="959"/>
      <c r="BR206" s="959"/>
      <c r="BS206" s="959"/>
      <c r="BT206" s="959"/>
      <c r="BU206" s="959"/>
      <c r="BV206" s="959"/>
      <c r="BW206" s="959"/>
      <c r="BX206" s="959"/>
      <c r="BY206" s="959"/>
      <c r="BZ206" s="959"/>
      <c r="CA206" s="959"/>
      <c r="CB206" s="959"/>
      <c r="CC206" s="959"/>
      <c r="CD206" s="959"/>
      <c r="CE206" s="959"/>
      <c r="CF206" s="959"/>
      <c r="CG206" s="959"/>
      <c r="CH206" s="959"/>
      <c r="CI206" s="959"/>
      <c r="CJ206" s="959"/>
      <c r="CK206" s="959"/>
      <c r="CL206" s="959"/>
      <c r="CM206" s="959"/>
      <c r="CN206" s="959"/>
      <c r="CO206" s="959"/>
      <c r="CP206" s="959"/>
      <c r="CQ206" s="959"/>
      <c r="CR206" s="959"/>
      <c r="CS206" s="959"/>
      <c r="CT206" s="959"/>
      <c r="CU206" s="959"/>
      <c r="CV206" s="959"/>
      <c r="CW206" s="959"/>
      <c r="CX206" s="959"/>
      <c r="CY206" s="959"/>
      <c r="CZ206" s="959"/>
      <c r="DA206" s="959"/>
      <c r="DB206" s="959"/>
      <c r="DC206" s="959"/>
      <c r="DD206" s="959"/>
      <c r="DE206" s="959"/>
      <c r="DF206" s="959"/>
      <c r="DG206" s="959"/>
      <c r="DH206" s="959"/>
      <c r="DI206" s="959"/>
      <c r="DJ206" s="959"/>
      <c r="DK206" s="959"/>
      <c r="DL206" s="959"/>
      <c r="DM206" s="959"/>
      <c r="DN206" s="959"/>
      <c r="DO206" s="959"/>
      <c r="DP206" s="959"/>
      <c r="DQ206" s="959"/>
      <c r="DR206" s="959"/>
      <c r="DS206" s="959"/>
      <c r="DT206" s="959"/>
      <c r="DU206" s="959"/>
      <c r="DV206" s="959"/>
      <c r="DW206" s="959"/>
      <c r="DX206" s="959"/>
      <c r="DY206" s="959"/>
      <c r="DZ206" s="959"/>
      <c r="EA206" s="959"/>
      <c r="EB206" s="959"/>
      <c r="EC206" s="959"/>
      <c r="ED206" s="959"/>
      <c r="EE206" s="959"/>
      <c r="EF206" s="959"/>
      <c r="EG206" s="959"/>
      <c r="EH206" s="959"/>
      <c r="EI206" s="959"/>
      <c r="EJ206" s="959"/>
      <c r="EK206" s="959"/>
      <c r="EL206" s="959"/>
      <c r="EM206" s="959"/>
      <c r="EN206" s="959"/>
      <c r="EO206" s="959"/>
      <c r="EP206" s="959"/>
      <c r="EQ206" s="959"/>
      <c r="ER206" s="959"/>
      <c r="ES206" s="959"/>
      <c r="ET206" s="959"/>
      <c r="EU206" s="959"/>
      <c r="EV206" s="959"/>
      <c r="EW206" s="959"/>
      <c r="EX206" s="959"/>
      <c r="EY206" s="959"/>
      <c r="EZ206" s="959"/>
      <c r="FA206" s="959"/>
      <c r="FB206" s="959"/>
      <c r="FC206" s="959"/>
      <c r="FD206" s="959"/>
      <c r="FE206" s="959"/>
      <c r="FF206" s="959"/>
      <c r="FG206" s="1182"/>
      <c r="FH206" s="1182"/>
      <c r="FI206" s="1182"/>
      <c r="FJ206" s="1182"/>
      <c r="FK206" s="1182"/>
      <c r="FL206" s="1183"/>
    </row>
    <row r="207" spans="1:174" s="246" customFormat="1" ht="15" customHeight="1" outlineLevel="1">
      <c r="B207" s="302"/>
      <c r="C207" s="1175"/>
      <c r="D207" s="265"/>
      <c r="F207" s="959"/>
      <c r="G207" s="959"/>
      <c r="H207" s="959"/>
      <c r="I207" s="877"/>
      <c r="J207" s="961"/>
      <c r="K207" s="1177"/>
      <c r="L207" s="1177"/>
      <c r="M207" s="1178"/>
      <c r="N207" s="1178"/>
      <c r="O207" s="1177"/>
      <c r="P207" s="756"/>
      <c r="Q207" s="959"/>
      <c r="R207" s="959"/>
      <c r="S207" s="959"/>
      <c r="T207" s="959"/>
      <c r="U207" s="959"/>
      <c r="V207" s="959"/>
      <c r="W207" s="959"/>
      <c r="X207" s="959"/>
      <c r="Y207" s="959"/>
      <c r="Z207" s="959"/>
      <c r="AA207" s="959"/>
      <c r="AB207" s="959"/>
      <c r="AC207" s="959"/>
      <c r="AD207" s="959"/>
      <c r="AE207" s="959"/>
      <c r="AF207" s="959"/>
      <c r="AG207" s="959"/>
      <c r="AH207" s="959"/>
      <c r="AI207" s="959"/>
      <c r="AJ207" s="959"/>
      <c r="AK207" s="959"/>
      <c r="AL207" s="959"/>
      <c r="AM207" s="959"/>
      <c r="AN207" s="959"/>
      <c r="AO207" s="959"/>
      <c r="AP207" s="959"/>
      <c r="AQ207" s="959"/>
      <c r="AR207" s="959"/>
      <c r="AS207" s="959"/>
      <c r="AT207" s="959"/>
      <c r="AU207" s="959"/>
      <c r="AV207" s="959"/>
      <c r="AW207" s="1327"/>
      <c r="AX207" s="959"/>
      <c r="AY207" s="959"/>
      <c r="AZ207" s="959"/>
      <c r="BA207" s="959"/>
      <c r="BB207" s="959"/>
      <c r="BC207" s="959"/>
      <c r="BD207" s="959"/>
      <c r="BE207" s="959"/>
      <c r="BF207" s="959"/>
      <c r="BG207" s="959"/>
      <c r="BH207" s="959"/>
      <c r="BI207" s="959"/>
      <c r="BJ207" s="959"/>
      <c r="BK207" s="959"/>
      <c r="BL207" s="959"/>
      <c r="BM207" s="959"/>
      <c r="BN207" s="959"/>
      <c r="BO207" s="959"/>
      <c r="BP207" s="959"/>
      <c r="BQ207" s="959"/>
      <c r="BR207" s="959"/>
      <c r="BS207" s="959"/>
      <c r="BT207" s="959"/>
      <c r="BU207" s="959"/>
      <c r="BV207" s="959"/>
      <c r="BW207" s="959"/>
      <c r="BX207" s="959"/>
      <c r="BY207" s="959"/>
      <c r="BZ207" s="959"/>
      <c r="CA207" s="959"/>
      <c r="CB207" s="959"/>
      <c r="CC207" s="959"/>
      <c r="CD207" s="959"/>
      <c r="CE207" s="959"/>
      <c r="CF207" s="959"/>
      <c r="CG207" s="959"/>
      <c r="CH207" s="959"/>
      <c r="CI207" s="959"/>
      <c r="CJ207" s="959"/>
      <c r="CK207" s="959"/>
      <c r="CL207" s="959"/>
      <c r="CM207" s="959"/>
      <c r="CN207" s="959"/>
      <c r="CO207" s="959"/>
      <c r="CP207" s="959"/>
      <c r="CQ207" s="959"/>
      <c r="CR207" s="959"/>
      <c r="CS207" s="959"/>
      <c r="CT207" s="959"/>
      <c r="CU207" s="959"/>
      <c r="CV207" s="959"/>
      <c r="CW207" s="959"/>
      <c r="CX207" s="959"/>
      <c r="CY207" s="959"/>
      <c r="CZ207" s="959"/>
      <c r="DA207" s="959"/>
      <c r="DB207" s="959"/>
      <c r="DC207" s="959"/>
      <c r="DD207" s="959"/>
      <c r="DE207" s="959"/>
      <c r="DF207" s="959"/>
      <c r="DG207" s="959"/>
      <c r="DH207" s="959"/>
      <c r="DI207" s="959"/>
      <c r="DJ207" s="959"/>
      <c r="DK207" s="959"/>
      <c r="DL207" s="959"/>
      <c r="DM207" s="959"/>
      <c r="DN207" s="959"/>
      <c r="DO207" s="959"/>
      <c r="DP207" s="959"/>
      <c r="DQ207" s="959"/>
      <c r="DR207" s="959"/>
      <c r="DS207" s="959"/>
      <c r="DT207" s="959"/>
      <c r="DU207" s="959"/>
      <c r="DV207" s="959"/>
      <c r="DW207" s="959"/>
      <c r="DX207" s="959"/>
      <c r="DY207" s="959"/>
      <c r="DZ207" s="959"/>
      <c r="EA207" s="959"/>
      <c r="EB207" s="959"/>
      <c r="EC207" s="959"/>
      <c r="ED207" s="959"/>
      <c r="EE207" s="959"/>
      <c r="EF207" s="959"/>
      <c r="EG207" s="959"/>
      <c r="EH207" s="959"/>
      <c r="EI207" s="959"/>
      <c r="EJ207" s="959"/>
      <c r="EK207" s="959"/>
      <c r="EL207" s="959"/>
      <c r="EM207" s="959"/>
      <c r="EN207" s="959"/>
      <c r="EO207" s="959"/>
      <c r="EP207" s="959"/>
      <c r="EQ207" s="959"/>
      <c r="ER207" s="959"/>
      <c r="ES207" s="959"/>
      <c r="ET207" s="959"/>
      <c r="EU207" s="959"/>
      <c r="EV207" s="959"/>
      <c r="EW207" s="959"/>
      <c r="EX207" s="959"/>
      <c r="EY207" s="959"/>
      <c r="EZ207" s="959"/>
      <c r="FA207" s="959"/>
      <c r="FB207" s="959"/>
      <c r="FC207" s="959"/>
      <c r="FD207" s="959"/>
      <c r="FE207" s="959"/>
      <c r="FF207" s="959"/>
      <c r="FG207" s="1182"/>
      <c r="FH207" s="1182"/>
      <c r="FI207" s="1182"/>
      <c r="FJ207" s="1182"/>
      <c r="FK207" s="1182"/>
      <c r="FL207" s="1183"/>
    </row>
    <row r="208" spans="1:174" s="246" customFormat="1" ht="15" customHeight="1" outlineLevel="1">
      <c r="B208" s="302"/>
      <c r="C208" s="1175"/>
      <c r="D208" s="265"/>
      <c r="F208" s="877"/>
      <c r="G208" s="877"/>
      <c r="H208" s="877"/>
      <c r="I208" s="877"/>
      <c r="J208" s="961"/>
      <c r="K208" s="1177"/>
      <c r="L208" s="1177"/>
      <c r="M208" s="1178"/>
      <c r="N208" s="1178"/>
      <c r="O208" s="1177"/>
      <c r="P208" s="756"/>
      <c r="Q208" s="1179"/>
      <c r="R208" s="877"/>
      <c r="S208" s="1180"/>
      <c r="T208" s="877"/>
      <c r="U208" s="1180"/>
      <c r="V208" s="877"/>
      <c r="W208" s="1180"/>
      <c r="X208" s="984"/>
      <c r="Y208" s="1180"/>
      <c r="Z208" s="877"/>
      <c r="AA208" s="1181"/>
      <c r="AB208" s="877"/>
      <c r="AC208" s="1193"/>
      <c r="AD208" s="877"/>
      <c r="AE208" s="1194"/>
      <c r="AF208" s="877"/>
      <c r="AG208" s="915"/>
      <c r="AH208" s="915"/>
      <c r="AI208" s="1194"/>
      <c r="AJ208" s="915"/>
      <c r="AK208" s="919"/>
      <c r="AL208" s="919"/>
      <c r="AM208" s="919"/>
      <c r="AN208" s="919"/>
      <c r="AO208" s="919"/>
      <c r="AP208" s="919"/>
      <c r="AQ208" s="919"/>
      <c r="AR208" s="919"/>
      <c r="AS208" s="919"/>
      <c r="AT208" s="919"/>
      <c r="AU208" s="951"/>
      <c r="AV208" s="1186"/>
      <c r="AW208" s="877"/>
      <c r="AX208" s="984"/>
      <c r="AY208" s="877"/>
      <c r="AZ208" s="877"/>
      <c r="BA208" s="877"/>
      <c r="BB208" s="877"/>
      <c r="BC208" s="877"/>
      <c r="BD208" s="877"/>
      <c r="BE208" s="877"/>
      <c r="BF208" s="877"/>
      <c r="BG208" s="877"/>
      <c r="BH208" s="877"/>
      <c r="BI208" s="877"/>
      <c r="BJ208" s="877"/>
      <c r="BK208" s="877"/>
      <c r="BL208" s="877"/>
      <c r="BM208" s="877"/>
      <c r="BN208" s="951"/>
      <c r="BO208" s="877"/>
      <c r="BP208" s="877"/>
      <c r="BQ208" s="877"/>
      <c r="BR208" s="877"/>
      <c r="BS208" s="877"/>
      <c r="BT208" s="877"/>
      <c r="BU208" s="877"/>
      <c r="BV208" s="877"/>
      <c r="BW208" s="877"/>
      <c r="BX208" s="877"/>
      <c r="BY208" s="877"/>
      <c r="BZ208" s="877"/>
      <c r="CA208" s="877"/>
      <c r="CB208" s="877"/>
      <c r="CC208" s="877"/>
      <c r="CD208" s="877"/>
      <c r="CE208" s="877"/>
      <c r="CF208" s="877"/>
      <c r="CG208" s="915"/>
      <c r="CH208" s="915"/>
      <c r="CI208" s="915"/>
      <c r="CJ208" s="915"/>
      <c r="CK208" s="915"/>
      <c r="CL208" s="915"/>
      <c r="CM208" s="915"/>
      <c r="CN208" s="915"/>
      <c r="CO208" s="915"/>
      <c r="CR208" s="877"/>
      <c r="CS208" s="877"/>
      <c r="CT208" s="877"/>
      <c r="CU208" s="877"/>
      <c r="CV208" s="877"/>
      <c r="CW208" s="877"/>
      <c r="CX208" s="877"/>
      <c r="CY208" s="877"/>
      <c r="CZ208" s="877"/>
      <c r="DA208" s="877"/>
      <c r="DB208" s="877"/>
      <c r="DC208" s="877"/>
      <c r="DD208" s="877"/>
      <c r="DE208" s="877"/>
      <c r="DF208" s="877"/>
      <c r="DG208" s="877"/>
      <c r="DH208" s="877"/>
      <c r="DI208" s="877"/>
      <c r="DJ208" s="915"/>
      <c r="DK208" s="915"/>
      <c r="DL208" s="915"/>
      <c r="DM208" s="915"/>
      <c r="DN208" s="915"/>
      <c r="DO208" s="915"/>
      <c r="DP208" s="915"/>
      <c r="DQ208" s="915"/>
      <c r="DR208" s="915"/>
      <c r="DS208" s="915"/>
      <c r="DT208" s="915"/>
      <c r="DU208" s="915"/>
      <c r="DV208" s="915"/>
      <c r="DW208" s="915"/>
      <c r="DX208" s="915"/>
      <c r="DY208" s="915"/>
      <c r="DZ208" s="915"/>
      <c r="EA208" s="915"/>
      <c r="EB208" s="915"/>
      <c r="EC208" s="915"/>
      <c r="ED208" s="915"/>
      <c r="EE208" s="915"/>
      <c r="EF208" s="915"/>
      <c r="EG208" s="915"/>
      <c r="EH208" s="915"/>
      <c r="EI208" s="915"/>
      <c r="EJ208" s="915"/>
      <c r="ET208" s="913"/>
      <c r="EU208" s="1180"/>
      <c r="EW208" s="1180"/>
      <c r="EX208" s="1180"/>
      <c r="EY208" s="1180"/>
      <c r="EZ208" s="1180"/>
      <c r="FA208" s="1180"/>
      <c r="FB208" s="1180"/>
      <c r="FC208" s="1180"/>
      <c r="FD208" s="1180"/>
      <c r="FE208" s="1180"/>
      <c r="FF208" s="1180"/>
      <c r="FG208" s="1188"/>
      <c r="FH208" s="1188"/>
      <c r="FI208" s="1188"/>
      <c r="FJ208" s="1188"/>
      <c r="FK208" s="1188"/>
      <c r="FL208" s="1195"/>
    </row>
    <row r="209" spans="1:174" s="246" customFormat="1" ht="15" customHeight="1" outlineLevel="1">
      <c r="B209" s="302"/>
      <c r="C209" s="1196" t="s">
        <v>507</v>
      </c>
      <c r="D209" s="265"/>
      <c r="F209" s="877"/>
      <c r="G209" s="877"/>
      <c r="H209" s="877"/>
      <c r="I209" s="877"/>
      <c r="J209" s="961"/>
      <c r="K209" s="1177"/>
      <c r="L209" s="1177"/>
      <c r="M209" s="1178"/>
      <c r="N209" s="1178"/>
      <c r="O209" s="1177"/>
      <c r="P209" s="756"/>
      <c r="Q209" s="1179"/>
      <c r="R209" s="877"/>
      <c r="S209" s="1180"/>
      <c r="T209" s="877"/>
      <c r="U209" s="1180"/>
      <c r="V209" s="877"/>
      <c r="W209" s="1180"/>
      <c r="X209" s="984"/>
      <c r="Y209" s="1180"/>
      <c r="Z209" s="877"/>
      <c r="AA209" s="1181"/>
      <c r="AB209" s="877"/>
      <c r="AC209" s="1193"/>
      <c r="AD209" s="877"/>
      <c r="AE209" s="1194"/>
      <c r="AF209" s="877"/>
      <c r="AG209" s="915"/>
      <c r="AH209" s="915"/>
      <c r="AI209" s="1194"/>
      <c r="AJ209" s="915"/>
      <c r="AK209" s="919"/>
      <c r="AL209" s="919"/>
      <c r="AM209" s="919"/>
      <c r="AN209" s="919"/>
      <c r="AO209" s="919"/>
      <c r="AP209" s="919"/>
      <c r="AQ209" s="919"/>
      <c r="AR209" s="919"/>
      <c r="AS209" s="919"/>
      <c r="AT209" s="919"/>
      <c r="AU209" s="951"/>
      <c r="AV209" s="1186"/>
      <c r="AW209" s="877"/>
      <c r="AX209" s="984"/>
      <c r="AY209" s="877"/>
      <c r="AZ209" s="877"/>
      <c r="BA209" s="877"/>
      <c r="BB209" s="877"/>
      <c r="BC209" s="877"/>
      <c r="BD209" s="877"/>
      <c r="BE209" s="877"/>
      <c r="BF209" s="877"/>
      <c r="BG209" s="877"/>
      <c r="BH209" s="877"/>
      <c r="BI209" s="877"/>
      <c r="BJ209" s="877"/>
      <c r="BK209" s="877"/>
      <c r="BL209" s="877"/>
      <c r="BM209" s="877"/>
      <c r="BN209" s="951"/>
      <c r="BO209" s="877"/>
      <c r="BP209" s="877"/>
      <c r="BQ209" s="877"/>
      <c r="BR209" s="877"/>
      <c r="BS209" s="877"/>
      <c r="BT209" s="877"/>
      <c r="BU209" s="877"/>
      <c r="BV209" s="877"/>
      <c r="BW209" s="877"/>
      <c r="BX209" s="877"/>
      <c r="BY209" s="877"/>
      <c r="BZ209" s="877"/>
      <c r="CA209" s="877"/>
      <c r="CB209" s="877"/>
      <c r="CC209" s="877"/>
      <c r="CD209" s="877"/>
      <c r="CE209" s="877"/>
      <c r="CF209" s="877"/>
      <c r="CG209" s="915"/>
      <c r="CH209" s="915"/>
      <c r="CI209" s="915"/>
      <c r="CJ209" s="915"/>
      <c r="CK209" s="915"/>
      <c r="CL209" s="915"/>
      <c r="CM209" s="915"/>
      <c r="CN209" s="915"/>
      <c r="CO209" s="915"/>
      <c r="CR209" s="877"/>
      <c r="CS209" s="877"/>
      <c r="CT209" s="877"/>
      <c r="CU209" s="877"/>
      <c r="CV209" s="877"/>
      <c r="CW209" s="877"/>
      <c r="CX209" s="877"/>
      <c r="CY209" s="877"/>
      <c r="CZ209" s="877"/>
      <c r="DA209" s="877"/>
      <c r="DB209" s="877"/>
      <c r="DC209" s="877"/>
      <c r="DD209" s="877"/>
      <c r="DE209" s="877"/>
      <c r="DF209" s="877"/>
      <c r="DG209" s="877"/>
      <c r="DH209" s="877"/>
      <c r="DI209" s="877"/>
      <c r="DJ209" s="915"/>
      <c r="DK209" s="915"/>
      <c r="DL209" s="915"/>
      <c r="DM209" s="915"/>
      <c r="DN209" s="915"/>
      <c r="DO209" s="915"/>
      <c r="DP209" s="915"/>
      <c r="DQ209" s="915"/>
      <c r="DR209" s="915"/>
      <c r="DS209" s="915"/>
      <c r="DT209" s="915"/>
      <c r="DU209" s="915"/>
      <c r="DV209" s="915"/>
      <c r="DW209" s="915"/>
      <c r="DX209" s="915"/>
      <c r="DY209" s="915"/>
      <c r="DZ209" s="915"/>
      <c r="EA209" s="915"/>
      <c r="EB209" s="915"/>
      <c r="EC209" s="915"/>
      <c r="ED209" s="915"/>
      <c r="EE209" s="915"/>
      <c r="EF209" s="915"/>
      <c r="EG209" s="915"/>
      <c r="EH209" s="915"/>
      <c r="EI209" s="915"/>
      <c r="EJ209" s="915"/>
      <c r="ET209" s="913"/>
      <c r="EU209" s="1180"/>
      <c r="EW209" s="1180"/>
      <c r="EX209" s="1180"/>
      <c r="EY209" s="1180"/>
      <c r="EZ209" s="1180"/>
      <c r="FA209" s="1180"/>
      <c r="FB209" s="1180"/>
      <c r="FC209" s="1180"/>
      <c r="FD209" s="1180"/>
      <c r="FE209" s="1180"/>
      <c r="FF209" s="1180"/>
      <c r="FG209" s="1188"/>
      <c r="FH209" s="1188"/>
      <c r="FI209" s="1188"/>
      <c r="FJ209" s="1188"/>
      <c r="FK209" s="1188"/>
      <c r="FL209" s="1195"/>
    </row>
    <row r="210" spans="1:174" s="246" customFormat="1" ht="15" customHeight="1" outlineLevel="1">
      <c r="A210" s="246">
        <v>301020</v>
      </c>
      <c r="B210" s="302">
        <v>54</v>
      </c>
      <c r="C210" s="227" t="s">
        <v>112</v>
      </c>
      <c r="D210" s="228" t="s">
        <v>111</v>
      </c>
      <c r="E210" s="228" t="s">
        <v>16</v>
      </c>
      <c r="F210" s="231">
        <v>4002.28</v>
      </c>
      <c r="G210" s="230">
        <v>300</v>
      </c>
      <c r="H210" s="962">
        <f t="shared" ref="H210:H217" si="4707">+F210+G210</f>
        <v>4302.2800000000007</v>
      </c>
      <c r="I210" s="231">
        <v>15</v>
      </c>
      <c r="J210" s="234">
        <v>0</v>
      </c>
      <c r="K210" s="957">
        <v>1</v>
      </c>
      <c r="L210" s="234">
        <v>0</v>
      </c>
      <c r="M210" s="233">
        <v>0</v>
      </c>
      <c r="N210" s="233">
        <v>0</v>
      </c>
      <c r="O210" s="234">
        <f t="shared" ref="O210:O218" si="4708">SUM(J210:N210)</f>
        <v>1</v>
      </c>
      <c r="Q210" s="236"/>
      <c r="R210" s="231">
        <f t="shared" ref="R210:R218" si="4709">($F210/30/8*1.5)*Q210</f>
        <v>0</v>
      </c>
      <c r="S210" s="237"/>
      <c r="T210" s="231">
        <f t="shared" ref="T210:T218" si="4710">($F210/30/8*2)*S210</f>
        <v>0</v>
      </c>
      <c r="U210" s="237"/>
      <c r="V210" s="231">
        <f t="shared" ref="V210:V218" si="4711">($F210/30/8*1.5)*U210</f>
        <v>0</v>
      </c>
      <c r="W210" s="236"/>
      <c r="X210" s="231">
        <f t="shared" ref="X210:X217" si="4712">($F210/30/8*2)*W210</f>
        <v>0</v>
      </c>
      <c r="Y210" s="237"/>
      <c r="Z210" s="231">
        <f t="shared" ref="Z210:Z218" si="4713">(($F210/30/8)*1.5)*Y210</f>
        <v>0</v>
      </c>
      <c r="AA210" s="238">
        <v>0</v>
      </c>
      <c r="AB210" s="231">
        <f t="shared" ref="AB210:AB218" si="4714">(($F210/30/8)*2)*AA210</f>
        <v>0</v>
      </c>
      <c r="AC210" s="239"/>
      <c r="AD210" s="240">
        <f t="shared" ref="AD210:AD217" si="4715">(($F210/30/8)*1.5)*AC210</f>
        <v>0</v>
      </c>
      <c r="AE210" s="239"/>
      <c r="AF210" s="240">
        <f t="shared" ref="AF210:AF217" si="4716">(($F210/30/8)*2)*AE210</f>
        <v>0</v>
      </c>
      <c r="AG210" s="240"/>
      <c r="AH210" s="240">
        <f>(($F210/30/8)*1.5)*AG210</f>
        <v>0</v>
      </c>
      <c r="AI210" s="239"/>
      <c r="AJ210" s="240">
        <f>(($F210/30/8)*2)*AI210</f>
        <v>0</v>
      </c>
      <c r="AK210" s="241"/>
      <c r="AL210" s="241"/>
      <c r="AM210" s="241"/>
      <c r="AN210" s="241"/>
      <c r="AO210" s="241"/>
      <c r="AP210" s="241"/>
      <c r="AQ210" s="241"/>
      <c r="AR210" s="241"/>
      <c r="AS210" s="241"/>
      <c r="AT210" s="241"/>
      <c r="AU210" s="230"/>
      <c r="AV210" s="270"/>
      <c r="AW210" s="231">
        <f t="shared" ref="AW210:AW217" si="4717">((F210/30)*I210)*$J210</f>
        <v>0</v>
      </c>
      <c r="AX210" s="269">
        <f t="shared" ref="AX210:AX211" si="4718">((G210/30)*I210)*$J210</f>
        <v>0</v>
      </c>
      <c r="AY210" s="231">
        <f t="shared" ref="AY210:AY218" si="4719">Q210</f>
        <v>0</v>
      </c>
      <c r="AZ210" s="231">
        <f t="shared" ref="AZ210:AZ218" si="4720">R210</f>
        <v>0</v>
      </c>
      <c r="BA210" s="231">
        <f t="shared" ref="BA210:BA218" si="4721">S210</f>
        <v>0</v>
      </c>
      <c r="BB210" s="231">
        <f t="shared" ref="BB210:BB218" si="4722">T210</f>
        <v>0</v>
      </c>
      <c r="BC210" s="231">
        <f t="shared" ref="BC210:BC218" si="4723">AK210+AP210</f>
        <v>0</v>
      </c>
      <c r="BD210" s="231">
        <f t="shared" ref="BD210:BD218" si="4724">(AW210+AZ210+BB210+BC210)*0.1267</f>
        <v>0</v>
      </c>
      <c r="BE210" s="231">
        <f t="shared" ref="BE210:BE218" si="4725">SUM(AW210:BD210)-AY210-BA210</f>
        <v>0</v>
      </c>
      <c r="BF210" s="231">
        <f>(($F210/30)*$I210)*$K210</f>
        <v>2001.14</v>
      </c>
      <c r="BG210" s="739">
        <f t="shared" ref="BG210:BG218" si="4726">(($G210/30)*$I210)*$K210</f>
        <v>150</v>
      </c>
      <c r="BH210" s="231">
        <f t="shared" ref="BH210:BH218" si="4727">U210</f>
        <v>0</v>
      </c>
      <c r="BI210" s="231">
        <f t="shared" ref="BI210:BI218" si="4728">V210</f>
        <v>0</v>
      </c>
      <c r="BJ210" s="231">
        <f t="shared" ref="BJ210:BJ218" si="4729">W210</f>
        <v>0</v>
      </c>
      <c r="BK210" s="231">
        <f t="shared" ref="BK210:BK218" si="4730">X210</f>
        <v>0</v>
      </c>
      <c r="BL210" s="231">
        <f t="shared" ref="BL210:BL218" si="4731">AL210+AQ210</f>
        <v>0</v>
      </c>
      <c r="BM210" s="231">
        <f t="shared" ref="BM210:BM218" si="4732">(+BF210+BI210+BK210+BL210)*0.1267</f>
        <v>253.54443800000001</v>
      </c>
      <c r="BN210" s="230">
        <f t="shared" ref="BN210:BN218" si="4733">SUM(BF210:BM210)-BH210-BJ210</f>
        <v>2404.6844380000002</v>
      </c>
      <c r="BO210" s="231">
        <f t="shared" ref="BO210:BO218" si="4734">(($F210/30)*$I210)*$L210</f>
        <v>0</v>
      </c>
      <c r="BP210" s="231">
        <f t="shared" ref="BP210:BP217" si="4735">(($G210/30)*$I210)*$L210</f>
        <v>0</v>
      </c>
      <c r="BQ210" s="231">
        <f t="shared" ref="BQ210:BQ218" si="4736">Y210</f>
        <v>0</v>
      </c>
      <c r="BR210" s="231">
        <f t="shared" ref="BR210:BR218" si="4737">Z210</f>
        <v>0</v>
      </c>
      <c r="BS210" s="231">
        <f t="shared" ref="BS210:BS218" si="4738">AA210</f>
        <v>0</v>
      </c>
      <c r="BT210" s="231">
        <f t="shared" ref="BT210:BT218" si="4739">AB210</f>
        <v>0</v>
      </c>
      <c r="BU210" s="231">
        <f t="shared" ref="BU210:BU218" si="4740">AM210+AR210</f>
        <v>0</v>
      </c>
      <c r="BV210" s="231">
        <f t="shared" ref="BV210:BV218" si="4741">(BO210+BR210+BT210+BU210)*0.1267</f>
        <v>0</v>
      </c>
      <c r="BW210" s="231">
        <f t="shared" ref="BW210:BW218" si="4742">SUM(BO210:BV210)-BQ210-BS210</f>
        <v>0</v>
      </c>
      <c r="BX210" s="243">
        <f>(($F210/30)*$I210)*$M210</f>
        <v>0</v>
      </c>
      <c r="BY210" s="244">
        <f t="shared" ref="BY210:BY218" si="4743">(($G210/30)*$I210)*$M210</f>
        <v>0</v>
      </c>
      <c r="BZ210" s="244">
        <f t="shared" ref="BZ210:BZ218" si="4744">AC210</f>
        <v>0</v>
      </c>
      <c r="CA210" s="244">
        <f t="shared" ref="CA210:CA218" si="4745">AD210</f>
        <v>0</v>
      </c>
      <c r="CB210" s="244">
        <f t="shared" ref="CB210:CB218" si="4746">AE210</f>
        <v>0</v>
      </c>
      <c r="CC210" s="244">
        <f t="shared" ref="CC210:CC218" si="4747">AF210</f>
        <v>0</v>
      </c>
      <c r="CD210" s="244">
        <f>AN210+AS210</f>
        <v>0</v>
      </c>
      <c r="CE210" s="244">
        <f>(BX210+CA210+CC210)*0.1267</f>
        <v>0</v>
      </c>
      <c r="CF210" s="244">
        <f>SUM(BX210:CE210)-BZ210-CB210</f>
        <v>0</v>
      </c>
      <c r="CG210" s="244">
        <f>(($F210/30)*$I210)*N210</f>
        <v>0</v>
      </c>
      <c r="CH210" s="244">
        <f>(($G210/30)*$I210)*$N210</f>
        <v>0</v>
      </c>
      <c r="CI210" s="244">
        <f>+AG210</f>
        <v>0</v>
      </c>
      <c r="CJ210" s="244">
        <f t="shared" ref="CJ210:CJ212" si="4748">AH210</f>
        <v>0</v>
      </c>
      <c r="CK210" s="244">
        <f t="shared" ref="CK210:CK212" si="4749">AI210</f>
        <v>0</v>
      </c>
      <c r="CL210" s="244">
        <f t="shared" ref="CL210:CL212" si="4750">AJ210</f>
        <v>0</v>
      </c>
      <c r="CM210" s="244">
        <f>AO210+AT210</f>
        <v>0</v>
      </c>
      <c r="CN210" s="244">
        <f>(CG210+CJ210+CL210)*0.1267</f>
        <v>0</v>
      </c>
      <c r="CO210" s="245">
        <f>SUM(CG210:CN210)-CI210-CK210</f>
        <v>0</v>
      </c>
      <c r="CQ210" s="229" t="s">
        <v>16</v>
      </c>
      <c r="CR210" s="231">
        <f t="shared" ref="CR210:CR218" si="4751">IF($CQ210="PROQUIMA",$AW210+$BF210+$BO210+$BX210+$CG210,0)</f>
        <v>0</v>
      </c>
      <c r="CS210" s="231">
        <f t="shared" ref="CS210:CS218" si="4752">IF($CQ210="PROQUIMA",$AX210+$BG210+$BP210+$BY210+$CH210,0)</f>
        <v>0</v>
      </c>
      <c r="CT210" s="231">
        <f t="shared" ref="CT210:CT218" si="4753">IF($CQ210="PROQUIMA",$AY210+$BH210+$BQ210+$BZ210+$CI210,0)</f>
        <v>0</v>
      </c>
      <c r="CU210" s="231">
        <f t="shared" ref="CU210:CU218" si="4754">IF($CQ210="PROQUIMA",$AZ210+$BI210+$BR210+$CA210+$CJ210,0)</f>
        <v>0</v>
      </c>
      <c r="CV210" s="231">
        <f t="shared" ref="CV210:CV218" si="4755">IF($CQ210="PROQUIMA",$BA210+$BJ210+$BS210+$CB210+$CK210,0)</f>
        <v>0</v>
      </c>
      <c r="CW210" s="231">
        <f t="shared" ref="CW210:CW218" si="4756">IF($CQ210="PROQUIMA",$BB210+$BK210+$BT210+$CC210+$CL210,0)</f>
        <v>0</v>
      </c>
      <c r="CX210" s="231">
        <f t="shared" ref="CX210:CX218" si="4757">IF($CQ210="PROQUIMA",$BC210+$BL210+$BU210+$CD210+$CM210,0)</f>
        <v>0</v>
      </c>
      <c r="CY210" s="231">
        <f t="shared" ref="CY210:CY218" si="4758">IF($CQ210="PROQUIMA",$BD210+$BM210+$BV210+$CE210+CN210,0)</f>
        <v>0</v>
      </c>
      <c r="CZ210" s="231">
        <f t="shared" ref="CZ210:CZ218" si="4759">SUM(CR210:CY210)-CT210-CV210</f>
        <v>0</v>
      </c>
      <c r="DA210" s="231">
        <f t="shared" ref="DA210:DA218" si="4760">IF($CQ210="UNHESA",$AW210+$BF210+$BO210+$BX210+$CG210,0)</f>
        <v>2001.14</v>
      </c>
      <c r="DB210" s="231">
        <f t="shared" ref="DB210:DB218" si="4761">IF($CQ210="UNHESA",$AX210+$BG210+$BP210+$BY210+$CH210,0)</f>
        <v>150</v>
      </c>
      <c r="DC210" s="269">
        <f t="shared" ref="DC210:DC218" si="4762">IF($CQ210="UNHESA",$AY210+$BH210+$BQ210+$BZ210+$CI210,0)</f>
        <v>0</v>
      </c>
      <c r="DD210" s="269">
        <f t="shared" ref="DD210:DD218" si="4763">IF($CQ210="UNHESA",$AZ210+$BI210+$BR210+$CA210+$CJ210,0)</f>
        <v>0</v>
      </c>
      <c r="DE210" s="269">
        <f t="shared" ref="DE210:DE218" si="4764">IF($CQ210="UNHESA",$BA210+$BJ210+$BS210+$CB210+$CK210,0)</f>
        <v>0</v>
      </c>
      <c r="DF210" s="231">
        <f t="shared" ref="DF210:DF218" si="4765">IF($CQ210="UNHESA",$BB210+$BK210+$BT210+$CC210+$CL210,0)</f>
        <v>0</v>
      </c>
      <c r="DG210" s="231">
        <f t="shared" ref="DG210:DG218" si="4766">IF($CQ210="UNHESA",$BC210+$BL210+$BU210+$CD210+$CM210,0)</f>
        <v>0</v>
      </c>
      <c r="DH210" s="231">
        <f t="shared" ref="DH210:DH218" si="4767">IF($CQ210="UNHESA",$BD210+$BM210+$BV210+$CE210+$CN210,0)</f>
        <v>253.54443800000001</v>
      </c>
      <c r="DI210" s="231">
        <f t="shared" ref="DI210:DI218" si="4768">SUM(DA210:DH210)-DC210-DE210</f>
        <v>2404.6844380000002</v>
      </c>
      <c r="DJ210" s="240">
        <f t="shared" ref="DJ210:DJ218" si="4769">IF($CQ210="UNHESA LIQUIDOS",$AW210+$BF210+$BO210+$BX210+$CG210,0)</f>
        <v>0</v>
      </c>
      <c r="DK210" s="240">
        <f t="shared" ref="DK210:DK218" si="4770">IF($CQ210="UNHESA LIQUIDOS",$AX210+$BG210+$BP210+$BY210+$CH210,0)</f>
        <v>0</v>
      </c>
      <c r="DL210" s="240">
        <f t="shared" ref="DL210:DL218" si="4771">IF($CQ210="UNHESA LIQUIDOS",$AY210+$BH210+$BQ210+$BZ210+$CI210,0)</f>
        <v>0</v>
      </c>
      <c r="DM210" s="240">
        <f t="shared" ref="DM210:DM218" si="4772">IF($CQ210="UNHESA LIQUIDOS",$AZ210+$BI210+$BR210+$CA210+$CJ210,0)</f>
        <v>0</v>
      </c>
      <c r="DN210" s="240">
        <f t="shared" ref="DN210:DN218" si="4773">IF($CQ210="UNHESA LIQUIDOS",$BA210+$BJ210+$BS210+$CB210+$CK210,0)</f>
        <v>0</v>
      </c>
      <c r="DO210" s="240">
        <f t="shared" ref="DO210:DO218" si="4774">IF($CQ210="UNHESA LIQUIDOS",$BB210+$BK210+$BT210+$CC210+$CL210,0)</f>
        <v>0</v>
      </c>
      <c r="DP210" s="240">
        <f t="shared" ref="DP210:DP218" si="4775">IF($CQ210="UNHESA LIQUIDOS",$BC210+$BL210+$BU210+$CD210+$CM210,0)</f>
        <v>0</v>
      </c>
      <c r="DQ210" s="240">
        <f t="shared" ref="DQ210:DQ218" si="4776">IF($CQ210="UNHESA LIQUIDOS",$BD210+$BM210+$BV210+$CE210+$CN210,0)</f>
        <v>0</v>
      </c>
      <c r="DR210" s="240">
        <f t="shared" ref="DR210:DR218" si="4777">SUM(DJ210:DQ210)-DL210-DN210</f>
        <v>0</v>
      </c>
      <c r="DS210" s="271"/>
      <c r="DT210" s="272"/>
      <c r="DU210" s="272"/>
      <c r="DV210" s="272"/>
      <c r="DW210" s="272"/>
      <c r="DX210" s="272"/>
      <c r="DY210" s="272"/>
      <c r="DZ210" s="272"/>
      <c r="EA210" s="272"/>
      <c r="EB210" s="272"/>
      <c r="EC210" s="272"/>
      <c r="ED210" s="272"/>
      <c r="EE210" s="272"/>
      <c r="EF210" s="272"/>
      <c r="EG210" s="272"/>
      <c r="EH210" s="272"/>
      <c r="EI210" s="272"/>
      <c r="EJ210" s="273"/>
      <c r="EL210" s="907">
        <v>11.5</v>
      </c>
      <c r="EM210" s="228"/>
      <c r="EN210" s="229"/>
      <c r="EO210" s="228"/>
      <c r="EP210" s="229"/>
      <c r="EQ210" s="229"/>
      <c r="ER210" s="229"/>
      <c r="ES210" s="229">
        <v>162.5</v>
      </c>
      <c r="ET210" s="229"/>
      <c r="EU210" s="229">
        <f t="shared" ref="EU210:EU218" si="4778">+EP210+EQ210+ER210</f>
        <v>0</v>
      </c>
      <c r="EW210" s="237">
        <f t="shared" ref="EW210:EW217" si="4779">IF($I210&lt;=15,EL210/2,EL210)</f>
        <v>5.75</v>
      </c>
      <c r="EX210" s="237">
        <f t="shared" ref="EX210:EX218" si="4780">IF($I210&lt;=15,EM210/2,EM210)</f>
        <v>0</v>
      </c>
      <c r="EY210" s="237">
        <f t="shared" ref="EY210:EY218" si="4781">IF($I210&lt;=15,EN210/2,EN210)</f>
        <v>0</v>
      </c>
      <c r="EZ210" s="237">
        <f t="shared" ref="EZ210:EZ218" si="4782">IF($I210&lt;=15,EO210/2,EO210)</f>
        <v>0</v>
      </c>
      <c r="FA210" s="237">
        <f t="shared" ref="FA210:FA218" si="4783">IF($I210&lt;=15,EP210/2,EP210)</f>
        <v>0</v>
      </c>
      <c r="FB210" s="237">
        <f t="shared" ref="FB210:FB218" si="4784">IF($I210&lt;=15,EQ210/2,EQ210)</f>
        <v>0</v>
      </c>
      <c r="FC210" s="237">
        <f t="shared" ref="FC210:FC217" si="4785">IF($I210&lt;=15,ER210/2,ER210)</f>
        <v>0</v>
      </c>
      <c r="FD210" s="237">
        <f t="shared" ref="FD210:FD218" si="4786">IF($I210&lt;=15,ES210/2,ES210)</f>
        <v>81.25</v>
      </c>
      <c r="FE210" s="237">
        <f t="shared" ref="FE210:FE218" si="4787">IF($I210&lt;=15,ET210/2,ET210)</f>
        <v>0</v>
      </c>
      <c r="FF210" s="237">
        <f t="shared" ref="FF210:FF212" si="4788">IF($I210&lt;=15,EU210/2,EU210)</f>
        <v>0</v>
      </c>
      <c r="FG210" s="247">
        <v>0</v>
      </c>
      <c r="FH210" s="247">
        <v>1</v>
      </c>
      <c r="FI210" s="247">
        <v>0</v>
      </c>
      <c r="FJ210" s="247">
        <v>0</v>
      </c>
      <c r="FK210" s="247">
        <v>0</v>
      </c>
      <c r="FL210" s="247">
        <v>1</v>
      </c>
      <c r="FN210" s="1362">
        <f t="shared" ref="FN210:FN218" si="4789">(((F210/30/8)*1.5)*(Q210+U210+Y210))-(AZ210+BI210+BR210)</f>
        <v>0</v>
      </c>
      <c r="FO210" s="1362">
        <f t="shared" ref="FO210:FO218" si="4790">(((F210/30/8)*2)*(S210+W210+AA210))-(BB210+BK210+BT210)</f>
        <v>0</v>
      </c>
      <c r="FP210" s="1364">
        <f t="shared" ref="FP210:FP218" si="4791">(SUM(AW210:CF210))-(SUM(CR210:DR210))</f>
        <v>0</v>
      </c>
      <c r="FQ210" s="1362">
        <f t="shared" ref="FQ210:FQ218" si="4792">(F210/30*I210)-(CR210+DA210+DJ210)</f>
        <v>0</v>
      </c>
      <c r="FR210" s="1363">
        <f t="shared" ref="FR210:FR218" si="4793">(SUM(EL210:EU210))-((SUM(EW210:FF210))*$FR$5)</f>
        <v>87</v>
      </c>
    </row>
    <row r="211" spans="1:174" s="246" customFormat="1" ht="15" customHeight="1" outlineLevel="1">
      <c r="A211" s="246">
        <v>301010</v>
      </c>
      <c r="B211" s="302"/>
      <c r="C211" s="227" t="s">
        <v>929</v>
      </c>
      <c r="D211" s="228" t="s">
        <v>103</v>
      </c>
      <c r="E211" s="228" t="s">
        <v>16</v>
      </c>
      <c r="F211" s="231">
        <v>4500</v>
      </c>
      <c r="G211" s="230">
        <v>500</v>
      </c>
      <c r="H211" s="962">
        <f t="shared" ref="H211" si="4794">+F211+G211</f>
        <v>5000</v>
      </c>
      <c r="I211" s="231">
        <v>15</v>
      </c>
      <c r="J211" s="234">
        <v>0</v>
      </c>
      <c r="K211" s="957">
        <v>1</v>
      </c>
      <c r="L211" s="234">
        <v>0</v>
      </c>
      <c r="M211" s="233">
        <v>0</v>
      </c>
      <c r="N211" s="233">
        <v>0</v>
      </c>
      <c r="O211" s="234">
        <f t="shared" ref="O211" si="4795">SUM(J211:N211)</f>
        <v>1</v>
      </c>
      <c r="P211" s="246" t="s">
        <v>930</v>
      </c>
      <c r="Q211" s="236"/>
      <c r="R211" s="231">
        <f t="shared" ref="R211" si="4796">($F211/30/8*1.5)*Q211</f>
        <v>0</v>
      </c>
      <c r="S211" s="237"/>
      <c r="T211" s="231">
        <f t="shared" ref="T211" si="4797">($F211/30/8*2)*S211</f>
        <v>0</v>
      </c>
      <c r="U211" s="237"/>
      <c r="V211" s="231">
        <f t="shared" ref="V211" si="4798">($F211/30/8*1.5)*U211</f>
        <v>0</v>
      </c>
      <c r="W211" s="236"/>
      <c r="X211" s="231">
        <f t="shared" ref="X211" si="4799">($F211/30/8*2)*W211</f>
        <v>0</v>
      </c>
      <c r="Y211" s="237"/>
      <c r="Z211" s="231">
        <f t="shared" ref="Z211" si="4800">(($F211/30/8)*1.5)*Y211</f>
        <v>0</v>
      </c>
      <c r="AA211" s="238">
        <v>0</v>
      </c>
      <c r="AB211" s="231">
        <f t="shared" ref="AB211" si="4801">(($F211/30/8)*2)*AA211</f>
        <v>0</v>
      </c>
      <c r="AC211" s="239"/>
      <c r="AD211" s="240">
        <f t="shared" ref="AD211" si="4802">(($F211/30/8)*1.5)*AC211</f>
        <v>0</v>
      </c>
      <c r="AE211" s="239"/>
      <c r="AF211" s="240">
        <f t="shared" ref="AF211" si="4803">(($F211/30/8)*2)*AE211</f>
        <v>0</v>
      </c>
      <c r="AG211" s="240"/>
      <c r="AH211" s="240">
        <f>(($F211/30/8)*1.5)*AG211</f>
        <v>0</v>
      </c>
      <c r="AI211" s="239"/>
      <c r="AJ211" s="240">
        <f>(($F211/30/8)*2)*AI211</f>
        <v>0</v>
      </c>
      <c r="AK211" s="241"/>
      <c r="AL211" s="241"/>
      <c r="AM211" s="241"/>
      <c r="AN211" s="241"/>
      <c r="AO211" s="241"/>
      <c r="AP211" s="241"/>
      <c r="AQ211" s="241"/>
      <c r="AR211" s="241"/>
      <c r="AS211" s="241"/>
      <c r="AT211" s="241"/>
      <c r="AU211" s="230"/>
      <c r="AV211" s="270"/>
      <c r="AW211" s="231">
        <f t="shared" ref="AW211" si="4804">((F211/30)*I211)*$J211</f>
        <v>0</v>
      </c>
      <c r="AX211" s="269">
        <f t="shared" si="4718"/>
        <v>0</v>
      </c>
      <c r="AY211" s="231">
        <f t="shared" ref="AY211" si="4805">Q211</f>
        <v>0</v>
      </c>
      <c r="AZ211" s="231">
        <f t="shared" ref="AZ211" si="4806">R211</f>
        <v>0</v>
      </c>
      <c r="BA211" s="231">
        <f t="shared" ref="BA211" si="4807">S211</f>
        <v>0</v>
      </c>
      <c r="BB211" s="231">
        <f t="shared" ref="BB211" si="4808">T211</f>
        <v>0</v>
      </c>
      <c r="BC211" s="231">
        <f t="shared" ref="BC211" si="4809">AK211+AP211</f>
        <v>0</v>
      </c>
      <c r="BD211" s="231">
        <f t="shared" ref="BD211" si="4810">(AW211+AZ211+BB211+BC211)*0.1267</f>
        <v>0</v>
      </c>
      <c r="BE211" s="231">
        <f t="shared" ref="BE211" si="4811">SUM(AW211:BD211)-AY211-BA211</f>
        <v>0</v>
      </c>
      <c r="BF211" s="231">
        <f>(($F211/30)*$I211)*$K211</f>
        <v>2250</v>
      </c>
      <c r="BG211" s="231">
        <f t="shared" si="4726"/>
        <v>250.00000000000003</v>
      </c>
      <c r="BH211" s="231">
        <f t="shared" ref="BH211" si="4812">U211</f>
        <v>0</v>
      </c>
      <c r="BI211" s="231">
        <f t="shared" ref="BI211" si="4813">V211</f>
        <v>0</v>
      </c>
      <c r="BJ211" s="231">
        <f t="shared" ref="BJ211" si="4814">W211</f>
        <v>0</v>
      </c>
      <c r="BK211" s="231">
        <f t="shared" ref="BK211" si="4815">X211</f>
        <v>0</v>
      </c>
      <c r="BL211" s="231">
        <f t="shared" ref="BL211" si="4816">AL211+AQ211</f>
        <v>0</v>
      </c>
      <c r="BM211" s="231">
        <f t="shared" ref="BM211" si="4817">(+BF211+BI211+BK211+BL211)*0.1267</f>
        <v>285.07499999999999</v>
      </c>
      <c r="BN211" s="230">
        <f t="shared" ref="BN211" si="4818">SUM(BF211:BM211)-BH211-BJ211</f>
        <v>2785.0749999999998</v>
      </c>
      <c r="BO211" s="231">
        <f t="shared" si="4734"/>
        <v>0</v>
      </c>
      <c r="BP211" s="231">
        <f t="shared" si="4735"/>
        <v>0</v>
      </c>
      <c r="BQ211" s="231">
        <f t="shared" ref="BQ211" si="4819">Y211</f>
        <v>0</v>
      </c>
      <c r="BR211" s="231">
        <f t="shared" ref="BR211" si="4820">Z211</f>
        <v>0</v>
      </c>
      <c r="BS211" s="231">
        <f t="shared" ref="BS211" si="4821">AA211</f>
        <v>0</v>
      </c>
      <c r="BT211" s="231">
        <f t="shared" ref="BT211" si="4822">AB211</f>
        <v>0</v>
      </c>
      <c r="BU211" s="231">
        <f t="shared" ref="BU211" si="4823">AM211+AR211</f>
        <v>0</v>
      </c>
      <c r="BV211" s="231">
        <f t="shared" ref="BV211" si="4824">(BO211+BR211+BT211+BU211)*0.1267</f>
        <v>0</v>
      </c>
      <c r="BW211" s="231">
        <f t="shared" ref="BW211" si="4825">SUM(BO211:BV211)-BQ211-BS211</f>
        <v>0</v>
      </c>
      <c r="BX211" s="243">
        <f>(($F211/30)*$I211)*$M211</f>
        <v>0</v>
      </c>
      <c r="BY211" s="244">
        <f t="shared" si="4743"/>
        <v>0</v>
      </c>
      <c r="BZ211" s="244">
        <f t="shared" ref="BZ211" si="4826">AC211</f>
        <v>0</v>
      </c>
      <c r="CA211" s="244">
        <f t="shared" ref="CA211" si="4827">AD211</f>
        <v>0</v>
      </c>
      <c r="CB211" s="244">
        <f t="shared" ref="CB211" si="4828">AE211</f>
        <v>0</v>
      </c>
      <c r="CC211" s="244">
        <f t="shared" ref="CC211" si="4829">AF211</f>
        <v>0</v>
      </c>
      <c r="CD211" s="244">
        <f>AN211+AS211</f>
        <v>0</v>
      </c>
      <c r="CE211" s="244">
        <f>(BX211+CA211+CC211)*0.1267</f>
        <v>0</v>
      </c>
      <c r="CF211" s="244">
        <f>SUM(BX211:CE211)-BZ211-CB211</f>
        <v>0</v>
      </c>
      <c r="CG211" s="244">
        <f>(($F211/30)*$I211)*N211</f>
        <v>0</v>
      </c>
      <c r="CH211" s="244">
        <f>(($G211/30)*$I211)*$N211</f>
        <v>0</v>
      </c>
      <c r="CI211" s="244">
        <f>+AG211</f>
        <v>0</v>
      </c>
      <c r="CJ211" s="244">
        <f t="shared" ref="CJ211" si="4830">AH211</f>
        <v>0</v>
      </c>
      <c r="CK211" s="244">
        <f t="shared" ref="CK211" si="4831">AI211</f>
        <v>0</v>
      </c>
      <c r="CL211" s="244">
        <f t="shared" ref="CL211" si="4832">AJ211</f>
        <v>0</v>
      </c>
      <c r="CM211" s="244">
        <f>AO211+AT211</f>
        <v>0</v>
      </c>
      <c r="CN211" s="244">
        <f>(CG211+CJ211+CL211)*0.1267</f>
        <v>0</v>
      </c>
      <c r="CO211" s="245">
        <f>SUM(CG211:CN211)-CI211-CK211</f>
        <v>0</v>
      </c>
      <c r="CQ211" s="229" t="s">
        <v>16</v>
      </c>
      <c r="CR211" s="231">
        <f t="shared" si="4751"/>
        <v>0</v>
      </c>
      <c r="CS211" s="231">
        <f t="shared" si="4752"/>
        <v>0</v>
      </c>
      <c r="CT211" s="231">
        <f t="shared" si="4753"/>
        <v>0</v>
      </c>
      <c r="CU211" s="231">
        <f t="shared" si="4754"/>
        <v>0</v>
      </c>
      <c r="CV211" s="231">
        <f t="shared" si="4755"/>
        <v>0</v>
      </c>
      <c r="CW211" s="231">
        <f t="shared" si="4756"/>
        <v>0</v>
      </c>
      <c r="CX211" s="231">
        <f t="shared" si="4757"/>
        <v>0</v>
      </c>
      <c r="CY211" s="231">
        <f t="shared" ref="CY211" si="4833">IF($CQ211="PROQUIMA",$BD211+$BM211+$BV211+$CE211+CN211,0)</f>
        <v>0</v>
      </c>
      <c r="CZ211" s="231">
        <f t="shared" ref="CZ211" si="4834">SUM(CR211:CY211)-CT211-CV211</f>
        <v>0</v>
      </c>
      <c r="DA211" s="231">
        <f t="shared" si="4760"/>
        <v>2250</v>
      </c>
      <c r="DB211" s="231">
        <f t="shared" si="4761"/>
        <v>250.00000000000003</v>
      </c>
      <c r="DC211" s="269">
        <f t="shared" si="4762"/>
        <v>0</v>
      </c>
      <c r="DD211" s="269">
        <f t="shared" si="4763"/>
        <v>0</v>
      </c>
      <c r="DE211" s="269">
        <f t="shared" si="4764"/>
        <v>0</v>
      </c>
      <c r="DF211" s="231">
        <f t="shared" si="4765"/>
        <v>0</v>
      </c>
      <c r="DG211" s="231">
        <f t="shared" si="4766"/>
        <v>0</v>
      </c>
      <c r="DH211" s="231">
        <f t="shared" si="4767"/>
        <v>285.07499999999999</v>
      </c>
      <c r="DI211" s="231">
        <f t="shared" ref="DI211" si="4835">SUM(DA211:DH211)-DC211-DE211</f>
        <v>2785.0749999999998</v>
      </c>
      <c r="DJ211" s="240">
        <f t="shared" si="4769"/>
        <v>0</v>
      </c>
      <c r="DK211" s="240">
        <f t="shared" si="4770"/>
        <v>0</v>
      </c>
      <c r="DL211" s="240">
        <f t="shared" si="4771"/>
        <v>0</v>
      </c>
      <c r="DM211" s="240">
        <f t="shared" si="4772"/>
        <v>0</v>
      </c>
      <c r="DN211" s="240">
        <f t="shared" si="4773"/>
        <v>0</v>
      </c>
      <c r="DO211" s="240">
        <f t="shared" si="4774"/>
        <v>0</v>
      </c>
      <c r="DP211" s="240">
        <f t="shared" si="4775"/>
        <v>0</v>
      </c>
      <c r="DQ211" s="240">
        <f t="shared" si="4776"/>
        <v>0</v>
      </c>
      <c r="DR211" s="240">
        <f t="shared" ref="DR211" si="4836">SUM(DJ211:DQ211)-DL211-DN211</f>
        <v>0</v>
      </c>
      <c r="DS211" s="271"/>
      <c r="DT211" s="272"/>
      <c r="DU211" s="272"/>
      <c r="DV211" s="272"/>
      <c r="DW211" s="272"/>
      <c r="DX211" s="272"/>
      <c r="DY211" s="272"/>
      <c r="DZ211" s="272"/>
      <c r="EA211" s="272"/>
      <c r="EB211" s="272"/>
      <c r="EC211" s="272"/>
      <c r="ED211" s="272"/>
      <c r="EE211" s="272"/>
      <c r="EF211" s="272"/>
      <c r="EG211" s="272"/>
      <c r="EH211" s="272"/>
      <c r="EI211" s="272"/>
      <c r="EJ211" s="273"/>
      <c r="EL211" s="228"/>
      <c r="EM211" s="228"/>
      <c r="EN211" s="229"/>
      <c r="EO211" s="228"/>
      <c r="EP211" s="229"/>
      <c r="EQ211" s="229"/>
      <c r="ER211" s="229"/>
      <c r="ES211" s="229"/>
      <c r="ET211" s="1725">
        <f>121.25*2</f>
        <v>242.5</v>
      </c>
      <c r="EU211" s="229">
        <f t="shared" ref="EU211" si="4837">+EP211+EQ211+ER211</f>
        <v>0</v>
      </c>
      <c r="EW211" s="237">
        <f t="shared" ref="EW211" si="4838">IF($I211&lt;=15,EL211/2,EL211)</f>
        <v>0</v>
      </c>
      <c r="EX211" s="237">
        <f t="shared" ref="EX211" si="4839">IF($I211&lt;=15,EM211/2,EM211)</f>
        <v>0</v>
      </c>
      <c r="EY211" s="237">
        <f t="shared" ref="EY211" si="4840">IF($I211&lt;=15,EN211/2,EN211)</f>
        <v>0</v>
      </c>
      <c r="EZ211" s="237">
        <f t="shared" ref="EZ211" si="4841">IF($I211&lt;=15,EO211/2,EO211)</f>
        <v>0</v>
      </c>
      <c r="FA211" s="237">
        <f t="shared" ref="FA211" si="4842">IF($I211&lt;=15,EP211/2,EP211)</f>
        <v>0</v>
      </c>
      <c r="FB211" s="237">
        <f t="shared" ref="FB211" si="4843">IF($I211&lt;=15,EQ211/2,EQ211)</f>
        <v>0</v>
      </c>
      <c r="FC211" s="237">
        <f t="shared" ref="FC211" si="4844">IF($I211&lt;=15,ER211/2,ER211)</f>
        <v>0</v>
      </c>
      <c r="FD211" s="237">
        <f t="shared" ref="FD211" si="4845">IF($I211&lt;=15,ES211/2,ES211)</f>
        <v>0</v>
      </c>
      <c r="FE211" s="237">
        <f t="shared" ref="FE211" si="4846">IF($I211&lt;=15,ET211/2,ET211)</f>
        <v>121.25</v>
      </c>
      <c r="FF211" s="237">
        <f t="shared" ref="FF211" si="4847">IF($I211&lt;=15,EU211/2,EU211)</f>
        <v>0</v>
      </c>
      <c r="FG211" s="247"/>
      <c r="FH211" s="247"/>
      <c r="FI211" s="247"/>
      <c r="FJ211" s="247"/>
      <c r="FK211" s="247"/>
      <c r="FL211" s="247"/>
      <c r="FN211" s="1370">
        <f t="shared" ref="FN211" si="4848">(((F211/30/8)*1.5)*(Q211+U211+Y211))-(AZ211+BI211+BR211)</f>
        <v>0</v>
      </c>
      <c r="FO211" s="1370">
        <f t="shared" ref="FO211" si="4849">(((F211/30/8)*2)*(S211+W211+AA211))-(BB211+BK211+BT211)</f>
        <v>0</v>
      </c>
      <c r="FP211" s="1371">
        <f t="shared" ref="FP211" si="4850">(SUM(AW211:CF211))-(SUM(CR211:DR211))</f>
        <v>0</v>
      </c>
      <c r="FQ211" s="1370">
        <f t="shared" ref="FQ211" si="4851">(F211/30*I211)-(CR211+DA211+DJ211)</f>
        <v>0</v>
      </c>
      <c r="FR211" s="1372">
        <f t="shared" ref="FR211" si="4852">(SUM(EL211:EU211))-((SUM(EW211:FF211))*$FR$5)</f>
        <v>121.25</v>
      </c>
    </row>
    <row r="212" spans="1:174" s="246" customFormat="1" ht="15" customHeight="1" outlineLevel="1">
      <c r="A212" s="246">
        <v>301020</v>
      </c>
      <c r="B212" s="302">
        <f>+B210+1</f>
        <v>55</v>
      </c>
      <c r="C212" s="227" t="s">
        <v>508</v>
      </c>
      <c r="D212" s="228" t="s">
        <v>509</v>
      </c>
      <c r="E212" s="228" t="s">
        <v>16</v>
      </c>
      <c r="F212" s="231">
        <v>4002.28</v>
      </c>
      <c r="G212" s="230">
        <v>250</v>
      </c>
      <c r="H212" s="962">
        <f t="shared" si="4707"/>
        <v>4252.2800000000007</v>
      </c>
      <c r="I212" s="231">
        <v>8</v>
      </c>
      <c r="J212" s="234">
        <v>0</v>
      </c>
      <c r="K212" s="957">
        <v>1</v>
      </c>
      <c r="L212" s="234">
        <v>0</v>
      </c>
      <c r="M212" s="233">
        <v>0</v>
      </c>
      <c r="N212" s="233">
        <v>0</v>
      </c>
      <c r="O212" s="234">
        <f t="shared" si="4708"/>
        <v>1</v>
      </c>
      <c r="P212" s="246" t="s">
        <v>954</v>
      </c>
      <c r="Q212" s="236"/>
      <c r="R212" s="231">
        <f t="shared" si="4709"/>
        <v>0</v>
      </c>
      <c r="S212" s="237"/>
      <c r="T212" s="231">
        <f t="shared" si="4710"/>
        <v>0</v>
      </c>
      <c r="U212" s="237"/>
      <c r="V212" s="231">
        <f t="shared" si="4711"/>
        <v>0</v>
      </c>
      <c r="W212" s="236"/>
      <c r="X212" s="231">
        <f t="shared" si="4712"/>
        <v>0</v>
      </c>
      <c r="Y212" s="237"/>
      <c r="Z212" s="231">
        <f t="shared" si="4713"/>
        <v>0</v>
      </c>
      <c r="AA212" s="238">
        <v>0</v>
      </c>
      <c r="AB212" s="231">
        <f t="shared" si="4714"/>
        <v>0</v>
      </c>
      <c r="AC212" s="239"/>
      <c r="AD212" s="240">
        <f t="shared" si="4715"/>
        <v>0</v>
      </c>
      <c r="AE212" s="239"/>
      <c r="AF212" s="240">
        <f t="shared" si="4716"/>
        <v>0</v>
      </c>
      <c r="AG212" s="240"/>
      <c r="AH212" s="240">
        <f>(($F212/30/8)*1.5)*AG212</f>
        <v>0</v>
      </c>
      <c r="AI212" s="239"/>
      <c r="AJ212" s="240">
        <f>(($F212/30/8)*2)*AI212</f>
        <v>0</v>
      </c>
      <c r="AK212" s="241"/>
      <c r="AL212" s="241"/>
      <c r="AM212" s="241"/>
      <c r="AN212" s="241"/>
      <c r="AO212" s="241"/>
      <c r="AP212" s="241"/>
      <c r="AQ212" s="241"/>
      <c r="AR212" s="241"/>
      <c r="AS212" s="241"/>
      <c r="AT212" s="241"/>
      <c r="AU212" s="230"/>
      <c r="AV212" s="270"/>
      <c r="AW212" s="231">
        <f t="shared" si="4717"/>
        <v>0</v>
      </c>
      <c r="AX212" s="269">
        <f t="shared" ref="AX212" si="4853">((G212/30)*I212)*$J212</f>
        <v>0</v>
      </c>
      <c r="AY212" s="231">
        <f t="shared" si="4719"/>
        <v>0</v>
      </c>
      <c r="AZ212" s="231">
        <f t="shared" si="4720"/>
        <v>0</v>
      </c>
      <c r="BA212" s="231">
        <f t="shared" si="4721"/>
        <v>0</v>
      </c>
      <c r="BB212" s="231">
        <f t="shared" si="4722"/>
        <v>0</v>
      </c>
      <c r="BC212" s="231">
        <f t="shared" si="4723"/>
        <v>0</v>
      </c>
      <c r="BD212" s="231">
        <f t="shared" si="4724"/>
        <v>0</v>
      </c>
      <c r="BE212" s="231">
        <f t="shared" si="4725"/>
        <v>0</v>
      </c>
      <c r="BF212" s="231">
        <f>(($F212/30)*$I212)*$K212</f>
        <v>1067.2746666666667</v>
      </c>
      <c r="BG212" s="231">
        <f t="shared" si="4726"/>
        <v>66.666666666666671</v>
      </c>
      <c r="BH212" s="231">
        <f t="shared" si="4727"/>
        <v>0</v>
      </c>
      <c r="BI212" s="231">
        <f t="shared" si="4728"/>
        <v>0</v>
      </c>
      <c r="BJ212" s="231">
        <f t="shared" si="4729"/>
        <v>0</v>
      </c>
      <c r="BK212" s="231">
        <f t="shared" si="4730"/>
        <v>0</v>
      </c>
      <c r="BL212" s="231">
        <f t="shared" si="4731"/>
        <v>0</v>
      </c>
      <c r="BM212" s="231">
        <f t="shared" si="4732"/>
        <v>135.22370026666667</v>
      </c>
      <c r="BN212" s="230">
        <f t="shared" si="4733"/>
        <v>1269.1650336</v>
      </c>
      <c r="BO212" s="231">
        <f t="shared" si="4734"/>
        <v>0</v>
      </c>
      <c r="BP212" s="231">
        <f t="shared" si="4735"/>
        <v>0</v>
      </c>
      <c r="BQ212" s="231">
        <f t="shared" si="4736"/>
        <v>0</v>
      </c>
      <c r="BR212" s="231">
        <f t="shared" si="4737"/>
        <v>0</v>
      </c>
      <c r="BS212" s="231">
        <f t="shared" si="4738"/>
        <v>0</v>
      </c>
      <c r="BT212" s="231">
        <f t="shared" si="4739"/>
        <v>0</v>
      </c>
      <c r="BU212" s="231">
        <f t="shared" si="4740"/>
        <v>0</v>
      </c>
      <c r="BV212" s="231">
        <f t="shared" si="4741"/>
        <v>0</v>
      </c>
      <c r="BW212" s="231">
        <f t="shared" si="4742"/>
        <v>0</v>
      </c>
      <c r="BX212" s="243">
        <f>(($F212/30)*$I212)*$M212</f>
        <v>0</v>
      </c>
      <c r="BY212" s="244">
        <f t="shared" si="4743"/>
        <v>0</v>
      </c>
      <c r="BZ212" s="244">
        <f t="shared" si="4744"/>
        <v>0</v>
      </c>
      <c r="CA212" s="244">
        <f t="shared" si="4745"/>
        <v>0</v>
      </c>
      <c r="CB212" s="244">
        <f t="shared" si="4746"/>
        <v>0</v>
      </c>
      <c r="CC212" s="244">
        <f t="shared" si="4747"/>
        <v>0</v>
      </c>
      <c r="CD212" s="244">
        <f>AN212+AS212</f>
        <v>0</v>
      </c>
      <c r="CE212" s="244">
        <f>(BX212+CA212+CC212)*0.1267</f>
        <v>0</v>
      </c>
      <c r="CF212" s="244">
        <f>SUM(BX212:CE212)-BZ212-CB212</f>
        <v>0</v>
      </c>
      <c r="CG212" s="244">
        <f>(($F212/30)*$I212)*N212</f>
        <v>0</v>
      </c>
      <c r="CH212" s="244">
        <f>(($G212/30)*$I212)*$N212</f>
        <v>0</v>
      </c>
      <c r="CI212" s="244">
        <f>+AG212</f>
        <v>0</v>
      </c>
      <c r="CJ212" s="244">
        <f t="shared" si="4748"/>
        <v>0</v>
      </c>
      <c r="CK212" s="244">
        <f t="shared" si="4749"/>
        <v>0</v>
      </c>
      <c r="CL212" s="244">
        <f t="shared" si="4750"/>
        <v>0</v>
      </c>
      <c r="CM212" s="244">
        <f>AO212+AT212</f>
        <v>0</v>
      </c>
      <c r="CN212" s="244">
        <f>(CG212+CJ212+CL212)*0.1267</f>
        <v>0</v>
      </c>
      <c r="CO212" s="245">
        <f>SUM(CG212:CN212)-CI212-CK212</f>
        <v>0</v>
      </c>
      <c r="CQ212" s="229" t="s">
        <v>16</v>
      </c>
      <c r="CR212" s="231">
        <f t="shared" si="4751"/>
        <v>0</v>
      </c>
      <c r="CS212" s="231">
        <f t="shared" si="4752"/>
        <v>0</v>
      </c>
      <c r="CT212" s="231">
        <f t="shared" si="4753"/>
        <v>0</v>
      </c>
      <c r="CU212" s="231">
        <f t="shared" si="4754"/>
        <v>0</v>
      </c>
      <c r="CV212" s="231">
        <f t="shared" si="4755"/>
        <v>0</v>
      </c>
      <c r="CW212" s="231">
        <f t="shared" si="4756"/>
        <v>0</v>
      </c>
      <c r="CX212" s="231">
        <f t="shared" si="4757"/>
        <v>0</v>
      </c>
      <c r="CY212" s="231">
        <f t="shared" si="4758"/>
        <v>0</v>
      </c>
      <c r="CZ212" s="231">
        <f t="shared" si="4759"/>
        <v>0</v>
      </c>
      <c r="DA212" s="231">
        <f t="shared" si="4760"/>
        <v>1067.2746666666667</v>
      </c>
      <c r="DB212" s="231">
        <f t="shared" si="4761"/>
        <v>66.666666666666671</v>
      </c>
      <c r="DC212" s="269">
        <f t="shared" si="4762"/>
        <v>0</v>
      </c>
      <c r="DD212" s="269">
        <f t="shared" si="4763"/>
        <v>0</v>
      </c>
      <c r="DE212" s="269">
        <f t="shared" si="4764"/>
        <v>0</v>
      </c>
      <c r="DF212" s="231">
        <f t="shared" si="4765"/>
        <v>0</v>
      </c>
      <c r="DG212" s="231">
        <f t="shared" si="4766"/>
        <v>0</v>
      </c>
      <c r="DH212" s="231">
        <f t="shared" si="4767"/>
        <v>135.22370026666667</v>
      </c>
      <c r="DI212" s="231">
        <f t="shared" si="4768"/>
        <v>1269.1650336</v>
      </c>
      <c r="DJ212" s="240">
        <f t="shared" si="4769"/>
        <v>0</v>
      </c>
      <c r="DK212" s="240">
        <f t="shared" si="4770"/>
        <v>0</v>
      </c>
      <c r="DL212" s="240">
        <f t="shared" si="4771"/>
        <v>0</v>
      </c>
      <c r="DM212" s="240">
        <f t="shared" si="4772"/>
        <v>0</v>
      </c>
      <c r="DN212" s="240">
        <f t="shared" si="4773"/>
        <v>0</v>
      </c>
      <c r="DO212" s="240">
        <f t="shared" si="4774"/>
        <v>0</v>
      </c>
      <c r="DP212" s="240">
        <f t="shared" si="4775"/>
        <v>0</v>
      </c>
      <c r="DQ212" s="240">
        <f t="shared" si="4776"/>
        <v>0</v>
      </c>
      <c r="DR212" s="240">
        <f t="shared" si="4777"/>
        <v>0</v>
      </c>
      <c r="DS212" s="271"/>
      <c r="DT212" s="272"/>
      <c r="DU212" s="272"/>
      <c r="DV212" s="272"/>
      <c r="DW212" s="272"/>
      <c r="DX212" s="272"/>
      <c r="DY212" s="272"/>
      <c r="DZ212" s="272"/>
      <c r="EA212" s="272"/>
      <c r="EB212" s="272"/>
      <c r="EC212" s="272"/>
      <c r="ED212" s="272"/>
      <c r="EE212" s="272"/>
      <c r="EF212" s="272"/>
      <c r="EG212" s="272"/>
      <c r="EH212" s="272"/>
      <c r="EI212" s="272"/>
      <c r="EJ212" s="273"/>
      <c r="EL212" s="1715">
        <v>0</v>
      </c>
      <c r="EM212" s="228"/>
      <c r="EN212" s="229"/>
      <c r="EO212" s="228"/>
      <c r="EP212" s="229"/>
      <c r="EQ212" s="229"/>
      <c r="ER212" s="229"/>
      <c r="ES212" s="229"/>
      <c r="ET212" s="229"/>
      <c r="EU212" s="229">
        <f t="shared" si="4778"/>
        <v>0</v>
      </c>
      <c r="EW212" s="237">
        <f t="shared" si="4779"/>
        <v>0</v>
      </c>
      <c r="EX212" s="237">
        <f t="shared" si="4780"/>
        <v>0</v>
      </c>
      <c r="EY212" s="237">
        <f t="shared" si="4781"/>
        <v>0</v>
      </c>
      <c r="EZ212" s="237">
        <f t="shared" si="4782"/>
        <v>0</v>
      </c>
      <c r="FA212" s="237">
        <f t="shared" si="4783"/>
        <v>0</v>
      </c>
      <c r="FB212" s="237">
        <f t="shared" si="4784"/>
        <v>0</v>
      </c>
      <c r="FC212" s="237">
        <f t="shared" si="4785"/>
        <v>0</v>
      </c>
      <c r="FD212" s="237">
        <f t="shared" si="4786"/>
        <v>0</v>
      </c>
      <c r="FE212" s="237">
        <f t="shared" si="4787"/>
        <v>0</v>
      </c>
      <c r="FF212" s="237">
        <f t="shared" si="4788"/>
        <v>0</v>
      </c>
      <c r="FG212" s="247"/>
      <c r="FH212" s="247"/>
      <c r="FI212" s="247"/>
      <c r="FJ212" s="247"/>
      <c r="FK212" s="247"/>
      <c r="FL212" s="247"/>
      <c r="FN212" s="1370">
        <f t="shared" si="4789"/>
        <v>0</v>
      </c>
      <c r="FO212" s="1370">
        <f t="shared" si="4790"/>
        <v>0</v>
      </c>
      <c r="FP212" s="1371">
        <f t="shared" si="4791"/>
        <v>0</v>
      </c>
      <c r="FQ212" s="1370">
        <f t="shared" si="4792"/>
        <v>0</v>
      </c>
      <c r="FR212" s="1372">
        <f t="shared" si="4793"/>
        <v>0</v>
      </c>
    </row>
    <row r="213" spans="1:174" s="246" customFormat="1" ht="15" customHeight="1" outlineLevel="1">
      <c r="A213" s="246">
        <v>301020</v>
      </c>
      <c r="B213" s="302"/>
      <c r="C213" s="227" t="s">
        <v>146</v>
      </c>
      <c r="D213" s="228" t="s">
        <v>510</v>
      </c>
      <c r="E213" s="228" t="s">
        <v>16</v>
      </c>
      <c r="F213" s="231">
        <v>4002.28</v>
      </c>
      <c r="G213" s="230">
        <v>250</v>
      </c>
      <c r="H213" s="962">
        <f t="shared" ref="H213:H216" si="4854">+F213+G213</f>
        <v>4252.2800000000007</v>
      </c>
      <c r="I213" s="231">
        <v>15</v>
      </c>
      <c r="J213" s="234">
        <v>0</v>
      </c>
      <c r="K213" s="957">
        <v>1</v>
      </c>
      <c r="L213" s="234">
        <v>0</v>
      </c>
      <c r="M213" s="233">
        <v>0</v>
      </c>
      <c r="N213" s="233">
        <v>0</v>
      </c>
      <c r="O213" s="234">
        <f t="shared" ref="O213" si="4855">SUM(J213:N213)</f>
        <v>1</v>
      </c>
      <c r="Q213" s="236"/>
      <c r="R213" s="231">
        <f t="shared" ref="R213:R216" si="4856">($F213/30/8*1.5)*Q213</f>
        <v>0</v>
      </c>
      <c r="S213" s="237"/>
      <c r="T213" s="231">
        <f t="shared" ref="T213:T216" si="4857">($F213/30/8*2)*S213</f>
        <v>0</v>
      </c>
      <c r="U213" s="237"/>
      <c r="V213" s="231">
        <f t="shared" ref="V213:V216" si="4858">($F213/30/8*1.5)*U213</f>
        <v>0</v>
      </c>
      <c r="W213" s="236"/>
      <c r="X213" s="231">
        <f t="shared" ref="X213:X216" si="4859">($F213/30/8*2)*W213</f>
        <v>0</v>
      </c>
      <c r="Y213" s="237"/>
      <c r="Z213" s="231">
        <f t="shared" ref="Z213:Z216" si="4860">(($F213/30/8)*1.5)*Y213</f>
        <v>0</v>
      </c>
      <c r="AA213" s="238">
        <v>0</v>
      </c>
      <c r="AB213" s="231">
        <f t="shared" ref="AB213:AB216" si="4861">(($F213/30/8)*2)*AA213</f>
        <v>0</v>
      </c>
      <c r="AC213" s="239"/>
      <c r="AD213" s="240">
        <f t="shared" ref="AD213:AD216" si="4862">(($F213/30/8)*1.5)*AC213</f>
        <v>0</v>
      </c>
      <c r="AE213" s="239"/>
      <c r="AF213" s="240">
        <f t="shared" ref="AF213:AF216" si="4863">(($F213/30/8)*2)*AE213</f>
        <v>0</v>
      </c>
      <c r="AG213" s="240"/>
      <c r="AH213" s="240">
        <f>(($F213/30/8)*1.5)*AG213</f>
        <v>0</v>
      </c>
      <c r="AI213" s="239"/>
      <c r="AJ213" s="240">
        <f>(($F213/30/8)*2)*AI213</f>
        <v>0</v>
      </c>
      <c r="AK213" s="241"/>
      <c r="AL213" s="241"/>
      <c r="AM213" s="241"/>
      <c r="AN213" s="241"/>
      <c r="AO213" s="241"/>
      <c r="AP213" s="241"/>
      <c r="AQ213" s="241"/>
      <c r="AR213" s="241"/>
      <c r="AS213" s="241"/>
      <c r="AT213" s="241"/>
      <c r="AU213" s="230"/>
      <c r="AV213" s="270"/>
      <c r="AW213" s="231">
        <f t="shared" ref="AW213:AW216" si="4864">((F213/30)*I213)*$J213</f>
        <v>0</v>
      </c>
      <c r="AX213" s="269">
        <f t="shared" ref="AX213" si="4865">((G213/30)*I213)*$J213</f>
        <v>0</v>
      </c>
      <c r="AY213" s="231">
        <f t="shared" ref="AY213:AY216" si="4866">Q213</f>
        <v>0</v>
      </c>
      <c r="AZ213" s="231">
        <f t="shared" ref="AZ213:AZ216" si="4867">R213</f>
        <v>0</v>
      </c>
      <c r="BA213" s="231">
        <f t="shared" ref="BA213:BA216" si="4868">S213</f>
        <v>0</v>
      </c>
      <c r="BB213" s="231">
        <f t="shared" ref="BB213:BB216" si="4869">T213</f>
        <v>0</v>
      </c>
      <c r="BC213" s="231">
        <f t="shared" ref="BC213:BC216" si="4870">AK213+AP213</f>
        <v>0</v>
      </c>
      <c r="BD213" s="231">
        <f t="shared" si="4724"/>
        <v>0</v>
      </c>
      <c r="BE213" s="231">
        <f t="shared" ref="BE213:BE216" si="4871">SUM(AW213:BD213)-AY213-BA213</f>
        <v>0</v>
      </c>
      <c r="BF213" s="231">
        <f>(($F213/30)*$I213)*$K213</f>
        <v>2001.14</v>
      </c>
      <c r="BG213" s="857">
        <f t="shared" si="4726"/>
        <v>125.00000000000001</v>
      </c>
      <c r="BH213" s="231">
        <f t="shared" ref="BH213:BH216" si="4872">U213</f>
        <v>0</v>
      </c>
      <c r="BI213" s="231">
        <f t="shared" ref="BI213:BI216" si="4873">V213</f>
        <v>0</v>
      </c>
      <c r="BJ213" s="231">
        <f t="shared" ref="BJ213:BJ216" si="4874">W213</f>
        <v>0</v>
      </c>
      <c r="BK213" s="231">
        <f t="shared" ref="BK213:BK216" si="4875">X213</f>
        <v>0</v>
      </c>
      <c r="BL213" s="231">
        <f t="shared" ref="BL213:BL216" si="4876">AL213+AQ213</f>
        <v>0</v>
      </c>
      <c r="BM213" s="231">
        <f t="shared" si="4732"/>
        <v>253.54443800000001</v>
      </c>
      <c r="BN213" s="230">
        <f t="shared" ref="BN213:BN216" si="4877">SUM(BF213:BM213)-BH213-BJ213</f>
        <v>2379.6844380000002</v>
      </c>
      <c r="BO213" s="231">
        <f t="shared" si="4734"/>
        <v>0</v>
      </c>
      <c r="BP213" s="231">
        <f t="shared" si="4735"/>
        <v>0</v>
      </c>
      <c r="BQ213" s="231">
        <f t="shared" ref="BQ213:BQ216" si="4878">Y213</f>
        <v>0</v>
      </c>
      <c r="BR213" s="231">
        <f t="shared" ref="BR213:BR216" si="4879">Z213</f>
        <v>0</v>
      </c>
      <c r="BS213" s="231">
        <f t="shared" ref="BS213:BS216" si="4880">AA213</f>
        <v>0</v>
      </c>
      <c r="BT213" s="231">
        <f t="shared" ref="BT213:BT216" si="4881">AB213</f>
        <v>0</v>
      </c>
      <c r="BU213" s="231">
        <f t="shared" ref="BU213:BU216" si="4882">AM213+AR213</f>
        <v>0</v>
      </c>
      <c r="BV213" s="231">
        <f t="shared" si="4741"/>
        <v>0</v>
      </c>
      <c r="BW213" s="231">
        <f t="shared" ref="BW213:BW216" si="4883">SUM(BO213:BV213)-BQ213-BS213</f>
        <v>0</v>
      </c>
      <c r="BX213" s="243">
        <f>(($F213/30)*$I213)*$M213</f>
        <v>0</v>
      </c>
      <c r="BY213" s="244">
        <f t="shared" si="4743"/>
        <v>0</v>
      </c>
      <c r="BZ213" s="244">
        <f t="shared" ref="BZ213:BZ216" si="4884">AC213</f>
        <v>0</v>
      </c>
      <c r="CA213" s="244">
        <f t="shared" ref="CA213:CA216" si="4885">AD213</f>
        <v>0</v>
      </c>
      <c r="CB213" s="244">
        <f t="shared" ref="CB213:CB216" si="4886">AE213</f>
        <v>0</v>
      </c>
      <c r="CC213" s="244">
        <f t="shared" ref="CC213:CC216" si="4887">AF213</f>
        <v>0</v>
      </c>
      <c r="CD213" s="244">
        <f>AN213+AS213</f>
        <v>0</v>
      </c>
      <c r="CE213" s="244">
        <f>(BX213+CA213+CC213)*0.1267</f>
        <v>0</v>
      </c>
      <c r="CF213" s="244">
        <f>SUM(BX213:CE213)-BZ213-CB213</f>
        <v>0</v>
      </c>
      <c r="CG213" s="244">
        <f>(($F213/30)*$I213)*N213</f>
        <v>0</v>
      </c>
      <c r="CH213" s="244">
        <f>(($G213/30)*$I213)*$N213</f>
        <v>0</v>
      </c>
      <c r="CI213" s="244">
        <f>+AG213</f>
        <v>0</v>
      </c>
      <c r="CJ213" s="244">
        <f t="shared" ref="CJ213:CJ216" si="4888">AH213</f>
        <v>0</v>
      </c>
      <c r="CK213" s="244">
        <f t="shared" ref="CK213:CK216" si="4889">AI213</f>
        <v>0</v>
      </c>
      <c r="CL213" s="244">
        <f t="shared" ref="CL213:CL216" si="4890">AJ213</f>
        <v>0</v>
      </c>
      <c r="CM213" s="244">
        <f>AO213+AT213</f>
        <v>0</v>
      </c>
      <c r="CN213" s="244">
        <f>(CG213+CJ213+CL213)*0.1267</f>
        <v>0</v>
      </c>
      <c r="CO213" s="245">
        <f>SUM(CG213:CN213)-CI213-CK213</f>
        <v>0</v>
      </c>
      <c r="CQ213" s="229" t="s">
        <v>16</v>
      </c>
      <c r="CR213" s="231">
        <f t="shared" si="4751"/>
        <v>0</v>
      </c>
      <c r="CS213" s="231">
        <f t="shared" si="4752"/>
        <v>0</v>
      </c>
      <c r="CT213" s="231">
        <f t="shared" si="4753"/>
        <v>0</v>
      </c>
      <c r="CU213" s="231">
        <f t="shared" si="4754"/>
        <v>0</v>
      </c>
      <c r="CV213" s="231">
        <f t="shared" si="4755"/>
        <v>0</v>
      </c>
      <c r="CW213" s="231">
        <f t="shared" si="4756"/>
        <v>0</v>
      </c>
      <c r="CX213" s="231">
        <f t="shared" si="4757"/>
        <v>0</v>
      </c>
      <c r="CY213" s="231">
        <f t="shared" ref="CY213:CY216" si="4891">IF($CQ213="PROQUIMA",$BD213+$BM213+$BV213+$CE213+CN213,0)</f>
        <v>0</v>
      </c>
      <c r="CZ213" s="231">
        <f t="shared" ref="CZ213:CZ216" si="4892">SUM(CR213:CY213)-CT213-CV213</f>
        <v>0</v>
      </c>
      <c r="DA213" s="231">
        <f t="shared" si="4760"/>
        <v>2001.14</v>
      </c>
      <c r="DB213" s="231">
        <f t="shared" si="4761"/>
        <v>125.00000000000001</v>
      </c>
      <c r="DC213" s="269">
        <f t="shared" si="4762"/>
        <v>0</v>
      </c>
      <c r="DD213" s="269">
        <f t="shared" si="4763"/>
        <v>0</v>
      </c>
      <c r="DE213" s="269">
        <f t="shared" si="4764"/>
        <v>0</v>
      </c>
      <c r="DF213" s="231">
        <f t="shared" si="4765"/>
        <v>0</v>
      </c>
      <c r="DG213" s="231">
        <f t="shared" si="4766"/>
        <v>0</v>
      </c>
      <c r="DH213" s="231">
        <f t="shared" si="4767"/>
        <v>253.54443800000001</v>
      </c>
      <c r="DI213" s="231">
        <f t="shared" ref="DI213" si="4893">SUM(DA213:DH213)-DC213-DE213</f>
        <v>2379.6844380000002</v>
      </c>
      <c r="DJ213" s="240">
        <f t="shared" si="4769"/>
        <v>0</v>
      </c>
      <c r="DK213" s="240">
        <f t="shared" si="4770"/>
        <v>0</v>
      </c>
      <c r="DL213" s="240">
        <f t="shared" si="4771"/>
        <v>0</v>
      </c>
      <c r="DM213" s="240">
        <f t="shared" si="4772"/>
        <v>0</v>
      </c>
      <c r="DN213" s="240">
        <f t="shared" si="4773"/>
        <v>0</v>
      </c>
      <c r="DO213" s="240">
        <f t="shared" si="4774"/>
        <v>0</v>
      </c>
      <c r="DP213" s="240">
        <f t="shared" si="4775"/>
        <v>0</v>
      </c>
      <c r="DQ213" s="240">
        <f t="shared" si="4776"/>
        <v>0</v>
      </c>
      <c r="DR213" s="240">
        <f t="shared" ref="DR213" si="4894">SUM(DJ213:DQ213)-DL213-DN213</f>
        <v>0</v>
      </c>
      <c r="DS213" s="271"/>
      <c r="DT213" s="272"/>
      <c r="DU213" s="272"/>
      <c r="DV213" s="272"/>
      <c r="DW213" s="272"/>
      <c r="DX213" s="272"/>
      <c r="DY213" s="272"/>
      <c r="DZ213" s="272"/>
      <c r="EA213" s="272"/>
      <c r="EB213" s="272"/>
      <c r="EC213" s="272"/>
      <c r="ED213" s="272"/>
      <c r="EE213" s="272"/>
      <c r="EF213" s="272"/>
      <c r="EG213" s="272"/>
      <c r="EH213" s="272"/>
      <c r="EI213" s="272"/>
      <c r="EJ213" s="273"/>
      <c r="EL213" s="1485">
        <v>47.12</v>
      </c>
      <c r="EM213" s="228"/>
      <c r="EN213" s="229"/>
      <c r="EO213" s="228">
        <f>107.75*2</f>
        <v>215.5</v>
      </c>
      <c r="EP213" s="229"/>
      <c r="EQ213" s="229"/>
      <c r="ER213" s="229"/>
      <c r="ES213" s="229"/>
      <c r="ET213" s="229"/>
      <c r="EU213" s="229">
        <f t="shared" ref="EU213:EU216" si="4895">+EP213+EQ213+ER213</f>
        <v>0</v>
      </c>
      <c r="EW213" s="237">
        <f t="shared" ref="EW213:EW216" si="4896">IF($I213&lt;=15,EL213/2,EL213)</f>
        <v>23.56</v>
      </c>
      <c r="EX213" s="237">
        <f t="shared" ref="EX213:EX216" si="4897">IF($I213&lt;=15,EM213/2,EM213)</f>
        <v>0</v>
      </c>
      <c r="EY213" s="237">
        <f t="shared" ref="EY213:EY216" si="4898">IF($I213&lt;=15,EN213/2,EN213)</f>
        <v>0</v>
      </c>
      <c r="EZ213" s="237">
        <f t="shared" ref="EZ213:EZ216" si="4899">IF($I213&lt;=15,EO213/2,EO213)</f>
        <v>107.75</v>
      </c>
      <c r="FA213" s="237">
        <f t="shared" ref="FA213:FA216" si="4900">IF($I213&lt;=15,EP213/2,EP213)</f>
        <v>0</v>
      </c>
      <c r="FB213" s="237">
        <f t="shared" ref="FB213:FB216" si="4901">IF($I213&lt;=15,EQ213/2,EQ213)</f>
        <v>0</v>
      </c>
      <c r="FC213" s="237">
        <f t="shared" ref="FC213:FC216" si="4902">IF($I213&lt;=15,ER213/2,ER213)</f>
        <v>0</v>
      </c>
      <c r="FD213" s="237">
        <f t="shared" ref="FD213:FD216" si="4903">IF($I213&lt;=15,ES213/2,ES213)</f>
        <v>0</v>
      </c>
      <c r="FE213" s="237">
        <f t="shared" ref="FE213:FE216" si="4904">IF($I213&lt;=15,ET213/2,ET213)</f>
        <v>0</v>
      </c>
      <c r="FF213" s="237">
        <f t="shared" ref="FF213:FF216" si="4905">IF($I213&lt;=15,EU213/2,EU213)</f>
        <v>0</v>
      </c>
      <c r="FG213" s="247"/>
      <c r="FH213" s="247"/>
      <c r="FI213" s="247"/>
      <c r="FJ213" s="247"/>
      <c r="FK213" s="247"/>
      <c r="FL213" s="247"/>
      <c r="FN213" s="1370">
        <f t="shared" ref="FN213:FN216" si="4906">(((F213/30/8)*1.5)*(Q213+U213+Y213))-(AZ213+BI213+BR213)</f>
        <v>0</v>
      </c>
      <c r="FO213" s="1370">
        <f t="shared" ref="FO213:FO216" si="4907">(((F213/30/8)*2)*(S213+W213+AA213))-(BB213+BK213+BT213)</f>
        <v>0</v>
      </c>
      <c r="FP213" s="1371">
        <f t="shared" ref="FP213:FP216" si="4908">(SUM(AW213:CF213))-(SUM(CR213:DR213))</f>
        <v>0</v>
      </c>
      <c r="FQ213" s="1370">
        <f t="shared" ref="FQ213:FQ216" si="4909">(F213/30*I213)-(CR213+DA213+DJ213)</f>
        <v>0</v>
      </c>
      <c r="FR213" s="1372">
        <f t="shared" ref="FR213:FR216" si="4910">(SUM(EL213:EU213))-((SUM(EW213:FF213))*$FR$5)</f>
        <v>131.31</v>
      </c>
    </row>
    <row r="214" spans="1:174" s="246" customFormat="1" ht="15" customHeight="1" outlineLevel="1">
      <c r="A214" s="246">
        <v>301020</v>
      </c>
      <c r="B214" s="302"/>
      <c r="C214" s="227" t="s">
        <v>927</v>
      </c>
      <c r="D214" s="228" t="s">
        <v>510</v>
      </c>
      <c r="E214" s="228" t="s">
        <v>16</v>
      </c>
      <c r="F214" s="231">
        <v>4002.28</v>
      </c>
      <c r="G214" s="230">
        <v>250</v>
      </c>
      <c r="H214" s="962">
        <f t="shared" ref="H214" si="4911">+F214+G214</f>
        <v>4252.2800000000007</v>
      </c>
      <c r="I214" s="231">
        <v>15</v>
      </c>
      <c r="J214" s="234">
        <v>0</v>
      </c>
      <c r="K214" s="957">
        <v>1</v>
      </c>
      <c r="L214" s="234">
        <v>0</v>
      </c>
      <c r="M214" s="233">
        <v>0</v>
      </c>
      <c r="N214" s="233">
        <v>0</v>
      </c>
      <c r="O214" s="234">
        <f t="shared" ref="O214" si="4912">SUM(J214:N214)</f>
        <v>1</v>
      </c>
      <c r="P214" s="246" t="s">
        <v>928</v>
      </c>
      <c r="Q214" s="236"/>
      <c r="R214" s="231">
        <f t="shared" ref="R214" si="4913">($F214/30/8*1.5)*Q214</f>
        <v>0</v>
      </c>
      <c r="S214" s="237"/>
      <c r="T214" s="231">
        <f t="shared" ref="T214" si="4914">($F214/30/8*2)*S214</f>
        <v>0</v>
      </c>
      <c r="U214" s="237"/>
      <c r="V214" s="231">
        <f t="shared" ref="V214" si="4915">($F214/30/8*1.5)*U214</f>
        <v>0</v>
      </c>
      <c r="W214" s="236"/>
      <c r="X214" s="231">
        <f t="shared" ref="X214" si="4916">($F214/30/8*2)*W214</f>
        <v>0</v>
      </c>
      <c r="Y214" s="237"/>
      <c r="Z214" s="231">
        <f t="shared" ref="Z214" si="4917">(($F214/30/8)*1.5)*Y214</f>
        <v>0</v>
      </c>
      <c r="AA214" s="238">
        <v>0</v>
      </c>
      <c r="AB214" s="231">
        <f t="shared" ref="AB214" si="4918">(($F214/30/8)*2)*AA214</f>
        <v>0</v>
      </c>
      <c r="AC214" s="239"/>
      <c r="AD214" s="240">
        <f t="shared" ref="AD214" si="4919">(($F214/30/8)*1.5)*AC214</f>
        <v>0</v>
      </c>
      <c r="AE214" s="239"/>
      <c r="AF214" s="240">
        <f t="shared" ref="AF214" si="4920">(($F214/30/8)*2)*AE214</f>
        <v>0</v>
      </c>
      <c r="AG214" s="240"/>
      <c r="AH214" s="240">
        <f>(($F214/30/8)*1.5)*AG214</f>
        <v>0</v>
      </c>
      <c r="AI214" s="239"/>
      <c r="AJ214" s="240">
        <f>(($F214/30/8)*2)*AI214</f>
        <v>0</v>
      </c>
      <c r="AK214" s="241"/>
      <c r="AL214" s="241"/>
      <c r="AM214" s="241"/>
      <c r="AN214" s="241"/>
      <c r="AO214" s="241"/>
      <c r="AP214" s="241"/>
      <c r="AQ214" s="241"/>
      <c r="AR214" s="241"/>
      <c r="AS214" s="241"/>
      <c r="AT214" s="241"/>
      <c r="AU214" s="230"/>
      <c r="AV214" s="270"/>
      <c r="AW214" s="231">
        <f t="shared" ref="AW214" si="4921">((F214/30)*I214)*$J214</f>
        <v>0</v>
      </c>
      <c r="AX214" s="269">
        <f t="shared" ref="AX214" si="4922">((G214/30)*I214)*$J214</f>
        <v>0</v>
      </c>
      <c r="AY214" s="231">
        <f t="shared" ref="AY214" si="4923">Q214</f>
        <v>0</v>
      </c>
      <c r="AZ214" s="231">
        <f t="shared" ref="AZ214" si="4924">R214</f>
        <v>0</v>
      </c>
      <c r="BA214" s="231">
        <f t="shared" ref="BA214" si="4925">S214</f>
        <v>0</v>
      </c>
      <c r="BB214" s="231">
        <f t="shared" ref="BB214" si="4926">T214</f>
        <v>0</v>
      </c>
      <c r="BC214" s="231">
        <f t="shared" ref="BC214" si="4927">AK214+AP214</f>
        <v>0</v>
      </c>
      <c r="BD214" s="231">
        <f t="shared" ref="BD214" si="4928">(AW214+AZ214+BB214+BC214)*0.1267</f>
        <v>0</v>
      </c>
      <c r="BE214" s="231">
        <f t="shared" ref="BE214" si="4929">SUM(AW214:BD214)-AY214-BA214</f>
        <v>0</v>
      </c>
      <c r="BF214" s="231">
        <f>(($F214/30)*$I214)*$K214</f>
        <v>2001.14</v>
      </c>
      <c r="BG214" s="231">
        <f t="shared" si="4726"/>
        <v>125.00000000000001</v>
      </c>
      <c r="BH214" s="231">
        <f t="shared" ref="BH214" si="4930">U214</f>
        <v>0</v>
      </c>
      <c r="BI214" s="231">
        <f t="shared" ref="BI214" si="4931">V214</f>
        <v>0</v>
      </c>
      <c r="BJ214" s="231">
        <f t="shared" ref="BJ214" si="4932">W214</f>
        <v>0</v>
      </c>
      <c r="BK214" s="231">
        <f t="shared" ref="BK214" si="4933">X214</f>
        <v>0</v>
      </c>
      <c r="BL214" s="231">
        <f t="shared" ref="BL214" si="4934">AL214+AQ214</f>
        <v>0</v>
      </c>
      <c r="BM214" s="231">
        <f t="shared" ref="BM214" si="4935">(+BF214+BI214+BK214+BL214)*0.1267</f>
        <v>253.54443800000001</v>
      </c>
      <c r="BN214" s="230">
        <f t="shared" ref="BN214" si="4936">SUM(BF214:BM214)-BH214-BJ214</f>
        <v>2379.6844380000002</v>
      </c>
      <c r="BO214" s="231">
        <f t="shared" si="4734"/>
        <v>0</v>
      </c>
      <c r="BP214" s="231">
        <f t="shared" si="4735"/>
        <v>0</v>
      </c>
      <c r="BQ214" s="231">
        <f t="shared" ref="BQ214" si="4937">Y214</f>
        <v>0</v>
      </c>
      <c r="BR214" s="231">
        <f t="shared" ref="BR214" si="4938">Z214</f>
        <v>0</v>
      </c>
      <c r="BS214" s="231">
        <f t="shared" ref="BS214" si="4939">AA214</f>
        <v>0</v>
      </c>
      <c r="BT214" s="231">
        <f t="shared" ref="BT214" si="4940">AB214</f>
        <v>0</v>
      </c>
      <c r="BU214" s="231">
        <f t="shared" ref="BU214" si="4941">AM214+AR214</f>
        <v>0</v>
      </c>
      <c r="BV214" s="231">
        <f t="shared" ref="BV214" si="4942">(BO214+BR214+BT214+BU214)*0.1267</f>
        <v>0</v>
      </c>
      <c r="BW214" s="231">
        <f t="shared" ref="BW214" si="4943">SUM(BO214:BV214)-BQ214-BS214</f>
        <v>0</v>
      </c>
      <c r="BX214" s="243">
        <f>(($F214/30)*$I214)*$M214</f>
        <v>0</v>
      </c>
      <c r="BY214" s="244">
        <f t="shared" si="4743"/>
        <v>0</v>
      </c>
      <c r="BZ214" s="244">
        <f t="shared" ref="BZ214" si="4944">AC214</f>
        <v>0</v>
      </c>
      <c r="CA214" s="244">
        <f t="shared" ref="CA214" si="4945">AD214</f>
        <v>0</v>
      </c>
      <c r="CB214" s="244">
        <f t="shared" ref="CB214" si="4946">AE214</f>
        <v>0</v>
      </c>
      <c r="CC214" s="244">
        <f t="shared" ref="CC214" si="4947">AF214</f>
        <v>0</v>
      </c>
      <c r="CD214" s="244">
        <f>AN214+AS214</f>
        <v>0</v>
      </c>
      <c r="CE214" s="244">
        <f>(BX214+CA214+CC214)*0.1267</f>
        <v>0</v>
      </c>
      <c r="CF214" s="244">
        <f>SUM(BX214:CE214)-BZ214-CB214</f>
        <v>0</v>
      </c>
      <c r="CG214" s="244">
        <f>(($F214/30)*$I214)*N214</f>
        <v>0</v>
      </c>
      <c r="CH214" s="244">
        <f>(($G214/30)*$I214)*$N214</f>
        <v>0</v>
      </c>
      <c r="CI214" s="244">
        <f>+AG214</f>
        <v>0</v>
      </c>
      <c r="CJ214" s="244">
        <f t="shared" ref="CJ214" si="4948">AH214</f>
        <v>0</v>
      </c>
      <c r="CK214" s="244">
        <f t="shared" ref="CK214" si="4949">AI214</f>
        <v>0</v>
      </c>
      <c r="CL214" s="244">
        <f t="shared" ref="CL214" si="4950">AJ214</f>
        <v>0</v>
      </c>
      <c r="CM214" s="244">
        <f>AO214+AT214</f>
        <v>0</v>
      </c>
      <c r="CN214" s="244">
        <f>(CG214+CJ214+CL214)*0.1267</f>
        <v>0</v>
      </c>
      <c r="CO214" s="245">
        <f>SUM(CG214:CN214)-CI214-CK214</f>
        <v>0</v>
      </c>
      <c r="CQ214" s="229" t="s">
        <v>16</v>
      </c>
      <c r="CR214" s="231">
        <f t="shared" si="4751"/>
        <v>0</v>
      </c>
      <c r="CS214" s="231">
        <f t="shared" si="4752"/>
        <v>0</v>
      </c>
      <c r="CT214" s="231">
        <f t="shared" si="4753"/>
        <v>0</v>
      </c>
      <c r="CU214" s="231">
        <f t="shared" si="4754"/>
        <v>0</v>
      </c>
      <c r="CV214" s="231">
        <f t="shared" si="4755"/>
        <v>0</v>
      </c>
      <c r="CW214" s="231">
        <f t="shared" si="4756"/>
        <v>0</v>
      </c>
      <c r="CX214" s="231">
        <f t="shared" si="4757"/>
        <v>0</v>
      </c>
      <c r="CY214" s="231">
        <f t="shared" ref="CY214" si="4951">IF($CQ214="PROQUIMA",$BD214+$BM214+$BV214+$CE214+CN214,0)</f>
        <v>0</v>
      </c>
      <c r="CZ214" s="231">
        <f t="shared" ref="CZ214" si="4952">SUM(CR214:CY214)-CT214-CV214</f>
        <v>0</v>
      </c>
      <c r="DA214" s="231">
        <f t="shared" si="4760"/>
        <v>2001.14</v>
      </c>
      <c r="DB214" s="231">
        <f t="shared" si="4761"/>
        <v>125.00000000000001</v>
      </c>
      <c r="DC214" s="269">
        <f t="shared" si="4762"/>
        <v>0</v>
      </c>
      <c r="DD214" s="269">
        <f t="shared" si="4763"/>
        <v>0</v>
      </c>
      <c r="DE214" s="269">
        <f t="shared" si="4764"/>
        <v>0</v>
      </c>
      <c r="DF214" s="231">
        <f t="shared" si="4765"/>
        <v>0</v>
      </c>
      <c r="DG214" s="231">
        <f t="shared" si="4766"/>
        <v>0</v>
      </c>
      <c r="DH214" s="231">
        <f t="shared" si="4767"/>
        <v>253.54443800000001</v>
      </c>
      <c r="DI214" s="231">
        <f t="shared" ref="DI214" si="4953">SUM(DA214:DH214)-DC214-DE214</f>
        <v>2379.6844380000002</v>
      </c>
      <c r="DJ214" s="240">
        <f t="shared" si="4769"/>
        <v>0</v>
      </c>
      <c r="DK214" s="240">
        <f t="shared" si="4770"/>
        <v>0</v>
      </c>
      <c r="DL214" s="240">
        <f t="shared" si="4771"/>
        <v>0</v>
      </c>
      <c r="DM214" s="240">
        <f t="shared" si="4772"/>
        <v>0</v>
      </c>
      <c r="DN214" s="240">
        <f t="shared" si="4773"/>
        <v>0</v>
      </c>
      <c r="DO214" s="240">
        <f t="shared" si="4774"/>
        <v>0</v>
      </c>
      <c r="DP214" s="240">
        <f t="shared" si="4775"/>
        <v>0</v>
      </c>
      <c r="DQ214" s="240">
        <f t="shared" si="4776"/>
        <v>0</v>
      </c>
      <c r="DR214" s="240">
        <f t="shared" ref="DR214" si="4954">SUM(DJ214:DQ214)-DL214-DN214</f>
        <v>0</v>
      </c>
      <c r="DS214" s="271"/>
      <c r="DT214" s="272"/>
      <c r="DU214" s="272"/>
      <c r="DV214" s="272"/>
      <c r="DW214" s="272"/>
      <c r="DX214" s="272"/>
      <c r="DY214" s="272"/>
      <c r="DZ214" s="272"/>
      <c r="EA214" s="272"/>
      <c r="EB214" s="272"/>
      <c r="EC214" s="272"/>
      <c r="ED214" s="272"/>
      <c r="EE214" s="272"/>
      <c r="EF214" s="272"/>
      <c r="EG214" s="272"/>
      <c r="EH214" s="272"/>
      <c r="EI214" s="272"/>
      <c r="EJ214" s="273"/>
      <c r="EL214" s="228"/>
      <c r="EM214" s="228"/>
      <c r="EN214" s="229"/>
      <c r="EO214" s="228"/>
      <c r="EP214" s="229"/>
      <c r="EQ214" s="229"/>
      <c r="ER214" s="229"/>
      <c r="ES214" s="229"/>
      <c r="ET214" s="229"/>
      <c r="EU214" s="229">
        <f t="shared" ref="EU214" si="4955">+EP214+EQ214+ER214</f>
        <v>0</v>
      </c>
      <c r="EW214" s="237">
        <f t="shared" ref="EW214" si="4956">IF($I214&lt;=15,EL214/2,EL214)</f>
        <v>0</v>
      </c>
      <c r="EX214" s="237">
        <f t="shared" ref="EX214" si="4957">IF($I214&lt;=15,EM214/2,EM214)</f>
        <v>0</v>
      </c>
      <c r="EY214" s="237">
        <f t="shared" ref="EY214" si="4958">IF($I214&lt;=15,EN214/2,EN214)</f>
        <v>0</v>
      </c>
      <c r="EZ214" s="237">
        <f t="shared" ref="EZ214" si="4959">IF($I214&lt;=15,EO214/2,EO214)</f>
        <v>0</v>
      </c>
      <c r="FA214" s="237">
        <f t="shared" ref="FA214" si="4960">IF($I214&lt;=15,EP214/2,EP214)</f>
        <v>0</v>
      </c>
      <c r="FB214" s="237">
        <f t="shared" ref="FB214" si="4961">IF($I214&lt;=15,EQ214/2,EQ214)</f>
        <v>0</v>
      </c>
      <c r="FC214" s="237">
        <f t="shared" ref="FC214" si="4962">IF($I214&lt;=15,ER214/2,ER214)</f>
        <v>0</v>
      </c>
      <c r="FD214" s="237">
        <f t="shared" ref="FD214" si="4963">IF($I214&lt;=15,ES214/2,ES214)</f>
        <v>0</v>
      </c>
      <c r="FE214" s="237">
        <f t="shared" ref="FE214" si="4964">IF($I214&lt;=15,ET214/2,ET214)</f>
        <v>0</v>
      </c>
      <c r="FF214" s="237">
        <f t="shared" ref="FF214" si="4965">IF($I214&lt;=15,EU214/2,EU214)</f>
        <v>0</v>
      </c>
      <c r="FG214" s="247"/>
      <c r="FH214" s="247"/>
      <c r="FI214" s="247"/>
      <c r="FJ214" s="247"/>
      <c r="FK214" s="247"/>
      <c r="FL214" s="247"/>
      <c r="FN214" s="1370">
        <f t="shared" ref="FN214" si="4966">(((F214/30/8)*1.5)*(Q214+U214+Y214))-(AZ214+BI214+BR214)</f>
        <v>0</v>
      </c>
      <c r="FO214" s="1370">
        <f t="shared" ref="FO214" si="4967">(((F214/30/8)*2)*(S214+W214+AA214))-(BB214+BK214+BT214)</f>
        <v>0</v>
      </c>
      <c r="FP214" s="1371">
        <f t="shared" ref="FP214" si="4968">(SUM(AW214:CF214))-(SUM(CR214:DR214))</f>
        <v>0</v>
      </c>
      <c r="FQ214" s="1370">
        <f t="shared" ref="FQ214" si="4969">(F214/30*I214)-(CR214+DA214+DJ214)</f>
        <v>0</v>
      </c>
      <c r="FR214" s="1372">
        <f t="shared" ref="FR214" si="4970">(SUM(EL214:EU214))-((SUM(EW214:FF214))*$FR$5)</f>
        <v>0</v>
      </c>
    </row>
    <row r="215" spans="1:174" s="246" customFormat="1" ht="15" customHeight="1" outlineLevel="1">
      <c r="A215" s="246">
        <v>301020</v>
      </c>
      <c r="B215" s="302" t="e">
        <f>+#REF!+1</f>
        <v>#REF!</v>
      </c>
      <c r="C215" s="227" t="s">
        <v>520</v>
      </c>
      <c r="D215" s="228" t="s">
        <v>125</v>
      </c>
      <c r="E215" s="228" t="s">
        <v>16</v>
      </c>
      <c r="F215" s="231">
        <v>4200</v>
      </c>
      <c r="G215" s="930">
        <v>300</v>
      </c>
      <c r="H215" s="963">
        <f t="shared" si="4854"/>
        <v>4500</v>
      </c>
      <c r="I215" s="231">
        <v>15</v>
      </c>
      <c r="J215" s="957">
        <v>0</v>
      </c>
      <c r="K215" s="957">
        <v>1</v>
      </c>
      <c r="L215" s="234">
        <v>0</v>
      </c>
      <c r="M215" s="234">
        <v>0</v>
      </c>
      <c r="N215" s="234">
        <v>0</v>
      </c>
      <c r="O215" s="234">
        <f t="shared" ref="O215" si="4971">SUM(J215:N215)</f>
        <v>1</v>
      </c>
      <c r="P215" s="756"/>
      <c r="Q215" s="268"/>
      <c r="R215" s="269">
        <f t="shared" si="4856"/>
        <v>0</v>
      </c>
      <c r="S215" s="237"/>
      <c r="T215" s="231">
        <f t="shared" si="4857"/>
        <v>0</v>
      </c>
      <c r="U215" s="237"/>
      <c r="V215" s="231">
        <f t="shared" si="4858"/>
        <v>0</v>
      </c>
      <c r="W215" s="237"/>
      <c r="X215" s="231">
        <f t="shared" si="4859"/>
        <v>0</v>
      </c>
      <c r="Y215" s="237"/>
      <c r="Z215" s="231">
        <f t="shared" si="4860"/>
        <v>0</v>
      </c>
      <c r="AA215" s="238"/>
      <c r="AB215" s="231">
        <f t="shared" si="4861"/>
        <v>0</v>
      </c>
      <c r="AC215" s="931"/>
      <c r="AD215" s="231">
        <f t="shared" si="4862"/>
        <v>0</v>
      </c>
      <c r="AE215" s="238"/>
      <c r="AF215" s="231">
        <f t="shared" si="4863"/>
        <v>0</v>
      </c>
      <c r="AG215" s="231"/>
      <c r="AH215" s="231"/>
      <c r="AI215" s="238"/>
      <c r="AJ215" s="231"/>
      <c r="AK215" s="230"/>
      <c r="AL215" s="241"/>
      <c r="AM215" s="230"/>
      <c r="AN215" s="230"/>
      <c r="AO215" s="230"/>
      <c r="AP215" s="230"/>
      <c r="AQ215" s="230"/>
      <c r="AR215" s="230"/>
      <c r="AS215" s="230"/>
      <c r="AT215" s="230"/>
      <c r="AU215" s="230"/>
      <c r="AV215" s="242"/>
      <c r="AW215" s="231">
        <f t="shared" si="4864"/>
        <v>0</v>
      </c>
      <c r="AX215" s="269">
        <f>((G215/30)*I215)*$J215</f>
        <v>0</v>
      </c>
      <c r="AY215" s="231">
        <f t="shared" si="4866"/>
        <v>0</v>
      </c>
      <c r="AZ215" s="231">
        <f t="shared" si="4867"/>
        <v>0</v>
      </c>
      <c r="BA215" s="231">
        <f t="shared" si="4868"/>
        <v>0</v>
      </c>
      <c r="BB215" s="231">
        <f t="shared" si="4869"/>
        <v>0</v>
      </c>
      <c r="BC215" s="231">
        <f t="shared" si="4870"/>
        <v>0</v>
      </c>
      <c r="BD215" s="231">
        <f t="shared" si="4724"/>
        <v>0</v>
      </c>
      <c r="BE215" s="231">
        <f t="shared" si="4871"/>
        <v>0</v>
      </c>
      <c r="BF215" s="231">
        <f t="shared" ref="BF215" si="4972">(($F215/30)*$I215)*$K215</f>
        <v>2100</v>
      </c>
      <c r="BG215" s="739">
        <f t="shared" si="4726"/>
        <v>150</v>
      </c>
      <c r="BH215" s="231">
        <f t="shared" si="4872"/>
        <v>0</v>
      </c>
      <c r="BI215" s="231">
        <f t="shared" si="4873"/>
        <v>0</v>
      </c>
      <c r="BJ215" s="231">
        <f t="shared" si="4874"/>
        <v>0</v>
      </c>
      <c r="BK215" s="231">
        <f t="shared" si="4875"/>
        <v>0</v>
      </c>
      <c r="BL215" s="231">
        <f t="shared" si="4876"/>
        <v>0</v>
      </c>
      <c r="BM215" s="231">
        <f t="shared" si="4732"/>
        <v>266.07</v>
      </c>
      <c r="BN215" s="230">
        <f t="shared" si="4877"/>
        <v>2516.0700000000002</v>
      </c>
      <c r="BO215" s="231">
        <f t="shared" si="4734"/>
        <v>0</v>
      </c>
      <c r="BP215" s="231">
        <f>(($G215/30)*$I215)*$L215</f>
        <v>0</v>
      </c>
      <c r="BQ215" s="231">
        <f t="shared" si="4878"/>
        <v>0</v>
      </c>
      <c r="BR215" s="231">
        <f t="shared" si="4879"/>
        <v>0</v>
      </c>
      <c r="BS215" s="231">
        <f t="shared" si="4880"/>
        <v>0</v>
      </c>
      <c r="BT215" s="231">
        <f t="shared" si="4881"/>
        <v>0</v>
      </c>
      <c r="BU215" s="231">
        <f t="shared" si="4882"/>
        <v>0</v>
      </c>
      <c r="BV215" s="231">
        <f t="shared" si="4741"/>
        <v>0</v>
      </c>
      <c r="BW215" s="231">
        <f t="shared" si="4883"/>
        <v>0</v>
      </c>
      <c r="BX215" s="271">
        <f t="shared" ref="BX215" si="4973">(($F215/30)*$I215)*$M215</f>
        <v>0</v>
      </c>
      <c r="BY215" s="272">
        <f t="shared" si="4743"/>
        <v>0</v>
      </c>
      <c r="BZ215" s="272">
        <f t="shared" si="4884"/>
        <v>0</v>
      </c>
      <c r="CA215" s="272">
        <f t="shared" si="4885"/>
        <v>0</v>
      </c>
      <c r="CB215" s="272">
        <f t="shared" si="4886"/>
        <v>0</v>
      </c>
      <c r="CC215" s="272">
        <f t="shared" si="4887"/>
        <v>0</v>
      </c>
      <c r="CD215" s="272">
        <f t="shared" ref="CD215" si="4974">AN215+AS215</f>
        <v>0</v>
      </c>
      <c r="CE215" s="272">
        <f t="shared" ref="CE215" si="4975">(BX215+CA215+CC215)*0.1267</f>
        <v>0</v>
      </c>
      <c r="CF215" s="272">
        <f t="shared" ref="CF215" si="4976">SUM(BX215:CE215)-BZ215-CB215</f>
        <v>0</v>
      </c>
      <c r="CG215" s="272"/>
      <c r="CH215" s="272"/>
      <c r="CI215" s="272"/>
      <c r="CJ215" s="272"/>
      <c r="CK215" s="272"/>
      <c r="CL215" s="272"/>
      <c r="CM215" s="272"/>
      <c r="CN215" s="272"/>
      <c r="CO215" s="273"/>
      <c r="CQ215" s="229" t="s">
        <v>16</v>
      </c>
      <c r="CR215" s="231">
        <f t="shared" si="4751"/>
        <v>0</v>
      </c>
      <c r="CS215" s="231">
        <f t="shared" si="4752"/>
        <v>0</v>
      </c>
      <c r="CT215" s="231">
        <f t="shared" si="4753"/>
        <v>0</v>
      </c>
      <c r="CU215" s="231">
        <f t="shared" si="4754"/>
        <v>0</v>
      </c>
      <c r="CV215" s="231">
        <f t="shared" si="4755"/>
        <v>0</v>
      </c>
      <c r="CW215" s="231">
        <f t="shared" si="4756"/>
        <v>0</v>
      </c>
      <c r="CX215" s="231">
        <f t="shared" si="4757"/>
        <v>0</v>
      </c>
      <c r="CY215" s="231">
        <f t="shared" si="4891"/>
        <v>0</v>
      </c>
      <c r="CZ215" s="231">
        <f t="shared" si="4892"/>
        <v>0</v>
      </c>
      <c r="DA215" s="231">
        <f t="shared" si="4760"/>
        <v>2100</v>
      </c>
      <c r="DB215" s="231">
        <f t="shared" si="4761"/>
        <v>150</v>
      </c>
      <c r="DC215" s="269">
        <f t="shared" si="4762"/>
        <v>0</v>
      </c>
      <c r="DD215" s="269">
        <f t="shared" si="4763"/>
        <v>0</v>
      </c>
      <c r="DE215" s="269">
        <f t="shared" si="4764"/>
        <v>0</v>
      </c>
      <c r="DF215" s="231">
        <f t="shared" si="4765"/>
        <v>0</v>
      </c>
      <c r="DG215" s="231">
        <f t="shared" si="4766"/>
        <v>0</v>
      </c>
      <c r="DH215" s="231">
        <f t="shared" si="4767"/>
        <v>266.07</v>
      </c>
      <c r="DI215" s="231">
        <f t="shared" ref="DI215" si="4977">SUM(DA215:DH215)-DC215-DE215</f>
        <v>2516.0700000000002</v>
      </c>
      <c r="DJ215" s="240">
        <f t="shared" si="4769"/>
        <v>0</v>
      </c>
      <c r="DK215" s="240">
        <f t="shared" si="4770"/>
        <v>0</v>
      </c>
      <c r="DL215" s="240">
        <f t="shared" si="4771"/>
        <v>0</v>
      </c>
      <c r="DM215" s="240">
        <f t="shared" si="4772"/>
        <v>0</v>
      </c>
      <c r="DN215" s="240">
        <f t="shared" si="4773"/>
        <v>0</v>
      </c>
      <c r="DO215" s="240">
        <f t="shared" si="4774"/>
        <v>0</v>
      </c>
      <c r="DP215" s="240">
        <f t="shared" si="4775"/>
        <v>0</v>
      </c>
      <c r="DQ215" s="240">
        <f t="shared" si="4776"/>
        <v>0</v>
      </c>
      <c r="DR215" s="240">
        <f t="shared" ref="DR215" si="4978">SUM(DJ215:DQ215)-DL215-DN215</f>
        <v>0</v>
      </c>
      <c r="DS215" s="271"/>
      <c r="DT215" s="272"/>
      <c r="DU215" s="272"/>
      <c r="DV215" s="272"/>
      <c r="DW215" s="272"/>
      <c r="DX215" s="272"/>
      <c r="DY215" s="272"/>
      <c r="DZ215" s="272"/>
      <c r="EA215" s="272"/>
      <c r="EB215" s="272"/>
      <c r="EC215" s="272"/>
      <c r="ED215" s="272"/>
      <c r="EE215" s="272"/>
      <c r="EF215" s="272"/>
      <c r="EG215" s="272"/>
      <c r="EH215" s="272"/>
      <c r="EI215" s="272"/>
      <c r="EJ215" s="273"/>
      <c r="EL215" s="1402">
        <v>72.03</v>
      </c>
      <c r="EM215" s="229"/>
      <c r="EN215" s="229"/>
      <c r="EO215" s="229"/>
      <c r="EP215" s="229"/>
      <c r="EQ215" s="229"/>
      <c r="ER215" s="229"/>
      <c r="ES215" s="229"/>
      <c r="ET215" s="229"/>
      <c r="EU215" s="229">
        <f t="shared" si="4895"/>
        <v>0</v>
      </c>
      <c r="EW215" s="237">
        <f t="shared" si="4896"/>
        <v>36.015000000000001</v>
      </c>
      <c r="EX215" s="237">
        <f t="shared" si="4897"/>
        <v>0</v>
      </c>
      <c r="EY215" s="237">
        <f t="shared" si="4898"/>
        <v>0</v>
      </c>
      <c r="EZ215" s="237">
        <f t="shared" si="4899"/>
        <v>0</v>
      </c>
      <c r="FA215" s="237">
        <f t="shared" si="4900"/>
        <v>0</v>
      </c>
      <c r="FB215" s="237">
        <f t="shared" si="4901"/>
        <v>0</v>
      </c>
      <c r="FC215" s="237">
        <f t="shared" si="4902"/>
        <v>0</v>
      </c>
      <c r="FD215" s="237">
        <f t="shared" si="4903"/>
        <v>0</v>
      </c>
      <c r="FE215" s="237">
        <f t="shared" si="4904"/>
        <v>0</v>
      </c>
      <c r="FF215" s="237">
        <f>IF($I215&lt;=15,EU215/2,EU215)</f>
        <v>0</v>
      </c>
      <c r="FG215" s="964"/>
      <c r="FH215" s="247"/>
      <c r="FI215" s="247"/>
      <c r="FJ215" s="247"/>
      <c r="FK215" s="247"/>
      <c r="FL215" s="247"/>
      <c r="FN215" s="1362">
        <f t="shared" si="4906"/>
        <v>0</v>
      </c>
      <c r="FO215" s="1362">
        <f t="shared" si="4907"/>
        <v>0</v>
      </c>
      <c r="FP215" s="1364">
        <f t="shared" si="4908"/>
        <v>0</v>
      </c>
      <c r="FQ215" s="1362">
        <f t="shared" si="4909"/>
        <v>0</v>
      </c>
      <c r="FR215" s="1363">
        <f t="shared" si="4910"/>
        <v>36.015000000000001</v>
      </c>
    </row>
    <row r="216" spans="1:174" s="246" customFormat="1" ht="15" customHeight="1" outlineLevel="1">
      <c r="A216" s="246">
        <v>301020</v>
      </c>
      <c r="B216" s="302"/>
      <c r="C216" s="227" t="s">
        <v>511</v>
      </c>
      <c r="D216" s="228" t="s">
        <v>509</v>
      </c>
      <c r="E216" s="228" t="s">
        <v>16</v>
      </c>
      <c r="F216" s="231">
        <v>4002.28</v>
      </c>
      <c r="G216" s="230">
        <v>250</v>
      </c>
      <c r="H216" s="962">
        <f t="shared" si="4854"/>
        <v>4252.2800000000007</v>
      </c>
      <c r="I216" s="231">
        <v>15</v>
      </c>
      <c r="J216" s="234">
        <v>0</v>
      </c>
      <c r="K216" s="957">
        <v>1</v>
      </c>
      <c r="L216" s="234">
        <v>0</v>
      </c>
      <c r="M216" s="233">
        <v>0</v>
      </c>
      <c r="N216" s="233">
        <v>0</v>
      </c>
      <c r="O216" s="234">
        <f t="shared" ref="O216" si="4979">SUM(J216:N216)</f>
        <v>1</v>
      </c>
      <c r="Q216" s="236"/>
      <c r="R216" s="231">
        <f t="shared" si="4856"/>
        <v>0</v>
      </c>
      <c r="S216" s="237"/>
      <c r="T216" s="231">
        <f t="shared" si="4857"/>
        <v>0</v>
      </c>
      <c r="U216" s="237"/>
      <c r="V216" s="231">
        <f t="shared" si="4858"/>
        <v>0</v>
      </c>
      <c r="W216" s="236"/>
      <c r="X216" s="231">
        <f t="shared" si="4859"/>
        <v>0</v>
      </c>
      <c r="Y216" s="237"/>
      <c r="Z216" s="231">
        <f t="shared" si="4860"/>
        <v>0</v>
      </c>
      <c r="AA216" s="238">
        <v>0</v>
      </c>
      <c r="AB216" s="231">
        <f t="shared" si="4861"/>
        <v>0</v>
      </c>
      <c r="AC216" s="239"/>
      <c r="AD216" s="240">
        <f t="shared" si="4862"/>
        <v>0</v>
      </c>
      <c r="AE216" s="239"/>
      <c r="AF216" s="240">
        <f t="shared" si="4863"/>
        <v>0</v>
      </c>
      <c r="AG216" s="240"/>
      <c r="AH216" s="240">
        <f>(($F216/30/8)*1.5)*AG216</f>
        <v>0</v>
      </c>
      <c r="AI216" s="239"/>
      <c r="AJ216" s="240">
        <f>(($F216/30/8)*2)*AI216</f>
        <v>0</v>
      </c>
      <c r="AK216" s="241"/>
      <c r="AL216" s="241"/>
      <c r="AM216" s="241"/>
      <c r="AN216" s="241"/>
      <c r="AO216" s="241"/>
      <c r="AP216" s="241"/>
      <c r="AQ216" s="241"/>
      <c r="AR216" s="241"/>
      <c r="AS216" s="241"/>
      <c r="AT216" s="241"/>
      <c r="AU216" s="230"/>
      <c r="AV216" s="270"/>
      <c r="AW216" s="231">
        <f t="shared" si="4864"/>
        <v>0</v>
      </c>
      <c r="AX216" s="269">
        <f>((G216/30)*I216)*$J216</f>
        <v>0</v>
      </c>
      <c r="AY216" s="231">
        <f t="shared" si="4866"/>
        <v>0</v>
      </c>
      <c r="AZ216" s="231">
        <f t="shared" si="4867"/>
        <v>0</v>
      </c>
      <c r="BA216" s="231">
        <f t="shared" si="4868"/>
        <v>0</v>
      </c>
      <c r="BB216" s="231">
        <f t="shared" si="4869"/>
        <v>0</v>
      </c>
      <c r="BC216" s="231">
        <f t="shared" si="4870"/>
        <v>0</v>
      </c>
      <c r="BD216" s="231">
        <f t="shared" si="4724"/>
        <v>0</v>
      </c>
      <c r="BE216" s="231">
        <f t="shared" si="4871"/>
        <v>0</v>
      </c>
      <c r="BF216" s="231">
        <f>(($F216/30)*$I216)*$K216</f>
        <v>2001.14</v>
      </c>
      <c r="BG216" s="231">
        <f t="shared" si="4726"/>
        <v>125.00000000000001</v>
      </c>
      <c r="BH216" s="231">
        <f t="shared" si="4872"/>
        <v>0</v>
      </c>
      <c r="BI216" s="231">
        <f t="shared" si="4873"/>
        <v>0</v>
      </c>
      <c r="BJ216" s="231">
        <f t="shared" si="4874"/>
        <v>0</v>
      </c>
      <c r="BK216" s="231">
        <f t="shared" si="4875"/>
        <v>0</v>
      </c>
      <c r="BL216" s="231">
        <f t="shared" si="4876"/>
        <v>0</v>
      </c>
      <c r="BM216" s="231">
        <f t="shared" si="4732"/>
        <v>253.54443800000001</v>
      </c>
      <c r="BN216" s="230">
        <f t="shared" si="4877"/>
        <v>2379.6844380000002</v>
      </c>
      <c r="BO216" s="231">
        <f t="shared" si="4734"/>
        <v>0</v>
      </c>
      <c r="BP216" s="231">
        <f t="shared" si="4735"/>
        <v>0</v>
      </c>
      <c r="BQ216" s="231">
        <f t="shared" si="4878"/>
        <v>0</v>
      </c>
      <c r="BR216" s="231">
        <f t="shared" si="4879"/>
        <v>0</v>
      </c>
      <c r="BS216" s="231">
        <f t="shared" si="4880"/>
        <v>0</v>
      </c>
      <c r="BT216" s="231">
        <f t="shared" si="4881"/>
        <v>0</v>
      </c>
      <c r="BU216" s="231">
        <f t="shared" si="4882"/>
        <v>0</v>
      </c>
      <c r="BV216" s="231">
        <f t="shared" si="4741"/>
        <v>0</v>
      </c>
      <c r="BW216" s="231">
        <f t="shared" si="4883"/>
        <v>0</v>
      </c>
      <c r="BX216" s="243">
        <f>(($F216/30)*$I216)*$M216</f>
        <v>0</v>
      </c>
      <c r="BY216" s="244">
        <f t="shared" si="4743"/>
        <v>0</v>
      </c>
      <c r="BZ216" s="244">
        <f t="shared" si="4884"/>
        <v>0</v>
      </c>
      <c r="CA216" s="244">
        <f t="shared" si="4885"/>
        <v>0</v>
      </c>
      <c r="CB216" s="244">
        <f t="shared" si="4886"/>
        <v>0</v>
      </c>
      <c r="CC216" s="244">
        <f t="shared" si="4887"/>
        <v>0</v>
      </c>
      <c r="CD216" s="244">
        <f>AN216+AS216</f>
        <v>0</v>
      </c>
      <c r="CE216" s="244">
        <f>(BX216+CA216+CC216)*0.1267</f>
        <v>0</v>
      </c>
      <c r="CF216" s="244">
        <f>SUM(BX216:CE216)-BZ216-CB216</f>
        <v>0</v>
      </c>
      <c r="CG216" s="244">
        <f>(($F216/30)*$I216)*N216</f>
        <v>0</v>
      </c>
      <c r="CH216" s="244">
        <f>(($G216/30)*$I216)*$N216</f>
        <v>0</v>
      </c>
      <c r="CI216" s="244">
        <f>+AG216</f>
        <v>0</v>
      </c>
      <c r="CJ216" s="244">
        <f t="shared" si="4888"/>
        <v>0</v>
      </c>
      <c r="CK216" s="244">
        <f t="shared" si="4889"/>
        <v>0</v>
      </c>
      <c r="CL216" s="244">
        <f t="shared" si="4890"/>
        <v>0</v>
      </c>
      <c r="CM216" s="244">
        <f>AO216+AT216</f>
        <v>0</v>
      </c>
      <c r="CN216" s="244">
        <f>(CG216+CJ216+CL216)*0.1267</f>
        <v>0</v>
      </c>
      <c r="CO216" s="245">
        <f>SUM(CG216:CN216)-CI216-CK216</f>
        <v>0</v>
      </c>
      <c r="CQ216" s="229" t="s">
        <v>16</v>
      </c>
      <c r="CR216" s="231">
        <f t="shared" si="4751"/>
        <v>0</v>
      </c>
      <c r="CS216" s="231">
        <f t="shared" si="4752"/>
        <v>0</v>
      </c>
      <c r="CT216" s="231">
        <f t="shared" si="4753"/>
        <v>0</v>
      </c>
      <c r="CU216" s="231">
        <f t="shared" si="4754"/>
        <v>0</v>
      </c>
      <c r="CV216" s="231">
        <f t="shared" si="4755"/>
        <v>0</v>
      </c>
      <c r="CW216" s="231">
        <f t="shared" si="4756"/>
        <v>0</v>
      </c>
      <c r="CX216" s="231">
        <f t="shared" si="4757"/>
        <v>0</v>
      </c>
      <c r="CY216" s="231">
        <f t="shared" si="4891"/>
        <v>0</v>
      </c>
      <c r="CZ216" s="231">
        <f t="shared" si="4892"/>
        <v>0</v>
      </c>
      <c r="DA216" s="231">
        <f t="shared" si="4760"/>
        <v>2001.14</v>
      </c>
      <c r="DB216" s="231">
        <f t="shared" si="4761"/>
        <v>125.00000000000001</v>
      </c>
      <c r="DC216" s="269">
        <f t="shared" si="4762"/>
        <v>0</v>
      </c>
      <c r="DD216" s="269">
        <f t="shared" si="4763"/>
        <v>0</v>
      </c>
      <c r="DE216" s="269">
        <f t="shared" si="4764"/>
        <v>0</v>
      </c>
      <c r="DF216" s="231">
        <f t="shared" si="4765"/>
        <v>0</v>
      </c>
      <c r="DG216" s="231">
        <f t="shared" si="4766"/>
        <v>0</v>
      </c>
      <c r="DH216" s="231">
        <f t="shared" si="4767"/>
        <v>253.54443800000001</v>
      </c>
      <c r="DI216" s="231">
        <f t="shared" ref="DI216" si="4980">SUM(DA216:DH216)-DC216-DE216</f>
        <v>2379.6844380000002</v>
      </c>
      <c r="DJ216" s="240">
        <f t="shared" si="4769"/>
        <v>0</v>
      </c>
      <c r="DK216" s="240">
        <f t="shared" si="4770"/>
        <v>0</v>
      </c>
      <c r="DL216" s="240">
        <f t="shared" si="4771"/>
        <v>0</v>
      </c>
      <c r="DM216" s="240">
        <f t="shared" si="4772"/>
        <v>0</v>
      </c>
      <c r="DN216" s="240">
        <f t="shared" si="4773"/>
        <v>0</v>
      </c>
      <c r="DO216" s="240">
        <f t="shared" si="4774"/>
        <v>0</v>
      </c>
      <c r="DP216" s="240">
        <f t="shared" si="4775"/>
        <v>0</v>
      </c>
      <c r="DQ216" s="240">
        <f t="shared" si="4776"/>
        <v>0</v>
      </c>
      <c r="DR216" s="240">
        <f t="shared" ref="DR216" si="4981">SUM(DJ216:DQ216)-DL216-DN216</f>
        <v>0</v>
      </c>
      <c r="DS216" s="271"/>
      <c r="DT216" s="272"/>
      <c r="DU216" s="272"/>
      <c r="DV216" s="272"/>
      <c r="DW216" s="272"/>
      <c r="DX216" s="272"/>
      <c r="DY216" s="272"/>
      <c r="DZ216" s="272"/>
      <c r="EA216" s="272"/>
      <c r="EB216" s="272"/>
      <c r="EC216" s="272"/>
      <c r="ED216" s="272"/>
      <c r="EE216" s="272"/>
      <c r="EF216" s="272"/>
      <c r="EG216" s="272"/>
      <c r="EH216" s="272"/>
      <c r="EI216" s="272"/>
      <c r="EJ216" s="273"/>
      <c r="EL216" s="1485">
        <v>34.06</v>
      </c>
      <c r="EM216" s="228"/>
      <c r="EN216" s="229"/>
      <c r="EO216" s="229">
        <f>325*2</f>
        <v>650</v>
      </c>
      <c r="EP216" s="229"/>
      <c r="EQ216" s="229"/>
      <c r="ER216" s="229"/>
      <c r="ES216" s="229"/>
      <c r="ET216" s="229"/>
      <c r="EU216" s="229">
        <f t="shared" si="4895"/>
        <v>0</v>
      </c>
      <c r="EW216" s="237">
        <f t="shared" si="4896"/>
        <v>17.03</v>
      </c>
      <c r="EX216" s="237">
        <f t="shared" si="4897"/>
        <v>0</v>
      </c>
      <c r="EY216" s="237">
        <f t="shared" si="4898"/>
        <v>0</v>
      </c>
      <c r="EZ216" s="237">
        <f t="shared" si="4899"/>
        <v>325</v>
      </c>
      <c r="FA216" s="237">
        <f t="shared" si="4900"/>
        <v>0</v>
      </c>
      <c r="FB216" s="237">
        <f t="shared" si="4901"/>
        <v>0</v>
      </c>
      <c r="FC216" s="237">
        <f t="shared" si="4902"/>
        <v>0</v>
      </c>
      <c r="FD216" s="237">
        <f t="shared" si="4903"/>
        <v>0</v>
      </c>
      <c r="FE216" s="237">
        <f t="shared" si="4904"/>
        <v>0</v>
      </c>
      <c r="FF216" s="237">
        <f t="shared" si="4905"/>
        <v>0</v>
      </c>
      <c r="FG216" s="964"/>
      <c r="FH216" s="247"/>
      <c r="FI216" s="247"/>
      <c r="FJ216" s="247"/>
      <c r="FK216" s="247"/>
      <c r="FL216" s="247"/>
      <c r="FN216" s="1370">
        <f t="shared" si="4906"/>
        <v>0</v>
      </c>
      <c r="FO216" s="1370">
        <f t="shared" si="4907"/>
        <v>0</v>
      </c>
      <c r="FP216" s="1371">
        <f t="shared" si="4908"/>
        <v>0</v>
      </c>
      <c r="FQ216" s="1370">
        <f t="shared" si="4909"/>
        <v>0</v>
      </c>
      <c r="FR216" s="1372">
        <f t="shared" si="4910"/>
        <v>342.03</v>
      </c>
    </row>
    <row r="217" spans="1:174" s="246" customFormat="1" ht="15" customHeight="1" outlineLevel="1">
      <c r="A217" s="246">
        <v>301020</v>
      </c>
      <c r="B217" s="302" t="e">
        <f>+#REF!+1</f>
        <v>#REF!</v>
      </c>
      <c r="C217" s="227" t="s">
        <v>119</v>
      </c>
      <c r="D217" s="228" t="s">
        <v>117</v>
      </c>
      <c r="E217" s="228" t="s">
        <v>16</v>
      </c>
      <c r="F217" s="231">
        <v>4200</v>
      </c>
      <c r="G217" s="930">
        <v>300</v>
      </c>
      <c r="H217" s="963">
        <f t="shared" si="4707"/>
        <v>4500</v>
      </c>
      <c r="I217" s="231">
        <v>15</v>
      </c>
      <c r="J217" s="957">
        <v>0</v>
      </c>
      <c r="K217" s="304">
        <v>1</v>
      </c>
      <c r="L217" s="304">
        <v>0</v>
      </c>
      <c r="M217" s="234">
        <v>0</v>
      </c>
      <c r="N217" s="234">
        <v>0</v>
      </c>
      <c r="O217" s="234">
        <f t="shared" si="4708"/>
        <v>1</v>
      </c>
      <c r="P217" s="756" t="s">
        <v>2</v>
      </c>
      <c r="Q217" s="268"/>
      <c r="R217" s="269">
        <f t="shared" si="4709"/>
        <v>0</v>
      </c>
      <c r="S217" s="237"/>
      <c r="T217" s="231">
        <f t="shared" si="4710"/>
        <v>0</v>
      </c>
      <c r="U217" s="237"/>
      <c r="V217" s="231">
        <f t="shared" si="4711"/>
        <v>0</v>
      </c>
      <c r="W217" s="237"/>
      <c r="X217" s="231">
        <f t="shared" si="4712"/>
        <v>0</v>
      </c>
      <c r="Y217" s="237"/>
      <c r="Z217" s="231">
        <f t="shared" si="4713"/>
        <v>0</v>
      </c>
      <c r="AA217" s="238"/>
      <c r="AB217" s="231">
        <f t="shared" si="4714"/>
        <v>0</v>
      </c>
      <c r="AC217" s="931"/>
      <c r="AD217" s="231">
        <f t="shared" si="4715"/>
        <v>0</v>
      </c>
      <c r="AE217" s="238"/>
      <c r="AF217" s="231">
        <f t="shared" si="4716"/>
        <v>0</v>
      </c>
      <c r="AG217" s="231"/>
      <c r="AH217" s="231"/>
      <c r="AI217" s="238"/>
      <c r="AJ217" s="231"/>
      <c r="AK217" s="230"/>
      <c r="AL217" s="230"/>
      <c r="AM217" s="230"/>
      <c r="AN217" s="230"/>
      <c r="AO217" s="230"/>
      <c r="AP217" s="230"/>
      <c r="AQ217" s="230"/>
      <c r="AR217" s="230"/>
      <c r="AS217" s="230"/>
      <c r="AT217" s="230"/>
      <c r="AU217" s="230"/>
      <c r="AV217" s="242"/>
      <c r="AW217" s="231">
        <f t="shared" si="4717"/>
        <v>0</v>
      </c>
      <c r="AX217" s="269">
        <f>((G217/30)*I217)*$J217</f>
        <v>0</v>
      </c>
      <c r="AY217" s="231">
        <f t="shared" si="4719"/>
        <v>0</v>
      </c>
      <c r="AZ217" s="231">
        <f t="shared" si="4720"/>
        <v>0</v>
      </c>
      <c r="BA217" s="231">
        <f t="shared" si="4721"/>
        <v>0</v>
      </c>
      <c r="BB217" s="231">
        <f t="shared" si="4722"/>
        <v>0</v>
      </c>
      <c r="BC217" s="231">
        <f t="shared" si="4723"/>
        <v>0</v>
      </c>
      <c r="BD217" s="231">
        <f t="shared" si="4724"/>
        <v>0</v>
      </c>
      <c r="BE217" s="231">
        <f t="shared" si="4725"/>
        <v>0</v>
      </c>
      <c r="BF217" s="231">
        <f t="shared" ref="BF217:BF218" si="4982">(($F217/30)*$I217)*$K217</f>
        <v>2100</v>
      </c>
      <c r="BG217" s="231">
        <f t="shared" si="4726"/>
        <v>150</v>
      </c>
      <c r="BH217" s="231">
        <f t="shared" si="4727"/>
        <v>0</v>
      </c>
      <c r="BI217" s="231">
        <f t="shared" si="4728"/>
        <v>0</v>
      </c>
      <c r="BJ217" s="231">
        <f t="shared" si="4729"/>
        <v>0</v>
      </c>
      <c r="BK217" s="231">
        <f t="shared" si="4730"/>
        <v>0</v>
      </c>
      <c r="BL217" s="231">
        <f t="shared" si="4731"/>
        <v>0</v>
      </c>
      <c r="BM217" s="231">
        <f t="shared" si="4732"/>
        <v>266.07</v>
      </c>
      <c r="BN217" s="230">
        <f t="shared" si="4733"/>
        <v>2516.0700000000002</v>
      </c>
      <c r="BO217" s="231">
        <f t="shared" si="4734"/>
        <v>0</v>
      </c>
      <c r="BP217" s="231">
        <f t="shared" si="4735"/>
        <v>0</v>
      </c>
      <c r="BQ217" s="231">
        <f t="shared" si="4736"/>
        <v>0</v>
      </c>
      <c r="BR217" s="231">
        <f t="shared" si="4737"/>
        <v>0</v>
      </c>
      <c r="BS217" s="231">
        <f t="shared" si="4738"/>
        <v>0</v>
      </c>
      <c r="BT217" s="231">
        <f t="shared" si="4739"/>
        <v>0</v>
      </c>
      <c r="BU217" s="231">
        <f t="shared" si="4740"/>
        <v>0</v>
      </c>
      <c r="BV217" s="231">
        <f t="shared" si="4741"/>
        <v>0</v>
      </c>
      <c r="BW217" s="231">
        <f t="shared" si="4742"/>
        <v>0</v>
      </c>
      <c r="BX217" s="271">
        <f t="shared" ref="BX217:BX218" si="4983">(($F217/30)*$I217)*$M217</f>
        <v>0</v>
      </c>
      <c r="BY217" s="272">
        <f t="shared" si="4743"/>
        <v>0</v>
      </c>
      <c r="BZ217" s="272">
        <f t="shared" si="4744"/>
        <v>0</v>
      </c>
      <c r="CA217" s="272">
        <f t="shared" si="4745"/>
        <v>0</v>
      </c>
      <c r="CB217" s="272">
        <f t="shared" si="4746"/>
        <v>0</v>
      </c>
      <c r="CC217" s="272">
        <f t="shared" si="4747"/>
        <v>0</v>
      </c>
      <c r="CD217" s="272">
        <f t="shared" ref="CD217:CD218" si="4984">AN217+AS217</f>
        <v>0</v>
      </c>
      <c r="CE217" s="272">
        <f t="shared" ref="CE217:CE218" si="4985">(BX217+CA217+CC217)*0.1267</f>
        <v>0</v>
      </c>
      <c r="CF217" s="272">
        <f t="shared" ref="CF217:CF218" si="4986">SUM(BX217:CE217)-BZ217-CB217</f>
        <v>0</v>
      </c>
      <c r="CG217" s="272"/>
      <c r="CH217" s="272"/>
      <c r="CI217" s="272"/>
      <c r="CJ217" s="272"/>
      <c r="CK217" s="272"/>
      <c r="CL217" s="272"/>
      <c r="CM217" s="272"/>
      <c r="CN217" s="272"/>
      <c r="CO217" s="273"/>
      <c r="CQ217" s="229" t="str">
        <f>E217</f>
        <v>UNHESA</v>
      </c>
      <c r="CR217" s="231">
        <f t="shared" si="4751"/>
        <v>0</v>
      </c>
      <c r="CS217" s="231">
        <f t="shared" si="4752"/>
        <v>0</v>
      </c>
      <c r="CT217" s="231">
        <f t="shared" si="4753"/>
        <v>0</v>
      </c>
      <c r="CU217" s="231">
        <f t="shared" si="4754"/>
        <v>0</v>
      </c>
      <c r="CV217" s="231">
        <f t="shared" si="4755"/>
        <v>0</v>
      </c>
      <c r="CW217" s="231">
        <f t="shared" si="4756"/>
        <v>0</v>
      </c>
      <c r="CX217" s="231">
        <f t="shared" si="4757"/>
        <v>0</v>
      </c>
      <c r="CY217" s="231">
        <f t="shared" si="4758"/>
        <v>0</v>
      </c>
      <c r="CZ217" s="231">
        <f t="shared" si="4759"/>
        <v>0</v>
      </c>
      <c r="DA217" s="231">
        <f t="shared" si="4760"/>
        <v>2100</v>
      </c>
      <c r="DB217" s="231">
        <f t="shared" si="4761"/>
        <v>150</v>
      </c>
      <c r="DC217" s="269">
        <f t="shared" si="4762"/>
        <v>0</v>
      </c>
      <c r="DD217" s="269">
        <f t="shared" si="4763"/>
        <v>0</v>
      </c>
      <c r="DE217" s="269">
        <f t="shared" si="4764"/>
        <v>0</v>
      </c>
      <c r="DF217" s="231">
        <f t="shared" si="4765"/>
        <v>0</v>
      </c>
      <c r="DG217" s="231">
        <f t="shared" si="4766"/>
        <v>0</v>
      </c>
      <c r="DH217" s="231">
        <f t="shared" si="4767"/>
        <v>266.07</v>
      </c>
      <c r="DI217" s="231">
        <f t="shared" si="4768"/>
        <v>2516.0700000000002</v>
      </c>
      <c r="DJ217" s="240">
        <f t="shared" si="4769"/>
        <v>0</v>
      </c>
      <c r="DK217" s="240">
        <f t="shared" si="4770"/>
        <v>0</v>
      </c>
      <c r="DL217" s="240">
        <f t="shared" si="4771"/>
        <v>0</v>
      </c>
      <c r="DM217" s="240">
        <f t="shared" si="4772"/>
        <v>0</v>
      </c>
      <c r="DN217" s="240">
        <f t="shared" si="4773"/>
        <v>0</v>
      </c>
      <c r="DO217" s="240">
        <f t="shared" si="4774"/>
        <v>0</v>
      </c>
      <c r="DP217" s="240">
        <f t="shared" si="4775"/>
        <v>0</v>
      </c>
      <c r="DQ217" s="240">
        <f t="shared" si="4776"/>
        <v>0</v>
      </c>
      <c r="DR217" s="240">
        <f t="shared" si="4777"/>
        <v>0</v>
      </c>
      <c r="DS217" s="271"/>
      <c r="DT217" s="272"/>
      <c r="DU217" s="272"/>
      <c r="DV217" s="272"/>
      <c r="DW217" s="272"/>
      <c r="DX217" s="272"/>
      <c r="DY217" s="272"/>
      <c r="DZ217" s="272"/>
      <c r="EA217" s="272"/>
      <c r="EB217" s="272"/>
      <c r="EC217" s="272"/>
      <c r="ED217" s="272"/>
      <c r="EE217" s="272"/>
      <c r="EF217" s="272"/>
      <c r="EG217" s="272"/>
      <c r="EH217" s="272"/>
      <c r="EI217" s="272"/>
      <c r="EJ217" s="273"/>
      <c r="EK217" s="246">
        <v>753.95</v>
      </c>
      <c r="EL217" s="1715">
        <v>67.790000000000006</v>
      </c>
      <c r="EM217" s="228">
        <v>1121.03</v>
      </c>
      <c r="EN217" s="229"/>
      <c r="EO217" s="229"/>
      <c r="EP217" s="229"/>
      <c r="EQ217" s="229"/>
      <c r="ER217" s="229"/>
      <c r="ES217" s="229"/>
      <c r="ET217" s="229"/>
      <c r="EU217" s="229">
        <f t="shared" si="4778"/>
        <v>0</v>
      </c>
      <c r="EW217" s="237">
        <f t="shared" si="4779"/>
        <v>33.895000000000003</v>
      </c>
      <c r="EX217" s="237">
        <f t="shared" si="4780"/>
        <v>560.51499999999999</v>
      </c>
      <c r="EY217" s="237">
        <f t="shared" si="4781"/>
        <v>0</v>
      </c>
      <c r="EZ217" s="237">
        <f t="shared" si="4782"/>
        <v>0</v>
      </c>
      <c r="FA217" s="237">
        <f t="shared" si="4783"/>
        <v>0</v>
      </c>
      <c r="FB217" s="237">
        <f t="shared" si="4784"/>
        <v>0</v>
      </c>
      <c r="FC217" s="237">
        <f t="shared" si="4785"/>
        <v>0</v>
      </c>
      <c r="FD217" s="237">
        <f t="shared" si="4786"/>
        <v>0</v>
      </c>
      <c r="FE217" s="237">
        <f t="shared" si="4787"/>
        <v>0</v>
      </c>
      <c r="FF217" s="237">
        <f>IF($I217&lt;=15,EU217/2,EU217)</f>
        <v>0</v>
      </c>
      <c r="FG217" s="964">
        <v>1</v>
      </c>
      <c r="FH217" s="247">
        <v>0</v>
      </c>
      <c r="FI217" s="247">
        <v>0</v>
      </c>
      <c r="FJ217" s="247">
        <v>0</v>
      </c>
      <c r="FK217" s="247">
        <v>0</v>
      </c>
      <c r="FL217" s="247">
        <f>SUM(FG217:FK217)</f>
        <v>1</v>
      </c>
      <c r="FN217" s="1370">
        <f t="shared" si="4789"/>
        <v>0</v>
      </c>
      <c r="FO217" s="1370">
        <f t="shared" si="4790"/>
        <v>0</v>
      </c>
      <c r="FP217" s="1371">
        <f t="shared" si="4791"/>
        <v>0</v>
      </c>
      <c r="FQ217" s="1370">
        <f t="shared" si="4792"/>
        <v>0</v>
      </c>
      <c r="FR217" s="1372">
        <f t="shared" si="4793"/>
        <v>594.41</v>
      </c>
    </row>
    <row r="218" spans="1:174" s="246" customFormat="1" ht="15" customHeight="1" outlineLevel="1">
      <c r="A218" s="246">
        <v>301020</v>
      </c>
      <c r="B218" s="302" t="e">
        <f t="shared" ref="B218" si="4987">+B217+1</f>
        <v>#REF!</v>
      </c>
      <c r="C218" s="227" t="s">
        <v>231</v>
      </c>
      <c r="D218" s="228" t="s">
        <v>117</v>
      </c>
      <c r="E218" s="228" t="s">
        <v>16</v>
      </c>
      <c r="F218" s="231">
        <v>4200</v>
      </c>
      <c r="G218" s="230">
        <v>300</v>
      </c>
      <c r="H218" s="230">
        <f t="shared" ref="H218" si="4988">+F218+G218</f>
        <v>4500</v>
      </c>
      <c r="I218" s="231">
        <v>15</v>
      </c>
      <c r="J218" s="234">
        <v>0</v>
      </c>
      <c r="K218" s="304">
        <v>1</v>
      </c>
      <c r="L218" s="304">
        <v>0</v>
      </c>
      <c r="M218" s="234">
        <v>0</v>
      </c>
      <c r="N218" s="234">
        <v>0</v>
      </c>
      <c r="O218" s="234">
        <f t="shared" si="4708"/>
        <v>1</v>
      </c>
      <c r="P218" s="235"/>
      <c r="Q218" s="236"/>
      <c r="R218" s="231">
        <f t="shared" si="4709"/>
        <v>0</v>
      </c>
      <c r="S218" s="237"/>
      <c r="T218" s="231">
        <f t="shared" si="4710"/>
        <v>0</v>
      </c>
      <c r="U218" s="237"/>
      <c r="V218" s="231">
        <f t="shared" si="4711"/>
        <v>0</v>
      </c>
      <c r="W218" s="237"/>
      <c r="X218" s="231">
        <f t="shared" ref="X218" si="4989">($F218/30/8*2)*W218</f>
        <v>0</v>
      </c>
      <c r="Y218" s="1657"/>
      <c r="Z218" s="231">
        <f t="shared" si="4713"/>
        <v>0</v>
      </c>
      <c r="AA218" s="238"/>
      <c r="AB218" s="231">
        <f t="shared" si="4714"/>
        <v>0</v>
      </c>
      <c r="AC218" s="238"/>
      <c r="AD218" s="231">
        <f>(($F218/30/8)*1.5)*AC218</f>
        <v>0</v>
      </c>
      <c r="AE218" s="238"/>
      <c r="AF218" s="231">
        <f>(($F218/30/8)*2)*AE218</f>
        <v>0</v>
      </c>
      <c r="AG218" s="231"/>
      <c r="AH218" s="231">
        <f t="shared" ref="AH218" si="4990">(($F218/30/8)*1.5)*AG218</f>
        <v>0</v>
      </c>
      <c r="AI218" s="238"/>
      <c r="AJ218" s="231">
        <f t="shared" ref="AJ218" si="4991">(($F218/30/8)*2)*AI218</f>
        <v>0</v>
      </c>
      <c r="AK218" s="230"/>
      <c r="AL218" s="230"/>
      <c r="AM218" s="230"/>
      <c r="AN218" s="230"/>
      <c r="AO218" s="230"/>
      <c r="AP218" s="230"/>
      <c r="AQ218" s="230"/>
      <c r="AR218" s="230"/>
      <c r="AS218" s="230"/>
      <c r="AT218" s="230"/>
      <c r="AU218" s="230"/>
      <c r="AV218" s="242"/>
      <c r="AW218" s="231">
        <f>((F218/30)*I218)*$J218</f>
        <v>0</v>
      </c>
      <c r="AX218" s="231">
        <f>((G218/30)*I218)*$J218</f>
        <v>0</v>
      </c>
      <c r="AY218" s="231">
        <f t="shared" si="4719"/>
        <v>0</v>
      </c>
      <c r="AZ218" s="231">
        <f t="shared" si="4720"/>
        <v>0</v>
      </c>
      <c r="BA218" s="231">
        <f t="shared" si="4721"/>
        <v>0</v>
      </c>
      <c r="BB218" s="231">
        <f t="shared" si="4722"/>
        <v>0</v>
      </c>
      <c r="BC218" s="231">
        <f t="shared" si="4723"/>
        <v>0</v>
      </c>
      <c r="BD218" s="231">
        <f t="shared" si="4724"/>
        <v>0</v>
      </c>
      <c r="BE218" s="231">
        <f t="shared" si="4725"/>
        <v>0</v>
      </c>
      <c r="BF218" s="231">
        <f t="shared" si="4982"/>
        <v>2100</v>
      </c>
      <c r="BG218" s="231">
        <f t="shared" si="4726"/>
        <v>150</v>
      </c>
      <c r="BH218" s="231">
        <f t="shared" si="4727"/>
        <v>0</v>
      </c>
      <c r="BI218" s="231">
        <f t="shared" si="4728"/>
        <v>0</v>
      </c>
      <c r="BJ218" s="231">
        <f t="shared" si="4729"/>
        <v>0</v>
      </c>
      <c r="BK218" s="231">
        <f t="shared" si="4730"/>
        <v>0</v>
      </c>
      <c r="BL218" s="231">
        <f t="shared" si="4731"/>
        <v>0</v>
      </c>
      <c r="BM218" s="231">
        <f t="shared" si="4732"/>
        <v>266.07</v>
      </c>
      <c r="BN218" s="230">
        <f t="shared" si="4733"/>
        <v>2516.0700000000002</v>
      </c>
      <c r="BO218" s="231">
        <f t="shared" si="4734"/>
        <v>0</v>
      </c>
      <c r="BP218" s="231">
        <f>(($G218/30)*$I218)*$L218</f>
        <v>0</v>
      </c>
      <c r="BQ218" s="231">
        <f t="shared" si="4736"/>
        <v>0</v>
      </c>
      <c r="BR218" s="231">
        <f t="shared" si="4737"/>
        <v>0</v>
      </c>
      <c r="BS218" s="231">
        <f t="shared" si="4738"/>
        <v>0</v>
      </c>
      <c r="BT218" s="231">
        <f t="shared" si="4739"/>
        <v>0</v>
      </c>
      <c r="BU218" s="231">
        <f t="shared" si="4740"/>
        <v>0</v>
      </c>
      <c r="BV218" s="231">
        <f t="shared" si="4741"/>
        <v>0</v>
      </c>
      <c r="BW218" s="231">
        <f t="shared" si="4742"/>
        <v>0</v>
      </c>
      <c r="BX218" s="271">
        <f t="shared" si="4983"/>
        <v>0</v>
      </c>
      <c r="BY218" s="272">
        <f t="shared" si="4743"/>
        <v>0</v>
      </c>
      <c r="BZ218" s="272">
        <f t="shared" si="4744"/>
        <v>0</v>
      </c>
      <c r="CA218" s="272">
        <f t="shared" si="4745"/>
        <v>0</v>
      </c>
      <c r="CB218" s="272">
        <f t="shared" si="4746"/>
        <v>0</v>
      </c>
      <c r="CC218" s="272">
        <f t="shared" si="4747"/>
        <v>0</v>
      </c>
      <c r="CD218" s="272">
        <f t="shared" si="4984"/>
        <v>0</v>
      </c>
      <c r="CE218" s="272">
        <f t="shared" si="4985"/>
        <v>0</v>
      </c>
      <c r="CF218" s="272">
        <f t="shared" si="4986"/>
        <v>0</v>
      </c>
      <c r="CG218" s="272">
        <f t="shared" ref="CG218" si="4992">(($F218/30)*$I218)*N218</f>
        <v>0</v>
      </c>
      <c r="CH218" s="272">
        <f t="shared" ref="CH218" si="4993">(($G218/30)*$I218)*$N218</f>
        <v>0</v>
      </c>
      <c r="CI218" s="272">
        <f t="shared" ref="CI218" si="4994">+AG218</f>
        <v>0</v>
      </c>
      <c r="CJ218" s="272">
        <f t="shared" ref="CJ218" si="4995">AH218</f>
        <v>0</v>
      </c>
      <c r="CK218" s="272">
        <f t="shared" ref="CK218" si="4996">AI218</f>
        <v>0</v>
      </c>
      <c r="CL218" s="272">
        <f t="shared" ref="CL218" si="4997">AJ218</f>
        <v>0</v>
      </c>
      <c r="CM218" s="272">
        <f t="shared" ref="CM218" si="4998">AO218+AT218</f>
        <v>0</v>
      </c>
      <c r="CN218" s="272">
        <f t="shared" ref="CN218" si="4999">(CG218+CJ218+CL218)*0.1267</f>
        <v>0</v>
      </c>
      <c r="CO218" s="273">
        <f t="shared" ref="CO218" si="5000">SUM(CG218:CN218)-CI218-CK218</f>
        <v>0</v>
      </c>
      <c r="CQ218" s="229" t="str">
        <f>E218</f>
        <v>UNHESA</v>
      </c>
      <c r="CR218" s="231">
        <f t="shared" si="4751"/>
        <v>0</v>
      </c>
      <c r="CS218" s="231">
        <f t="shared" si="4752"/>
        <v>0</v>
      </c>
      <c r="CT218" s="231">
        <f t="shared" si="4753"/>
        <v>0</v>
      </c>
      <c r="CU218" s="231">
        <f t="shared" si="4754"/>
        <v>0</v>
      </c>
      <c r="CV218" s="231">
        <f t="shared" si="4755"/>
        <v>0</v>
      </c>
      <c r="CW218" s="231">
        <f t="shared" si="4756"/>
        <v>0</v>
      </c>
      <c r="CX218" s="231">
        <f t="shared" si="4757"/>
        <v>0</v>
      </c>
      <c r="CY218" s="231">
        <f t="shared" si="4758"/>
        <v>0</v>
      </c>
      <c r="CZ218" s="231">
        <f t="shared" si="4759"/>
        <v>0</v>
      </c>
      <c r="DA218" s="231">
        <f t="shared" si="4760"/>
        <v>2100</v>
      </c>
      <c r="DB218" s="231">
        <f t="shared" si="4761"/>
        <v>150</v>
      </c>
      <c r="DC218" s="269">
        <f t="shared" si="4762"/>
        <v>0</v>
      </c>
      <c r="DD218" s="269">
        <f t="shared" si="4763"/>
        <v>0</v>
      </c>
      <c r="DE218" s="269">
        <f t="shared" si="4764"/>
        <v>0</v>
      </c>
      <c r="DF218" s="231">
        <f t="shared" si="4765"/>
        <v>0</v>
      </c>
      <c r="DG218" s="231">
        <f t="shared" si="4766"/>
        <v>0</v>
      </c>
      <c r="DH218" s="231">
        <f t="shared" si="4767"/>
        <v>266.07</v>
      </c>
      <c r="DI218" s="231">
        <f t="shared" si="4768"/>
        <v>2516.0700000000002</v>
      </c>
      <c r="DJ218" s="240">
        <f t="shared" si="4769"/>
        <v>0</v>
      </c>
      <c r="DK218" s="240">
        <f t="shared" si="4770"/>
        <v>0</v>
      </c>
      <c r="DL218" s="240">
        <f t="shared" si="4771"/>
        <v>0</v>
      </c>
      <c r="DM218" s="240">
        <f t="shared" si="4772"/>
        <v>0</v>
      </c>
      <c r="DN218" s="240">
        <f t="shared" si="4773"/>
        <v>0</v>
      </c>
      <c r="DO218" s="240">
        <f t="shared" si="4774"/>
        <v>0</v>
      </c>
      <c r="DP218" s="240">
        <f t="shared" si="4775"/>
        <v>0</v>
      </c>
      <c r="DQ218" s="240">
        <f t="shared" si="4776"/>
        <v>0</v>
      </c>
      <c r="DR218" s="240">
        <f t="shared" si="4777"/>
        <v>0</v>
      </c>
      <c r="DS218" s="271"/>
      <c r="DT218" s="272"/>
      <c r="DU218" s="272"/>
      <c r="DV218" s="272"/>
      <c r="DW218" s="272"/>
      <c r="DX218" s="272"/>
      <c r="DY218" s="272"/>
      <c r="DZ218" s="272"/>
      <c r="EA218" s="272"/>
      <c r="EB218" s="272"/>
      <c r="EC218" s="272"/>
      <c r="ED218" s="272"/>
      <c r="EE218" s="272"/>
      <c r="EF218" s="272"/>
      <c r="EG218" s="272"/>
      <c r="EH218" s="272"/>
      <c r="EI218" s="272"/>
      <c r="EJ218" s="273"/>
      <c r="EK218" s="246" t="s">
        <v>512</v>
      </c>
      <c r="EL218" s="1715">
        <v>99.25</v>
      </c>
      <c r="EM218" s="229">
        <f>748.92+819.81</f>
        <v>1568.73</v>
      </c>
      <c r="EN218" s="229"/>
      <c r="EO218" s="856"/>
      <c r="EP218" s="229"/>
      <c r="EQ218" s="229"/>
      <c r="ER218" s="229"/>
      <c r="ES218" s="856"/>
      <c r="ET218" s="229"/>
      <c r="EU218" s="229">
        <f t="shared" si="4778"/>
        <v>0</v>
      </c>
      <c r="EW218" s="237">
        <f>IF($I218&lt;=15,EL218/2,EL218)</f>
        <v>49.625</v>
      </c>
      <c r="EX218" s="237">
        <f t="shared" si="4780"/>
        <v>784.36500000000001</v>
      </c>
      <c r="EY218" s="237">
        <f t="shared" si="4781"/>
        <v>0</v>
      </c>
      <c r="EZ218" s="237">
        <f t="shared" si="4782"/>
        <v>0</v>
      </c>
      <c r="FA218" s="237">
        <f t="shared" si="4783"/>
        <v>0</v>
      </c>
      <c r="FB218" s="237">
        <f t="shared" si="4784"/>
        <v>0</v>
      </c>
      <c r="FC218" s="237">
        <f>IF($I218&lt;=15,ER218/2,ER218)</f>
        <v>0</v>
      </c>
      <c r="FD218" s="237">
        <f t="shared" si="4786"/>
        <v>0</v>
      </c>
      <c r="FE218" s="237">
        <f t="shared" si="4787"/>
        <v>0</v>
      </c>
      <c r="FF218" s="237">
        <f t="shared" ref="FF218" si="5001">IF($I218&lt;=15,EU218/2,EU218)</f>
        <v>0</v>
      </c>
      <c r="FG218" s="247">
        <v>0</v>
      </c>
      <c r="FH218" s="247">
        <v>0</v>
      </c>
      <c r="FI218" s="247">
        <v>1</v>
      </c>
      <c r="FJ218" s="247">
        <v>0</v>
      </c>
      <c r="FK218" s="247">
        <v>0</v>
      </c>
      <c r="FL218" s="247">
        <v>1</v>
      </c>
      <c r="FN218" s="1370">
        <f t="shared" si="4789"/>
        <v>0</v>
      </c>
      <c r="FO218" s="1370">
        <f t="shared" si="4790"/>
        <v>0</v>
      </c>
      <c r="FP218" s="1371">
        <f t="shared" si="4791"/>
        <v>0</v>
      </c>
      <c r="FQ218" s="1370">
        <f t="shared" si="4792"/>
        <v>0</v>
      </c>
      <c r="FR218" s="1372">
        <f t="shared" si="4793"/>
        <v>833.99</v>
      </c>
    </row>
    <row r="219" spans="1:174" s="246" customFormat="1" ht="15" customHeight="1" outlineLevel="1">
      <c r="A219" s="246">
        <v>301020</v>
      </c>
      <c r="B219" s="302"/>
      <c r="C219" s="1175"/>
      <c r="D219" s="265" t="s">
        <v>513</v>
      </c>
      <c r="F219" s="959">
        <f>SUM(F210:F218)</f>
        <v>37111.399999999994</v>
      </c>
      <c r="G219" s="959">
        <f>SUM(G210:G218)</f>
        <v>2700</v>
      </c>
      <c r="H219" s="959">
        <f>SUM(H210:H218)</f>
        <v>39811.4</v>
      </c>
      <c r="I219" s="877"/>
      <c r="J219" s="961"/>
      <c r="K219" s="1177"/>
      <c r="L219" s="1177"/>
      <c r="M219" s="1178"/>
      <c r="N219" s="1178"/>
      <c r="O219" s="1177"/>
      <c r="P219" s="756"/>
      <c r="Q219" s="959">
        <f t="shared" ref="Q219:AV219" si="5002">SUM(Q210:Q218)</f>
        <v>0</v>
      </c>
      <c r="R219" s="959">
        <f t="shared" si="5002"/>
        <v>0</v>
      </c>
      <c r="S219" s="959">
        <f t="shared" si="5002"/>
        <v>0</v>
      </c>
      <c r="T219" s="959">
        <f t="shared" si="5002"/>
        <v>0</v>
      </c>
      <c r="U219" s="959">
        <f t="shared" si="5002"/>
        <v>0</v>
      </c>
      <c r="V219" s="959">
        <f t="shared" si="5002"/>
        <v>0</v>
      </c>
      <c r="W219" s="959">
        <f t="shared" si="5002"/>
        <v>0</v>
      </c>
      <c r="X219" s="959">
        <f t="shared" si="5002"/>
        <v>0</v>
      </c>
      <c r="Y219" s="959">
        <f t="shared" si="5002"/>
        <v>0</v>
      </c>
      <c r="Z219" s="959">
        <f t="shared" si="5002"/>
        <v>0</v>
      </c>
      <c r="AA219" s="959">
        <f t="shared" si="5002"/>
        <v>0</v>
      </c>
      <c r="AB219" s="959">
        <f t="shared" si="5002"/>
        <v>0</v>
      </c>
      <c r="AC219" s="959">
        <f t="shared" si="5002"/>
        <v>0</v>
      </c>
      <c r="AD219" s="959">
        <f t="shared" si="5002"/>
        <v>0</v>
      </c>
      <c r="AE219" s="959">
        <f t="shared" si="5002"/>
        <v>0</v>
      </c>
      <c r="AF219" s="959">
        <f t="shared" si="5002"/>
        <v>0</v>
      </c>
      <c r="AG219" s="959">
        <f t="shared" si="5002"/>
        <v>0</v>
      </c>
      <c r="AH219" s="959">
        <f t="shared" si="5002"/>
        <v>0</v>
      </c>
      <c r="AI219" s="959">
        <f t="shared" si="5002"/>
        <v>0</v>
      </c>
      <c r="AJ219" s="959">
        <f t="shared" si="5002"/>
        <v>0</v>
      </c>
      <c r="AK219" s="959">
        <f t="shared" si="5002"/>
        <v>0</v>
      </c>
      <c r="AL219" s="959">
        <f t="shared" si="5002"/>
        <v>0</v>
      </c>
      <c r="AM219" s="959">
        <f t="shared" si="5002"/>
        <v>0</v>
      </c>
      <c r="AN219" s="959">
        <f t="shared" si="5002"/>
        <v>0</v>
      </c>
      <c r="AO219" s="959">
        <f t="shared" si="5002"/>
        <v>0</v>
      </c>
      <c r="AP219" s="959">
        <f t="shared" si="5002"/>
        <v>0</v>
      </c>
      <c r="AQ219" s="959">
        <f t="shared" si="5002"/>
        <v>0</v>
      </c>
      <c r="AR219" s="959">
        <f t="shared" si="5002"/>
        <v>0</v>
      </c>
      <c r="AS219" s="959">
        <f t="shared" si="5002"/>
        <v>0</v>
      </c>
      <c r="AT219" s="959">
        <f t="shared" si="5002"/>
        <v>0</v>
      </c>
      <c r="AU219" s="959">
        <f t="shared" si="5002"/>
        <v>0</v>
      </c>
      <c r="AV219" s="959">
        <f t="shared" si="5002"/>
        <v>0</v>
      </c>
      <c r="AW219" s="1327">
        <f t="shared" ref="AW219:CB219" si="5003">SUM(AW210:AW218)</f>
        <v>0</v>
      </c>
      <c r="AX219" s="959">
        <f t="shared" si="5003"/>
        <v>0</v>
      </c>
      <c r="AY219" s="959">
        <f t="shared" si="5003"/>
        <v>0</v>
      </c>
      <c r="AZ219" s="959">
        <f t="shared" si="5003"/>
        <v>0</v>
      </c>
      <c r="BA219" s="959">
        <f t="shared" si="5003"/>
        <v>0</v>
      </c>
      <c r="BB219" s="959">
        <f t="shared" si="5003"/>
        <v>0</v>
      </c>
      <c r="BC219" s="959">
        <f t="shared" si="5003"/>
        <v>0</v>
      </c>
      <c r="BD219" s="959">
        <f t="shared" si="5003"/>
        <v>0</v>
      </c>
      <c r="BE219" s="959">
        <f t="shared" si="5003"/>
        <v>0</v>
      </c>
      <c r="BF219" s="959">
        <f t="shared" si="5003"/>
        <v>17621.834666666669</v>
      </c>
      <c r="BG219" s="959">
        <f t="shared" si="5003"/>
        <v>1291.6666666666667</v>
      </c>
      <c r="BH219" s="959">
        <f t="shared" si="5003"/>
        <v>0</v>
      </c>
      <c r="BI219" s="959">
        <f t="shared" si="5003"/>
        <v>0</v>
      </c>
      <c r="BJ219" s="959">
        <f t="shared" si="5003"/>
        <v>0</v>
      </c>
      <c r="BK219" s="959">
        <f t="shared" si="5003"/>
        <v>0</v>
      </c>
      <c r="BL219" s="959">
        <f t="shared" si="5003"/>
        <v>0</v>
      </c>
      <c r="BM219" s="959">
        <f t="shared" si="5003"/>
        <v>2232.6864522666665</v>
      </c>
      <c r="BN219" s="959">
        <f t="shared" si="5003"/>
        <v>21146.187785599999</v>
      </c>
      <c r="BO219" s="959">
        <f t="shared" si="5003"/>
        <v>0</v>
      </c>
      <c r="BP219" s="959">
        <f t="shared" si="5003"/>
        <v>0</v>
      </c>
      <c r="BQ219" s="959">
        <f t="shared" si="5003"/>
        <v>0</v>
      </c>
      <c r="BR219" s="959">
        <f t="shared" si="5003"/>
        <v>0</v>
      </c>
      <c r="BS219" s="959">
        <f t="shared" si="5003"/>
        <v>0</v>
      </c>
      <c r="BT219" s="959">
        <f t="shared" si="5003"/>
        <v>0</v>
      </c>
      <c r="BU219" s="959">
        <f t="shared" si="5003"/>
        <v>0</v>
      </c>
      <c r="BV219" s="959">
        <f t="shared" si="5003"/>
        <v>0</v>
      </c>
      <c r="BW219" s="959">
        <f t="shared" si="5003"/>
        <v>0</v>
      </c>
      <c r="BX219" s="959">
        <f t="shared" si="5003"/>
        <v>0</v>
      </c>
      <c r="BY219" s="959">
        <f t="shared" si="5003"/>
        <v>0</v>
      </c>
      <c r="BZ219" s="959">
        <f t="shared" si="5003"/>
        <v>0</v>
      </c>
      <c r="CA219" s="959">
        <f t="shared" si="5003"/>
        <v>0</v>
      </c>
      <c r="CB219" s="959">
        <f t="shared" si="5003"/>
        <v>0</v>
      </c>
      <c r="CC219" s="959">
        <f t="shared" ref="CC219:DH219" si="5004">SUM(CC210:CC218)</f>
        <v>0</v>
      </c>
      <c r="CD219" s="959">
        <f t="shared" si="5004"/>
        <v>0</v>
      </c>
      <c r="CE219" s="959">
        <f t="shared" si="5004"/>
        <v>0</v>
      </c>
      <c r="CF219" s="959">
        <f t="shared" si="5004"/>
        <v>0</v>
      </c>
      <c r="CG219" s="959">
        <f t="shared" si="5004"/>
        <v>0</v>
      </c>
      <c r="CH219" s="959">
        <f t="shared" si="5004"/>
        <v>0</v>
      </c>
      <c r="CI219" s="959">
        <f t="shared" si="5004"/>
        <v>0</v>
      </c>
      <c r="CJ219" s="959">
        <f t="shared" si="5004"/>
        <v>0</v>
      </c>
      <c r="CK219" s="959">
        <f t="shared" si="5004"/>
        <v>0</v>
      </c>
      <c r="CL219" s="959">
        <f t="shared" si="5004"/>
        <v>0</v>
      </c>
      <c r="CM219" s="959">
        <f t="shared" si="5004"/>
        <v>0</v>
      </c>
      <c r="CN219" s="959">
        <f t="shared" si="5004"/>
        <v>0</v>
      </c>
      <c r="CO219" s="959">
        <f t="shared" si="5004"/>
        <v>0</v>
      </c>
      <c r="CP219" s="959">
        <f t="shared" si="5004"/>
        <v>0</v>
      </c>
      <c r="CQ219" s="959">
        <f t="shared" si="5004"/>
        <v>0</v>
      </c>
      <c r="CR219" s="959">
        <f t="shared" si="5004"/>
        <v>0</v>
      </c>
      <c r="CS219" s="959">
        <f t="shared" si="5004"/>
        <v>0</v>
      </c>
      <c r="CT219" s="959">
        <f t="shared" si="5004"/>
        <v>0</v>
      </c>
      <c r="CU219" s="959">
        <f t="shared" si="5004"/>
        <v>0</v>
      </c>
      <c r="CV219" s="959">
        <f t="shared" si="5004"/>
        <v>0</v>
      </c>
      <c r="CW219" s="959">
        <f t="shared" si="5004"/>
        <v>0</v>
      </c>
      <c r="CX219" s="959">
        <f t="shared" si="5004"/>
        <v>0</v>
      </c>
      <c r="CY219" s="959">
        <f t="shared" si="5004"/>
        <v>0</v>
      </c>
      <c r="CZ219" s="959">
        <f t="shared" si="5004"/>
        <v>0</v>
      </c>
      <c r="DA219" s="959">
        <f t="shared" si="5004"/>
        <v>17621.834666666669</v>
      </c>
      <c r="DB219" s="959">
        <f t="shared" si="5004"/>
        <v>1291.6666666666667</v>
      </c>
      <c r="DC219" s="959">
        <f t="shared" si="5004"/>
        <v>0</v>
      </c>
      <c r="DD219" s="959">
        <f t="shared" si="5004"/>
        <v>0</v>
      </c>
      <c r="DE219" s="959">
        <f t="shared" si="5004"/>
        <v>0</v>
      </c>
      <c r="DF219" s="959">
        <f t="shared" si="5004"/>
        <v>0</v>
      </c>
      <c r="DG219" s="959">
        <f t="shared" si="5004"/>
        <v>0</v>
      </c>
      <c r="DH219" s="959">
        <f t="shared" si="5004"/>
        <v>2232.6864522666665</v>
      </c>
      <c r="DI219" s="959">
        <f t="shared" ref="DI219:EN219" si="5005">SUM(DI210:DI218)</f>
        <v>21146.187785599999</v>
      </c>
      <c r="DJ219" s="959">
        <f t="shared" si="5005"/>
        <v>0</v>
      </c>
      <c r="DK219" s="959">
        <f t="shared" si="5005"/>
        <v>0</v>
      </c>
      <c r="DL219" s="959">
        <f t="shared" si="5005"/>
        <v>0</v>
      </c>
      <c r="DM219" s="959">
        <f t="shared" si="5005"/>
        <v>0</v>
      </c>
      <c r="DN219" s="959">
        <f t="shared" si="5005"/>
        <v>0</v>
      </c>
      <c r="DO219" s="959">
        <f t="shared" si="5005"/>
        <v>0</v>
      </c>
      <c r="DP219" s="959">
        <f t="shared" si="5005"/>
        <v>0</v>
      </c>
      <c r="DQ219" s="959">
        <f t="shared" si="5005"/>
        <v>0</v>
      </c>
      <c r="DR219" s="959">
        <f t="shared" si="5005"/>
        <v>0</v>
      </c>
      <c r="DS219" s="959">
        <f t="shared" si="5005"/>
        <v>0</v>
      </c>
      <c r="DT219" s="959">
        <f t="shared" si="5005"/>
        <v>0</v>
      </c>
      <c r="DU219" s="959">
        <f t="shared" si="5005"/>
        <v>0</v>
      </c>
      <c r="DV219" s="959">
        <f t="shared" si="5005"/>
        <v>0</v>
      </c>
      <c r="DW219" s="959">
        <f t="shared" si="5005"/>
        <v>0</v>
      </c>
      <c r="DX219" s="959">
        <f t="shared" si="5005"/>
        <v>0</v>
      </c>
      <c r="DY219" s="959">
        <f t="shared" si="5005"/>
        <v>0</v>
      </c>
      <c r="DZ219" s="959">
        <f t="shared" si="5005"/>
        <v>0</v>
      </c>
      <c r="EA219" s="959">
        <f t="shared" si="5005"/>
        <v>0</v>
      </c>
      <c r="EB219" s="959">
        <f t="shared" si="5005"/>
        <v>0</v>
      </c>
      <c r="EC219" s="959">
        <f t="shared" si="5005"/>
        <v>0</v>
      </c>
      <c r="ED219" s="959">
        <f t="shared" si="5005"/>
        <v>0</v>
      </c>
      <c r="EE219" s="959">
        <f t="shared" si="5005"/>
        <v>0</v>
      </c>
      <c r="EF219" s="959">
        <f t="shared" si="5005"/>
        <v>0</v>
      </c>
      <c r="EG219" s="959">
        <f t="shared" si="5005"/>
        <v>0</v>
      </c>
      <c r="EH219" s="959">
        <f t="shared" si="5005"/>
        <v>0</v>
      </c>
      <c r="EI219" s="959">
        <f t="shared" si="5005"/>
        <v>0</v>
      </c>
      <c r="EJ219" s="959">
        <f t="shared" si="5005"/>
        <v>0</v>
      </c>
      <c r="EK219" s="959">
        <f t="shared" si="5005"/>
        <v>753.95</v>
      </c>
      <c r="EL219" s="959">
        <f t="shared" si="5005"/>
        <v>331.75</v>
      </c>
      <c r="EM219" s="959">
        <f t="shared" si="5005"/>
        <v>2689.76</v>
      </c>
      <c r="EN219" s="959">
        <f t="shared" si="5005"/>
        <v>0</v>
      </c>
      <c r="EO219" s="959">
        <f t="shared" ref="EO219:FF219" si="5006">SUM(EO210:EO218)</f>
        <v>865.5</v>
      </c>
      <c r="EP219" s="959">
        <f t="shared" si="5006"/>
        <v>0</v>
      </c>
      <c r="EQ219" s="959">
        <f t="shared" si="5006"/>
        <v>0</v>
      </c>
      <c r="ER219" s="959">
        <f t="shared" si="5006"/>
        <v>0</v>
      </c>
      <c r="ES219" s="959">
        <f t="shared" si="5006"/>
        <v>162.5</v>
      </c>
      <c r="ET219" s="959">
        <f t="shared" si="5006"/>
        <v>242.5</v>
      </c>
      <c r="EU219" s="959">
        <f t="shared" si="5006"/>
        <v>0</v>
      </c>
      <c r="EV219" s="959">
        <f t="shared" si="5006"/>
        <v>0</v>
      </c>
      <c r="EW219" s="959">
        <f t="shared" si="5006"/>
        <v>165.875</v>
      </c>
      <c r="EX219" s="959">
        <f t="shared" si="5006"/>
        <v>1344.88</v>
      </c>
      <c r="EY219" s="959">
        <f t="shared" si="5006"/>
        <v>0</v>
      </c>
      <c r="EZ219" s="959">
        <f t="shared" si="5006"/>
        <v>432.75</v>
      </c>
      <c r="FA219" s="959">
        <f t="shared" si="5006"/>
        <v>0</v>
      </c>
      <c r="FB219" s="959">
        <f t="shared" si="5006"/>
        <v>0</v>
      </c>
      <c r="FC219" s="959">
        <f t="shared" si="5006"/>
        <v>0</v>
      </c>
      <c r="FD219" s="959">
        <f t="shared" si="5006"/>
        <v>81.25</v>
      </c>
      <c r="FE219" s="959">
        <f t="shared" si="5006"/>
        <v>121.25</v>
      </c>
      <c r="FF219" s="959">
        <f t="shared" si="5006"/>
        <v>0</v>
      </c>
      <c r="FG219" s="1182"/>
      <c r="FH219" s="1182"/>
      <c r="FI219" s="1182"/>
      <c r="FJ219" s="1182"/>
      <c r="FK219" s="1182"/>
      <c r="FL219" s="1183"/>
    </row>
    <row r="220" spans="1:174" s="246" customFormat="1" ht="15" customHeight="1" outlineLevel="1">
      <c r="B220" s="302"/>
      <c r="C220" s="1175"/>
      <c r="D220" s="265"/>
      <c r="F220" s="877"/>
      <c r="G220" s="877"/>
      <c r="H220" s="877"/>
      <c r="I220" s="877"/>
      <c r="J220" s="961"/>
      <c r="K220" s="1177"/>
      <c r="L220" s="1177"/>
      <c r="M220" s="1178"/>
      <c r="N220" s="1178"/>
      <c r="O220" s="1177"/>
      <c r="P220" s="756"/>
      <c r="Q220" s="1179"/>
      <c r="R220" s="877"/>
      <c r="S220" s="1180"/>
      <c r="T220" s="877"/>
      <c r="U220" s="1180"/>
      <c r="V220" s="877"/>
      <c r="W220" s="1180"/>
      <c r="X220" s="984"/>
      <c r="Y220" s="1180"/>
      <c r="Z220" s="877"/>
      <c r="AA220" s="1181"/>
      <c r="AB220" s="877"/>
      <c r="AC220" s="1193"/>
      <c r="AD220" s="877"/>
      <c r="AE220" s="1194"/>
      <c r="AF220" s="877"/>
      <c r="AG220" s="915"/>
      <c r="AH220" s="915"/>
      <c r="AI220" s="1194"/>
      <c r="AJ220" s="915"/>
      <c r="AK220" s="919"/>
      <c r="AL220" s="919"/>
      <c r="AM220" s="919"/>
      <c r="AN220" s="919"/>
      <c r="AO220" s="919"/>
      <c r="AP220" s="919"/>
      <c r="AQ220" s="919"/>
      <c r="AR220" s="919"/>
      <c r="AS220" s="919"/>
      <c r="AT220" s="919"/>
      <c r="AU220" s="951"/>
      <c r="AV220" s="1186"/>
      <c r="AW220" s="877"/>
      <c r="AX220" s="984"/>
      <c r="AY220" s="877"/>
      <c r="AZ220" s="877"/>
      <c r="BA220" s="877"/>
      <c r="BB220" s="877"/>
      <c r="BC220" s="877"/>
      <c r="BD220" s="877"/>
      <c r="BE220" s="877"/>
      <c r="BF220" s="877"/>
      <c r="BG220" s="877"/>
      <c r="BH220" s="877"/>
      <c r="BI220" s="877"/>
      <c r="BJ220" s="877"/>
      <c r="BK220" s="877"/>
      <c r="BL220" s="877"/>
      <c r="BM220" s="877"/>
      <c r="BN220" s="951"/>
      <c r="BO220" s="877"/>
      <c r="BP220" s="877"/>
      <c r="BQ220" s="877"/>
      <c r="BR220" s="877"/>
      <c r="BS220" s="877"/>
      <c r="BT220" s="877"/>
      <c r="BU220" s="877"/>
      <c r="BV220" s="877"/>
      <c r="BW220" s="877"/>
      <c r="BX220" s="877"/>
      <c r="BY220" s="877"/>
      <c r="BZ220" s="877"/>
      <c r="CA220" s="877"/>
      <c r="CB220" s="877"/>
      <c r="CC220" s="877"/>
      <c r="CD220" s="877"/>
      <c r="CE220" s="877"/>
      <c r="CF220" s="877"/>
      <c r="CG220" s="915"/>
      <c r="CH220" s="915"/>
      <c r="CI220" s="915"/>
      <c r="CJ220" s="915"/>
      <c r="CK220" s="915"/>
      <c r="CL220" s="915"/>
      <c r="CM220" s="915"/>
      <c r="CN220" s="915"/>
      <c r="CO220" s="915"/>
      <c r="CR220" s="877"/>
      <c r="CS220" s="877"/>
      <c r="CT220" s="877"/>
      <c r="CU220" s="877"/>
      <c r="CV220" s="877"/>
      <c r="CW220" s="877"/>
      <c r="CX220" s="877"/>
      <c r="CY220" s="877"/>
      <c r="CZ220" s="877"/>
      <c r="DA220" s="877"/>
      <c r="DB220" s="877"/>
      <c r="DC220" s="877"/>
      <c r="DD220" s="877"/>
      <c r="DE220" s="877"/>
      <c r="DF220" s="877"/>
      <c r="DG220" s="877"/>
      <c r="DH220" s="877"/>
      <c r="DI220" s="877"/>
      <c r="DJ220" s="915"/>
      <c r="DK220" s="915"/>
      <c r="DL220" s="915"/>
      <c r="DM220" s="915"/>
      <c r="DN220" s="915"/>
      <c r="DO220" s="915"/>
      <c r="DP220" s="915"/>
      <c r="DQ220" s="915"/>
      <c r="DR220" s="915"/>
      <c r="DS220" s="915"/>
      <c r="DT220" s="915"/>
      <c r="DU220" s="915"/>
      <c r="DV220" s="915"/>
      <c r="DW220" s="915"/>
      <c r="DX220" s="915"/>
      <c r="DY220" s="915"/>
      <c r="DZ220" s="915"/>
      <c r="EA220" s="915"/>
      <c r="EB220" s="915"/>
      <c r="EC220" s="915"/>
      <c r="ED220" s="915"/>
      <c r="EE220" s="915"/>
      <c r="EF220" s="915"/>
      <c r="EG220" s="915"/>
      <c r="EH220" s="915"/>
      <c r="EI220" s="915"/>
      <c r="EJ220" s="915"/>
      <c r="ET220" s="913"/>
      <c r="EU220" s="1180"/>
      <c r="EW220" s="1180"/>
      <c r="EX220" s="1180"/>
      <c r="EY220" s="1180"/>
      <c r="EZ220" s="1180"/>
      <c r="FA220" s="1180"/>
      <c r="FB220" s="1180"/>
      <c r="FC220" s="1180"/>
      <c r="FD220" s="1180"/>
      <c r="FE220" s="1180"/>
      <c r="FF220" s="1180"/>
      <c r="FG220" s="1188"/>
      <c r="FH220" s="1188"/>
      <c r="FI220" s="1188"/>
      <c r="FJ220" s="1188"/>
      <c r="FK220" s="1188"/>
      <c r="FL220" s="1195"/>
    </row>
    <row r="221" spans="1:174" s="246" customFormat="1" ht="15" customHeight="1" outlineLevel="1">
      <c r="A221" s="246">
        <v>301030</v>
      </c>
      <c r="B221" s="302"/>
      <c r="C221" s="1196" t="s">
        <v>514</v>
      </c>
      <c r="D221" s="265"/>
      <c r="F221" s="877"/>
      <c r="G221" s="877"/>
      <c r="H221" s="877"/>
      <c r="I221" s="877"/>
      <c r="J221" s="961"/>
      <c r="K221" s="1177"/>
      <c r="L221" s="1177"/>
      <c r="M221" s="1178"/>
      <c r="N221" s="1178"/>
      <c r="O221" s="1177"/>
      <c r="P221" s="756"/>
      <c r="Q221" s="1179"/>
      <c r="R221" s="877"/>
      <c r="S221" s="1180"/>
      <c r="T221" s="877"/>
      <c r="U221" s="1180"/>
      <c r="V221" s="877"/>
      <c r="W221" s="1180"/>
      <c r="X221" s="984"/>
      <c r="Y221" s="1180"/>
      <c r="Z221" s="877"/>
      <c r="AA221" s="1181"/>
      <c r="AB221" s="877"/>
      <c r="AC221" s="1193"/>
      <c r="AD221" s="877"/>
      <c r="AE221" s="1194"/>
      <c r="AF221" s="877"/>
      <c r="AG221" s="915"/>
      <c r="AH221" s="915"/>
      <c r="AI221" s="1194"/>
      <c r="AJ221" s="915"/>
      <c r="AK221" s="919"/>
      <c r="AL221" s="919"/>
      <c r="AM221" s="919"/>
      <c r="AN221" s="919"/>
      <c r="AO221" s="919"/>
      <c r="AP221" s="919"/>
      <c r="AQ221" s="919"/>
      <c r="AR221" s="919"/>
      <c r="AS221" s="919"/>
      <c r="AT221" s="919"/>
      <c r="AU221" s="951"/>
      <c r="AV221" s="1186"/>
      <c r="AW221" s="877"/>
      <c r="AX221" s="984"/>
      <c r="AY221" s="877"/>
      <c r="AZ221" s="877"/>
      <c r="BA221" s="877"/>
      <c r="BB221" s="877"/>
      <c r="BC221" s="877"/>
      <c r="BD221" s="877"/>
      <c r="BE221" s="877"/>
      <c r="BF221" s="877"/>
      <c r="BG221" s="877"/>
      <c r="BH221" s="877"/>
      <c r="BI221" s="877"/>
      <c r="BJ221" s="877"/>
      <c r="BK221" s="877"/>
      <c r="BL221" s="877"/>
      <c r="BM221" s="877"/>
      <c r="BN221" s="951"/>
      <c r="BO221" s="877"/>
      <c r="BP221" s="877"/>
      <c r="BQ221" s="877"/>
      <c r="BR221" s="877"/>
      <c r="BS221" s="877"/>
      <c r="BT221" s="877"/>
      <c r="BU221" s="877"/>
      <c r="BV221" s="877"/>
      <c r="BW221" s="877"/>
      <c r="BX221" s="877"/>
      <c r="BY221" s="877"/>
      <c r="BZ221" s="877"/>
      <c r="CA221" s="877"/>
      <c r="CB221" s="877"/>
      <c r="CC221" s="877"/>
      <c r="CD221" s="877"/>
      <c r="CE221" s="877"/>
      <c r="CF221" s="877"/>
      <c r="CG221" s="915"/>
      <c r="CH221" s="915"/>
      <c r="CI221" s="915"/>
      <c r="CJ221" s="915"/>
      <c r="CK221" s="915"/>
      <c r="CL221" s="915"/>
      <c r="CM221" s="915"/>
      <c r="CN221" s="915"/>
      <c r="CO221" s="915"/>
      <c r="CR221" s="877"/>
      <c r="CS221" s="877"/>
      <c r="CT221" s="877"/>
      <c r="CU221" s="877"/>
      <c r="CV221" s="877"/>
      <c r="CW221" s="877"/>
      <c r="CX221" s="877"/>
      <c r="CY221" s="877"/>
      <c r="CZ221" s="877"/>
      <c r="DA221" s="877"/>
      <c r="DB221" s="877"/>
      <c r="DC221" s="877"/>
      <c r="DD221" s="877"/>
      <c r="DE221" s="877"/>
      <c r="DF221" s="877"/>
      <c r="DG221" s="877"/>
      <c r="DH221" s="877"/>
      <c r="DI221" s="877"/>
      <c r="DJ221" s="915"/>
      <c r="DK221" s="915"/>
      <c r="DL221" s="915"/>
      <c r="DM221" s="915"/>
      <c r="DN221" s="915"/>
      <c r="DO221" s="915"/>
      <c r="DP221" s="915"/>
      <c r="DQ221" s="915"/>
      <c r="DR221" s="915"/>
      <c r="DS221" s="915"/>
      <c r="DT221" s="915"/>
      <c r="DU221" s="915"/>
      <c r="DV221" s="915"/>
      <c r="DW221" s="915"/>
      <c r="DX221" s="915"/>
      <c r="DY221" s="915"/>
      <c r="DZ221" s="915"/>
      <c r="EA221" s="915"/>
      <c r="EB221" s="915"/>
      <c r="EC221" s="915"/>
      <c r="ED221" s="915"/>
      <c r="EE221" s="915"/>
      <c r="EF221" s="915"/>
      <c r="EG221" s="915"/>
      <c r="EH221" s="915"/>
      <c r="EI221" s="915"/>
      <c r="EJ221" s="915"/>
      <c r="ET221" s="913"/>
      <c r="EU221" s="1180"/>
      <c r="EW221" s="1180"/>
      <c r="EX221" s="1180"/>
      <c r="EY221" s="1180"/>
      <c r="EZ221" s="1180"/>
      <c r="FA221" s="1180"/>
      <c r="FB221" s="1180"/>
      <c r="FC221" s="1180"/>
      <c r="FD221" s="1180"/>
      <c r="FE221" s="1180"/>
      <c r="FF221" s="1180"/>
      <c r="FG221" s="1188"/>
      <c r="FH221" s="1188"/>
      <c r="FI221" s="1188"/>
      <c r="FJ221" s="1188"/>
      <c r="FK221" s="1188"/>
      <c r="FL221" s="1195"/>
    </row>
    <row r="222" spans="1:174" s="246" customFormat="1" ht="15" customHeight="1" outlineLevel="1">
      <c r="A222" s="246">
        <v>301030</v>
      </c>
      <c r="B222" s="302" t="e">
        <f>+#REF!+1</f>
        <v>#REF!</v>
      </c>
      <c r="C222" s="227" t="s">
        <v>515</v>
      </c>
      <c r="D222" s="228" t="s">
        <v>125</v>
      </c>
      <c r="E222" s="228" t="s">
        <v>16</v>
      </c>
      <c r="F222" s="739">
        <v>4002.28</v>
      </c>
      <c r="G222" s="230">
        <v>250</v>
      </c>
      <c r="H222" s="962">
        <f t="shared" ref="H222" si="5007">+F222+G222</f>
        <v>4252.2800000000007</v>
      </c>
      <c r="I222" s="231">
        <v>15</v>
      </c>
      <c r="J222" s="234">
        <v>0</v>
      </c>
      <c r="K222" s="957">
        <v>0</v>
      </c>
      <c r="L222" s="957">
        <v>1</v>
      </c>
      <c r="M222" s="233">
        <v>0</v>
      </c>
      <c r="N222" s="233">
        <v>0</v>
      </c>
      <c r="O222" s="234">
        <f t="shared" ref="O222" si="5008">SUM(J222:N222)</f>
        <v>1</v>
      </c>
      <c r="Q222" s="236"/>
      <c r="R222" s="231">
        <f t="shared" ref="R222" si="5009">($F222/30/8*1.5)*Q222</f>
        <v>0</v>
      </c>
      <c r="S222" s="237"/>
      <c r="T222" s="231">
        <f t="shared" ref="T222" si="5010">($F222/30/8*2)*S222</f>
        <v>0</v>
      </c>
      <c r="U222" s="237"/>
      <c r="V222" s="231">
        <f t="shared" ref="V222" si="5011">($F222/30/8*1.5)*U222</f>
        <v>0</v>
      </c>
      <c r="W222" s="236"/>
      <c r="X222" s="231">
        <f t="shared" ref="X222" si="5012">($F222/30/8*2)*W222</f>
        <v>0</v>
      </c>
      <c r="Y222" s="237"/>
      <c r="Z222" s="231">
        <f t="shared" ref="Z222" si="5013">(($F222/30/8)*1.5)*Y222</f>
        <v>0</v>
      </c>
      <c r="AA222" s="238"/>
      <c r="AB222" s="231">
        <f t="shared" ref="AB222" si="5014">(($F222/30/8)*2)*AA222</f>
        <v>0</v>
      </c>
      <c r="AC222" s="239"/>
      <c r="AD222" s="240">
        <f t="shared" ref="AD222" si="5015">(($F222/30/8)*1.5)*AC222</f>
        <v>0</v>
      </c>
      <c r="AE222" s="239"/>
      <c r="AF222" s="240">
        <f t="shared" ref="AF222" si="5016">(($F222/30/8)*2)*AE222</f>
        <v>0</v>
      </c>
      <c r="AG222" s="240"/>
      <c r="AH222" s="240">
        <f>(($F222/30/8)*1.5)*AG222</f>
        <v>0</v>
      </c>
      <c r="AI222" s="239"/>
      <c r="AJ222" s="240">
        <f>(($F222/30/8)*2)*AI222</f>
        <v>0</v>
      </c>
      <c r="AK222" s="241"/>
      <c r="AL222" s="241"/>
      <c r="AM222" s="241"/>
      <c r="AN222" s="241"/>
      <c r="AO222" s="241"/>
      <c r="AP222" s="241"/>
      <c r="AQ222" s="241"/>
      <c r="AR222" s="241"/>
      <c r="AS222" s="241"/>
      <c r="AT222" s="241"/>
      <c r="AU222" s="230"/>
      <c r="AV222" s="270"/>
      <c r="AW222" s="231">
        <f t="shared" ref="AW222" si="5017">((F222/30)*I222)*$J222</f>
        <v>0</v>
      </c>
      <c r="AX222" s="269">
        <f t="shared" ref="AX222:AX225" si="5018">((G222/30)*I222)*$J222</f>
        <v>0</v>
      </c>
      <c r="AY222" s="231">
        <f t="shared" ref="AY222" si="5019">Q222</f>
        <v>0</v>
      </c>
      <c r="AZ222" s="231">
        <f t="shared" ref="AZ222" si="5020">R222</f>
        <v>0</v>
      </c>
      <c r="BA222" s="231">
        <f t="shared" ref="BA222" si="5021">S222</f>
        <v>0</v>
      </c>
      <c r="BB222" s="231">
        <f t="shared" ref="BB222" si="5022">T222</f>
        <v>0</v>
      </c>
      <c r="BC222" s="231">
        <f t="shared" ref="BC222" si="5023">AK222+AP222</f>
        <v>0</v>
      </c>
      <c r="BD222" s="231">
        <f t="shared" ref="BD222:BD230" si="5024">(AW222+AZ222+BB222+BC222)*0.1267</f>
        <v>0</v>
      </c>
      <c r="BE222" s="231">
        <f t="shared" ref="BE222" si="5025">SUM(AW222:BD222)-AY222-BA222</f>
        <v>0</v>
      </c>
      <c r="BF222" s="231">
        <f t="shared" ref="BF222:BF230" si="5026">(($F222/30)*$I222)*$K222</f>
        <v>0</v>
      </c>
      <c r="BG222" s="739">
        <f t="shared" ref="BG222" si="5027">(($G222/30)*$I222)*$K222</f>
        <v>0</v>
      </c>
      <c r="BH222" s="231">
        <f t="shared" ref="BH222" si="5028">U222</f>
        <v>0</v>
      </c>
      <c r="BI222" s="231">
        <f t="shared" ref="BI222" si="5029">V222</f>
        <v>0</v>
      </c>
      <c r="BJ222" s="231">
        <f t="shared" ref="BJ222" si="5030">W222</f>
        <v>0</v>
      </c>
      <c r="BK222" s="231">
        <f t="shared" ref="BK222" si="5031">X222</f>
        <v>0</v>
      </c>
      <c r="BL222" s="231">
        <f t="shared" ref="BL222" si="5032">AL222+AQ222</f>
        <v>0</v>
      </c>
      <c r="BM222" s="231">
        <f t="shared" ref="BM222:BM230" si="5033">(+BF222+BI222+BK222+BL222)*0.1267</f>
        <v>0</v>
      </c>
      <c r="BN222" s="230">
        <f t="shared" ref="BN222" si="5034">SUM(BF222:BM222)-BH222-BJ222</f>
        <v>0</v>
      </c>
      <c r="BO222" s="231">
        <f t="shared" ref="BO222:BO230" si="5035">(($F222/30)*$I222)*$L222</f>
        <v>2001.14</v>
      </c>
      <c r="BP222" s="231">
        <f>(($G222/30)*$I222)*$L222</f>
        <v>125.00000000000001</v>
      </c>
      <c r="BQ222" s="231">
        <f t="shared" ref="BQ222" si="5036">Y222</f>
        <v>0</v>
      </c>
      <c r="BR222" s="231">
        <f t="shared" ref="BR222" si="5037">Z222</f>
        <v>0</v>
      </c>
      <c r="BS222" s="231">
        <f t="shared" ref="BS222" si="5038">AA222</f>
        <v>0</v>
      </c>
      <c r="BT222" s="231">
        <f t="shared" ref="BT222" si="5039">AB222</f>
        <v>0</v>
      </c>
      <c r="BU222" s="231">
        <f t="shared" ref="BU222" si="5040">AM222+AR222</f>
        <v>0</v>
      </c>
      <c r="BV222" s="231">
        <f t="shared" ref="BV222:BV230" si="5041">(BO222+BR222+BT222+BU222)*0.1267</f>
        <v>253.54443800000001</v>
      </c>
      <c r="BW222" s="231">
        <f t="shared" ref="BW222" si="5042">SUM(BO222:BV222)-BQ222-BS222</f>
        <v>2379.6844380000002</v>
      </c>
      <c r="BX222" s="243">
        <f>(($F222/30)*$I222)*$M222</f>
        <v>0</v>
      </c>
      <c r="BY222" s="244">
        <f t="shared" ref="BY222:BY230" si="5043">(($G222/30)*$I222)*$M222</f>
        <v>0</v>
      </c>
      <c r="BZ222" s="244">
        <f t="shared" ref="BZ222" si="5044">AC222</f>
        <v>0</v>
      </c>
      <c r="CA222" s="244">
        <f t="shared" ref="CA222" si="5045">AD222</f>
        <v>0</v>
      </c>
      <c r="CB222" s="244">
        <f t="shared" ref="CB222" si="5046">AE222</f>
        <v>0</v>
      </c>
      <c r="CC222" s="244">
        <f t="shared" ref="CC222" si="5047">AF222</f>
        <v>0</v>
      </c>
      <c r="CD222" s="244">
        <f>AN222+AS222</f>
        <v>0</v>
      </c>
      <c r="CE222" s="244">
        <f>(BX222+CA222+CC222)*0.1267</f>
        <v>0</v>
      </c>
      <c r="CF222" s="244">
        <f>SUM(BX222:CE222)-BZ222-CB222</f>
        <v>0</v>
      </c>
      <c r="CG222" s="244">
        <f>(($F222/30)*$I222)*N222</f>
        <v>0</v>
      </c>
      <c r="CH222" s="244">
        <f>(($G222/30)*$I222)*$N222</f>
        <v>0</v>
      </c>
      <c r="CI222" s="244">
        <f>+AG222</f>
        <v>0</v>
      </c>
      <c r="CJ222" s="244">
        <f t="shared" ref="CJ222" si="5048">AH222</f>
        <v>0</v>
      </c>
      <c r="CK222" s="244">
        <f t="shared" ref="CK222" si="5049">AI222</f>
        <v>0</v>
      </c>
      <c r="CL222" s="244">
        <f t="shared" ref="CL222" si="5050">AJ222</f>
        <v>0</v>
      </c>
      <c r="CM222" s="244">
        <f>AO222+AT222</f>
        <v>0</v>
      </c>
      <c r="CN222" s="244">
        <f>(CG222+CJ222+CL222)*0.1267</f>
        <v>0</v>
      </c>
      <c r="CO222" s="245">
        <f>SUM(CG222:CN222)-CI222-CK222</f>
        <v>0</v>
      </c>
      <c r="CQ222" s="229" t="s">
        <v>343</v>
      </c>
      <c r="CR222" s="231">
        <f t="shared" ref="CR222:CR230" si="5051">IF($CQ222="PROQUIMA",$AW222+$BF222+$BO222+$BX222+$CG222,0)</f>
        <v>0</v>
      </c>
      <c r="CS222" s="231">
        <f t="shared" ref="CS222:CS230" si="5052">IF($CQ222="PROQUIMA",$AX222+$BG222+$BP222+$BY222+$CH222,0)</f>
        <v>0</v>
      </c>
      <c r="CT222" s="231">
        <f t="shared" ref="CT222:CT230" si="5053">IF($CQ222="PROQUIMA",$AY222+$BH222+$BQ222+$BZ222+$CI222,0)</f>
        <v>0</v>
      </c>
      <c r="CU222" s="231">
        <f t="shared" ref="CU222:CU230" si="5054">IF($CQ222="PROQUIMA",$AZ222+$BI222+$BR222+$CA222+$CJ222,0)</f>
        <v>0</v>
      </c>
      <c r="CV222" s="231">
        <f t="shared" ref="CV222:CV230" si="5055">IF($CQ222="PROQUIMA",$BA222+$BJ222+$BS222+$CB222+$CK222,0)</f>
        <v>0</v>
      </c>
      <c r="CW222" s="231">
        <f t="shared" ref="CW222:CW230" si="5056">IF($CQ222="PROQUIMA",$BB222+$BK222+$BT222+$CC222+$CL222,0)</f>
        <v>0</v>
      </c>
      <c r="CX222" s="231">
        <f t="shared" ref="CX222:CX230" si="5057">IF($CQ222="PROQUIMA",$BC222+$BL222+$BU222+$CD222+$CM222,0)</f>
        <v>0</v>
      </c>
      <c r="CY222" s="231">
        <f t="shared" ref="CY222" si="5058">IF($CQ222="PROQUIMA",$BD222+$BM222+$BV222+$CE222+CN222,0)</f>
        <v>0</v>
      </c>
      <c r="CZ222" s="231">
        <f t="shared" ref="CZ222" si="5059">SUM(CR222:CY222)-CT222-CV222</f>
        <v>0</v>
      </c>
      <c r="DA222" s="231">
        <f t="shared" ref="DA222:DA230" si="5060">IF($CQ222="UNHESA",$AW222+$BF222+$BO222+$BX222+$CG222,0)</f>
        <v>0</v>
      </c>
      <c r="DB222" s="231">
        <f t="shared" ref="DB222:DB230" si="5061">IF($CQ222="UNHESA",$AX222+$BG222+$BP222+$BY222+$CH222,0)</f>
        <v>0</v>
      </c>
      <c r="DC222" s="269">
        <f t="shared" ref="DC222:DC230" si="5062">IF($CQ222="UNHESA",$AY222+$BH222+$BQ222+$BZ222+$CI222,0)</f>
        <v>0</v>
      </c>
      <c r="DD222" s="269">
        <f t="shared" ref="DD222:DD230" si="5063">IF($CQ222="UNHESA",$AZ222+$BI222+$BR222+$CA222+$CJ222,0)</f>
        <v>0</v>
      </c>
      <c r="DE222" s="269">
        <f t="shared" ref="DE222:DE230" si="5064">IF($CQ222="UNHESA",$BA222+$BJ222+$BS222+$CB222+$CK222,0)</f>
        <v>0</v>
      </c>
      <c r="DF222" s="231">
        <f t="shared" ref="DF222:DF230" si="5065">IF($CQ222="UNHESA",$BB222+$BK222+$BT222+$CC222+$CL222,0)</f>
        <v>0</v>
      </c>
      <c r="DG222" s="231">
        <f t="shared" ref="DG222:DG230" si="5066">IF($CQ222="UNHESA",$BC222+$BL222+$BU222+$CD222+$CM222,0)</f>
        <v>0</v>
      </c>
      <c r="DH222" s="231">
        <f t="shared" ref="DH222:DH230" si="5067">IF($CQ222="UNHESA",$BD222+$BM222+$BV222+$CE222+$CN222,0)</f>
        <v>0</v>
      </c>
      <c r="DI222" s="231">
        <f t="shared" ref="DI222" si="5068">SUM(DA222:DH222)-DC222-DE222</f>
        <v>0</v>
      </c>
      <c r="DJ222" s="240">
        <f t="shared" ref="DJ222:DJ230" si="5069">IF($CQ222="UNHESA LIQUIDOS",$AW222+$BF222+$BO222+$BX222+$CG222,0)</f>
        <v>2001.14</v>
      </c>
      <c r="DK222" s="240">
        <f t="shared" ref="DK222:DK230" si="5070">IF($CQ222="UNHESA LIQUIDOS",$AX222+$BG222+$BP222+$BY222+$CH222,0)</f>
        <v>125.00000000000001</v>
      </c>
      <c r="DL222" s="240">
        <f t="shared" ref="DL222:DL230" si="5071">IF($CQ222="UNHESA LIQUIDOS",$AY222+$BH222+$BQ222+$BZ222+$CI222,0)</f>
        <v>0</v>
      </c>
      <c r="DM222" s="240">
        <f t="shared" ref="DM222:DM230" si="5072">IF($CQ222="UNHESA LIQUIDOS",$AZ222+$BI222+$BR222+$CA222+$CJ222,0)</f>
        <v>0</v>
      </c>
      <c r="DN222" s="240">
        <f t="shared" ref="DN222:DN230" si="5073">IF($CQ222="UNHESA LIQUIDOS",$BA222+$BJ222+$BS222+$CB222+$CK222,0)</f>
        <v>0</v>
      </c>
      <c r="DO222" s="240">
        <f t="shared" ref="DO222:DO230" si="5074">IF($CQ222="UNHESA LIQUIDOS",$BB222+$BK222+$BT222+$CC222+$CL222,0)</f>
        <v>0</v>
      </c>
      <c r="DP222" s="240">
        <f t="shared" ref="DP222:DP230" si="5075">IF($CQ222="UNHESA LIQUIDOS",$BC222+$BL222+$BU222+$CD222+$CM222,0)</f>
        <v>0</v>
      </c>
      <c r="DQ222" s="240">
        <f t="shared" ref="DQ222:DQ230" si="5076">IF($CQ222="UNHESA LIQUIDOS",$BD222+$BM222+$BV222+$CE222+$CN222,0)</f>
        <v>253.54443800000001</v>
      </c>
      <c r="DR222" s="240">
        <f t="shared" ref="DR222" si="5077">SUM(DJ222:DQ222)-DL222-DN222</f>
        <v>2379.6844380000002</v>
      </c>
      <c r="DS222" s="271"/>
      <c r="DT222" s="272"/>
      <c r="DU222" s="272"/>
      <c r="DV222" s="272"/>
      <c r="DW222" s="272"/>
      <c r="DX222" s="272"/>
      <c r="DY222" s="272"/>
      <c r="DZ222" s="272"/>
      <c r="EA222" s="272"/>
      <c r="EB222" s="272"/>
      <c r="EC222" s="272"/>
      <c r="ED222" s="272"/>
      <c r="EE222" s="272"/>
      <c r="EF222" s="272"/>
      <c r="EG222" s="272"/>
      <c r="EH222" s="272"/>
      <c r="EI222" s="272"/>
      <c r="EJ222" s="273"/>
      <c r="EL222" s="1485">
        <v>60.69</v>
      </c>
      <c r="EM222" s="228"/>
      <c r="EN222" s="229"/>
      <c r="EO222" s="228"/>
      <c r="EP222" s="229"/>
      <c r="EQ222" s="229"/>
      <c r="ER222" s="229"/>
      <c r="ES222" s="229"/>
      <c r="ET222" s="229"/>
      <c r="EU222" s="229">
        <f t="shared" ref="EU222" si="5078">+EP222+EQ222+ER222</f>
        <v>0</v>
      </c>
      <c r="EW222" s="237">
        <f t="shared" ref="EW222" si="5079">IF($I222&lt;=15,EL222/2,EL222)</f>
        <v>30.344999999999999</v>
      </c>
      <c r="EX222" s="237">
        <f t="shared" ref="EX222" si="5080">IF($I222&lt;=15,EM222/2,EM222)</f>
        <v>0</v>
      </c>
      <c r="EY222" s="237">
        <f t="shared" ref="EY222" si="5081">IF($I222&lt;=15,EN222/2,EN222)</f>
        <v>0</v>
      </c>
      <c r="EZ222" s="237">
        <f t="shared" ref="EZ222" si="5082">IF($I222&lt;=15,EO222/2,EO222)</f>
        <v>0</v>
      </c>
      <c r="FA222" s="237">
        <f t="shared" ref="FA222" si="5083">IF($I222&lt;=15,EP222/2,EP222)</f>
        <v>0</v>
      </c>
      <c r="FB222" s="237">
        <f t="shared" ref="FB222" si="5084">IF($I222&lt;=15,EQ222/2,EQ222)</f>
        <v>0</v>
      </c>
      <c r="FC222" s="237">
        <f t="shared" ref="FC222" si="5085">IF($I222&lt;=15,ER222/2,ER222)</f>
        <v>0</v>
      </c>
      <c r="FD222" s="237">
        <f t="shared" ref="FD222" si="5086">IF($I222&lt;=15,ES222/2,ES222)</f>
        <v>0</v>
      </c>
      <c r="FE222" s="237">
        <f t="shared" ref="FE222" si="5087">IF($I222&lt;=15,ET222/2,ET222)</f>
        <v>0</v>
      </c>
      <c r="FF222" s="237">
        <f t="shared" ref="FF222" si="5088">IF($I222&lt;=15,EU222/2,EU222)</f>
        <v>0</v>
      </c>
      <c r="FG222" s="247"/>
      <c r="FH222" s="247"/>
      <c r="FI222" s="247"/>
      <c r="FJ222" s="247"/>
      <c r="FK222" s="247"/>
      <c r="FL222" s="247"/>
      <c r="FN222" s="1362">
        <f t="shared" ref="FN222:FN223" si="5089">(((F222/30/8)*1.5)*(Q222+U222+Y222))-(AZ222+BI222+BR222)</f>
        <v>0</v>
      </c>
      <c r="FO222" s="1362">
        <f t="shared" ref="FO222:FO223" si="5090">(((F222/30/8)*2)*(S222+W222+AA222))-(BB222+BK222+BT222)</f>
        <v>0</v>
      </c>
      <c r="FP222" s="1364">
        <f t="shared" ref="FP222" si="5091">(SUM(AW222:CF222))-(SUM(CR222:DR222))</f>
        <v>0</v>
      </c>
      <c r="FQ222" s="1362">
        <f t="shared" ref="FQ222" si="5092">(F222/30*I222)-(CR222+DA222+DJ222)</f>
        <v>0</v>
      </c>
      <c r="FR222" s="1363">
        <f t="shared" ref="FR222" si="5093">(SUM(EL222:EU222))-((SUM(EW222:FF222))*$FR$5)</f>
        <v>30.344999999999999</v>
      </c>
    </row>
    <row r="223" spans="1:174" s="246" customFormat="1" ht="15" customHeight="1" outlineLevel="1">
      <c r="A223" s="246">
        <v>301030</v>
      </c>
      <c r="B223" s="302"/>
      <c r="C223" s="227" t="s">
        <v>516</v>
      </c>
      <c r="D223" s="228" t="s">
        <v>125</v>
      </c>
      <c r="E223" s="228" t="s">
        <v>16</v>
      </c>
      <c r="F223" s="739">
        <v>4200</v>
      </c>
      <c r="G223" s="230">
        <v>250</v>
      </c>
      <c r="H223" s="962">
        <f t="shared" ref="H223" si="5094">+F223+G223</f>
        <v>4450</v>
      </c>
      <c r="I223" s="231">
        <v>15</v>
      </c>
      <c r="J223" s="234">
        <v>0</v>
      </c>
      <c r="K223" s="957">
        <v>0</v>
      </c>
      <c r="L223" s="957">
        <v>1</v>
      </c>
      <c r="M223" s="233">
        <v>0</v>
      </c>
      <c r="N223" s="233">
        <v>0</v>
      </c>
      <c r="O223" s="234">
        <f t="shared" ref="O223" si="5095">SUM(J223:N223)</f>
        <v>1</v>
      </c>
      <c r="Q223" s="236"/>
      <c r="R223" s="231">
        <f t="shared" ref="R223" si="5096">($F223/30/8*1.5)*Q223</f>
        <v>0</v>
      </c>
      <c r="S223" s="237"/>
      <c r="T223" s="231">
        <f t="shared" ref="T223" si="5097">($F223/30/8*2)*S223</f>
        <v>0</v>
      </c>
      <c r="U223" s="237"/>
      <c r="V223" s="231">
        <f t="shared" ref="V223" si="5098">($F223/30/8*1.5)*U223</f>
        <v>0</v>
      </c>
      <c r="W223" s="236"/>
      <c r="X223" s="231">
        <f t="shared" ref="X223" si="5099">($F223/30/8*2)*W223</f>
        <v>0</v>
      </c>
      <c r="Y223" s="237"/>
      <c r="Z223" s="231">
        <f t="shared" ref="Z223" si="5100">(($F223/30/8)*1.5)*Y223</f>
        <v>0</v>
      </c>
      <c r="AA223" s="238"/>
      <c r="AB223" s="231">
        <f t="shared" ref="AB223" si="5101">(($F223/30/8)*2)*AA223</f>
        <v>0</v>
      </c>
      <c r="AC223" s="239"/>
      <c r="AD223" s="240">
        <f t="shared" ref="AD223" si="5102">(($F223/30/8)*1.5)*AC223</f>
        <v>0</v>
      </c>
      <c r="AE223" s="239"/>
      <c r="AF223" s="240">
        <f t="shared" ref="AF223" si="5103">(($F223/30/8)*2)*AE223</f>
        <v>0</v>
      </c>
      <c r="AG223" s="240"/>
      <c r="AH223" s="240">
        <f>(($F223/30/8)*1.5)*AG223</f>
        <v>0</v>
      </c>
      <c r="AI223" s="239"/>
      <c r="AJ223" s="240">
        <f>(($F223/30/8)*2)*AI223</f>
        <v>0</v>
      </c>
      <c r="AK223" s="241"/>
      <c r="AL223" s="241"/>
      <c r="AM223" s="241"/>
      <c r="AN223" s="241"/>
      <c r="AO223" s="241"/>
      <c r="AP223" s="241"/>
      <c r="AQ223" s="241"/>
      <c r="AR223" s="241"/>
      <c r="AS223" s="241"/>
      <c r="AT223" s="241"/>
      <c r="AU223" s="1406"/>
      <c r="AV223" s="270"/>
      <c r="AW223" s="231">
        <f t="shared" ref="AW223" si="5104">((F223/30)*I223)*$J223</f>
        <v>0</v>
      </c>
      <c r="AX223" s="269">
        <f t="shared" ref="AX223" si="5105">((G223/30)*I223)*$J223</f>
        <v>0</v>
      </c>
      <c r="AY223" s="231">
        <f t="shared" ref="AY223" si="5106">Q223</f>
        <v>0</v>
      </c>
      <c r="AZ223" s="231">
        <f t="shared" ref="AZ223" si="5107">R223</f>
        <v>0</v>
      </c>
      <c r="BA223" s="231">
        <f t="shared" ref="BA223" si="5108">S223</f>
        <v>0</v>
      </c>
      <c r="BB223" s="231">
        <f t="shared" ref="BB223" si="5109">T223</f>
        <v>0</v>
      </c>
      <c r="BC223" s="231">
        <f t="shared" ref="BC223" si="5110">AK223+AP223</f>
        <v>0</v>
      </c>
      <c r="BD223" s="231">
        <f t="shared" si="5024"/>
        <v>0</v>
      </c>
      <c r="BE223" s="231">
        <f t="shared" ref="BE223" si="5111">SUM(AW223:BD223)-AY223-BA223</f>
        <v>0</v>
      </c>
      <c r="BF223" s="231">
        <f t="shared" si="5026"/>
        <v>0</v>
      </c>
      <c r="BG223" s="739">
        <f>(($G223/30)*$I223)*$K223</f>
        <v>0</v>
      </c>
      <c r="BH223" s="231">
        <f t="shared" ref="BH223" si="5112">U223</f>
        <v>0</v>
      </c>
      <c r="BI223" s="231">
        <f t="shared" ref="BI223" si="5113">V223</f>
        <v>0</v>
      </c>
      <c r="BJ223" s="231">
        <f t="shared" ref="BJ223" si="5114">W223</f>
        <v>0</v>
      </c>
      <c r="BK223" s="231">
        <f t="shared" ref="BK223" si="5115">X223</f>
        <v>0</v>
      </c>
      <c r="BL223" s="231">
        <f t="shared" ref="BL223" si="5116">AL223+AQ223</f>
        <v>0</v>
      </c>
      <c r="BM223" s="231">
        <f t="shared" si="5033"/>
        <v>0</v>
      </c>
      <c r="BN223" s="230">
        <f t="shared" ref="BN223" si="5117">SUM(BF223:BM223)-BH223-BJ223</f>
        <v>0</v>
      </c>
      <c r="BO223" s="231">
        <f t="shared" si="5035"/>
        <v>2100</v>
      </c>
      <c r="BP223" s="231">
        <f>(($G223/30)*$I223)*$L223</f>
        <v>125.00000000000001</v>
      </c>
      <c r="BQ223" s="231">
        <f t="shared" ref="BQ223" si="5118">Y223</f>
        <v>0</v>
      </c>
      <c r="BR223" s="231">
        <f t="shared" ref="BR223" si="5119">Z223</f>
        <v>0</v>
      </c>
      <c r="BS223" s="231">
        <f t="shared" ref="BS223" si="5120">AA223</f>
        <v>0</v>
      </c>
      <c r="BT223" s="231">
        <f t="shared" ref="BT223" si="5121">AB223</f>
        <v>0</v>
      </c>
      <c r="BU223" s="231">
        <f t="shared" ref="BU223" si="5122">AM223+AR223</f>
        <v>0</v>
      </c>
      <c r="BV223" s="231">
        <f t="shared" si="5041"/>
        <v>266.07</v>
      </c>
      <c r="BW223" s="231">
        <f t="shared" ref="BW223" si="5123">SUM(BO223:BV223)-BQ223-BS223</f>
        <v>2491.0700000000002</v>
      </c>
      <c r="BX223" s="243">
        <f>(($F223/30)*$I223)*$M223</f>
        <v>0</v>
      </c>
      <c r="BY223" s="244">
        <f t="shared" si="5043"/>
        <v>0</v>
      </c>
      <c r="BZ223" s="244">
        <f t="shared" ref="BZ223" si="5124">AC223</f>
        <v>0</v>
      </c>
      <c r="CA223" s="244">
        <f t="shared" ref="CA223" si="5125">AD223</f>
        <v>0</v>
      </c>
      <c r="CB223" s="244">
        <f t="shared" ref="CB223" si="5126">AE223</f>
        <v>0</v>
      </c>
      <c r="CC223" s="244">
        <f t="shared" ref="CC223" si="5127">AF223</f>
        <v>0</v>
      </c>
      <c r="CD223" s="244">
        <f>AN223+AS223</f>
        <v>0</v>
      </c>
      <c r="CE223" s="244">
        <f>(BX223+CA223+CC223)*0.1267</f>
        <v>0</v>
      </c>
      <c r="CF223" s="244">
        <f>SUM(BX223:CE223)-BZ223-CB223</f>
        <v>0</v>
      </c>
      <c r="CG223" s="244">
        <f>(($F223/30)*$I223)*N223</f>
        <v>0</v>
      </c>
      <c r="CH223" s="244">
        <f>(($G223/30)*$I223)*$N223</f>
        <v>0</v>
      </c>
      <c r="CI223" s="244">
        <f>+AG223</f>
        <v>0</v>
      </c>
      <c r="CJ223" s="244">
        <f t="shared" ref="CJ223" si="5128">AH223</f>
        <v>0</v>
      </c>
      <c r="CK223" s="244">
        <f t="shared" ref="CK223" si="5129">AI223</f>
        <v>0</v>
      </c>
      <c r="CL223" s="244">
        <f t="shared" ref="CL223" si="5130">AJ223</f>
        <v>0</v>
      </c>
      <c r="CM223" s="244">
        <f>AO223+AT223</f>
        <v>0</v>
      </c>
      <c r="CN223" s="244">
        <f>(CG223+CJ223+CL223)*0.1267</f>
        <v>0</v>
      </c>
      <c r="CO223" s="245">
        <f>SUM(CG223:CN223)-CI223-CK223</f>
        <v>0</v>
      </c>
      <c r="CQ223" s="229" t="s">
        <v>343</v>
      </c>
      <c r="CR223" s="231">
        <f t="shared" si="5051"/>
        <v>0</v>
      </c>
      <c r="CS223" s="231">
        <f t="shared" si="5052"/>
        <v>0</v>
      </c>
      <c r="CT223" s="231">
        <f t="shared" si="5053"/>
        <v>0</v>
      </c>
      <c r="CU223" s="231">
        <f t="shared" si="5054"/>
        <v>0</v>
      </c>
      <c r="CV223" s="231">
        <f t="shared" si="5055"/>
        <v>0</v>
      </c>
      <c r="CW223" s="231">
        <f t="shared" si="5056"/>
        <v>0</v>
      </c>
      <c r="CX223" s="231">
        <f t="shared" si="5057"/>
        <v>0</v>
      </c>
      <c r="CY223" s="231">
        <f t="shared" ref="CY223" si="5131">IF($CQ223="PROQUIMA",$BD223+$BM223+$BV223+$CE223+CN223,0)</f>
        <v>0</v>
      </c>
      <c r="CZ223" s="231">
        <f t="shared" ref="CZ223" si="5132">SUM(CR223:CY223)-CT223-CV223</f>
        <v>0</v>
      </c>
      <c r="DA223" s="231">
        <f t="shared" si="5060"/>
        <v>0</v>
      </c>
      <c r="DB223" s="231">
        <f t="shared" si="5061"/>
        <v>0</v>
      </c>
      <c r="DC223" s="269">
        <f t="shared" si="5062"/>
        <v>0</v>
      </c>
      <c r="DD223" s="269">
        <f t="shared" si="5063"/>
        <v>0</v>
      </c>
      <c r="DE223" s="269">
        <f t="shared" si="5064"/>
        <v>0</v>
      </c>
      <c r="DF223" s="231">
        <f t="shared" si="5065"/>
        <v>0</v>
      </c>
      <c r="DG223" s="231">
        <f t="shared" si="5066"/>
        <v>0</v>
      </c>
      <c r="DH223" s="231">
        <f t="shared" si="5067"/>
        <v>0</v>
      </c>
      <c r="DI223" s="231">
        <f t="shared" ref="DI223" si="5133">SUM(DA223:DH223)-DC223-DE223</f>
        <v>0</v>
      </c>
      <c r="DJ223" s="240">
        <f t="shared" si="5069"/>
        <v>2100</v>
      </c>
      <c r="DK223" s="240">
        <f t="shared" si="5070"/>
        <v>125.00000000000001</v>
      </c>
      <c r="DL223" s="240">
        <f t="shared" si="5071"/>
        <v>0</v>
      </c>
      <c r="DM223" s="240">
        <f t="shared" si="5072"/>
        <v>0</v>
      </c>
      <c r="DN223" s="240">
        <f t="shared" si="5073"/>
        <v>0</v>
      </c>
      <c r="DO223" s="240">
        <f t="shared" si="5074"/>
        <v>0</v>
      </c>
      <c r="DP223" s="240">
        <f t="shared" si="5075"/>
        <v>0</v>
      </c>
      <c r="DQ223" s="240">
        <f t="shared" si="5076"/>
        <v>266.07</v>
      </c>
      <c r="DR223" s="240">
        <f t="shared" ref="DR223" si="5134">SUM(DJ223:DQ223)-DL223-DN223</f>
        <v>2491.0700000000002</v>
      </c>
      <c r="DS223" s="271"/>
      <c r="DT223" s="272"/>
      <c r="DU223" s="272"/>
      <c r="DV223" s="272"/>
      <c r="DW223" s="272"/>
      <c r="DX223" s="272"/>
      <c r="DY223" s="272"/>
      <c r="DZ223" s="272"/>
      <c r="EA223" s="272"/>
      <c r="EB223" s="272"/>
      <c r="EC223" s="272"/>
      <c r="ED223" s="272"/>
      <c r="EE223" s="272"/>
      <c r="EF223" s="272"/>
      <c r="EG223" s="272"/>
      <c r="EH223" s="272"/>
      <c r="EI223" s="272"/>
      <c r="EJ223" s="273"/>
      <c r="EL223" s="1485">
        <v>42.88</v>
      </c>
      <c r="EM223" s="228"/>
      <c r="EN223" s="229"/>
      <c r="EO223" s="228">
        <f>327.5*2</f>
        <v>655</v>
      </c>
      <c r="EP223" s="229"/>
      <c r="EQ223" s="229"/>
      <c r="ER223" s="229"/>
      <c r="ES223" s="229"/>
      <c r="ET223" s="229"/>
      <c r="EU223" s="229">
        <f t="shared" ref="EU223" si="5135">+EP223+EQ223+ER223</f>
        <v>0</v>
      </c>
      <c r="EW223" s="237">
        <f t="shared" ref="EW223" si="5136">IF($I223&lt;=15,EL223/2,EL223)</f>
        <v>21.44</v>
      </c>
      <c r="EX223" s="237">
        <f t="shared" ref="EX223" si="5137">IF($I223&lt;=15,EM223/2,EM223)</f>
        <v>0</v>
      </c>
      <c r="EY223" s="237">
        <f t="shared" ref="EY223" si="5138">IF($I223&lt;=15,EN223/2,EN223)</f>
        <v>0</v>
      </c>
      <c r="EZ223" s="237">
        <f t="shared" ref="EZ223" si="5139">IF($I223&lt;=15,EO223/2,EO223)</f>
        <v>327.5</v>
      </c>
      <c r="FA223" s="237">
        <f t="shared" ref="FA223" si="5140">IF($I223&lt;=15,EP223/2,EP223)</f>
        <v>0</v>
      </c>
      <c r="FB223" s="237">
        <f t="shared" ref="FB223" si="5141">IF($I223&lt;=15,EQ223/2,EQ223)</f>
        <v>0</v>
      </c>
      <c r="FC223" s="237">
        <f t="shared" ref="FC223" si="5142">IF($I223&lt;=15,ER223/2,ER223)</f>
        <v>0</v>
      </c>
      <c r="FD223" s="237">
        <f t="shared" ref="FD223" si="5143">IF($I223&lt;=15,ES223/2,ES223)</f>
        <v>0</v>
      </c>
      <c r="FE223" s="237">
        <f t="shared" ref="FE223" si="5144">IF($I223&lt;=15,ET223/2,ET223)</f>
        <v>0</v>
      </c>
      <c r="FF223" s="237">
        <f t="shared" ref="FF223" si="5145">IF($I223&lt;=15,EU223/2,EU223)</f>
        <v>0</v>
      </c>
      <c r="FG223" s="247"/>
      <c r="FH223" s="247"/>
      <c r="FI223" s="247"/>
      <c r="FJ223" s="247"/>
      <c r="FK223" s="247"/>
      <c r="FL223" s="247"/>
      <c r="FN223" s="1362">
        <f t="shared" si="5089"/>
        <v>0</v>
      </c>
      <c r="FO223" s="1362">
        <f t="shared" si="5090"/>
        <v>0</v>
      </c>
      <c r="FP223" s="1364"/>
      <c r="FQ223" s="1362"/>
      <c r="FR223" s="1363"/>
    </row>
    <row r="224" spans="1:174" s="1449" customFormat="1" ht="15" customHeight="1" outlineLevel="1">
      <c r="A224" s="246">
        <v>301030</v>
      </c>
      <c r="B224" s="1450" t="e">
        <f>+#REF!+1</f>
        <v>#REF!</v>
      </c>
      <c r="C224" s="1451" t="s">
        <v>142</v>
      </c>
      <c r="D224" s="1452" t="s">
        <v>127</v>
      </c>
      <c r="E224" s="1452" t="s">
        <v>16</v>
      </c>
      <c r="F224" s="1453">
        <v>4002.28</v>
      </c>
      <c r="G224" s="1454">
        <v>300</v>
      </c>
      <c r="H224" s="1455">
        <f t="shared" ref="H224" si="5146">+F224+G224</f>
        <v>4302.2800000000007</v>
      </c>
      <c r="I224" s="1453">
        <v>0</v>
      </c>
      <c r="J224" s="1456">
        <v>0</v>
      </c>
      <c r="K224" s="1457">
        <v>0</v>
      </c>
      <c r="L224" s="1457">
        <v>1</v>
      </c>
      <c r="M224" s="1457">
        <v>0</v>
      </c>
      <c r="N224" s="1457">
        <v>0</v>
      </c>
      <c r="O224" s="1457">
        <f t="shared" ref="O224" si="5147">SUM(J224:N224)</f>
        <v>1</v>
      </c>
      <c r="P224" s="1458" t="s">
        <v>944</v>
      </c>
      <c r="Q224" s="1459"/>
      <c r="R224" s="1460">
        <f t="shared" ref="R224:R230" si="5148">($F224/30/8*1.5)*Q224</f>
        <v>0</v>
      </c>
      <c r="S224" s="1409"/>
      <c r="T224" s="1460">
        <f t="shared" ref="T224:T230" si="5149">($F224/30/8*2)*S224</f>
        <v>0</v>
      </c>
      <c r="U224" s="1409"/>
      <c r="V224" s="1460">
        <f t="shared" ref="V224:V230" si="5150">($F224/30/8*1.5)*U224</f>
        <v>0</v>
      </c>
      <c r="W224" s="1459"/>
      <c r="X224" s="1460">
        <f t="shared" ref="X224:X230" si="5151">($F224/30/8*2)*W224</f>
        <v>0</v>
      </c>
      <c r="Y224" s="1409"/>
      <c r="Z224" s="1460">
        <f t="shared" ref="Z224:Z230" si="5152">(($F224/30/8)*1.5)*Y224</f>
        <v>0</v>
      </c>
      <c r="AA224" s="1459"/>
      <c r="AB224" s="1460">
        <f t="shared" ref="AB224:AB230" si="5153">(($F224/30/8)*2)*AA224</f>
        <v>0</v>
      </c>
      <c r="AC224" s="1461"/>
      <c r="AD224" s="1453">
        <f t="shared" ref="AD224:AD225" si="5154">(($F224/30/8)*1.5)*AC224</f>
        <v>0</v>
      </c>
      <c r="AE224" s="1461"/>
      <c r="AF224" s="1453">
        <f t="shared" ref="AF224:AF225" si="5155">(($F224/30/8)*2)*AE224</f>
        <v>0</v>
      </c>
      <c r="AG224" s="1453"/>
      <c r="AH224" s="1453">
        <f t="shared" ref="AH224" si="5156">(($F224/30/8)*1.5)*AG224</f>
        <v>0</v>
      </c>
      <c r="AI224" s="1461"/>
      <c r="AJ224" s="1453">
        <f t="shared" ref="AJ224" si="5157">(($F224/30/8)*2)*AI224</f>
        <v>0</v>
      </c>
      <c r="AK224" s="1454"/>
      <c r="AL224" s="1454"/>
      <c r="AM224" s="1454"/>
      <c r="AN224" s="1454"/>
      <c r="AO224" s="1454"/>
      <c r="AP224" s="1454"/>
      <c r="AQ224" s="1454"/>
      <c r="AR224" s="1454"/>
      <c r="AS224" s="1454"/>
      <c r="AT224" s="1454"/>
      <c r="AU224" s="1454"/>
      <c r="AV224" s="1462"/>
      <c r="AW224" s="1453">
        <f t="shared" ref="AW224:AW225" si="5158">((F224/30)*I224)*$J224</f>
        <v>0</v>
      </c>
      <c r="AX224" s="1460">
        <f t="shared" si="5018"/>
        <v>0</v>
      </c>
      <c r="AY224" s="1453">
        <f t="shared" ref="AY224:AY230" si="5159">Q224</f>
        <v>0</v>
      </c>
      <c r="AZ224" s="1453">
        <f t="shared" ref="AZ224:AZ230" si="5160">R224</f>
        <v>0</v>
      </c>
      <c r="BA224" s="1453">
        <f t="shared" ref="BA224:BA230" si="5161">S224</f>
        <v>0</v>
      </c>
      <c r="BB224" s="1453">
        <f t="shared" ref="BB224:BB230" si="5162">T224</f>
        <v>0</v>
      </c>
      <c r="BC224" s="1453">
        <f t="shared" ref="BC224:BC230" si="5163">AK224+AP224</f>
        <v>0</v>
      </c>
      <c r="BD224" s="231">
        <f t="shared" si="5024"/>
        <v>0</v>
      </c>
      <c r="BE224" s="1453">
        <f t="shared" ref="BE224:BE230" si="5164">SUM(AW224:BD224)-AY224-BA224</f>
        <v>0</v>
      </c>
      <c r="BF224" s="1453">
        <f t="shared" si="5026"/>
        <v>0</v>
      </c>
      <c r="BG224" s="1453">
        <f t="shared" ref="BG224:BG230" si="5165">(($G224/30)*$I224)*$K224</f>
        <v>0</v>
      </c>
      <c r="BH224" s="1453">
        <f t="shared" ref="BH224" si="5166">U224</f>
        <v>0</v>
      </c>
      <c r="BI224" s="1453">
        <f t="shared" ref="BI224:BI230" si="5167">V224</f>
        <v>0</v>
      </c>
      <c r="BJ224" s="1453">
        <f t="shared" ref="BJ224:BJ230" si="5168">W224</f>
        <v>0</v>
      </c>
      <c r="BK224" s="1453">
        <f t="shared" ref="BK224:BK230" si="5169">X224</f>
        <v>0</v>
      </c>
      <c r="BL224" s="1453">
        <f t="shared" ref="BL224:BL230" si="5170">AL224+AQ224</f>
        <v>0</v>
      </c>
      <c r="BM224" s="231">
        <f t="shared" si="5033"/>
        <v>0</v>
      </c>
      <c r="BN224" s="1454">
        <f t="shared" ref="BN224:BN230" si="5171">SUM(BF224:BM224)-BH224-BJ224</f>
        <v>0</v>
      </c>
      <c r="BO224" s="1453">
        <f t="shared" si="5035"/>
        <v>0</v>
      </c>
      <c r="BP224" s="1453">
        <f t="shared" ref="BP224" si="5172">(($G224/30)*$I224)*$L224</f>
        <v>0</v>
      </c>
      <c r="BQ224" s="1453">
        <f t="shared" ref="BQ224:BQ227" si="5173">Y224</f>
        <v>0</v>
      </c>
      <c r="BR224" s="1453">
        <f t="shared" ref="BR224:BR230" si="5174">Z224</f>
        <v>0</v>
      </c>
      <c r="BS224" s="1453">
        <f t="shared" ref="BS224:BS230" si="5175">AA224</f>
        <v>0</v>
      </c>
      <c r="BT224" s="1453">
        <f t="shared" ref="BT224:BT230" si="5176">AB224</f>
        <v>0</v>
      </c>
      <c r="BU224" s="1453">
        <f t="shared" ref="BU224:BU230" si="5177">AM224+AR224</f>
        <v>0</v>
      </c>
      <c r="BV224" s="231">
        <f t="shared" si="5041"/>
        <v>0</v>
      </c>
      <c r="BW224" s="1453">
        <f t="shared" ref="BW224:BW230" si="5178">SUM(BO224:BV224)-BQ224-BS224</f>
        <v>0</v>
      </c>
      <c r="BX224" s="1463">
        <f t="shared" ref="BX224:BX230" si="5179">(($F224/30)*$I224)*$M224</f>
        <v>0</v>
      </c>
      <c r="BY224" s="1464">
        <f t="shared" si="5043"/>
        <v>0</v>
      </c>
      <c r="BZ224" s="1464">
        <f t="shared" ref="BZ224:BZ227" si="5180">AC224</f>
        <v>0</v>
      </c>
      <c r="CA224" s="1464">
        <f t="shared" ref="CA224:CA227" si="5181">AD224</f>
        <v>0</v>
      </c>
      <c r="CB224" s="1464">
        <f t="shared" ref="CB224:CB227" si="5182">AE224</f>
        <v>0</v>
      </c>
      <c r="CC224" s="1464">
        <f t="shared" ref="CC224:CC227" si="5183">AF224</f>
        <v>0</v>
      </c>
      <c r="CD224" s="1464">
        <f t="shared" ref="CD224:CD230" si="5184">AN224+AS224</f>
        <v>0</v>
      </c>
      <c r="CE224" s="1464">
        <f t="shared" ref="CE224:CE230" si="5185">(BX224+CA224+CC224)*0.1267</f>
        <v>0</v>
      </c>
      <c r="CF224" s="1464">
        <f t="shared" ref="CF224:CF230" si="5186">SUM(BX224:CE224)-BZ224-CB224</f>
        <v>0</v>
      </c>
      <c r="CG224" s="1464">
        <f t="shared" ref="CG224" si="5187">(($F224/30)*$I224)*N224</f>
        <v>0</v>
      </c>
      <c r="CH224" s="1464">
        <f t="shared" ref="CH224:CH227" si="5188">(($G224/30)*$I224)*$N224</f>
        <v>0</v>
      </c>
      <c r="CI224" s="1464">
        <f t="shared" ref="CI224" si="5189">+AG224</f>
        <v>0</v>
      </c>
      <c r="CJ224" s="1464">
        <f t="shared" ref="CJ224" si="5190">AH224</f>
        <v>0</v>
      </c>
      <c r="CK224" s="1464">
        <f t="shared" ref="CK224" si="5191">AI224</f>
        <v>0</v>
      </c>
      <c r="CL224" s="1464">
        <f t="shared" ref="CL224" si="5192">AJ224</f>
        <v>0</v>
      </c>
      <c r="CM224" s="1464">
        <f t="shared" ref="CM224" si="5193">AO224+AT224</f>
        <v>0</v>
      </c>
      <c r="CN224" s="1464">
        <f t="shared" ref="CN224" si="5194">(CG224+CJ224+CL224)*0.1267</f>
        <v>0</v>
      </c>
      <c r="CO224" s="1465">
        <f t="shared" ref="CO224" si="5195">SUM(CG224:CN224)-CI224-CK224</f>
        <v>0</v>
      </c>
      <c r="CQ224" s="1408" t="s">
        <v>343</v>
      </c>
      <c r="CR224" s="1453">
        <f t="shared" si="5051"/>
        <v>0</v>
      </c>
      <c r="CS224" s="1453">
        <f t="shared" si="5052"/>
        <v>0</v>
      </c>
      <c r="CT224" s="1453">
        <f t="shared" si="5053"/>
        <v>0</v>
      </c>
      <c r="CU224" s="1453">
        <f t="shared" si="5054"/>
        <v>0</v>
      </c>
      <c r="CV224" s="1453">
        <f t="shared" si="5055"/>
        <v>0</v>
      </c>
      <c r="CW224" s="1453">
        <f t="shared" si="5056"/>
        <v>0</v>
      </c>
      <c r="CX224" s="1453">
        <f t="shared" si="5057"/>
        <v>0</v>
      </c>
      <c r="CY224" s="1453">
        <f t="shared" ref="CY224:CY230" si="5196">IF($CQ224="PROQUIMA",$BD224+$BM224+$BV224+$CE224+CN224,0)</f>
        <v>0</v>
      </c>
      <c r="CZ224" s="1453">
        <f t="shared" ref="CZ224:CZ230" si="5197">SUM(CR224:CY224)-CT224-CV224</f>
        <v>0</v>
      </c>
      <c r="DA224" s="1453">
        <f t="shared" si="5060"/>
        <v>0</v>
      </c>
      <c r="DB224" s="1453">
        <f t="shared" si="5061"/>
        <v>0</v>
      </c>
      <c r="DC224" s="1460">
        <f t="shared" si="5062"/>
        <v>0</v>
      </c>
      <c r="DD224" s="1460">
        <f t="shared" si="5063"/>
        <v>0</v>
      </c>
      <c r="DE224" s="1460">
        <f t="shared" si="5064"/>
        <v>0</v>
      </c>
      <c r="DF224" s="1453">
        <f t="shared" si="5065"/>
        <v>0</v>
      </c>
      <c r="DG224" s="1453">
        <f t="shared" si="5066"/>
        <v>0</v>
      </c>
      <c r="DH224" s="1453">
        <f t="shared" si="5067"/>
        <v>0</v>
      </c>
      <c r="DI224" s="1453">
        <f t="shared" ref="DI224:DI230" si="5198">SUM(DA224:DH224)-DC224-DE224</f>
        <v>0</v>
      </c>
      <c r="DJ224" s="1466">
        <f t="shared" si="5069"/>
        <v>0</v>
      </c>
      <c r="DK224" s="1466">
        <f t="shared" si="5070"/>
        <v>0</v>
      </c>
      <c r="DL224" s="1466">
        <f t="shared" si="5071"/>
        <v>0</v>
      </c>
      <c r="DM224" s="1466">
        <f t="shared" si="5072"/>
        <v>0</v>
      </c>
      <c r="DN224" s="1466">
        <f t="shared" si="5073"/>
        <v>0</v>
      </c>
      <c r="DO224" s="1466">
        <f t="shared" si="5074"/>
        <v>0</v>
      </c>
      <c r="DP224" s="1466">
        <f t="shared" si="5075"/>
        <v>0</v>
      </c>
      <c r="DQ224" s="1466">
        <f t="shared" si="5076"/>
        <v>0</v>
      </c>
      <c r="DR224" s="1466">
        <f t="shared" ref="DR224:DR230" si="5199">SUM(DJ224:DQ224)-DL224-DN224</f>
        <v>0</v>
      </c>
      <c r="DS224" s="1463"/>
      <c r="DT224" s="1464"/>
      <c r="DU224" s="1464"/>
      <c r="DV224" s="1464"/>
      <c r="DW224" s="1464"/>
      <c r="DX224" s="1464"/>
      <c r="DY224" s="1464"/>
      <c r="DZ224" s="1464"/>
      <c r="EA224" s="1464"/>
      <c r="EB224" s="1464"/>
      <c r="EC224" s="1464"/>
      <c r="ED224" s="1464"/>
      <c r="EE224" s="1464"/>
      <c r="EF224" s="1464"/>
      <c r="EG224" s="1464"/>
      <c r="EH224" s="1464"/>
      <c r="EI224" s="1464"/>
      <c r="EJ224" s="1465"/>
      <c r="EK224" s="1449">
        <v>1079.7</v>
      </c>
      <c r="EL224" s="1715"/>
      <c r="EM224" s="1408"/>
      <c r="EN224" s="1467"/>
      <c r="EO224" s="1468"/>
      <c r="EP224" s="1408"/>
      <c r="EQ224" s="1452"/>
      <c r="ER224" s="1408"/>
      <c r="ES224" s="1408"/>
      <c r="ET224" s="1408"/>
      <c r="EU224" s="1408">
        <f t="shared" ref="EU224:EU230" si="5200">+EP224+EQ224+ER224</f>
        <v>0</v>
      </c>
      <c r="EW224" s="1468">
        <f t="shared" ref="EW224:EW227" si="5201">IF($I224&lt;=15,EL224/2,EL224)</f>
        <v>0</v>
      </c>
      <c r="EX224" s="1468">
        <f t="shared" ref="EX224:EX227" si="5202">IF($I224&lt;=15,EM224/2,EM224)</f>
        <v>0</v>
      </c>
      <c r="EY224" s="1468">
        <f t="shared" ref="EY224:EY227" si="5203">IF($I224&lt;=15,EN224/2,EN224)</f>
        <v>0</v>
      </c>
      <c r="EZ224" s="1468">
        <f t="shared" ref="EZ224" si="5204">IF($I224&lt;=15,EO224/2,EO224)</f>
        <v>0</v>
      </c>
      <c r="FA224" s="1468">
        <f t="shared" ref="FA224:FA230" si="5205">IF($I224&lt;=15,EP224/2,EP224)</f>
        <v>0</v>
      </c>
      <c r="FB224" s="1468">
        <f t="shared" ref="FB224:FB227" si="5206">IF($I224&lt;=15,EQ224/2,EQ224)</f>
        <v>0</v>
      </c>
      <c r="FC224" s="1468">
        <f t="shared" ref="FC224" si="5207">IF($I224&lt;=15,ER224/2,ER224)</f>
        <v>0</v>
      </c>
      <c r="FD224" s="1468">
        <f t="shared" ref="FD224" si="5208">IF($I224&lt;=15,ES224/2,ES224)</f>
        <v>0</v>
      </c>
      <c r="FE224" s="1468">
        <f t="shared" ref="FE224" si="5209">IF($I224&lt;=15,ET224/2,ET224)</f>
        <v>0</v>
      </c>
      <c r="FF224" s="1468">
        <f t="shared" ref="FF224:FF227" si="5210">IF($I224&lt;=15,EU224/2,EU224)</f>
        <v>0</v>
      </c>
      <c r="FG224" s="1469">
        <v>0</v>
      </c>
      <c r="FH224" s="1469">
        <v>0</v>
      </c>
      <c r="FI224" s="1469">
        <v>1</v>
      </c>
      <c r="FJ224" s="1469">
        <v>0</v>
      </c>
      <c r="FK224" s="1469">
        <v>0</v>
      </c>
      <c r="FL224" s="1469">
        <v>1</v>
      </c>
      <c r="FN224" s="1470">
        <f t="shared" ref="FN224:FN230" si="5211">(((F224/30/8)*1.5)*(Q224+U224+Y224))-(AZ224+BI224+BR224)</f>
        <v>0</v>
      </c>
      <c r="FO224" s="1470">
        <f t="shared" ref="FO224:FO230" si="5212">(((F224/30/8)*2)*(S224+W224+AA224))-(BB224+BK224+BT224)</f>
        <v>0</v>
      </c>
      <c r="FP224" s="1471">
        <f t="shared" ref="FP224:FP230" si="5213">(SUM(AW224:CF224))-(SUM(CR224:DR224))</f>
        <v>0</v>
      </c>
      <c r="FQ224" s="1470">
        <f t="shared" ref="FQ224:FQ230" si="5214">(F224/30*I224)-(CR224+DA224+DJ224)</f>
        <v>0</v>
      </c>
      <c r="FR224" s="1472">
        <f t="shared" ref="FR224:FR230" si="5215">(SUM(EL224:EU224))-((SUM(EW224:FF224))*$FR$5)</f>
        <v>0</v>
      </c>
    </row>
    <row r="225" spans="1:174" s="265" customFormat="1" ht="15" customHeight="1" outlineLevel="1">
      <c r="A225" s="246">
        <v>301030</v>
      </c>
      <c r="B225" s="302" t="e">
        <f>+#REF!+1</f>
        <v>#REF!</v>
      </c>
      <c r="C225" s="227" t="s">
        <v>128</v>
      </c>
      <c r="D225" s="228" t="s">
        <v>127</v>
      </c>
      <c r="E225" s="228" t="s">
        <v>16</v>
      </c>
      <c r="F225" s="231">
        <v>4002.28</v>
      </c>
      <c r="G225" s="930">
        <v>250</v>
      </c>
      <c r="H225" s="963">
        <f>+F225+G225</f>
        <v>4252.2800000000007</v>
      </c>
      <c r="I225" s="231">
        <v>15</v>
      </c>
      <c r="J225" s="304">
        <v>0</v>
      </c>
      <c r="K225" s="234">
        <v>0</v>
      </c>
      <c r="L225" s="304">
        <v>1</v>
      </c>
      <c r="M225" s="234">
        <v>0</v>
      </c>
      <c r="N225" s="234">
        <v>0</v>
      </c>
      <c r="O225" s="234">
        <f t="shared" ref="O225:O230" si="5216">SUM(J225:N225)</f>
        <v>1</v>
      </c>
      <c r="P225" s="903"/>
      <c r="Q225" s="268"/>
      <c r="R225" s="269">
        <f t="shared" si="5148"/>
        <v>0</v>
      </c>
      <c r="S225" s="297"/>
      <c r="T225" s="269">
        <f t="shared" si="5149"/>
        <v>0</v>
      </c>
      <c r="U225" s="297"/>
      <c r="V225" s="269">
        <f t="shared" si="5150"/>
        <v>0</v>
      </c>
      <c r="W225" s="268"/>
      <c r="X225" s="269">
        <f t="shared" si="5151"/>
        <v>0</v>
      </c>
      <c r="Y225" s="297"/>
      <c r="Z225" s="269">
        <f t="shared" si="5152"/>
        <v>0</v>
      </c>
      <c r="AA225" s="931"/>
      <c r="AB225" s="269">
        <f t="shared" si="5153"/>
        <v>0</v>
      </c>
      <c r="AC225" s="238"/>
      <c r="AD225" s="231">
        <f t="shared" si="5154"/>
        <v>0</v>
      </c>
      <c r="AE225" s="238"/>
      <c r="AF225" s="231">
        <f t="shared" si="5155"/>
        <v>0</v>
      </c>
      <c r="AG225" s="231"/>
      <c r="AH225" s="231"/>
      <c r="AI225" s="238"/>
      <c r="AJ225" s="231"/>
      <c r="AK225" s="230"/>
      <c r="AL225" s="230"/>
      <c r="AM225" s="230"/>
      <c r="AN225" s="230"/>
      <c r="AO225" s="230"/>
      <c r="AP225" s="230"/>
      <c r="AQ225" s="230"/>
      <c r="AR225" s="230"/>
      <c r="AS225" s="230"/>
      <c r="AT225" s="230"/>
      <c r="AU225" s="230"/>
      <c r="AV225" s="270"/>
      <c r="AW225" s="269">
        <f t="shared" si="5158"/>
        <v>0</v>
      </c>
      <c r="AX225" s="269">
        <f t="shared" si="5018"/>
        <v>0</v>
      </c>
      <c r="AY225" s="269">
        <f t="shared" si="5159"/>
        <v>0</v>
      </c>
      <c r="AZ225" s="269">
        <f t="shared" si="5160"/>
        <v>0</v>
      </c>
      <c r="BA225" s="269">
        <f t="shared" si="5161"/>
        <v>0</v>
      </c>
      <c r="BB225" s="269">
        <f t="shared" si="5162"/>
        <v>0</v>
      </c>
      <c r="BC225" s="269">
        <f t="shared" si="5163"/>
        <v>0</v>
      </c>
      <c r="BD225" s="231">
        <f t="shared" si="5024"/>
        <v>0</v>
      </c>
      <c r="BE225" s="269">
        <f t="shared" si="5164"/>
        <v>0</v>
      </c>
      <c r="BF225" s="269">
        <f>(($F225/30)*$I225)*$K225</f>
        <v>0</v>
      </c>
      <c r="BG225" s="269">
        <f t="shared" si="5165"/>
        <v>0</v>
      </c>
      <c r="BH225" s="269">
        <f t="shared" ref="BH225:BH230" si="5217">U225</f>
        <v>0</v>
      </c>
      <c r="BI225" s="269">
        <f t="shared" si="5167"/>
        <v>0</v>
      </c>
      <c r="BJ225" s="269">
        <f t="shared" si="5168"/>
        <v>0</v>
      </c>
      <c r="BK225" s="269">
        <f t="shared" si="5169"/>
        <v>0</v>
      </c>
      <c r="BL225" s="269">
        <f t="shared" si="5170"/>
        <v>0</v>
      </c>
      <c r="BM225" s="231">
        <f t="shared" si="5033"/>
        <v>0</v>
      </c>
      <c r="BN225" s="930">
        <f t="shared" si="5171"/>
        <v>0</v>
      </c>
      <c r="BO225" s="269">
        <f t="shared" si="5035"/>
        <v>2001.14</v>
      </c>
      <c r="BP225" s="269">
        <f t="shared" ref="BP225:BP230" si="5218">(($G225/30)*$I225)*$L225</f>
        <v>125.00000000000001</v>
      </c>
      <c r="BQ225" s="269">
        <f t="shared" si="5173"/>
        <v>0</v>
      </c>
      <c r="BR225" s="269">
        <f t="shared" si="5174"/>
        <v>0</v>
      </c>
      <c r="BS225" s="269">
        <f t="shared" si="5175"/>
        <v>0</v>
      </c>
      <c r="BT225" s="269">
        <f t="shared" si="5176"/>
        <v>0</v>
      </c>
      <c r="BU225" s="269">
        <f t="shared" si="5177"/>
        <v>0</v>
      </c>
      <c r="BV225" s="231">
        <f t="shared" si="5041"/>
        <v>253.54443800000001</v>
      </c>
      <c r="BW225" s="269">
        <f t="shared" si="5178"/>
        <v>2379.6844380000002</v>
      </c>
      <c r="BX225" s="271">
        <f t="shared" si="5179"/>
        <v>0</v>
      </c>
      <c r="BY225" s="272">
        <f t="shared" si="5043"/>
        <v>0</v>
      </c>
      <c r="BZ225" s="272">
        <f t="shared" si="5180"/>
        <v>0</v>
      </c>
      <c r="CA225" s="272">
        <f t="shared" si="5181"/>
        <v>0</v>
      </c>
      <c r="CB225" s="272">
        <f t="shared" si="5182"/>
        <v>0</v>
      </c>
      <c r="CC225" s="272">
        <f t="shared" si="5183"/>
        <v>0</v>
      </c>
      <c r="CD225" s="272">
        <f t="shared" si="5184"/>
        <v>0</v>
      </c>
      <c r="CE225" s="272">
        <f t="shared" si="5185"/>
        <v>0</v>
      </c>
      <c r="CF225" s="272">
        <f t="shared" si="5186"/>
        <v>0</v>
      </c>
      <c r="CG225" s="272"/>
      <c r="CH225" s="272"/>
      <c r="CI225" s="272"/>
      <c r="CJ225" s="272"/>
      <c r="CK225" s="272"/>
      <c r="CL225" s="272"/>
      <c r="CM225" s="272"/>
      <c r="CN225" s="272"/>
      <c r="CO225" s="273"/>
      <c r="CQ225" s="229" t="s">
        <v>343</v>
      </c>
      <c r="CR225" s="231">
        <f t="shared" si="5051"/>
        <v>0</v>
      </c>
      <c r="CS225" s="231">
        <f t="shared" si="5052"/>
        <v>0</v>
      </c>
      <c r="CT225" s="231">
        <f t="shared" si="5053"/>
        <v>0</v>
      </c>
      <c r="CU225" s="231">
        <f t="shared" si="5054"/>
        <v>0</v>
      </c>
      <c r="CV225" s="231">
        <f t="shared" si="5055"/>
        <v>0</v>
      </c>
      <c r="CW225" s="231">
        <f t="shared" si="5056"/>
        <v>0</v>
      </c>
      <c r="CX225" s="231">
        <f t="shared" si="5057"/>
        <v>0</v>
      </c>
      <c r="CY225" s="231">
        <f t="shared" si="5196"/>
        <v>0</v>
      </c>
      <c r="CZ225" s="231">
        <f t="shared" si="5197"/>
        <v>0</v>
      </c>
      <c r="DA225" s="231">
        <f t="shared" si="5060"/>
        <v>0</v>
      </c>
      <c r="DB225" s="231">
        <f t="shared" si="5061"/>
        <v>0</v>
      </c>
      <c r="DC225" s="269">
        <f t="shared" si="5062"/>
        <v>0</v>
      </c>
      <c r="DD225" s="269">
        <f t="shared" si="5063"/>
        <v>0</v>
      </c>
      <c r="DE225" s="269">
        <f t="shared" si="5064"/>
        <v>0</v>
      </c>
      <c r="DF225" s="231">
        <f t="shared" si="5065"/>
        <v>0</v>
      </c>
      <c r="DG225" s="231">
        <f t="shared" si="5066"/>
        <v>0</v>
      </c>
      <c r="DH225" s="231">
        <f t="shared" si="5067"/>
        <v>0</v>
      </c>
      <c r="DI225" s="231">
        <f t="shared" si="5198"/>
        <v>0</v>
      </c>
      <c r="DJ225" s="240">
        <f t="shared" si="5069"/>
        <v>2001.14</v>
      </c>
      <c r="DK225" s="240">
        <f t="shared" si="5070"/>
        <v>125.00000000000001</v>
      </c>
      <c r="DL225" s="240">
        <f t="shared" si="5071"/>
        <v>0</v>
      </c>
      <c r="DM225" s="240">
        <f t="shared" si="5072"/>
        <v>0</v>
      </c>
      <c r="DN225" s="240">
        <f t="shared" si="5073"/>
        <v>0</v>
      </c>
      <c r="DO225" s="240">
        <f t="shared" si="5074"/>
        <v>0</v>
      </c>
      <c r="DP225" s="240">
        <f t="shared" si="5075"/>
        <v>0</v>
      </c>
      <c r="DQ225" s="240">
        <f t="shared" si="5076"/>
        <v>253.54443800000001</v>
      </c>
      <c r="DR225" s="240">
        <f t="shared" si="5199"/>
        <v>2379.6844380000002</v>
      </c>
      <c r="DS225" s="271"/>
      <c r="DT225" s="272"/>
      <c r="DU225" s="272"/>
      <c r="DV225" s="272"/>
      <c r="DW225" s="272"/>
      <c r="DX225" s="272"/>
      <c r="DY225" s="272"/>
      <c r="DZ225" s="272"/>
      <c r="EA225" s="272"/>
      <c r="EB225" s="272"/>
      <c r="EC225" s="272"/>
      <c r="ED225" s="272"/>
      <c r="EE225" s="272"/>
      <c r="EF225" s="272"/>
      <c r="EG225" s="272"/>
      <c r="EH225" s="272"/>
      <c r="EI225" s="272"/>
      <c r="EJ225" s="273"/>
      <c r="EL225" s="1715">
        <v>92.81</v>
      </c>
      <c r="EM225" s="228">
        <v>1390.93</v>
      </c>
      <c r="EN225" s="228"/>
      <c r="EO225" s="228">
        <f>279.75*2</f>
        <v>559.5</v>
      </c>
      <c r="EP225" s="228"/>
      <c r="EQ225" s="228"/>
      <c r="ER225" s="229"/>
      <c r="ES225" s="229"/>
      <c r="ET225" s="229"/>
      <c r="EU225" s="229">
        <f t="shared" si="5200"/>
        <v>0</v>
      </c>
      <c r="EW225" s="297">
        <f t="shared" si="5201"/>
        <v>46.405000000000001</v>
      </c>
      <c r="EX225" s="297">
        <f t="shared" si="5202"/>
        <v>695.46500000000003</v>
      </c>
      <c r="EY225" s="297">
        <f t="shared" si="5203"/>
        <v>0</v>
      </c>
      <c r="EZ225" s="297">
        <f t="shared" ref="EZ225:EZ227" si="5219">IF($I225&lt;=15,EO225/2,EO225)</f>
        <v>279.75</v>
      </c>
      <c r="FA225" s="297">
        <f t="shared" si="5205"/>
        <v>0</v>
      </c>
      <c r="FB225" s="297">
        <f t="shared" si="5206"/>
        <v>0</v>
      </c>
      <c r="FC225" s="297">
        <f t="shared" ref="FC225" si="5220">IF($I225&lt;=15,ER225/2,ER225)</f>
        <v>0</v>
      </c>
      <c r="FD225" s="297">
        <f>IF($I225&lt;=15,ES225/2,ES225)</f>
        <v>0</v>
      </c>
      <c r="FE225" s="297">
        <f t="shared" ref="FE225:FE230" si="5221">IF($I225&lt;=15,ET225/2,ET225)</f>
        <v>0</v>
      </c>
      <c r="FF225" s="237">
        <f t="shared" si="5210"/>
        <v>0</v>
      </c>
      <c r="FG225" s="247"/>
      <c r="FH225" s="247"/>
      <c r="FI225" s="247"/>
      <c r="FJ225" s="247"/>
      <c r="FK225" s="247"/>
      <c r="FL225" s="247"/>
      <c r="FN225" s="1370">
        <f t="shared" si="5211"/>
        <v>0</v>
      </c>
      <c r="FO225" s="1370">
        <f t="shared" si="5212"/>
        <v>0</v>
      </c>
      <c r="FP225" s="1371">
        <f t="shared" si="5213"/>
        <v>0</v>
      </c>
      <c r="FQ225" s="1370">
        <f t="shared" si="5214"/>
        <v>0</v>
      </c>
      <c r="FR225" s="1372">
        <f t="shared" si="5215"/>
        <v>1021.62</v>
      </c>
    </row>
    <row r="226" spans="1:174" s="265" customFormat="1" ht="15" customHeight="1" outlineLevel="1">
      <c r="A226" s="246">
        <v>301030</v>
      </c>
      <c r="B226" s="302"/>
      <c r="C226" s="227" t="s">
        <v>924</v>
      </c>
      <c r="D226" s="228" t="s">
        <v>127</v>
      </c>
      <c r="E226" s="228" t="s">
        <v>16</v>
      </c>
      <c r="F226" s="231">
        <v>4002.28</v>
      </c>
      <c r="G226" s="930">
        <v>250</v>
      </c>
      <c r="H226" s="963">
        <f>+F226+G226</f>
        <v>4252.2800000000007</v>
      </c>
      <c r="I226" s="231">
        <v>15</v>
      </c>
      <c r="J226" s="304">
        <v>0</v>
      </c>
      <c r="K226" s="234">
        <v>0</v>
      </c>
      <c r="L226" s="304">
        <v>1</v>
      </c>
      <c r="M226" s="234">
        <v>0</v>
      </c>
      <c r="N226" s="234">
        <v>0</v>
      </c>
      <c r="O226" s="234">
        <f t="shared" ref="O226" si="5222">SUM(J226:N226)</f>
        <v>1</v>
      </c>
      <c r="P226" s="903" t="s">
        <v>925</v>
      </c>
      <c r="Q226" s="268"/>
      <c r="R226" s="269">
        <f t="shared" ref="R226" si="5223">($F226/30/8*1.5)*Q226</f>
        <v>0</v>
      </c>
      <c r="S226" s="297"/>
      <c r="T226" s="269">
        <f t="shared" ref="T226" si="5224">($F226/30/8*2)*S226</f>
        <v>0</v>
      </c>
      <c r="U226" s="297"/>
      <c r="V226" s="269">
        <f t="shared" ref="V226" si="5225">($F226/30/8*1.5)*U226</f>
        <v>0</v>
      </c>
      <c r="W226" s="268"/>
      <c r="X226" s="269">
        <f t="shared" ref="X226" si="5226">($F226/30/8*2)*W226</f>
        <v>0</v>
      </c>
      <c r="Y226" s="297"/>
      <c r="Z226" s="269">
        <f t="shared" ref="Z226" si="5227">(($F226/30/8)*1.5)*Y226</f>
        <v>0</v>
      </c>
      <c r="AA226" s="931"/>
      <c r="AB226" s="269">
        <f t="shared" ref="AB226" si="5228">(($F226/30/8)*2)*AA226</f>
        <v>0</v>
      </c>
      <c r="AC226" s="238"/>
      <c r="AD226" s="231">
        <f t="shared" ref="AD226" si="5229">(($F226/30/8)*1.5)*AC226</f>
        <v>0</v>
      </c>
      <c r="AE226" s="238"/>
      <c r="AF226" s="231">
        <f t="shared" ref="AF226" si="5230">(($F226/30/8)*2)*AE226</f>
        <v>0</v>
      </c>
      <c r="AG226" s="231"/>
      <c r="AH226" s="231"/>
      <c r="AI226" s="238"/>
      <c r="AJ226" s="231"/>
      <c r="AK226" s="230"/>
      <c r="AL226" s="230"/>
      <c r="AM226" s="230"/>
      <c r="AN226" s="230"/>
      <c r="AO226" s="230"/>
      <c r="AP226" s="230"/>
      <c r="AQ226" s="230"/>
      <c r="AR226" s="230"/>
      <c r="AS226" s="230"/>
      <c r="AT226" s="230"/>
      <c r="AU226" s="230"/>
      <c r="AV226" s="270"/>
      <c r="AW226" s="269">
        <f t="shared" ref="AW226" si="5231">((F226/30)*I226)*$J226</f>
        <v>0</v>
      </c>
      <c r="AX226" s="269">
        <f t="shared" ref="AX226" si="5232">((G226/30)*I226)*$J226</f>
        <v>0</v>
      </c>
      <c r="AY226" s="269">
        <f t="shared" ref="AY226" si="5233">Q226</f>
        <v>0</v>
      </c>
      <c r="AZ226" s="269">
        <f t="shared" ref="AZ226" si="5234">R226</f>
        <v>0</v>
      </c>
      <c r="BA226" s="269">
        <f t="shared" ref="BA226" si="5235">S226</f>
        <v>0</v>
      </c>
      <c r="BB226" s="269">
        <f t="shared" ref="BB226" si="5236">T226</f>
        <v>0</v>
      </c>
      <c r="BC226" s="269">
        <f t="shared" ref="BC226" si="5237">AK226+AP226</f>
        <v>0</v>
      </c>
      <c r="BD226" s="231">
        <f t="shared" ref="BD226" si="5238">(AW226+AZ226+BB226+BC226)*0.1267</f>
        <v>0</v>
      </c>
      <c r="BE226" s="269">
        <f t="shared" ref="BE226" si="5239">SUM(AW226:BD226)-AY226-BA226</f>
        <v>0</v>
      </c>
      <c r="BF226" s="269">
        <f>(($F226/30)*$I226)*$K226</f>
        <v>0</v>
      </c>
      <c r="BG226" s="269">
        <f t="shared" si="5165"/>
        <v>0</v>
      </c>
      <c r="BH226" s="269">
        <f t="shared" ref="BH226" si="5240">U226</f>
        <v>0</v>
      </c>
      <c r="BI226" s="269">
        <f t="shared" ref="BI226" si="5241">V226</f>
        <v>0</v>
      </c>
      <c r="BJ226" s="269">
        <f t="shared" ref="BJ226" si="5242">W226</f>
        <v>0</v>
      </c>
      <c r="BK226" s="269">
        <f t="shared" ref="BK226" si="5243">X226</f>
        <v>0</v>
      </c>
      <c r="BL226" s="269">
        <f t="shared" ref="BL226" si="5244">AL226+AQ226</f>
        <v>0</v>
      </c>
      <c r="BM226" s="231">
        <f t="shared" ref="BM226" si="5245">(+BF226+BI226+BK226+BL226)*0.1267</f>
        <v>0</v>
      </c>
      <c r="BN226" s="930">
        <f t="shared" ref="BN226" si="5246">SUM(BF226:BM226)-BH226-BJ226</f>
        <v>0</v>
      </c>
      <c r="BO226" s="269">
        <f t="shared" si="5035"/>
        <v>2001.14</v>
      </c>
      <c r="BP226" s="269">
        <f t="shared" si="5218"/>
        <v>125.00000000000001</v>
      </c>
      <c r="BQ226" s="269">
        <f t="shared" ref="BQ226" si="5247">Y226</f>
        <v>0</v>
      </c>
      <c r="BR226" s="269">
        <f t="shared" ref="BR226" si="5248">Z226</f>
        <v>0</v>
      </c>
      <c r="BS226" s="269">
        <f t="shared" ref="BS226" si="5249">AA226</f>
        <v>0</v>
      </c>
      <c r="BT226" s="269">
        <f t="shared" ref="BT226" si="5250">AB226</f>
        <v>0</v>
      </c>
      <c r="BU226" s="269">
        <f t="shared" ref="BU226" si="5251">AM226+AR226</f>
        <v>0</v>
      </c>
      <c r="BV226" s="231">
        <f t="shared" ref="BV226" si="5252">(BO226+BR226+BT226+BU226)*0.1267</f>
        <v>253.54443800000001</v>
      </c>
      <c r="BW226" s="269">
        <f t="shared" ref="BW226" si="5253">SUM(BO226:BV226)-BQ226-BS226</f>
        <v>2379.6844380000002</v>
      </c>
      <c r="BX226" s="271">
        <f t="shared" si="5179"/>
        <v>0</v>
      </c>
      <c r="BY226" s="272">
        <f t="shared" si="5043"/>
        <v>0</v>
      </c>
      <c r="BZ226" s="272">
        <f t="shared" ref="BZ226" si="5254">AC226</f>
        <v>0</v>
      </c>
      <c r="CA226" s="272">
        <f t="shared" ref="CA226" si="5255">AD226</f>
        <v>0</v>
      </c>
      <c r="CB226" s="272">
        <f t="shared" ref="CB226" si="5256">AE226</f>
        <v>0</v>
      </c>
      <c r="CC226" s="272">
        <f t="shared" ref="CC226" si="5257">AF226</f>
        <v>0</v>
      </c>
      <c r="CD226" s="272">
        <f t="shared" ref="CD226" si="5258">AN226+AS226</f>
        <v>0</v>
      </c>
      <c r="CE226" s="272">
        <f t="shared" ref="CE226" si="5259">(BX226+CA226+CC226)*0.1267</f>
        <v>0</v>
      </c>
      <c r="CF226" s="272">
        <f t="shared" ref="CF226" si="5260">SUM(BX226:CE226)-BZ226-CB226</f>
        <v>0</v>
      </c>
      <c r="CG226" s="272"/>
      <c r="CH226" s="272"/>
      <c r="CI226" s="272"/>
      <c r="CJ226" s="272"/>
      <c r="CK226" s="272"/>
      <c r="CL226" s="272"/>
      <c r="CM226" s="272"/>
      <c r="CN226" s="272"/>
      <c r="CO226" s="273"/>
      <c r="CQ226" s="229" t="s">
        <v>343</v>
      </c>
      <c r="CR226" s="231">
        <f t="shared" si="5051"/>
        <v>0</v>
      </c>
      <c r="CS226" s="231">
        <f t="shared" si="5052"/>
        <v>0</v>
      </c>
      <c r="CT226" s="231">
        <f t="shared" si="5053"/>
        <v>0</v>
      </c>
      <c r="CU226" s="231">
        <f t="shared" si="5054"/>
        <v>0</v>
      </c>
      <c r="CV226" s="231">
        <f t="shared" si="5055"/>
        <v>0</v>
      </c>
      <c r="CW226" s="231">
        <f t="shared" si="5056"/>
        <v>0</v>
      </c>
      <c r="CX226" s="231">
        <f t="shared" si="5057"/>
        <v>0</v>
      </c>
      <c r="CY226" s="231">
        <f t="shared" ref="CY226" si="5261">IF($CQ226="PROQUIMA",$BD226+$BM226+$BV226+$CE226+CN226,0)</f>
        <v>0</v>
      </c>
      <c r="CZ226" s="231">
        <f t="shared" ref="CZ226" si="5262">SUM(CR226:CY226)-CT226-CV226</f>
        <v>0</v>
      </c>
      <c r="DA226" s="231">
        <f t="shared" si="5060"/>
        <v>0</v>
      </c>
      <c r="DB226" s="231">
        <f t="shared" si="5061"/>
        <v>0</v>
      </c>
      <c r="DC226" s="269">
        <f t="shared" si="5062"/>
        <v>0</v>
      </c>
      <c r="DD226" s="269">
        <f t="shared" si="5063"/>
        <v>0</v>
      </c>
      <c r="DE226" s="269">
        <f t="shared" si="5064"/>
        <v>0</v>
      </c>
      <c r="DF226" s="231">
        <f t="shared" si="5065"/>
        <v>0</v>
      </c>
      <c r="DG226" s="231">
        <f t="shared" si="5066"/>
        <v>0</v>
      </c>
      <c r="DH226" s="231">
        <f t="shared" si="5067"/>
        <v>0</v>
      </c>
      <c r="DI226" s="231">
        <f t="shared" ref="DI226" si="5263">SUM(DA226:DH226)-DC226-DE226</f>
        <v>0</v>
      </c>
      <c r="DJ226" s="240">
        <f t="shared" si="5069"/>
        <v>2001.14</v>
      </c>
      <c r="DK226" s="240">
        <f t="shared" si="5070"/>
        <v>125.00000000000001</v>
      </c>
      <c r="DL226" s="240">
        <f t="shared" si="5071"/>
        <v>0</v>
      </c>
      <c r="DM226" s="240">
        <f t="shared" si="5072"/>
        <v>0</v>
      </c>
      <c r="DN226" s="240">
        <f t="shared" si="5073"/>
        <v>0</v>
      </c>
      <c r="DO226" s="240">
        <f t="shared" si="5074"/>
        <v>0</v>
      </c>
      <c r="DP226" s="240">
        <f t="shared" si="5075"/>
        <v>0</v>
      </c>
      <c r="DQ226" s="240">
        <f t="shared" si="5076"/>
        <v>253.54443800000001</v>
      </c>
      <c r="DR226" s="240">
        <f t="shared" ref="DR226" si="5264">SUM(DJ226:DQ226)-DL226-DN226</f>
        <v>2379.6844380000002</v>
      </c>
      <c r="DS226" s="271"/>
      <c r="DT226" s="272"/>
      <c r="DU226" s="272"/>
      <c r="DV226" s="272"/>
      <c r="DW226" s="272"/>
      <c r="DX226" s="272"/>
      <c r="DY226" s="272"/>
      <c r="DZ226" s="272"/>
      <c r="EA226" s="272"/>
      <c r="EB226" s="272"/>
      <c r="EC226" s="272"/>
      <c r="ED226" s="272"/>
      <c r="EE226" s="272"/>
      <c r="EF226" s="272"/>
      <c r="EG226" s="272"/>
      <c r="EH226" s="272"/>
      <c r="EI226" s="272"/>
      <c r="EJ226" s="273"/>
      <c r="EL226" s="228"/>
      <c r="EM226" s="228"/>
      <c r="EN226" s="228"/>
      <c r="EO226" s="228"/>
      <c r="EP226" s="228"/>
      <c r="EQ226" s="228"/>
      <c r="ER226" s="229"/>
      <c r="ES226" s="229"/>
      <c r="ET226" s="229"/>
      <c r="EU226" s="229">
        <f t="shared" ref="EU226" si="5265">+EP226+EQ226+ER226</f>
        <v>0</v>
      </c>
      <c r="EW226" s="297">
        <f t="shared" ref="EW226" si="5266">IF($I226&lt;=15,EL226/2,EL226)</f>
        <v>0</v>
      </c>
      <c r="EX226" s="297">
        <f t="shared" ref="EX226" si="5267">IF($I226&lt;=15,EM226/2,EM226)</f>
        <v>0</v>
      </c>
      <c r="EY226" s="297">
        <f t="shared" ref="EY226" si="5268">IF($I226&lt;=15,EN226/2,EN226)</f>
        <v>0</v>
      </c>
      <c r="EZ226" s="297">
        <f t="shared" ref="EZ226" si="5269">IF($I226&lt;=15,EO226/2,EO226)</f>
        <v>0</v>
      </c>
      <c r="FA226" s="297">
        <f t="shared" ref="FA226" si="5270">IF($I226&lt;=15,EP226/2,EP226)</f>
        <v>0</v>
      </c>
      <c r="FB226" s="297">
        <f t="shared" ref="FB226" si="5271">IF($I226&lt;=15,EQ226/2,EQ226)</f>
        <v>0</v>
      </c>
      <c r="FC226" s="297">
        <f t="shared" ref="FC226" si="5272">IF($I226&lt;=15,ER226/2,ER226)</f>
        <v>0</v>
      </c>
      <c r="FD226" s="297">
        <f>IF($I226&lt;=15,ES226/2,ES226)</f>
        <v>0</v>
      </c>
      <c r="FE226" s="297">
        <f t="shared" ref="FE226" si="5273">IF($I226&lt;=15,ET226/2,ET226)</f>
        <v>0</v>
      </c>
      <c r="FF226" s="237">
        <f t="shared" ref="FF226" si="5274">IF($I226&lt;=15,EU226/2,EU226)</f>
        <v>0</v>
      </c>
      <c r="FG226" s="247"/>
      <c r="FH226" s="247"/>
      <c r="FI226" s="247"/>
      <c r="FJ226" s="247"/>
      <c r="FK226" s="247"/>
      <c r="FL226" s="247"/>
      <c r="FN226" s="1370">
        <f t="shared" ref="FN226" si="5275">(((F226/30/8)*1.5)*(Q226+U226+Y226))-(AZ226+BI226+BR226)</f>
        <v>0</v>
      </c>
      <c r="FO226" s="1370">
        <f t="shared" ref="FO226" si="5276">(((F226/30/8)*2)*(S226+W226+AA226))-(BB226+BK226+BT226)</f>
        <v>0</v>
      </c>
      <c r="FP226" s="1371">
        <f t="shared" ref="FP226" si="5277">(SUM(AW226:CF226))-(SUM(CR226:DR226))</f>
        <v>0</v>
      </c>
      <c r="FQ226" s="1370">
        <f t="shared" ref="FQ226" si="5278">(F226/30*I226)-(CR226+DA226+DJ226)</f>
        <v>0</v>
      </c>
      <c r="FR226" s="1372">
        <f t="shared" ref="FR226" si="5279">(SUM(EL226:EU226))-((SUM(EW226:FF226))*$FR$5)</f>
        <v>0</v>
      </c>
    </row>
    <row r="227" spans="1:174" s="246" customFormat="1" ht="15" customHeight="1" outlineLevel="1">
      <c r="A227" s="246">
        <v>301030</v>
      </c>
      <c r="B227" s="302" t="e">
        <f>+B225+1</f>
        <v>#REF!</v>
      </c>
      <c r="C227" s="227" t="s">
        <v>110</v>
      </c>
      <c r="D227" s="228" t="s">
        <v>111</v>
      </c>
      <c r="E227" s="228" t="s">
        <v>16</v>
      </c>
      <c r="F227" s="231">
        <v>4002.28</v>
      </c>
      <c r="G227" s="230">
        <v>300</v>
      </c>
      <c r="H227" s="962">
        <f t="shared" ref="H227:H230" si="5280">+F227+G227</f>
        <v>4302.2800000000007</v>
      </c>
      <c r="I227" s="231">
        <v>15</v>
      </c>
      <c r="J227" s="234">
        <v>0</v>
      </c>
      <c r="K227" s="957">
        <v>0</v>
      </c>
      <c r="L227" s="957">
        <v>1</v>
      </c>
      <c r="M227" s="234">
        <v>0</v>
      </c>
      <c r="N227" s="234">
        <v>0</v>
      </c>
      <c r="O227" s="234">
        <f t="shared" si="5216"/>
        <v>1</v>
      </c>
      <c r="P227" s="903"/>
      <c r="Q227" s="236"/>
      <c r="R227" s="231">
        <f t="shared" si="5148"/>
        <v>0</v>
      </c>
      <c r="S227" s="237"/>
      <c r="T227" s="231">
        <f t="shared" si="5149"/>
        <v>0</v>
      </c>
      <c r="U227" s="237"/>
      <c r="V227" s="231">
        <f t="shared" si="5150"/>
        <v>0</v>
      </c>
      <c r="W227" s="236"/>
      <c r="X227" s="231">
        <f t="shared" si="5151"/>
        <v>0</v>
      </c>
      <c r="Y227" s="237"/>
      <c r="Z227" s="231">
        <f t="shared" si="5152"/>
        <v>0</v>
      </c>
      <c r="AA227" s="238"/>
      <c r="AB227" s="231">
        <f t="shared" si="5153"/>
        <v>0</v>
      </c>
      <c r="AC227" s="238"/>
      <c r="AD227" s="231">
        <f t="shared" ref="AD227:AD230" si="5281">(($F227/30/8)*1.5)*AC227</f>
        <v>0</v>
      </c>
      <c r="AE227" s="238"/>
      <c r="AF227" s="231">
        <f t="shared" ref="AF227:AF230" si="5282">(($F227/30/8)*2)*AE227</f>
        <v>0</v>
      </c>
      <c r="AG227" s="231"/>
      <c r="AH227" s="231">
        <f t="shared" ref="AH227:AH230" si="5283">(($F227/30/8)*1.5)*AG227</f>
        <v>0</v>
      </c>
      <c r="AI227" s="238"/>
      <c r="AJ227" s="231">
        <f t="shared" ref="AJ227:AJ230" si="5284">(($F227/30/8)*2)*AI227</f>
        <v>0</v>
      </c>
      <c r="AK227" s="230"/>
      <c r="AL227" s="230"/>
      <c r="AM227" s="230"/>
      <c r="AN227" s="230"/>
      <c r="AO227" s="230"/>
      <c r="AP227" s="230"/>
      <c r="AQ227" s="230"/>
      <c r="AR227" s="230"/>
      <c r="AS227" s="230"/>
      <c r="AT227" s="230"/>
      <c r="AU227" s="230"/>
      <c r="AV227" s="270"/>
      <c r="AW227" s="231">
        <f t="shared" ref="AW227" si="5285">((F227/30)*I227)*$J227</f>
        <v>0</v>
      </c>
      <c r="AX227" s="269">
        <f t="shared" ref="AX227" si="5286">((G227/30)*I227)*$J227</f>
        <v>0</v>
      </c>
      <c r="AY227" s="231">
        <f t="shared" si="5159"/>
        <v>0</v>
      </c>
      <c r="AZ227" s="231">
        <f t="shared" si="5160"/>
        <v>0</v>
      </c>
      <c r="BA227" s="231">
        <f t="shared" si="5161"/>
        <v>0</v>
      </c>
      <c r="BB227" s="231">
        <f t="shared" si="5162"/>
        <v>0</v>
      </c>
      <c r="BC227" s="231">
        <f t="shared" si="5163"/>
        <v>0</v>
      </c>
      <c r="BD227" s="231">
        <f t="shared" si="5024"/>
        <v>0</v>
      </c>
      <c r="BE227" s="231">
        <f t="shared" si="5164"/>
        <v>0</v>
      </c>
      <c r="BF227" s="231">
        <f t="shared" si="5026"/>
        <v>0</v>
      </c>
      <c r="BG227" s="231">
        <f>(($G227/30)*$I227)*$K227</f>
        <v>0</v>
      </c>
      <c r="BH227" s="231">
        <f t="shared" si="5217"/>
        <v>0</v>
      </c>
      <c r="BI227" s="231">
        <f t="shared" si="5167"/>
        <v>0</v>
      </c>
      <c r="BJ227" s="231">
        <f t="shared" si="5168"/>
        <v>0</v>
      </c>
      <c r="BK227" s="231">
        <f t="shared" si="5169"/>
        <v>0</v>
      </c>
      <c r="BL227" s="231">
        <f t="shared" si="5170"/>
        <v>0</v>
      </c>
      <c r="BM227" s="231">
        <f t="shared" si="5033"/>
        <v>0</v>
      </c>
      <c r="BN227" s="230">
        <f t="shared" si="5171"/>
        <v>0</v>
      </c>
      <c r="BO227" s="231">
        <f t="shared" si="5035"/>
        <v>2001.14</v>
      </c>
      <c r="BP227" s="857">
        <f t="shared" si="5218"/>
        <v>150</v>
      </c>
      <c r="BQ227" s="231">
        <f t="shared" si="5173"/>
        <v>0</v>
      </c>
      <c r="BR227" s="231">
        <f t="shared" si="5174"/>
        <v>0</v>
      </c>
      <c r="BS227" s="231">
        <f t="shared" si="5175"/>
        <v>0</v>
      </c>
      <c r="BT227" s="231">
        <f t="shared" si="5176"/>
        <v>0</v>
      </c>
      <c r="BU227" s="231">
        <f t="shared" si="5177"/>
        <v>0</v>
      </c>
      <c r="BV227" s="231">
        <f t="shared" si="5041"/>
        <v>253.54443800000001</v>
      </c>
      <c r="BW227" s="231">
        <f t="shared" si="5178"/>
        <v>2404.6844380000002</v>
      </c>
      <c r="BX227" s="271">
        <f t="shared" si="5179"/>
        <v>0</v>
      </c>
      <c r="BY227" s="272">
        <f t="shared" si="5043"/>
        <v>0</v>
      </c>
      <c r="BZ227" s="272">
        <f t="shared" si="5180"/>
        <v>0</v>
      </c>
      <c r="CA227" s="272">
        <f t="shared" si="5181"/>
        <v>0</v>
      </c>
      <c r="CB227" s="272">
        <f t="shared" si="5182"/>
        <v>0</v>
      </c>
      <c r="CC227" s="272">
        <f t="shared" si="5183"/>
        <v>0</v>
      </c>
      <c r="CD227" s="272">
        <f t="shared" si="5184"/>
        <v>0</v>
      </c>
      <c r="CE227" s="272">
        <f t="shared" si="5185"/>
        <v>0</v>
      </c>
      <c r="CF227" s="272">
        <f t="shared" si="5186"/>
        <v>0</v>
      </c>
      <c r="CG227" s="272">
        <f t="shared" ref="CG227" si="5287">(($F227/30)*$I227)*N227</f>
        <v>0</v>
      </c>
      <c r="CH227" s="272">
        <f t="shared" si="5188"/>
        <v>0</v>
      </c>
      <c r="CI227" s="272">
        <f t="shared" ref="CI227" si="5288">+AG227</f>
        <v>0</v>
      </c>
      <c r="CJ227" s="272">
        <f t="shared" ref="CJ227" si="5289">AH227</f>
        <v>0</v>
      </c>
      <c r="CK227" s="272">
        <f t="shared" ref="CK227" si="5290">AI227</f>
        <v>0</v>
      </c>
      <c r="CL227" s="272">
        <f t="shared" ref="CL227" si="5291">AJ227</f>
        <v>0</v>
      </c>
      <c r="CM227" s="272">
        <f t="shared" ref="CM227" si="5292">AO227+AT227</f>
        <v>0</v>
      </c>
      <c r="CN227" s="272">
        <f t="shared" ref="CN227" si="5293">(CG227+CJ227+CL227)*0.1267</f>
        <v>0</v>
      </c>
      <c r="CO227" s="273">
        <f t="shared" ref="CO227" si="5294">SUM(CG227:CN227)-CI227-CK227</f>
        <v>0</v>
      </c>
      <c r="CQ227" s="229" t="s">
        <v>343</v>
      </c>
      <c r="CR227" s="231">
        <f t="shared" si="5051"/>
        <v>0</v>
      </c>
      <c r="CS227" s="231">
        <f t="shared" si="5052"/>
        <v>0</v>
      </c>
      <c r="CT227" s="231">
        <f t="shared" si="5053"/>
        <v>0</v>
      </c>
      <c r="CU227" s="231">
        <f t="shared" si="5054"/>
        <v>0</v>
      </c>
      <c r="CV227" s="231">
        <f t="shared" si="5055"/>
        <v>0</v>
      </c>
      <c r="CW227" s="231">
        <f t="shared" si="5056"/>
        <v>0</v>
      </c>
      <c r="CX227" s="231">
        <f t="shared" si="5057"/>
        <v>0</v>
      </c>
      <c r="CY227" s="231">
        <f t="shared" si="5196"/>
        <v>0</v>
      </c>
      <c r="CZ227" s="231">
        <f t="shared" si="5197"/>
        <v>0</v>
      </c>
      <c r="DA227" s="231">
        <f t="shared" si="5060"/>
        <v>0</v>
      </c>
      <c r="DB227" s="231">
        <f t="shared" si="5061"/>
        <v>0</v>
      </c>
      <c r="DC227" s="269">
        <f t="shared" si="5062"/>
        <v>0</v>
      </c>
      <c r="DD227" s="269">
        <f t="shared" si="5063"/>
        <v>0</v>
      </c>
      <c r="DE227" s="269">
        <f t="shared" si="5064"/>
        <v>0</v>
      </c>
      <c r="DF227" s="231">
        <f t="shared" si="5065"/>
        <v>0</v>
      </c>
      <c r="DG227" s="231">
        <f t="shared" si="5066"/>
        <v>0</v>
      </c>
      <c r="DH227" s="231">
        <f t="shared" si="5067"/>
        <v>0</v>
      </c>
      <c r="DI227" s="231">
        <f t="shared" si="5198"/>
        <v>0</v>
      </c>
      <c r="DJ227" s="240">
        <f t="shared" si="5069"/>
        <v>2001.14</v>
      </c>
      <c r="DK227" s="240">
        <f t="shared" si="5070"/>
        <v>150</v>
      </c>
      <c r="DL227" s="240">
        <f t="shared" si="5071"/>
        <v>0</v>
      </c>
      <c r="DM227" s="240">
        <f t="shared" si="5072"/>
        <v>0</v>
      </c>
      <c r="DN227" s="240">
        <f t="shared" si="5073"/>
        <v>0</v>
      </c>
      <c r="DO227" s="240">
        <f t="shared" si="5074"/>
        <v>0</v>
      </c>
      <c r="DP227" s="240">
        <f t="shared" si="5075"/>
        <v>0</v>
      </c>
      <c r="DQ227" s="240">
        <f t="shared" si="5076"/>
        <v>253.54443800000001</v>
      </c>
      <c r="DR227" s="240">
        <f t="shared" si="5199"/>
        <v>2404.6844380000002</v>
      </c>
      <c r="DS227" s="271"/>
      <c r="DT227" s="272"/>
      <c r="DU227" s="272"/>
      <c r="DV227" s="272"/>
      <c r="DW227" s="272"/>
      <c r="DX227" s="272"/>
      <c r="DY227" s="272"/>
      <c r="DZ227" s="272"/>
      <c r="EA227" s="272"/>
      <c r="EB227" s="272"/>
      <c r="EC227" s="272"/>
      <c r="ED227" s="272"/>
      <c r="EE227" s="272"/>
      <c r="EF227" s="272"/>
      <c r="EG227" s="272"/>
      <c r="EH227" s="272"/>
      <c r="EI227" s="272"/>
      <c r="EJ227" s="273"/>
      <c r="EL227" s="907">
        <v>50.02</v>
      </c>
      <c r="EM227" s="856"/>
      <c r="EN227" s="229"/>
      <c r="EO227" s="228">
        <f>109.5*2</f>
        <v>219</v>
      </c>
      <c r="EP227" s="229"/>
      <c r="EQ227" s="229"/>
      <c r="ER227" s="229"/>
      <c r="ES227" s="229"/>
      <c r="ET227" s="229"/>
      <c r="EU227" s="229">
        <f t="shared" si="5200"/>
        <v>0</v>
      </c>
      <c r="EW227" s="237">
        <f t="shared" si="5201"/>
        <v>25.01</v>
      </c>
      <c r="EX227" s="237">
        <f t="shared" si="5202"/>
        <v>0</v>
      </c>
      <c r="EY227" s="237">
        <f t="shared" si="5203"/>
        <v>0</v>
      </c>
      <c r="EZ227" s="237">
        <f t="shared" si="5219"/>
        <v>109.5</v>
      </c>
      <c r="FA227" s="237">
        <f t="shared" si="5205"/>
        <v>0</v>
      </c>
      <c r="FB227" s="237">
        <f t="shared" si="5206"/>
        <v>0</v>
      </c>
      <c r="FC227" s="237">
        <f t="shared" ref="FC227" si="5295">IF($I227&lt;=15,ER227/2,ER227)</f>
        <v>0</v>
      </c>
      <c r="FD227" s="237">
        <f t="shared" ref="FD227" si="5296">IF($I227&lt;=15,ES227/2,ES227)</f>
        <v>0</v>
      </c>
      <c r="FE227" s="237">
        <f t="shared" si="5221"/>
        <v>0</v>
      </c>
      <c r="FF227" s="237">
        <f t="shared" si="5210"/>
        <v>0</v>
      </c>
      <c r="FG227" s="247">
        <v>0</v>
      </c>
      <c r="FH227" s="247">
        <v>1</v>
      </c>
      <c r="FI227" s="247">
        <v>0</v>
      </c>
      <c r="FJ227" s="247">
        <v>0</v>
      </c>
      <c r="FK227" s="247">
        <v>0</v>
      </c>
      <c r="FL227" s="247">
        <v>1</v>
      </c>
      <c r="FN227" s="1370">
        <f t="shared" si="5211"/>
        <v>0</v>
      </c>
      <c r="FO227" s="1370">
        <f t="shared" si="5212"/>
        <v>0</v>
      </c>
      <c r="FP227" s="1371">
        <f t="shared" si="5213"/>
        <v>0</v>
      </c>
      <c r="FQ227" s="1370">
        <f t="shared" si="5214"/>
        <v>0</v>
      </c>
      <c r="FR227" s="1372">
        <f t="shared" si="5215"/>
        <v>134.51</v>
      </c>
    </row>
    <row r="228" spans="1:174" s="246" customFormat="1" ht="15" customHeight="1" outlineLevel="1">
      <c r="A228" s="246">
        <v>301030</v>
      </c>
      <c r="B228" s="302" t="e">
        <f>+#REF!+1</f>
        <v>#REF!</v>
      </c>
      <c r="C228" s="227" t="s">
        <v>232</v>
      </c>
      <c r="D228" s="228" t="s">
        <v>230</v>
      </c>
      <c r="E228" s="228" t="s">
        <v>16</v>
      </c>
      <c r="F228" s="231">
        <v>4200</v>
      </c>
      <c r="G228" s="230">
        <v>300</v>
      </c>
      <c r="H228" s="962">
        <f t="shared" si="5280"/>
        <v>4500</v>
      </c>
      <c r="I228" s="231">
        <v>15</v>
      </c>
      <c r="J228" s="234">
        <v>0</v>
      </c>
      <c r="K228" s="234">
        <v>0</v>
      </c>
      <c r="L228" s="304">
        <v>1</v>
      </c>
      <c r="M228" s="234">
        <v>0</v>
      </c>
      <c r="N228" s="234">
        <v>0</v>
      </c>
      <c r="O228" s="234">
        <f t="shared" si="5216"/>
        <v>1</v>
      </c>
      <c r="P228" s="756"/>
      <c r="Q228" s="236"/>
      <c r="R228" s="231">
        <f t="shared" si="5148"/>
        <v>0</v>
      </c>
      <c r="S228" s="237"/>
      <c r="T228" s="231">
        <f t="shared" si="5149"/>
        <v>0</v>
      </c>
      <c r="U228" s="237"/>
      <c r="V228" s="231">
        <f t="shared" si="5150"/>
        <v>0</v>
      </c>
      <c r="W228" s="236"/>
      <c r="X228" s="231">
        <f t="shared" si="5151"/>
        <v>0</v>
      </c>
      <c r="Y228" s="237"/>
      <c r="Z228" s="231">
        <f t="shared" si="5152"/>
        <v>0</v>
      </c>
      <c r="AA228" s="238"/>
      <c r="AB228" s="231">
        <f t="shared" si="5153"/>
        <v>0</v>
      </c>
      <c r="AC228" s="238"/>
      <c r="AD228" s="231">
        <f t="shared" si="5281"/>
        <v>0</v>
      </c>
      <c r="AE228" s="238"/>
      <c r="AF228" s="231">
        <f t="shared" si="5282"/>
        <v>0</v>
      </c>
      <c r="AG228" s="231"/>
      <c r="AH228" s="231">
        <f t="shared" si="5283"/>
        <v>0</v>
      </c>
      <c r="AI228" s="238"/>
      <c r="AJ228" s="231">
        <f t="shared" si="5284"/>
        <v>0</v>
      </c>
      <c r="AK228" s="230"/>
      <c r="AL228" s="230"/>
      <c r="AM228" s="230"/>
      <c r="AN228" s="230"/>
      <c r="AO228" s="230"/>
      <c r="AP228" s="230"/>
      <c r="AQ228" s="230"/>
      <c r="AR228" s="230"/>
      <c r="AS228" s="230"/>
      <c r="AT228" s="230"/>
      <c r="AU228" s="230"/>
      <c r="AV228" s="270"/>
      <c r="AW228" s="231">
        <v>0</v>
      </c>
      <c r="AX228" s="231">
        <f>((G228/30)*I228)*$J228</f>
        <v>0</v>
      </c>
      <c r="AY228" s="231">
        <f t="shared" si="5159"/>
        <v>0</v>
      </c>
      <c r="AZ228" s="231">
        <f t="shared" si="5160"/>
        <v>0</v>
      </c>
      <c r="BA228" s="231">
        <f t="shared" si="5161"/>
        <v>0</v>
      </c>
      <c r="BB228" s="231">
        <f t="shared" si="5162"/>
        <v>0</v>
      </c>
      <c r="BC228" s="231">
        <f t="shared" si="5163"/>
        <v>0</v>
      </c>
      <c r="BD228" s="231">
        <f t="shared" si="5024"/>
        <v>0</v>
      </c>
      <c r="BE228" s="231">
        <f t="shared" si="5164"/>
        <v>0</v>
      </c>
      <c r="BF228" s="231">
        <f t="shared" si="5026"/>
        <v>0</v>
      </c>
      <c r="BG228" s="857">
        <f t="shared" si="5165"/>
        <v>0</v>
      </c>
      <c r="BH228" s="231">
        <f t="shared" si="5217"/>
        <v>0</v>
      </c>
      <c r="BI228" s="231">
        <f t="shared" si="5167"/>
        <v>0</v>
      </c>
      <c r="BJ228" s="231">
        <f t="shared" si="5168"/>
        <v>0</v>
      </c>
      <c r="BK228" s="231">
        <f t="shared" si="5169"/>
        <v>0</v>
      </c>
      <c r="BL228" s="231">
        <f t="shared" si="5170"/>
        <v>0</v>
      </c>
      <c r="BM228" s="231">
        <f t="shared" si="5033"/>
        <v>0</v>
      </c>
      <c r="BN228" s="230">
        <f t="shared" si="5171"/>
        <v>0</v>
      </c>
      <c r="BO228" s="231">
        <f t="shared" si="5035"/>
        <v>2100</v>
      </c>
      <c r="BP228" s="240">
        <f t="shared" si="5218"/>
        <v>150</v>
      </c>
      <c r="BQ228" s="231">
        <f>Y228</f>
        <v>0</v>
      </c>
      <c r="BR228" s="231">
        <f t="shared" si="5174"/>
        <v>0</v>
      </c>
      <c r="BS228" s="231">
        <f t="shared" si="5175"/>
        <v>0</v>
      </c>
      <c r="BT228" s="231">
        <f t="shared" si="5176"/>
        <v>0</v>
      </c>
      <c r="BU228" s="231">
        <f t="shared" si="5177"/>
        <v>0</v>
      </c>
      <c r="BV228" s="231">
        <f t="shared" si="5041"/>
        <v>266.07</v>
      </c>
      <c r="BW228" s="231">
        <f t="shared" si="5178"/>
        <v>2516.0700000000002</v>
      </c>
      <c r="BX228" s="271">
        <f t="shared" si="5179"/>
        <v>0</v>
      </c>
      <c r="BY228" s="272">
        <f t="shared" si="5043"/>
        <v>0</v>
      </c>
      <c r="BZ228" s="272">
        <f t="shared" ref="BZ228:BZ230" si="5297">AC228</f>
        <v>0</v>
      </c>
      <c r="CA228" s="272">
        <f t="shared" ref="CA228:CA230" si="5298">AD228</f>
        <v>0</v>
      </c>
      <c r="CB228" s="272">
        <f t="shared" ref="CB228:CB230" si="5299">AE228</f>
        <v>0</v>
      </c>
      <c r="CC228" s="272">
        <f t="shared" ref="CC228:CC230" si="5300">AF228</f>
        <v>0</v>
      </c>
      <c r="CD228" s="272">
        <f t="shared" si="5184"/>
        <v>0</v>
      </c>
      <c r="CE228" s="272">
        <f t="shared" si="5185"/>
        <v>0</v>
      </c>
      <c r="CF228" s="272">
        <f t="shared" si="5186"/>
        <v>0</v>
      </c>
      <c r="CG228" s="272">
        <v>0</v>
      </c>
      <c r="CH228" s="272">
        <v>0</v>
      </c>
      <c r="CI228" s="272">
        <v>0</v>
      </c>
      <c r="CJ228" s="272">
        <v>0</v>
      </c>
      <c r="CK228" s="272">
        <v>0</v>
      </c>
      <c r="CL228" s="272">
        <v>0</v>
      </c>
      <c r="CM228" s="272">
        <v>0</v>
      </c>
      <c r="CN228" s="272">
        <v>0</v>
      </c>
      <c r="CO228" s="273">
        <v>0</v>
      </c>
      <c r="CQ228" s="229" t="s">
        <v>343</v>
      </c>
      <c r="CR228" s="231">
        <f t="shared" si="5051"/>
        <v>0</v>
      </c>
      <c r="CS228" s="231">
        <f t="shared" si="5052"/>
        <v>0</v>
      </c>
      <c r="CT228" s="231">
        <f t="shared" si="5053"/>
        <v>0</v>
      </c>
      <c r="CU228" s="231">
        <f t="shared" si="5054"/>
        <v>0</v>
      </c>
      <c r="CV228" s="231">
        <f t="shared" si="5055"/>
        <v>0</v>
      </c>
      <c r="CW228" s="231">
        <f t="shared" si="5056"/>
        <v>0</v>
      </c>
      <c r="CX228" s="231">
        <f t="shared" si="5057"/>
        <v>0</v>
      </c>
      <c r="CY228" s="231">
        <f t="shared" si="5196"/>
        <v>0</v>
      </c>
      <c r="CZ228" s="231">
        <f t="shared" si="5197"/>
        <v>0</v>
      </c>
      <c r="DA228" s="231">
        <f t="shared" si="5060"/>
        <v>0</v>
      </c>
      <c r="DB228" s="231">
        <f t="shared" si="5061"/>
        <v>0</v>
      </c>
      <c r="DC228" s="269">
        <f t="shared" si="5062"/>
        <v>0</v>
      </c>
      <c r="DD228" s="269">
        <f t="shared" si="5063"/>
        <v>0</v>
      </c>
      <c r="DE228" s="269">
        <f t="shared" si="5064"/>
        <v>0</v>
      </c>
      <c r="DF228" s="231">
        <f t="shared" si="5065"/>
        <v>0</v>
      </c>
      <c r="DG228" s="231">
        <f t="shared" si="5066"/>
        <v>0</v>
      </c>
      <c r="DH228" s="231">
        <f t="shared" si="5067"/>
        <v>0</v>
      </c>
      <c r="DI228" s="231">
        <f t="shared" si="5198"/>
        <v>0</v>
      </c>
      <c r="DJ228" s="240">
        <f t="shared" si="5069"/>
        <v>2100</v>
      </c>
      <c r="DK228" s="240">
        <f t="shared" si="5070"/>
        <v>150</v>
      </c>
      <c r="DL228" s="240">
        <f t="shared" si="5071"/>
        <v>0</v>
      </c>
      <c r="DM228" s="240">
        <f t="shared" si="5072"/>
        <v>0</v>
      </c>
      <c r="DN228" s="240">
        <f t="shared" si="5073"/>
        <v>0</v>
      </c>
      <c r="DO228" s="240">
        <f t="shared" si="5074"/>
        <v>0</v>
      </c>
      <c r="DP228" s="240">
        <f t="shared" si="5075"/>
        <v>0</v>
      </c>
      <c r="DQ228" s="240">
        <f t="shared" si="5076"/>
        <v>266.07</v>
      </c>
      <c r="DR228" s="240">
        <f t="shared" si="5199"/>
        <v>2516.0700000000002</v>
      </c>
      <c r="DS228" s="271"/>
      <c r="DT228" s="272"/>
      <c r="DU228" s="272"/>
      <c r="DV228" s="272"/>
      <c r="DW228" s="272"/>
      <c r="DX228" s="272"/>
      <c r="DY228" s="272"/>
      <c r="DZ228" s="272"/>
      <c r="EA228" s="272"/>
      <c r="EB228" s="272"/>
      <c r="EC228" s="272"/>
      <c r="ED228" s="272"/>
      <c r="EE228" s="272"/>
      <c r="EF228" s="272"/>
      <c r="EG228" s="272"/>
      <c r="EH228" s="272"/>
      <c r="EI228" s="272"/>
      <c r="EJ228" s="273"/>
      <c r="EL228" s="1715">
        <v>91.64</v>
      </c>
      <c r="EM228" s="228"/>
      <c r="EN228" s="229"/>
      <c r="EO228" s="229"/>
      <c r="EP228" s="229"/>
      <c r="EQ228" s="229"/>
      <c r="ER228" s="229"/>
      <c r="ES228" s="229"/>
      <c r="ET228" s="229"/>
      <c r="EU228" s="229">
        <f t="shared" si="5200"/>
        <v>0</v>
      </c>
      <c r="EW228" s="237">
        <f t="shared" ref="EW228:EW230" si="5301">IF($I228&lt;=15,EL228/2,EL228)</f>
        <v>45.82</v>
      </c>
      <c r="EX228" s="237">
        <f t="shared" ref="EX228:EX230" si="5302">IF($I228&lt;=15,EM228/2,EM228)</f>
        <v>0</v>
      </c>
      <c r="EY228" s="237">
        <f t="shared" ref="EY228:EY230" si="5303">IF($I228&lt;=15,EN228/2,EN228)</f>
        <v>0</v>
      </c>
      <c r="EZ228" s="237">
        <f t="shared" ref="EZ228:EZ230" si="5304">IF($I228&lt;=15,EO228/2,EO228)</f>
        <v>0</v>
      </c>
      <c r="FA228" s="237">
        <f t="shared" si="5205"/>
        <v>0</v>
      </c>
      <c r="FB228" s="237">
        <f t="shared" ref="FB228:FB230" si="5305">IF($I228&lt;=15,EQ228/2,EQ228)</f>
        <v>0</v>
      </c>
      <c r="FC228" s="237">
        <f t="shared" ref="FC228:FC230" si="5306">IF($I228&lt;=15,ER228/2,ER228)</f>
        <v>0</v>
      </c>
      <c r="FD228" s="237">
        <f t="shared" ref="FD228:FD230" si="5307">IF($I228&lt;=15,ES228/2,ES228)</f>
        <v>0</v>
      </c>
      <c r="FE228" s="237">
        <f t="shared" si="5221"/>
        <v>0</v>
      </c>
      <c r="FF228" s="237">
        <f t="shared" ref="FF228:FF230" si="5308">IF($I228&lt;=15,EU228/2,EU228)</f>
        <v>0</v>
      </c>
      <c r="FG228" s="247">
        <v>0</v>
      </c>
      <c r="FH228" s="247">
        <v>0</v>
      </c>
      <c r="FI228" s="247">
        <v>1</v>
      </c>
      <c r="FJ228" s="247">
        <v>0</v>
      </c>
      <c r="FK228" s="247">
        <v>0</v>
      </c>
      <c r="FL228" s="247">
        <v>1</v>
      </c>
      <c r="FN228" s="1370">
        <f t="shared" si="5211"/>
        <v>0</v>
      </c>
      <c r="FO228" s="1370">
        <f t="shared" si="5212"/>
        <v>0</v>
      </c>
      <c r="FP228" s="1371">
        <f t="shared" si="5213"/>
        <v>0</v>
      </c>
      <c r="FQ228" s="1370">
        <f t="shared" si="5214"/>
        <v>0</v>
      </c>
      <c r="FR228" s="1372">
        <f t="shared" si="5215"/>
        <v>45.82</v>
      </c>
    </row>
    <row r="229" spans="1:174" s="1726" customFormat="1" ht="15" customHeight="1" outlineLevel="1">
      <c r="A229" s="1726">
        <v>301030</v>
      </c>
      <c r="B229" s="1727" t="e">
        <f t="shared" ref="B229:B230" si="5309">+B228+1</f>
        <v>#REF!</v>
      </c>
      <c r="C229" s="1728" t="s">
        <v>236</v>
      </c>
      <c r="D229" s="1729" t="s">
        <v>234</v>
      </c>
      <c r="E229" s="1729" t="s">
        <v>16</v>
      </c>
      <c r="F229" s="1730">
        <v>4002.28</v>
      </c>
      <c r="G229" s="1731">
        <v>300</v>
      </c>
      <c r="H229" s="1732">
        <f t="shared" si="5280"/>
        <v>4302.2800000000007</v>
      </c>
      <c r="I229" s="1730">
        <v>15</v>
      </c>
      <c r="J229" s="1733">
        <v>0</v>
      </c>
      <c r="K229" s="1734">
        <v>0</v>
      </c>
      <c r="L229" s="1735">
        <v>1</v>
      </c>
      <c r="M229" s="1733">
        <v>0</v>
      </c>
      <c r="N229" s="1733">
        <v>0</v>
      </c>
      <c r="O229" s="1733">
        <f t="shared" si="5216"/>
        <v>1</v>
      </c>
      <c r="P229" s="1736"/>
      <c r="Q229" s="1737"/>
      <c r="R229" s="1730">
        <f t="shared" si="5148"/>
        <v>0</v>
      </c>
      <c r="S229" s="1738"/>
      <c r="T229" s="1730">
        <f t="shared" si="5149"/>
        <v>0</v>
      </c>
      <c r="U229" s="1738"/>
      <c r="V229" s="1730">
        <f t="shared" si="5150"/>
        <v>0</v>
      </c>
      <c r="W229" s="1737"/>
      <c r="X229" s="1730">
        <f t="shared" si="5151"/>
        <v>0</v>
      </c>
      <c r="Y229" s="1738"/>
      <c r="Z229" s="1730">
        <f t="shared" si="5152"/>
        <v>0</v>
      </c>
      <c r="AA229" s="1739"/>
      <c r="AB229" s="1730">
        <f t="shared" si="5153"/>
        <v>0</v>
      </c>
      <c r="AC229" s="1739"/>
      <c r="AD229" s="1730">
        <f t="shared" si="5281"/>
        <v>0</v>
      </c>
      <c r="AE229" s="1739"/>
      <c r="AF229" s="1730">
        <f t="shared" si="5282"/>
        <v>0</v>
      </c>
      <c r="AG229" s="1730"/>
      <c r="AH229" s="1730">
        <f t="shared" si="5283"/>
        <v>0</v>
      </c>
      <c r="AI229" s="1739"/>
      <c r="AJ229" s="1730">
        <f t="shared" si="5284"/>
        <v>0</v>
      </c>
      <c r="AK229" s="1731"/>
      <c r="AL229" s="1731"/>
      <c r="AM229" s="1731"/>
      <c r="AN229" s="1731"/>
      <c r="AO229" s="1731"/>
      <c r="AP229" s="1731"/>
      <c r="AQ229" s="1731"/>
      <c r="AR229" s="1731"/>
      <c r="AS229" s="1731"/>
      <c r="AT229" s="1731"/>
      <c r="AU229" s="1731"/>
      <c r="AV229" s="1740"/>
      <c r="AW229" s="1730">
        <f t="shared" ref="AW229:AW230" si="5310">((F229/30)*I229)*$J229</f>
        <v>0</v>
      </c>
      <c r="AX229" s="1730">
        <f>((G229/30)*I229)*$J229</f>
        <v>0</v>
      </c>
      <c r="AY229" s="1730">
        <f t="shared" si="5159"/>
        <v>0</v>
      </c>
      <c r="AZ229" s="1730">
        <f t="shared" si="5160"/>
        <v>0</v>
      </c>
      <c r="BA229" s="1730">
        <f t="shared" si="5161"/>
        <v>0</v>
      </c>
      <c r="BB229" s="1730">
        <f t="shared" si="5162"/>
        <v>0</v>
      </c>
      <c r="BC229" s="1730">
        <f t="shared" si="5163"/>
        <v>0</v>
      </c>
      <c r="BD229" s="1730">
        <f t="shared" si="5024"/>
        <v>0</v>
      </c>
      <c r="BE229" s="1730">
        <f t="shared" si="5164"/>
        <v>0</v>
      </c>
      <c r="BF229" s="1730">
        <f>(($F229/30)*$I229)*$K229</f>
        <v>0</v>
      </c>
      <c r="BG229" s="1730">
        <f t="shared" si="5165"/>
        <v>0</v>
      </c>
      <c r="BH229" s="1730">
        <f t="shared" si="5217"/>
        <v>0</v>
      </c>
      <c r="BI229" s="1730">
        <f t="shared" si="5167"/>
        <v>0</v>
      </c>
      <c r="BJ229" s="1730">
        <f t="shared" si="5168"/>
        <v>0</v>
      </c>
      <c r="BK229" s="1730">
        <f t="shared" si="5169"/>
        <v>0</v>
      </c>
      <c r="BL229" s="1730">
        <f t="shared" si="5170"/>
        <v>0</v>
      </c>
      <c r="BM229" s="1730">
        <f t="shared" si="5033"/>
        <v>0</v>
      </c>
      <c r="BN229" s="1731">
        <f t="shared" si="5171"/>
        <v>0</v>
      </c>
      <c r="BO229" s="1730">
        <f t="shared" si="5035"/>
        <v>2001.14</v>
      </c>
      <c r="BP229" s="1730">
        <f t="shared" si="5218"/>
        <v>150</v>
      </c>
      <c r="BQ229" s="1730">
        <f t="shared" ref="BQ229:BQ230" si="5311">Y229</f>
        <v>0</v>
      </c>
      <c r="BR229" s="1730">
        <f t="shared" si="5174"/>
        <v>0</v>
      </c>
      <c r="BS229" s="1730">
        <f t="shared" si="5175"/>
        <v>0</v>
      </c>
      <c r="BT229" s="1730">
        <f t="shared" si="5176"/>
        <v>0</v>
      </c>
      <c r="BU229" s="1730">
        <f t="shared" si="5177"/>
        <v>0</v>
      </c>
      <c r="BV229" s="1730">
        <f t="shared" si="5041"/>
        <v>253.54443800000001</v>
      </c>
      <c r="BW229" s="1730">
        <f t="shared" si="5178"/>
        <v>2404.6844380000002</v>
      </c>
      <c r="BX229" s="1741">
        <f t="shared" si="5179"/>
        <v>0</v>
      </c>
      <c r="BY229" s="1742">
        <f t="shared" si="5043"/>
        <v>0</v>
      </c>
      <c r="BZ229" s="1742">
        <f t="shared" si="5297"/>
        <v>0</v>
      </c>
      <c r="CA229" s="1742">
        <f t="shared" si="5298"/>
        <v>0</v>
      </c>
      <c r="CB229" s="1742">
        <f t="shared" si="5299"/>
        <v>0</v>
      </c>
      <c r="CC229" s="1742">
        <f t="shared" si="5300"/>
        <v>0</v>
      </c>
      <c r="CD229" s="1742">
        <f t="shared" si="5184"/>
        <v>0</v>
      </c>
      <c r="CE229" s="1742">
        <f t="shared" si="5185"/>
        <v>0</v>
      </c>
      <c r="CF229" s="1742">
        <f t="shared" si="5186"/>
        <v>0</v>
      </c>
      <c r="CG229" s="1743"/>
      <c r="CH229" s="1743"/>
      <c r="CI229" s="1743"/>
      <c r="CJ229" s="1743"/>
      <c r="CK229" s="1743"/>
      <c r="CL229" s="1743"/>
      <c r="CM229" s="1743"/>
      <c r="CN229" s="1743"/>
      <c r="CO229" s="1743"/>
      <c r="CQ229" s="1744" t="s">
        <v>343</v>
      </c>
      <c r="CR229" s="1730">
        <f t="shared" si="5051"/>
        <v>0</v>
      </c>
      <c r="CS229" s="1730">
        <f t="shared" si="5052"/>
        <v>0</v>
      </c>
      <c r="CT229" s="1730">
        <f t="shared" si="5053"/>
        <v>0</v>
      </c>
      <c r="CU229" s="1730">
        <f t="shared" si="5054"/>
        <v>0</v>
      </c>
      <c r="CV229" s="1730">
        <f t="shared" si="5055"/>
        <v>0</v>
      </c>
      <c r="CW229" s="1730">
        <f t="shared" si="5056"/>
        <v>0</v>
      </c>
      <c r="CX229" s="1730">
        <f t="shared" si="5057"/>
        <v>0</v>
      </c>
      <c r="CY229" s="1730">
        <f t="shared" si="5196"/>
        <v>0</v>
      </c>
      <c r="CZ229" s="1730">
        <f t="shared" si="5197"/>
        <v>0</v>
      </c>
      <c r="DA229" s="1730">
        <f t="shared" si="5060"/>
        <v>0</v>
      </c>
      <c r="DB229" s="1730">
        <f t="shared" si="5061"/>
        <v>0</v>
      </c>
      <c r="DC229" s="1745">
        <f t="shared" si="5062"/>
        <v>0</v>
      </c>
      <c r="DD229" s="1745">
        <f t="shared" si="5063"/>
        <v>0</v>
      </c>
      <c r="DE229" s="1745">
        <f t="shared" si="5064"/>
        <v>0</v>
      </c>
      <c r="DF229" s="1730">
        <f t="shared" si="5065"/>
        <v>0</v>
      </c>
      <c r="DG229" s="1730">
        <f t="shared" si="5066"/>
        <v>0</v>
      </c>
      <c r="DH229" s="1730">
        <f t="shared" si="5067"/>
        <v>0</v>
      </c>
      <c r="DI229" s="1730">
        <f t="shared" si="5198"/>
        <v>0</v>
      </c>
      <c r="DJ229" s="1746">
        <f t="shared" si="5069"/>
        <v>2001.14</v>
      </c>
      <c r="DK229" s="1746">
        <f t="shared" si="5070"/>
        <v>150</v>
      </c>
      <c r="DL229" s="1746">
        <f t="shared" si="5071"/>
        <v>0</v>
      </c>
      <c r="DM229" s="1746">
        <f t="shared" si="5072"/>
        <v>0</v>
      </c>
      <c r="DN229" s="1746">
        <f t="shared" si="5073"/>
        <v>0</v>
      </c>
      <c r="DO229" s="1746">
        <f t="shared" si="5074"/>
        <v>0</v>
      </c>
      <c r="DP229" s="1746">
        <f t="shared" si="5075"/>
        <v>0</v>
      </c>
      <c r="DQ229" s="1746">
        <f t="shared" si="5076"/>
        <v>253.54443800000001</v>
      </c>
      <c r="DR229" s="1746">
        <f t="shared" si="5199"/>
        <v>2404.6844380000002</v>
      </c>
      <c r="DS229" s="1741"/>
      <c r="DT229" s="1742"/>
      <c r="DU229" s="1742"/>
      <c r="DV229" s="1742"/>
      <c r="DW229" s="1742"/>
      <c r="DX229" s="1742"/>
      <c r="DY229" s="1742"/>
      <c r="DZ229" s="1742"/>
      <c r="EA229" s="1742"/>
      <c r="EB229" s="1742"/>
      <c r="EC229" s="1742"/>
      <c r="ED229" s="1742"/>
      <c r="EE229" s="1742"/>
      <c r="EF229" s="1742"/>
      <c r="EG229" s="1742"/>
      <c r="EH229" s="1742"/>
      <c r="EI229" s="1742"/>
      <c r="EJ229" s="1747"/>
      <c r="EK229" s="1726">
        <v>1688.02</v>
      </c>
      <c r="EL229" s="1748">
        <v>93.81</v>
      </c>
      <c r="EM229" s="1744">
        <f>1688.02+63.85</f>
        <v>1751.87</v>
      </c>
      <c r="EN229" s="1744"/>
      <c r="EO229" s="1744"/>
      <c r="EP229" s="1729"/>
      <c r="EQ229" s="1744"/>
      <c r="ER229" s="1744"/>
      <c r="ES229" s="1744"/>
      <c r="ET229" s="1744"/>
      <c r="EU229" s="1744">
        <f t="shared" si="5200"/>
        <v>0</v>
      </c>
      <c r="EW229" s="1738">
        <f t="shared" si="5301"/>
        <v>46.905000000000001</v>
      </c>
      <c r="EX229" s="1738">
        <f>IF($I229&lt;=15,EM229/2,EM229)</f>
        <v>875.93499999999995</v>
      </c>
      <c r="EY229" s="1738">
        <f t="shared" si="5303"/>
        <v>0</v>
      </c>
      <c r="EZ229" s="1738">
        <f t="shared" si="5304"/>
        <v>0</v>
      </c>
      <c r="FA229" s="1738">
        <f t="shared" si="5205"/>
        <v>0</v>
      </c>
      <c r="FB229" s="1738">
        <f t="shared" si="5305"/>
        <v>0</v>
      </c>
      <c r="FC229" s="1738">
        <f t="shared" si="5306"/>
        <v>0</v>
      </c>
      <c r="FD229" s="1738">
        <f t="shared" si="5307"/>
        <v>0</v>
      </c>
      <c r="FE229" s="1738">
        <f t="shared" si="5221"/>
        <v>0</v>
      </c>
      <c r="FF229" s="1738">
        <f t="shared" si="5308"/>
        <v>0</v>
      </c>
      <c r="FG229" s="1749">
        <v>0</v>
      </c>
      <c r="FH229" s="1749">
        <v>0</v>
      </c>
      <c r="FI229" s="1749">
        <v>1</v>
      </c>
      <c r="FJ229" s="1749">
        <v>0</v>
      </c>
      <c r="FK229" s="1749">
        <v>0</v>
      </c>
      <c r="FL229" s="1749">
        <f>SUM(FG229:FK229)</f>
        <v>1</v>
      </c>
      <c r="FN229" s="1750">
        <f t="shared" si="5211"/>
        <v>0</v>
      </c>
      <c r="FO229" s="1750">
        <f t="shared" si="5212"/>
        <v>0</v>
      </c>
      <c r="FP229" s="1751">
        <f t="shared" si="5213"/>
        <v>0</v>
      </c>
      <c r="FQ229" s="1750">
        <f t="shared" si="5214"/>
        <v>0</v>
      </c>
      <c r="FR229" s="1752">
        <f t="shared" si="5215"/>
        <v>922.83999999999992</v>
      </c>
    </row>
    <row r="230" spans="1:174" s="246" customFormat="1" ht="15" customHeight="1" outlineLevel="1">
      <c r="A230" s="246">
        <v>301030</v>
      </c>
      <c r="B230" s="302" t="e">
        <f t="shared" si="5309"/>
        <v>#REF!</v>
      </c>
      <c r="C230" s="227" t="s">
        <v>237</v>
      </c>
      <c r="D230" s="228" t="s">
        <v>234</v>
      </c>
      <c r="E230" s="228" t="s">
        <v>16</v>
      </c>
      <c r="F230" s="231">
        <v>4002.28</v>
      </c>
      <c r="G230" s="230">
        <v>300</v>
      </c>
      <c r="H230" s="962">
        <f t="shared" si="5280"/>
        <v>4302.2800000000007</v>
      </c>
      <c r="I230" s="231">
        <v>15</v>
      </c>
      <c r="J230" s="234">
        <v>0</v>
      </c>
      <c r="K230" s="912">
        <v>0</v>
      </c>
      <c r="L230" s="304">
        <v>1</v>
      </c>
      <c r="M230" s="234">
        <v>0</v>
      </c>
      <c r="N230" s="234">
        <v>0</v>
      </c>
      <c r="O230" s="234">
        <f t="shared" si="5216"/>
        <v>1</v>
      </c>
      <c r="P230" s="756"/>
      <c r="Q230" s="236"/>
      <c r="R230" s="231">
        <f t="shared" si="5148"/>
        <v>0</v>
      </c>
      <c r="S230" s="237"/>
      <c r="T230" s="231">
        <f t="shared" si="5149"/>
        <v>0</v>
      </c>
      <c r="U230" s="237"/>
      <c r="V230" s="231">
        <f t="shared" si="5150"/>
        <v>0</v>
      </c>
      <c r="W230" s="236"/>
      <c r="X230" s="231">
        <f t="shared" si="5151"/>
        <v>0</v>
      </c>
      <c r="Y230" s="237"/>
      <c r="Z230" s="231">
        <f t="shared" si="5152"/>
        <v>0</v>
      </c>
      <c r="AA230" s="238"/>
      <c r="AB230" s="231">
        <f t="shared" si="5153"/>
        <v>0</v>
      </c>
      <c r="AC230" s="238"/>
      <c r="AD230" s="231">
        <f t="shared" si="5281"/>
        <v>0</v>
      </c>
      <c r="AE230" s="238"/>
      <c r="AF230" s="231">
        <f t="shared" si="5282"/>
        <v>0</v>
      </c>
      <c r="AG230" s="231"/>
      <c r="AH230" s="231">
        <f t="shared" si="5283"/>
        <v>0</v>
      </c>
      <c r="AI230" s="238"/>
      <c r="AJ230" s="231">
        <f t="shared" si="5284"/>
        <v>0</v>
      </c>
      <c r="AK230" s="230"/>
      <c r="AL230" s="230"/>
      <c r="AM230" s="230"/>
      <c r="AN230" s="230"/>
      <c r="AO230" s="230"/>
      <c r="AP230" s="230"/>
      <c r="AQ230" s="230"/>
      <c r="AR230" s="230"/>
      <c r="AS230" s="230"/>
      <c r="AT230" s="230"/>
      <c r="AU230" s="230"/>
      <c r="AV230" s="966"/>
      <c r="AW230" s="231">
        <f t="shared" si="5310"/>
        <v>0</v>
      </c>
      <c r="AX230" s="231">
        <f>((G230/30)*I230)*$J230</f>
        <v>0</v>
      </c>
      <c r="AY230" s="231">
        <f t="shared" si="5159"/>
        <v>0</v>
      </c>
      <c r="AZ230" s="231">
        <f t="shared" si="5160"/>
        <v>0</v>
      </c>
      <c r="BA230" s="231">
        <f t="shared" si="5161"/>
        <v>0</v>
      </c>
      <c r="BB230" s="231">
        <f t="shared" si="5162"/>
        <v>0</v>
      </c>
      <c r="BC230" s="231">
        <f t="shared" si="5163"/>
        <v>0</v>
      </c>
      <c r="BD230" s="231">
        <f t="shared" si="5024"/>
        <v>0</v>
      </c>
      <c r="BE230" s="231">
        <f t="shared" si="5164"/>
        <v>0</v>
      </c>
      <c r="BF230" s="231">
        <f t="shared" si="5026"/>
        <v>0</v>
      </c>
      <c r="BG230" s="231">
        <f t="shared" si="5165"/>
        <v>0</v>
      </c>
      <c r="BH230" s="231">
        <f t="shared" si="5217"/>
        <v>0</v>
      </c>
      <c r="BI230" s="231">
        <f t="shared" si="5167"/>
        <v>0</v>
      </c>
      <c r="BJ230" s="231">
        <f t="shared" si="5168"/>
        <v>0</v>
      </c>
      <c r="BK230" s="231">
        <f t="shared" si="5169"/>
        <v>0</v>
      </c>
      <c r="BL230" s="231">
        <f t="shared" si="5170"/>
        <v>0</v>
      </c>
      <c r="BM230" s="231">
        <f t="shared" si="5033"/>
        <v>0</v>
      </c>
      <c r="BN230" s="230">
        <f t="shared" si="5171"/>
        <v>0</v>
      </c>
      <c r="BO230" s="231">
        <f t="shared" si="5035"/>
        <v>2001.14</v>
      </c>
      <c r="BP230" s="269">
        <f t="shared" si="5218"/>
        <v>150</v>
      </c>
      <c r="BQ230" s="231">
        <f t="shared" si="5311"/>
        <v>0</v>
      </c>
      <c r="BR230" s="231">
        <f t="shared" si="5174"/>
        <v>0</v>
      </c>
      <c r="BS230" s="231">
        <f t="shared" si="5175"/>
        <v>0</v>
      </c>
      <c r="BT230" s="231">
        <f t="shared" si="5176"/>
        <v>0</v>
      </c>
      <c r="BU230" s="231">
        <f t="shared" si="5177"/>
        <v>0</v>
      </c>
      <c r="BV230" s="231">
        <f t="shared" si="5041"/>
        <v>253.54443800000001</v>
      </c>
      <c r="BW230" s="231">
        <f t="shared" si="5178"/>
        <v>2404.6844380000002</v>
      </c>
      <c r="BX230" s="271">
        <f t="shared" si="5179"/>
        <v>0</v>
      </c>
      <c r="BY230" s="272">
        <f t="shared" si="5043"/>
        <v>0</v>
      </c>
      <c r="BZ230" s="272">
        <f t="shared" si="5297"/>
        <v>0</v>
      </c>
      <c r="CA230" s="272">
        <f t="shared" si="5298"/>
        <v>0</v>
      </c>
      <c r="CB230" s="272">
        <f t="shared" si="5299"/>
        <v>0</v>
      </c>
      <c r="CC230" s="272">
        <f t="shared" si="5300"/>
        <v>0</v>
      </c>
      <c r="CD230" s="272">
        <f t="shared" si="5184"/>
        <v>0</v>
      </c>
      <c r="CE230" s="272">
        <f t="shared" si="5185"/>
        <v>0</v>
      </c>
      <c r="CF230" s="272">
        <f t="shared" si="5186"/>
        <v>0</v>
      </c>
      <c r="CG230" s="915"/>
      <c r="CH230" s="915"/>
      <c r="CI230" s="915"/>
      <c r="CJ230" s="915"/>
      <c r="CK230" s="915"/>
      <c r="CL230" s="915"/>
      <c r="CM230" s="915"/>
      <c r="CN230" s="915"/>
      <c r="CO230" s="915"/>
      <c r="CQ230" s="229" t="s">
        <v>343</v>
      </c>
      <c r="CR230" s="231">
        <f t="shared" si="5051"/>
        <v>0</v>
      </c>
      <c r="CS230" s="231">
        <f t="shared" si="5052"/>
        <v>0</v>
      </c>
      <c r="CT230" s="231">
        <f t="shared" si="5053"/>
        <v>0</v>
      </c>
      <c r="CU230" s="231">
        <f t="shared" si="5054"/>
        <v>0</v>
      </c>
      <c r="CV230" s="231">
        <f t="shared" si="5055"/>
        <v>0</v>
      </c>
      <c r="CW230" s="231">
        <f t="shared" si="5056"/>
        <v>0</v>
      </c>
      <c r="CX230" s="231">
        <f t="shared" si="5057"/>
        <v>0</v>
      </c>
      <c r="CY230" s="231">
        <f t="shared" si="5196"/>
        <v>0</v>
      </c>
      <c r="CZ230" s="231">
        <f t="shared" si="5197"/>
        <v>0</v>
      </c>
      <c r="DA230" s="231">
        <f t="shared" si="5060"/>
        <v>0</v>
      </c>
      <c r="DB230" s="231">
        <f t="shared" si="5061"/>
        <v>0</v>
      </c>
      <c r="DC230" s="269">
        <f t="shared" si="5062"/>
        <v>0</v>
      </c>
      <c r="DD230" s="269">
        <f t="shared" si="5063"/>
        <v>0</v>
      </c>
      <c r="DE230" s="269">
        <f t="shared" si="5064"/>
        <v>0</v>
      </c>
      <c r="DF230" s="231">
        <f t="shared" si="5065"/>
        <v>0</v>
      </c>
      <c r="DG230" s="231">
        <f t="shared" si="5066"/>
        <v>0</v>
      </c>
      <c r="DH230" s="231">
        <f t="shared" si="5067"/>
        <v>0</v>
      </c>
      <c r="DI230" s="231">
        <f t="shared" si="5198"/>
        <v>0</v>
      </c>
      <c r="DJ230" s="240">
        <f t="shared" si="5069"/>
        <v>2001.14</v>
      </c>
      <c r="DK230" s="240">
        <f t="shared" si="5070"/>
        <v>150</v>
      </c>
      <c r="DL230" s="240">
        <f t="shared" si="5071"/>
        <v>0</v>
      </c>
      <c r="DM230" s="240">
        <f t="shared" si="5072"/>
        <v>0</v>
      </c>
      <c r="DN230" s="240">
        <f t="shared" si="5073"/>
        <v>0</v>
      </c>
      <c r="DO230" s="240">
        <f t="shared" si="5074"/>
        <v>0</v>
      </c>
      <c r="DP230" s="240">
        <f t="shared" si="5075"/>
        <v>0</v>
      </c>
      <c r="DQ230" s="240">
        <f t="shared" si="5076"/>
        <v>253.54443800000001</v>
      </c>
      <c r="DR230" s="240">
        <f t="shared" si="5199"/>
        <v>2404.6844380000002</v>
      </c>
      <c r="DS230" s="271"/>
      <c r="DT230" s="272"/>
      <c r="DU230" s="272"/>
      <c r="DV230" s="272"/>
      <c r="DW230" s="272"/>
      <c r="DX230" s="272"/>
      <c r="DY230" s="272"/>
      <c r="DZ230" s="272"/>
      <c r="EA230" s="272"/>
      <c r="EB230" s="272"/>
      <c r="EC230" s="272"/>
      <c r="ED230" s="272"/>
      <c r="EE230" s="272"/>
      <c r="EF230" s="272"/>
      <c r="EG230" s="272"/>
      <c r="EH230" s="272"/>
      <c r="EI230" s="272"/>
      <c r="EJ230" s="273"/>
      <c r="EL230" s="1715">
        <v>92.63</v>
      </c>
      <c r="EM230" s="229">
        <v>972.47</v>
      </c>
      <c r="EN230" s="229"/>
      <c r="EO230" s="229">
        <f>174.5*2</f>
        <v>349</v>
      </c>
      <c r="EP230" s="229"/>
      <c r="EQ230" s="229"/>
      <c r="ER230" s="229"/>
      <c r="ES230" s="229"/>
      <c r="ET230" s="229"/>
      <c r="EU230" s="229">
        <f t="shared" si="5200"/>
        <v>0</v>
      </c>
      <c r="EW230" s="237">
        <f t="shared" si="5301"/>
        <v>46.314999999999998</v>
      </c>
      <c r="EX230" s="237">
        <f t="shared" si="5302"/>
        <v>486.23500000000001</v>
      </c>
      <c r="EY230" s="237">
        <f t="shared" si="5303"/>
        <v>0</v>
      </c>
      <c r="EZ230" s="237">
        <f t="shared" si="5304"/>
        <v>174.5</v>
      </c>
      <c r="FA230" s="237">
        <f t="shared" si="5205"/>
        <v>0</v>
      </c>
      <c r="FB230" s="237">
        <f t="shared" si="5305"/>
        <v>0</v>
      </c>
      <c r="FC230" s="237">
        <f t="shared" si="5306"/>
        <v>0</v>
      </c>
      <c r="FD230" s="237">
        <f t="shared" si="5307"/>
        <v>0</v>
      </c>
      <c r="FE230" s="237">
        <f t="shared" si="5221"/>
        <v>0</v>
      </c>
      <c r="FF230" s="237">
        <f t="shared" si="5308"/>
        <v>0</v>
      </c>
      <c r="FG230" s="247">
        <v>0</v>
      </c>
      <c r="FH230" s="247">
        <v>0</v>
      </c>
      <c r="FI230" s="247">
        <v>1</v>
      </c>
      <c r="FJ230" s="247">
        <v>0</v>
      </c>
      <c r="FK230" s="247">
        <v>0</v>
      </c>
      <c r="FL230" s="247">
        <f>SUM(FG230:FK230)</f>
        <v>1</v>
      </c>
      <c r="FN230" s="1370">
        <f t="shared" si="5211"/>
        <v>0</v>
      </c>
      <c r="FO230" s="1370">
        <f t="shared" si="5212"/>
        <v>0</v>
      </c>
      <c r="FP230" s="1371">
        <f t="shared" si="5213"/>
        <v>0</v>
      </c>
      <c r="FQ230" s="1370">
        <f t="shared" si="5214"/>
        <v>0</v>
      </c>
      <c r="FR230" s="1372">
        <f t="shared" si="5215"/>
        <v>707.05</v>
      </c>
    </row>
    <row r="231" spans="1:174" s="246" customFormat="1" ht="15" customHeight="1" outlineLevel="1">
      <c r="A231" s="246">
        <v>301030</v>
      </c>
      <c r="B231" s="302"/>
      <c r="C231" s="1175"/>
      <c r="D231" s="265" t="s">
        <v>517</v>
      </c>
      <c r="F231" s="959">
        <f>SUM(F222:F230)</f>
        <v>36415.96</v>
      </c>
      <c r="G231" s="959">
        <f>SUM(G222:G230)</f>
        <v>2500</v>
      </c>
      <c r="H231" s="959">
        <f>SUM(H222:H230)</f>
        <v>38915.96</v>
      </c>
      <c r="I231" s="877"/>
      <c r="J231" s="961"/>
      <c r="K231" s="1177"/>
      <c r="L231" s="1177"/>
      <c r="M231" s="1178"/>
      <c r="N231" s="1178"/>
      <c r="O231" s="1177"/>
      <c r="P231" s="756"/>
      <c r="Q231" s="959">
        <f t="shared" ref="Q231:AV231" si="5312">SUM(Q222:Q230)</f>
        <v>0</v>
      </c>
      <c r="R231" s="959">
        <f t="shared" si="5312"/>
        <v>0</v>
      </c>
      <c r="S231" s="959">
        <f t="shared" si="5312"/>
        <v>0</v>
      </c>
      <c r="T231" s="959">
        <f t="shared" si="5312"/>
        <v>0</v>
      </c>
      <c r="U231" s="959">
        <f t="shared" si="5312"/>
        <v>0</v>
      </c>
      <c r="V231" s="959">
        <f t="shared" si="5312"/>
        <v>0</v>
      </c>
      <c r="W231" s="959">
        <f t="shared" si="5312"/>
        <v>0</v>
      </c>
      <c r="X231" s="959">
        <f t="shared" si="5312"/>
        <v>0</v>
      </c>
      <c r="Y231" s="959">
        <f t="shared" si="5312"/>
        <v>0</v>
      </c>
      <c r="Z231" s="959">
        <f t="shared" si="5312"/>
        <v>0</v>
      </c>
      <c r="AA231" s="959">
        <f t="shared" si="5312"/>
        <v>0</v>
      </c>
      <c r="AB231" s="959">
        <f t="shared" si="5312"/>
        <v>0</v>
      </c>
      <c r="AC231" s="959">
        <f t="shared" si="5312"/>
        <v>0</v>
      </c>
      <c r="AD231" s="959">
        <f t="shared" si="5312"/>
        <v>0</v>
      </c>
      <c r="AE231" s="959">
        <f t="shared" si="5312"/>
        <v>0</v>
      </c>
      <c r="AF231" s="959">
        <f t="shared" si="5312"/>
        <v>0</v>
      </c>
      <c r="AG231" s="959">
        <f t="shared" si="5312"/>
        <v>0</v>
      </c>
      <c r="AH231" s="959">
        <f t="shared" si="5312"/>
        <v>0</v>
      </c>
      <c r="AI231" s="959">
        <f t="shared" si="5312"/>
        <v>0</v>
      </c>
      <c r="AJ231" s="959">
        <f t="shared" si="5312"/>
        <v>0</v>
      </c>
      <c r="AK231" s="959">
        <f t="shared" si="5312"/>
        <v>0</v>
      </c>
      <c r="AL231" s="959">
        <f t="shared" si="5312"/>
        <v>0</v>
      </c>
      <c r="AM231" s="959">
        <f t="shared" si="5312"/>
        <v>0</v>
      </c>
      <c r="AN231" s="959">
        <f t="shared" si="5312"/>
        <v>0</v>
      </c>
      <c r="AO231" s="959">
        <f t="shared" si="5312"/>
        <v>0</v>
      </c>
      <c r="AP231" s="959">
        <f t="shared" si="5312"/>
        <v>0</v>
      </c>
      <c r="AQ231" s="959">
        <f t="shared" si="5312"/>
        <v>0</v>
      </c>
      <c r="AR231" s="959">
        <f t="shared" si="5312"/>
        <v>0</v>
      </c>
      <c r="AS231" s="959">
        <f t="shared" si="5312"/>
        <v>0</v>
      </c>
      <c r="AT231" s="959">
        <f t="shared" si="5312"/>
        <v>0</v>
      </c>
      <c r="AU231" s="959">
        <f t="shared" si="5312"/>
        <v>0</v>
      </c>
      <c r="AV231" s="959">
        <f t="shared" si="5312"/>
        <v>0</v>
      </c>
      <c r="AW231" s="1327">
        <f t="shared" ref="AW231:CB231" si="5313">SUM(AW222:AW230)</f>
        <v>0</v>
      </c>
      <c r="AX231" s="959">
        <f t="shared" si="5313"/>
        <v>0</v>
      </c>
      <c r="AY231" s="959">
        <f t="shared" si="5313"/>
        <v>0</v>
      </c>
      <c r="AZ231" s="959">
        <f t="shared" si="5313"/>
        <v>0</v>
      </c>
      <c r="BA231" s="959">
        <f t="shared" si="5313"/>
        <v>0</v>
      </c>
      <c r="BB231" s="959">
        <f t="shared" si="5313"/>
        <v>0</v>
      </c>
      <c r="BC231" s="959">
        <f t="shared" si="5313"/>
        <v>0</v>
      </c>
      <c r="BD231" s="959">
        <f t="shared" si="5313"/>
        <v>0</v>
      </c>
      <c r="BE231" s="959">
        <f t="shared" si="5313"/>
        <v>0</v>
      </c>
      <c r="BF231" s="959">
        <f t="shared" si="5313"/>
        <v>0</v>
      </c>
      <c r="BG231" s="959">
        <f t="shared" si="5313"/>
        <v>0</v>
      </c>
      <c r="BH231" s="959">
        <f t="shared" si="5313"/>
        <v>0</v>
      </c>
      <c r="BI231" s="959">
        <f t="shared" si="5313"/>
        <v>0</v>
      </c>
      <c r="BJ231" s="959">
        <f t="shared" si="5313"/>
        <v>0</v>
      </c>
      <c r="BK231" s="959">
        <f t="shared" si="5313"/>
        <v>0</v>
      </c>
      <c r="BL231" s="959">
        <f t="shared" si="5313"/>
        <v>0</v>
      </c>
      <c r="BM231" s="959">
        <f t="shared" si="5313"/>
        <v>0</v>
      </c>
      <c r="BN231" s="959">
        <f t="shared" si="5313"/>
        <v>0</v>
      </c>
      <c r="BO231" s="959">
        <f t="shared" si="5313"/>
        <v>16206.84</v>
      </c>
      <c r="BP231" s="959">
        <f t="shared" si="5313"/>
        <v>1100</v>
      </c>
      <c r="BQ231" s="959">
        <f t="shared" si="5313"/>
        <v>0</v>
      </c>
      <c r="BR231" s="959">
        <f t="shared" si="5313"/>
        <v>0</v>
      </c>
      <c r="BS231" s="959">
        <f t="shared" si="5313"/>
        <v>0</v>
      </c>
      <c r="BT231" s="959">
        <f t="shared" si="5313"/>
        <v>0</v>
      </c>
      <c r="BU231" s="959">
        <f t="shared" si="5313"/>
        <v>0</v>
      </c>
      <c r="BV231" s="959">
        <f t="shared" si="5313"/>
        <v>2053.4066280000002</v>
      </c>
      <c r="BW231" s="959">
        <f t="shared" si="5313"/>
        <v>19360.246628000001</v>
      </c>
      <c r="BX231" s="959">
        <f t="shared" si="5313"/>
        <v>0</v>
      </c>
      <c r="BY231" s="959">
        <f t="shared" si="5313"/>
        <v>0</v>
      </c>
      <c r="BZ231" s="959">
        <f t="shared" si="5313"/>
        <v>0</v>
      </c>
      <c r="CA231" s="959">
        <f t="shared" si="5313"/>
        <v>0</v>
      </c>
      <c r="CB231" s="959">
        <f t="shared" si="5313"/>
        <v>0</v>
      </c>
      <c r="CC231" s="959">
        <f t="shared" ref="CC231:DH231" si="5314">SUM(CC222:CC230)</f>
        <v>0</v>
      </c>
      <c r="CD231" s="959">
        <f t="shared" si="5314"/>
        <v>0</v>
      </c>
      <c r="CE231" s="959">
        <f t="shared" si="5314"/>
        <v>0</v>
      </c>
      <c r="CF231" s="959">
        <f t="shared" si="5314"/>
        <v>0</v>
      </c>
      <c r="CG231" s="959">
        <f t="shared" si="5314"/>
        <v>0</v>
      </c>
      <c r="CH231" s="959">
        <f t="shared" si="5314"/>
        <v>0</v>
      </c>
      <c r="CI231" s="959">
        <f t="shared" si="5314"/>
        <v>0</v>
      </c>
      <c r="CJ231" s="959">
        <f t="shared" si="5314"/>
        <v>0</v>
      </c>
      <c r="CK231" s="959">
        <f t="shared" si="5314"/>
        <v>0</v>
      </c>
      <c r="CL231" s="959">
        <f t="shared" si="5314"/>
        <v>0</v>
      </c>
      <c r="CM231" s="959">
        <f t="shared" si="5314"/>
        <v>0</v>
      </c>
      <c r="CN231" s="959">
        <f t="shared" si="5314"/>
        <v>0</v>
      </c>
      <c r="CO231" s="959">
        <f t="shared" si="5314"/>
        <v>0</v>
      </c>
      <c r="CP231" s="959">
        <f t="shared" si="5314"/>
        <v>0</v>
      </c>
      <c r="CQ231" s="959">
        <f t="shared" si="5314"/>
        <v>0</v>
      </c>
      <c r="CR231" s="959">
        <f t="shared" si="5314"/>
        <v>0</v>
      </c>
      <c r="CS231" s="959">
        <f t="shared" si="5314"/>
        <v>0</v>
      </c>
      <c r="CT231" s="959">
        <f t="shared" si="5314"/>
        <v>0</v>
      </c>
      <c r="CU231" s="959">
        <f t="shared" si="5314"/>
        <v>0</v>
      </c>
      <c r="CV231" s="959">
        <f t="shared" si="5314"/>
        <v>0</v>
      </c>
      <c r="CW231" s="959">
        <f t="shared" si="5314"/>
        <v>0</v>
      </c>
      <c r="CX231" s="959">
        <f t="shared" si="5314"/>
        <v>0</v>
      </c>
      <c r="CY231" s="959">
        <f t="shared" si="5314"/>
        <v>0</v>
      </c>
      <c r="CZ231" s="959">
        <f t="shared" si="5314"/>
        <v>0</v>
      </c>
      <c r="DA231" s="959">
        <f t="shared" si="5314"/>
        <v>0</v>
      </c>
      <c r="DB231" s="959">
        <f t="shared" si="5314"/>
        <v>0</v>
      </c>
      <c r="DC231" s="959">
        <f t="shared" si="5314"/>
        <v>0</v>
      </c>
      <c r="DD231" s="959">
        <f t="shared" si="5314"/>
        <v>0</v>
      </c>
      <c r="DE231" s="959">
        <f t="shared" si="5314"/>
        <v>0</v>
      </c>
      <c r="DF231" s="959">
        <f t="shared" si="5314"/>
        <v>0</v>
      </c>
      <c r="DG231" s="959">
        <f t="shared" si="5314"/>
        <v>0</v>
      </c>
      <c r="DH231" s="959">
        <f t="shared" si="5314"/>
        <v>0</v>
      </c>
      <c r="DI231" s="959">
        <f t="shared" ref="DI231:EN231" si="5315">SUM(DI222:DI230)</f>
        <v>0</v>
      </c>
      <c r="DJ231" s="959">
        <f t="shared" si="5315"/>
        <v>16206.84</v>
      </c>
      <c r="DK231" s="959">
        <f t="shared" si="5315"/>
        <v>1100</v>
      </c>
      <c r="DL231" s="959">
        <f t="shared" si="5315"/>
        <v>0</v>
      </c>
      <c r="DM231" s="959">
        <f t="shared" si="5315"/>
        <v>0</v>
      </c>
      <c r="DN231" s="959">
        <f t="shared" si="5315"/>
        <v>0</v>
      </c>
      <c r="DO231" s="959">
        <f t="shared" si="5315"/>
        <v>0</v>
      </c>
      <c r="DP231" s="959">
        <f t="shared" si="5315"/>
        <v>0</v>
      </c>
      <c r="DQ231" s="959">
        <f t="shared" si="5315"/>
        <v>2053.4066280000002</v>
      </c>
      <c r="DR231" s="959">
        <f t="shared" si="5315"/>
        <v>19360.246628000001</v>
      </c>
      <c r="DS231" s="959">
        <f t="shared" si="5315"/>
        <v>0</v>
      </c>
      <c r="DT231" s="959">
        <f t="shared" si="5315"/>
        <v>0</v>
      </c>
      <c r="DU231" s="959">
        <f t="shared" si="5315"/>
        <v>0</v>
      </c>
      <c r="DV231" s="959">
        <f t="shared" si="5315"/>
        <v>0</v>
      </c>
      <c r="DW231" s="959">
        <f t="shared" si="5315"/>
        <v>0</v>
      </c>
      <c r="DX231" s="959">
        <f t="shared" si="5315"/>
        <v>0</v>
      </c>
      <c r="DY231" s="959">
        <f t="shared" si="5315"/>
        <v>0</v>
      </c>
      <c r="DZ231" s="959">
        <f t="shared" si="5315"/>
        <v>0</v>
      </c>
      <c r="EA231" s="959">
        <f t="shared" si="5315"/>
        <v>0</v>
      </c>
      <c r="EB231" s="959">
        <f t="shared" si="5315"/>
        <v>0</v>
      </c>
      <c r="EC231" s="959">
        <f t="shared" si="5315"/>
        <v>0</v>
      </c>
      <c r="ED231" s="959">
        <f t="shared" si="5315"/>
        <v>0</v>
      </c>
      <c r="EE231" s="959">
        <f t="shared" si="5315"/>
        <v>0</v>
      </c>
      <c r="EF231" s="959">
        <f t="shared" si="5315"/>
        <v>0</v>
      </c>
      <c r="EG231" s="959">
        <f t="shared" si="5315"/>
        <v>0</v>
      </c>
      <c r="EH231" s="959">
        <f t="shared" si="5315"/>
        <v>0</v>
      </c>
      <c r="EI231" s="959">
        <f t="shared" si="5315"/>
        <v>0</v>
      </c>
      <c r="EJ231" s="959">
        <f t="shared" si="5315"/>
        <v>0</v>
      </c>
      <c r="EK231" s="959">
        <f t="shared" si="5315"/>
        <v>2767.7200000000003</v>
      </c>
      <c r="EL231" s="959">
        <f t="shared" si="5315"/>
        <v>524.48</v>
      </c>
      <c r="EM231" s="959">
        <f t="shared" si="5315"/>
        <v>4115.2700000000004</v>
      </c>
      <c r="EN231" s="959">
        <f t="shared" si="5315"/>
        <v>0</v>
      </c>
      <c r="EO231" s="959">
        <f t="shared" ref="EO231:FF231" si="5316">SUM(EO222:EO230)</f>
        <v>1782.5</v>
      </c>
      <c r="EP231" s="959">
        <f t="shared" si="5316"/>
        <v>0</v>
      </c>
      <c r="EQ231" s="959">
        <f t="shared" si="5316"/>
        <v>0</v>
      </c>
      <c r="ER231" s="959">
        <f t="shared" si="5316"/>
        <v>0</v>
      </c>
      <c r="ES231" s="959">
        <f t="shared" si="5316"/>
        <v>0</v>
      </c>
      <c r="ET231" s="959">
        <f t="shared" si="5316"/>
        <v>0</v>
      </c>
      <c r="EU231" s="959">
        <f t="shared" si="5316"/>
        <v>0</v>
      </c>
      <c r="EV231" s="959">
        <f t="shared" si="5316"/>
        <v>0</v>
      </c>
      <c r="EW231" s="959">
        <f t="shared" si="5316"/>
        <v>262.24</v>
      </c>
      <c r="EX231" s="959">
        <f t="shared" si="5316"/>
        <v>2057.6350000000002</v>
      </c>
      <c r="EY231" s="959">
        <f t="shared" si="5316"/>
        <v>0</v>
      </c>
      <c r="EZ231" s="959">
        <f t="shared" si="5316"/>
        <v>891.25</v>
      </c>
      <c r="FA231" s="959">
        <f t="shared" si="5316"/>
        <v>0</v>
      </c>
      <c r="FB231" s="959">
        <f t="shared" si="5316"/>
        <v>0</v>
      </c>
      <c r="FC231" s="959">
        <f t="shared" si="5316"/>
        <v>0</v>
      </c>
      <c r="FD231" s="959">
        <f t="shared" si="5316"/>
        <v>0</v>
      </c>
      <c r="FE231" s="959">
        <f t="shared" si="5316"/>
        <v>0</v>
      </c>
      <c r="FF231" s="959">
        <f t="shared" si="5316"/>
        <v>0</v>
      </c>
      <c r="FG231" s="1182"/>
      <c r="FH231" s="1182"/>
      <c r="FI231" s="1182"/>
      <c r="FJ231" s="1182"/>
      <c r="FK231" s="1182"/>
      <c r="FL231" s="1183"/>
    </row>
    <row r="232" spans="1:174" s="246" customFormat="1" ht="15" customHeight="1" outlineLevel="1">
      <c r="B232" s="302"/>
      <c r="C232" s="1175"/>
      <c r="D232" s="265"/>
      <c r="F232" s="877"/>
      <c r="G232" s="877"/>
      <c r="H232" s="877"/>
      <c r="I232" s="877"/>
      <c r="J232" s="961"/>
      <c r="K232" s="1177"/>
      <c r="L232" s="1177"/>
      <c r="M232" s="1178"/>
      <c r="N232" s="1178"/>
      <c r="O232" s="1177"/>
      <c r="P232" s="756"/>
      <c r="Q232" s="1179"/>
      <c r="R232" s="877"/>
      <c r="S232" s="1180"/>
      <c r="T232" s="877"/>
      <c r="U232" s="1180"/>
      <c r="V232" s="877"/>
      <c r="W232" s="1180"/>
      <c r="X232" s="984"/>
      <c r="Y232" s="1180"/>
      <c r="Z232" s="877"/>
      <c r="AA232" s="1181"/>
      <c r="AB232" s="877"/>
      <c r="AC232" s="1193"/>
      <c r="AD232" s="877"/>
      <c r="AE232" s="1194"/>
      <c r="AF232" s="877"/>
      <c r="AG232" s="915"/>
      <c r="AH232" s="915"/>
      <c r="AI232" s="1194"/>
      <c r="AJ232" s="915"/>
      <c r="AK232" s="919"/>
      <c r="AL232" s="919"/>
      <c r="AM232" s="919"/>
      <c r="AN232" s="919"/>
      <c r="AO232" s="919"/>
      <c r="AP232" s="919"/>
      <c r="AQ232" s="919"/>
      <c r="AR232" s="919"/>
      <c r="AS232" s="919"/>
      <c r="AT232" s="919"/>
      <c r="AU232" s="951"/>
      <c r="AV232" s="1186"/>
      <c r="AW232" s="877"/>
      <c r="AX232" s="984"/>
      <c r="AY232" s="877"/>
      <c r="AZ232" s="877"/>
      <c r="BA232" s="877"/>
      <c r="BB232" s="877"/>
      <c r="BC232" s="877"/>
      <c r="BD232" s="877"/>
      <c r="BE232" s="877"/>
      <c r="BF232" s="877"/>
      <c r="BG232" s="877"/>
      <c r="BH232" s="877"/>
      <c r="BI232" s="877"/>
      <c r="BJ232" s="877"/>
      <c r="BK232" s="877"/>
      <c r="BL232" s="877"/>
      <c r="BM232" s="877"/>
      <c r="BN232" s="951"/>
      <c r="BO232" s="877"/>
      <c r="BP232" s="877"/>
      <c r="BQ232" s="877"/>
      <c r="BR232" s="877"/>
      <c r="BS232" s="877"/>
      <c r="BT232" s="877"/>
      <c r="BU232" s="877"/>
      <c r="BV232" s="877"/>
      <c r="BW232" s="877"/>
      <c r="BX232" s="877"/>
      <c r="BY232" s="877"/>
      <c r="BZ232" s="877"/>
      <c r="CA232" s="877"/>
      <c r="CB232" s="877"/>
      <c r="CC232" s="877"/>
      <c r="CD232" s="877"/>
      <c r="CE232" s="877"/>
      <c r="CF232" s="877"/>
      <c r="CG232" s="915"/>
      <c r="CH232" s="915"/>
      <c r="CI232" s="915"/>
      <c r="CJ232" s="915"/>
      <c r="CK232" s="915"/>
      <c r="CL232" s="915"/>
      <c r="CM232" s="915"/>
      <c r="CN232" s="915"/>
      <c r="CO232" s="915"/>
      <c r="CR232" s="877"/>
      <c r="CS232" s="877"/>
      <c r="CT232" s="877"/>
      <c r="CU232" s="877"/>
      <c r="CV232" s="877"/>
      <c r="CW232" s="877"/>
      <c r="CX232" s="877"/>
      <c r="CY232" s="877"/>
      <c r="CZ232" s="877"/>
      <c r="DA232" s="877"/>
      <c r="DB232" s="877"/>
      <c r="DC232" s="877"/>
      <c r="DD232" s="877"/>
      <c r="DE232" s="877"/>
      <c r="DF232" s="877"/>
      <c r="DG232" s="877"/>
      <c r="DH232" s="877"/>
      <c r="DI232" s="877"/>
      <c r="DJ232" s="915"/>
      <c r="DK232" s="915"/>
      <c r="DL232" s="915"/>
      <c r="DM232" s="915"/>
      <c r="DN232" s="915"/>
      <c r="DO232" s="915"/>
      <c r="DP232" s="915"/>
      <c r="DQ232" s="915"/>
      <c r="DR232" s="915"/>
      <c r="DS232" s="915"/>
      <c r="DT232" s="915"/>
      <c r="DU232" s="915"/>
      <c r="DV232" s="915"/>
      <c r="DW232" s="915"/>
      <c r="DX232" s="915"/>
      <c r="DY232" s="915"/>
      <c r="DZ232" s="915"/>
      <c r="EA232" s="915"/>
      <c r="EB232" s="915"/>
      <c r="EC232" s="915"/>
      <c r="ED232" s="915"/>
      <c r="EE232" s="915"/>
      <c r="EF232" s="915"/>
      <c r="EG232" s="915"/>
      <c r="EH232" s="915"/>
      <c r="EI232" s="915"/>
      <c r="EJ232" s="915"/>
      <c r="ET232" s="913"/>
      <c r="EU232" s="1180"/>
      <c r="EW232" s="1180"/>
      <c r="EX232" s="1180"/>
      <c r="EY232" s="1180"/>
      <c r="EZ232" s="1180"/>
      <c r="FA232" s="1180"/>
      <c r="FB232" s="1180"/>
      <c r="FC232" s="1180"/>
      <c r="FD232" s="1180"/>
      <c r="FE232" s="1180"/>
      <c r="FF232" s="1180"/>
      <c r="FG232" s="1188"/>
      <c r="FH232" s="1188"/>
      <c r="FI232" s="1188"/>
      <c r="FJ232" s="1188"/>
      <c r="FK232" s="1188"/>
      <c r="FL232" s="1195"/>
    </row>
    <row r="233" spans="1:174" s="246" customFormat="1" ht="15" customHeight="1" outlineLevel="1">
      <c r="B233" s="302"/>
      <c r="C233" s="1196" t="s">
        <v>518</v>
      </c>
      <c r="D233" s="265"/>
      <c r="F233" s="877"/>
      <c r="G233" s="877"/>
      <c r="H233" s="877"/>
      <c r="I233" s="877"/>
      <c r="J233" s="961"/>
      <c r="K233" s="1177"/>
      <c r="L233" s="1177"/>
      <c r="M233" s="1178"/>
      <c r="N233" s="1178"/>
      <c r="O233" s="1177"/>
      <c r="P233" s="756"/>
      <c r="Q233" s="1179"/>
      <c r="R233" s="877"/>
      <c r="S233" s="1180"/>
      <c r="T233" s="877"/>
      <c r="U233" s="1180"/>
      <c r="V233" s="877"/>
      <c r="W233" s="1180"/>
      <c r="X233" s="984"/>
      <c r="Y233" s="1180"/>
      <c r="Z233" s="877"/>
      <c r="AA233" s="1181"/>
      <c r="AB233" s="877"/>
      <c r="AC233" s="1193"/>
      <c r="AD233" s="877"/>
      <c r="AE233" s="1194"/>
      <c r="AF233" s="877"/>
      <c r="AG233" s="915"/>
      <c r="AH233" s="915"/>
      <c r="AI233" s="1194"/>
      <c r="AJ233" s="915"/>
      <c r="AK233" s="919"/>
      <c r="AL233" s="919"/>
      <c r="AM233" s="919"/>
      <c r="AN233" s="919"/>
      <c r="AO233" s="919"/>
      <c r="AP233" s="919"/>
      <c r="AQ233" s="919"/>
      <c r="AR233" s="919"/>
      <c r="AS233" s="919"/>
      <c r="AT233" s="919"/>
      <c r="AU233" s="951"/>
      <c r="AV233" s="1186"/>
      <c r="AW233" s="877"/>
      <c r="AX233" s="984"/>
      <c r="AY233" s="877"/>
      <c r="AZ233" s="877"/>
      <c r="BA233" s="877"/>
      <c r="BB233" s="877"/>
      <c r="BC233" s="877"/>
      <c r="BD233" s="877"/>
      <c r="BE233" s="877"/>
      <c r="BF233" s="877"/>
      <c r="BG233" s="877"/>
      <c r="BH233" s="877"/>
      <c r="BI233" s="877"/>
      <c r="BJ233" s="877"/>
      <c r="BK233" s="877"/>
      <c r="BL233" s="877"/>
      <c r="BM233" s="877"/>
      <c r="BN233" s="951"/>
      <c r="BO233" s="877"/>
      <c r="BP233" s="877"/>
      <c r="BQ233" s="877"/>
      <c r="BR233" s="877"/>
      <c r="BS233" s="877"/>
      <c r="BT233" s="877"/>
      <c r="BU233" s="877"/>
      <c r="BV233" s="877"/>
      <c r="BW233" s="877"/>
      <c r="BX233" s="877"/>
      <c r="BY233" s="877"/>
      <c r="BZ233" s="877"/>
      <c r="CA233" s="877"/>
      <c r="CB233" s="877"/>
      <c r="CC233" s="877"/>
      <c r="CD233" s="877"/>
      <c r="CE233" s="877"/>
      <c r="CF233" s="877"/>
      <c r="CG233" s="915"/>
      <c r="CH233" s="915"/>
      <c r="CI233" s="915"/>
      <c r="CJ233" s="915"/>
      <c r="CK233" s="915"/>
      <c r="CL233" s="915"/>
      <c r="CM233" s="915"/>
      <c r="CN233" s="915"/>
      <c r="CO233" s="915"/>
      <c r="CR233" s="877"/>
      <c r="CS233" s="877"/>
      <c r="CT233" s="877"/>
      <c r="CU233" s="877"/>
      <c r="CV233" s="877"/>
      <c r="CW233" s="877"/>
      <c r="CX233" s="877"/>
      <c r="CY233" s="877"/>
      <c r="CZ233" s="877"/>
      <c r="DA233" s="877"/>
      <c r="DB233" s="877"/>
      <c r="DC233" s="877"/>
      <c r="DD233" s="877"/>
      <c r="DE233" s="877"/>
      <c r="DF233" s="877"/>
      <c r="DG233" s="877"/>
      <c r="DH233" s="877"/>
      <c r="DI233" s="877"/>
      <c r="DJ233" s="915"/>
      <c r="DK233" s="915"/>
      <c r="DL233" s="915"/>
      <c r="DM233" s="915"/>
      <c r="DN233" s="915"/>
      <c r="DO233" s="915"/>
      <c r="DP233" s="915"/>
      <c r="DQ233" s="915"/>
      <c r="DR233" s="915"/>
      <c r="DS233" s="915"/>
      <c r="DT233" s="915"/>
      <c r="DU233" s="915"/>
      <c r="DV233" s="915"/>
      <c r="DW233" s="915"/>
      <c r="DX233" s="915"/>
      <c r="DY233" s="915"/>
      <c r="DZ233" s="915"/>
      <c r="EA233" s="915"/>
      <c r="EB233" s="915"/>
      <c r="EC233" s="915"/>
      <c r="ED233" s="915"/>
      <c r="EE233" s="915"/>
      <c r="EF233" s="915"/>
      <c r="EG233" s="915"/>
      <c r="EH233" s="915"/>
      <c r="EI233" s="915"/>
      <c r="EJ233" s="915"/>
      <c r="ET233" s="913"/>
      <c r="EU233" s="1180"/>
      <c r="EW233" s="1180"/>
      <c r="EX233" s="1180"/>
      <c r="EY233" s="1180"/>
      <c r="EZ233" s="1180"/>
      <c r="FA233" s="1180"/>
      <c r="FB233" s="1180"/>
      <c r="FC233" s="1180"/>
      <c r="FD233" s="1180"/>
      <c r="FE233" s="1180"/>
      <c r="FF233" s="1180"/>
      <c r="FG233" s="1188"/>
      <c r="FH233" s="1188"/>
      <c r="FI233" s="1188"/>
      <c r="FJ233" s="1188"/>
      <c r="FK233" s="1188"/>
      <c r="FL233" s="1195"/>
    </row>
    <row r="234" spans="1:174" s="246" customFormat="1" ht="15" customHeight="1" outlineLevel="1">
      <c r="A234" s="246">
        <v>301030</v>
      </c>
      <c r="B234" s="302" t="e">
        <f>+#REF!+1</f>
        <v>#REF!</v>
      </c>
      <c r="C234" s="227" t="s">
        <v>519</v>
      </c>
      <c r="D234" s="228" t="s">
        <v>125</v>
      </c>
      <c r="E234" s="228" t="s">
        <v>16</v>
      </c>
      <c r="F234" s="231">
        <v>4002.28</v>
      </c>
      <c r="G234" s="230">
        <v>250</v>
      </c>
      <c r="H234" s="962">
        <f t="shared" ref="H234:H242" si="5317">+F234+G234</f>
        <v>4252.2800000000007</v>
      </c>
      <c r="I234" s="231">
        <v>7</v>
      </c>
      <c r="J234" s="234">
        <v>0</v>
      </c>
      <c r="K234" s="957">
        <v>0</v>
      </c>
      <c r="L234" s="957">
        <v>1</v>
      </c>
      <c r="M234" s="233">
        <v>0</v>
      </c>
      <c r="N234" s="233">
        <v>0</v>
      </c>
      <c r="O234" s="234">
        <f t="shared" ref="O234:O241" si="5318">SUM(J234:N234)</f>
        <v>1</v>
      </c>
      <c r="P234" s="246" t="s">
        <v>945</v>
      </c>
      <c r="Q234" s="236"/>
      <c r="R234" s="231">
        <f t="shared" ref="R234:R242" si="5319">($F234/30/8*1.5)*Q234</f>
        <v>0</v>
      </c>
      <c r="S234" s="237"/>
      <c r="T234" s="231">
        <f t="shared" ref="T234:T242" si="5320">($F234/30/8*2)*S234</f>
        <v>0</v>
      </c>
      <c r="U234" s="237"/>
      <c r="V234" s="231">
        <f t="shared" ref="V234:V242" si="5321">($F234/30/8*1.5)*U234</f>
        <v>0</v>
      </c>
      <c r="W234" s="236"/>
      <c r="X234" s="231">
        <f t="shared" ref="X234:X242" si="5322">($F234/30/8*2)*W234</f>
        <v>0</v>
      </c>
      <c r="Y234" s="237"/>
      <c r="Z234" s="231">
        <f t="shared" ref="Z234:Z242" si="5323">(($F234/30/8)*1.5)*Y234</f>
        <v>0</v>
      </c>
      <c r="AA234" s="238"/>
      <c r="AB234" s="231">
        <f t="shared" ref="AB234:AB242" si="5324">(($F234/30/8)*2)*AA234</f>
        <v>0</v>
      </c>
      <c r="AC234" s="239"/>
      <c r="AD234" s="240">
        <f t="shared" ref="AD234:AD242" si="5325">(($F234/30/8)*1.5)*AC234</f>
        <v>0</v>
      </c>
      <c r="AE234" s="239"/>
      <c r="AF234" s="240">
        <f t="shared" ref="AF234:AF242" si="5326">(($F234/30/8)*2)*AE234</f>
        <v>0</v>
      </c>
      <c r="AG234" s="240"/>
      <c r="AH234" s="240">
        <f t="shared" ref="AH234:AH241" si="5327">(($F234/30/8)*1.5)*AG234</f>
        <v>0</v>
      </c>
      <c r="AI234" s="239"/>
      <c r="AJ234" s="240">
        <f t="shared" ref="AJ234:AJ241" si="5328">(($F234/30/8)*2)*AI234</f>
        <v>0</v>
      </c>
      <c r="AK234" s="241"/>
      <c r="AL234" s="241"/>
      <c r="AM234" s="241"/>
      <c r="AN234" s="241"/>
      <c r="AO234" s="241"/>
      <c r="AP234" s="241"/>
      <c r="AQ234" s="241"/>
      <c r="AR234" s="241"/>
      <c r="AS234" s="241"/>
      <c r="AT234" s="241"/>
      <c r="AU234" s="230"/>
      <c r="AV234" s="270"/>
      <c r="AW234" s="231">
        <f t="shared" ref="AW234:AW242" si="5329">((F234/30)*I234)*$J234</f>
        <v>0</v>
      </c>
      <c r="AX234" s="269">
        <f>((G234/30)*I234)*$J234</f>
        <v>0</v>
      </c>
      <c r="AY234" s="231">
        <f t="shared" ref="AY234:AY242" si="5330">Q234</f>
        <v>0</v>
      </c>
      <c r="AZ234" s="231">
        <f t="shared" ref="AZ234:AZ242" si="5331">R234</f>
        <v>0</v>
      </c>
      <c r="BA234" s="231">
        <f t="shared" ref="BA234:BA242" si="5332">S234</f>
        <v>0</v>
      </c>
      <c r="BB234" s="231">
        <f t="shared" ref="BB234:BB242" si="5333">T234</f>
        <v>0</v>
      </c>
      <c r="BC234" s="231">
        <f t="shared" ref="BC234:BC242" si="5334">AK234+AP234</f>
        <v>0</v>
      </c>
      <c r="BD234" s="231">
        <f t="shared" ref="BD234:BD242" si="5335">(AW234+AZ234+BB234+BC234)*0.1267</f>
        <v>0</v>
      </c>
      <c r="BE234" s="231">
        <f t="shared" ref="BE234:BE242" si="5336">SUM(AW234:BD234)-AY234-BA234</f>
        <v>0</v>
      </c>
      <c r="BF234" s="231">
        <f t="shared" ref="BF234:BF241" si="5337">(($F234/30)*$I234)*$K234</f>
        <v>0</v>
      </c>
      <c r="BG234" s="739">
        <f t="shared" ref="BG234:BG241" si="5338">(($G234/30)*$I234)*$K234</f>
        <v>0</v>
      </c>
      <c r="BH234" s="231">
        <f t="shared" ref="BH234:BH242" si="5339">U234</f>
        <v>0</v>
      </c>
      <c r="BI234" s="231">
        <f t="shared" ref="BI234:BI242" si="5340">V234</f>
        <v>0</v>
      </c>
      <c r="BJ234" s="231">
        <f t="shared" ref="BJ234:BJ242" si="5341">W234</f>
        <v>0</v>
      </c>
      <c r="BK234" s="231">
        <f t="shared" ref="BK234:BK242" si="5342">X234</f>
        <v>0</v>
      </c>
      <c r="BL234" s="231">
        <f t="shared" ref="BL234:BL242" si="5343">AL234+AQ234</f>
        <v>0</v>
      </c>
      <c r="BM234" s="231">
        <f t="shared" ref="BM234:BM242" si="5344">(+BF234+BI234+BK234+BL234)*0.1267</f>
        <v>0</v>
      </c>
      <c r="BN234" s="230">
        <f t="shared" ref="BN234:BN242" si="5345">SUM(BF234:BM234)-BH234-BJ234</f>
        <v>0</v>
      </c>
      <c r="BO234" s="231">
        <f t="shared" ref="BO234:BO243" si="5346">(($F234/30)*$I234)*$L234</f>
        <v>933.86533333333341</v>
      </c>
      <c r="BP234" s="231">
        <f>(($G234/30)*$I234)*$L234</f>
        <v>58.333333333333336</v>
      </c>
      <c r="BQ234" s="231">
        <f t="shared" ref="BQ234:BQ242" si="5347">Y234</f>
        <v>0</v>
      </c>
      <c r="BR234" s="231">
        <f t="shared" ref="BR234:BR242" si="5348">Z234</f>
        <v>0</v>
      </c>
      <c r="BS234" s="231">
        <f t="shared" ref="BS234:BS242" si="5349">AA234</f>
        <v>0</v>
      </c>
      <c r="BT234" s="231">
        <f t="shared" ref="BT234:BT242" si="5350">AB234</f>
        <v>0</v>
      </c>
      <c r="BU234" s="231">
        <f t="shared" ref="BU234:BU242" si="5351">AM234+AR234</f>
        <v>0</v>
      </c>
      <c r="BV234" s="231">
        <f t="shared" ref="BV234:BV242" si="5352">(BO234+BR234+BT234+BU234)*0.1267</f>
        <v>118.32073773333335</v>
      </c>
      <c r="BW234" s="231">
        <f t="shared" ref="BW234:BW242" si="5353">SUM(BO234:BV234)-BQ234-BS234</f>
        <v>1110.5194044000002</v>
      </c>
      <c r="BX234" s="243">
        <f t="shared" ref="BX234:BX241" si="5354">(($F234/30)*$I234)*$M234</f>
        <v>0</v>
      </c>
      <c r="BY234" s="244">
        <f t="shared" ref="BY234:BY243" si="5355">(($G234/30)*$I234)*$M234</f>
        <v>0</v>
      </c>
      <c r="BZ234" s="244">
        <f t="shared" ref="BZ234:BZ241" si="5356">AC234</f>
        <v>0</v>
      </c>
      <c r="CA234" s="244">
        <f t="shared" ref="CA234:CA241" si="5357">AD234</f>
        <v>0</v>
      </c>
      <c r="CB234" s="244">
        <f t="shared" ref="CB234:CB241" si="5358">AE234</f>
        <v>0</v>
      </c>
      <c r="CC234" s="244">
        <f t="shared" ref="CC234:CC241" si="5359">AF234</f>
        <v>0</v>
      </c>
      <c r="CD234" s="244">
        <f t="shared" ref="CD234:CD241" si="5360">AN234+AS234</f>
        <v>0</v>
      </c>
      <c r="CE234" s="244">
        <f t="shared" ref="CE234:CE241" si="5361">(BX234+CA234+CC234)*0.1267</f>
        <v>0</v>
      </c>
      <c r="CF234" s="244">
        <f t="shared" ref="CF234:CF241" si="5362">SUM(BX234:CE234)-BZ234-CB234</f>
        <v>0</v>
      </c>
      <c r="CG234" s="244">
        <f t="shared" ref="CG234:CG241" si="5363">(($F234/30)*$I234)*N234</f>
        <v>0</v>
      </c>
      <c r="CH234" s="244">
        <f t="shared" ref="CH234:CH241" si="5364">(($G234/30)*$I234)*$N234</f>
        <v>0</v>
      </c>
      <c r="CI234" s="244">
        <f t="shared" ref="CI234:CI241" si="5365">+AG234</f>
        <v>0</v>
      </c>
      <c r="CJ234" s="244">
        <f t="shared" ref="CJ234:CJ241" si="5366">AH234</f>
        <v>0</v>
      </c>
      <c r="CK234" s="244">
        <f t="shared" ref="CK234:CK241" si="5367">AI234</f>
        <v>0</v>
      </c>
      <c r="CL234" s="244">
        <f t="shared" ref="CL234:CL241" si="5368">AJ234</f>
        <v>0</v>
      </c>
      <c r="CM234" s="244">
        <f t="shared" ref="CM234:CM241" si="5369">AO234+AT234</f>
        <v>0</v>
      </c>
      <c r="CN234" s="244">
        <f t="shared" ref="CN234:CN241" si="5370">(CG234+CJ234+CL234)*0.1267</f>
        <v>0</v>
      </c>
      <c r="CO234" s="245">
        <f t="shared" ref="CO234:CO241" si="5371">SUM(CG234:CN234)-CI234-CK234</f>
        <v>0</v>
      </c>
      <c r="CQ234" s="229" t="s">
        <v>343</v>
      </c>
      <c r="CR234" s="231">
        <f t="shared" ref="CR234:CR243" si="5372">IF($CQ234="PROQUIMA",$AW234+$BF234+$BO234+$BX234+$CG234,0)</f>
        <v>0</v>
      </c>
      <c r="CS234" s="231">
        <f t="shared" ref="CS234:CS243" si="5373">IF($CQ234="PROQUIMA",$AX234+$BG234+$BP234+$BY234+$CH234,0)</f>
        <v>0</v>
      </c>
      <c r="CT234" s="231">
        <f t="shared" ref="CT234:CT243" si="5374">IF($CQ234="PROQUIMA",$AY234+$BH234+$BQ234+$BZ234+$CI234,0)</f>
        <v>0</v>
      </c>
      <c r="CU234" s="231">
        <f t="shared" ref="CU234:CU243" si="5375">IF($CQ234="PROQUIMA",$AZ234+$BI234+$BR234+$CA234+$CJ234,0)</f>
        <v>0</v>
      </c>
      <c r="CV234" s="231">
        <f t="shared" ref="CV234:CV243" si="5376">IF($CQ234="PROQUIMA",$BA234+$BJ234+$BS234+$CB234+$CK234,0)</f>
        <v>0</v>
      </c>
      <c r="CW234" s="231">
        <f t="shared" ref="CW234:CW243" si="5377">IF($CQ234="PROQUIMA",$BB234+$BK234+$BT234+$CC234+$CL234,0)</f>
        <v>0</v>
      </c>
      <c r="CX234" s="231">
        <f t="shared" ref="CX234:CX243" si="5378">IF($CQ234="PROQUIMA",$BC234+$BL234+$BU234+$CD234+$CM234,0)</f>
        <v>0</v>
      </c>
      <c r="CY234" s="231">
        <f t="shared" ref="CY234:CY242" si="5379">IF($CQ234="PROQUIMA",$BD234+$BM234+$BV234+$CE234+CN234,0)</f>
        <v>0</v>
      </c>
      <c r="CZ234" s="231">
        <f t="shared" ref="CZ234:CZ242" si="5380">SUM(CR234:CY234)-CT234-CV234</f>
        <v>0</v>
      </c>
      <c r="DA234" s="231">
        <f t="shared" ref="DA234:DA243" si="5381">IF($CQ234="UNHESA",$AW234+$BF234+$BO234+$BX234+$CG234,0)</f>
        <v>0</v>
      </c>
      <c r="DB234" s="231">
        <f t="shared" ref="DB234:DB243" si="5382">IF($CQ234="UNHESA",$AX234+$BG234+$BP234+$BY234+$CH234,0)</f>
        <v>0</v>
      </c>
      <c r="DC234" s="269">
        <f t="shared" ref="DC234:DC243" si="5383">IF($CQ234="UNHESA",$AY234+$BH234+$BQ234+$BZ234+$CI234,0)</f>
        <v>0</v>
      </c>
      <c r="DD234" s="269">
        <f t="shared" ref="DD234:DD243" si="5384">IF($CQ234="UNHESA",$AZ234+$BI234+$BR234+$CA234+$CJ234,0)</f>
        <v>0</v>
      </c>
      <c r="DE234" s="269">
        <f t="shared" ref="DE234:DE243" si="5385">IF($CQ234="UNHESA",$BA234+$BJ234+$BS234+$CB234+$CK234,0)</f>
        <v>0</v>
      </c>
      <c r="DF234" s="231">
        <f t="shared" ref="DF234:DF243" si="5386">IF($CQ234="UNHESA",$BB234+$BK234+$BT234+$CC234+$CL234,0)</f>
        <v>0</v>
      </c>
      <c r="DG234" s="231">
        <f t="shared" ref="DG234:DG243" si="5387">IF($CQ234="UNHESA",$BC234+$BL234+$BU234+$CD234+$CM234,0)</f>
        <v>0</v>
      </c>
      <c r="DH234" s="231">
        <f t="shared" ref="DH234:DH243" si="5388">IF($CQ234="UNHESA",$BD234+$BM234+$BV234+$CE234+$CN234,0)</f>
        <v>0</v>
      </c>
      <c r="DI234" s="231">
        <f t="shared" ref="DI234:DI241" si="5389">SUM(DA234:DH234)-DC234-DE234</f>
        <v>0</v>
      </c>
      <c r="DJ234" s="240">
        <f t="shared" ref="DJ234:DJ243" si="5390">IF($CQ234="UNHESA LIQUIDOS",$AW234+$BF234+$BO234+$BX234+$CG234,0)</f>
        <v>933.86533333333341</v>
      </c>
      <c r="DK234" s="240">
        <f t="shared" ref="DK234:DK243" si="5391">IF($CQ234="UNHESA LIQUIDOS",$AX234+$BG234+$BP234+$BY234+$CH234,0)</f>
        <v>58.333333333333336</v>
      </c>
      <c r="DL234" s="240">
        <f t="shared" ref="DL234:DL243" si="5392">IF($CQ234="UNHESA LIQUIDOS",$AY234+$BH234+$BQ234+$BZ234+$CI234,0)</f>
        <v>0</v>
      </c>
      <c r="DM234" s="240">
        <f t="shared" ref="DM234:DM243" si="5393">IF($CQ234="UNHESA LIQUIDOS",$AZ234+$BI234+$BR234+$CA234+$CJ234,0)</f>
        <v>0</v>
      </c>
      <c r="DN234" s="240">
        <f t="shared" ref="DN234:DN243" si="5394">IF($CQ234="UNHESA LIQUIDOS",$BA234+$BJ234+$BS234+$CB234+$CK234,0)</f>
        <v>0</v>
      </c>
      <c r="DO234" s="240">
        <f t="shared" ref="DO234:DO243" si="5395">IF($CQ234="UNHESA LIQUIDOS",$BB234+$BK234+$BT234+$CC234+$CL234,0)</f>
        <v>0</v>
      </c>
      <c r="DP234" s="240">
        <f t="shared" ref="DP234:DP243" si="5396">IF($CQ234="UNHESA LIQUIDOS",$BC234+$BL234+$BU234+$CD234+$CM234,0)</f>
        <v>0</v>
      </c>
      <c r="DQ234" s="240">
        <f t="shared" ref="DQ234:DQ243" si="5397">IF($CQ234="UNHESA LIQUIDOS",$BD234+$BM234+$BV234+$CE234+$CN234,0)</f>
        <v>118.32073773333335</v>
      </c>
      <c r="DR234" s="240">
        <f t="shared" ref="DR234:DR241" si="5398">SUM(DJ234:DQ234)-DL234-DN234</f>
        <v>1110.5194044000002</v>
      </c>
      <c r="DS234" s="271"/>
      <c r="DT234" s="272"/>
      <c r="DU234" s="272"/>
      <c r="DV234" s="272"/>
      <c r="DW234" s="272"/>
      <c r="DX234" s="272"/>
      <c r="DY234" s="272"/>
      <c r="DZ234" s="272"/>
      <c r="EA234" s="272"/>
      <c r="EB234" s="272"/>
      <c r="EC234" s="272"/>
      <c r="ED234" s="272"/>
      <c r="EE234" s="272"/>
      <c r="EF234" s="272"/>
      <c r="EG234" s="272"/>
      <c r="EH234" s="272"/>
      <c r="EI234" s="272"/>
      <c r="EJ234" s="273"/>
      <c r="EL234" s="1485">
        <v>55.73</v>
      </c>
      <c r="EM234" s="228"/>
      <c r="EN234" s="229"/>
      <c r="EO234" s="228"/>
      <c r="EP234" s="229"/>
      <c r="EQ234" s="229"/>
      <c r="ER234" s="229"/>
      <c r="ES234" s="229"/>
      <c r="ET234" s="228"/>
      <c r="EU234" s="229">
        <f t="shared" ref="EU234:EU242" si="5399">+EP234+EQ234+ER234</f>
        <v>0</v>
      </c>
      <c r="EW234" s="237">
        <f t="shared" ref="EW234:EW241" si="5400">IF($I234&lt;=15,EL234/2,EL234)</f>
        <v>27.864999999999998</v>
      </c>
      <c r="EX234" s="237">
        <f t="shared" ref="EX234:EX241" si="5401">IF($I234&lt;=15,EM234/2,EM234)</f>
        <v>0</v>
      </c>
      <c r="EY234" s="237">
        <f t="shared" ref="EY234:EY241" si="5402">IF($I234&lt;=15,EN234/2,EN234)</f>
        <v>0</v>
      </c>
      <c r="EZ234" s="237">
        <f t="shared" ref="EZ234:EZ241" si="5403">IF($I234&lt;=15,EO234/2,EO234)</f>
        <v>0</v>
      </c>
      <c r="FA234" s="237">
        <f t="shared" ref="FA234:FA242" si="5404">IF($I234&lt;=15,EP234/2,EP234)</f>
        <v>0</v>
      </c>
      <c r="FB234" s="237">
        <f t="shared" ref="FB234:FB241" si="5405">IF($I234&lt;=15,EQ234/2,EQ234)</f>
        <v>0</v>
      </c>
      <c r="FC234" s="237">
        <f t="shared" ref="FC234:FC241" si="5406">IF($I234&lt;=15,ER234/2,ER234)</f>
        <v>0</v>
      </c>
      <c r="FD234" s="237">
        <f t="shared" ref="FD234:FD241" si="5407">IF($I234&lt;=15,ES234/2,ES234)</f>
        <v>0</v>
      </c>
      <c r="FE234" s="237">
        <f t="shared" ref="FE234:FE242" si="5408">IF($I234&lt;=15,ET234/2,ET234)</f>
        <v>0</v>
      </c>
      <c r="FF234" s="237">
        <f t="shared" ref="FF234:FF241" si="5409">IF($I234&lt;=15,EU234/2,EU234)</f>
        <v>0</v>
      </c>
      <c r="FG234" s="247"/>
      <c r="FH234" s="247"/>
      <c r="FI234" s="247"/>
      <c r="FJ234" s="247"/>
      <c r="FK234" s="247"/>
      <c r="FL234" s="247"/>
      <c r="FN234" s="1362">
        <f t="shared" ref="FN234:FN242" si="5410">(((F234/30/8)*1.5)*(Q234+U234+Y234))-(AZ234+BI234+BR234)</f>
        <v>0</v>
      </c>
      <c r="FO234" s="1362">
        <f t="shared" ref="FO234:FO242" si="5411">(((F234/30/8)*2)*(S234+W234+AA234))-(BB234+BK234+BT234)</f>
        <v>0</v>
      </c>
      <c r="FP234" s="1364">
        <f t="shared" ref="FP234:FP242" si="5412">(SUM(AW234:CF234))-(SUM(CR234:DR234))</f>
        <v>0</v>
      </c>
      <c r="FQ234" s="1362">
        <f t="shared" ref="FQ234:FQ242" si="5413">(F234/30*I234)-(CR234+DA234+DJ234)</f>
        <v>0</v>
      </c>
      <c r="FR234" s="1363">
        <f t="shared" ref="FR234:FR242" si="5414">(SUM(EL234:EU234))-((SUM(EW234:FF234))*$FR$5)</f>
        <v>27.864999999999998</v>
      </c>
    </row>
    <row r="235" spans="1:174" s="246" customFormat="1" ht="15" customHeight="1" outlineLevel="1">
      <c r="A235" s="246">
        <v>301030</v>
      </c>
      <c r="B235" s="302"/>
      <c r="C235" s="227" t="s">
        <v>937</v>
      </c>
      <c r="D235" s="228" t="s">
        <v>125</v>
      </c>
      <c r="E235" s="228" t="s">
        <v>16</v>
      </c>
      <c r="F235" s="231">
        <v>4002.28</v>
      </c>
      <c r="G235" s="230">
        <v>250</v>
      </c>
      <c r="H235" s="962">
        <f t="shared" ref="H235:H236" si="5415">+F235+G235</f>
        <v>4252.2800000000007</v>
      </c>
      <c r="I235" s="231">
        <v>15</v>
      </c>
      <c r="J235" s="234">
        <v>0</v>
      </c>
      <c r="K235" s="957">
        <v>0</v>
      </c>
      <c r="L235" s="957">
        <v>1</v>
      </c>
      <c r="M235" s="233">
        <v>0</v>
      </c>
      <c r="N235" s="233">
        <v>0</v>
      </c>
      <c r="O235" s="234">
        <f t="shared" ref="O235:O236" si="5416">SUM(J235:N235)</f>
        <v>1</v>
      </c>
      <c r="P235" s="246" t="s">
        <v>938</v>
      </c>
      <c r="Q235" s="236"/>
      <c r="R235" s="231">
        <f t="shared" ref="R235:R236" si="5417">($F235/30/8*1.5)*Q235</f>
        <v>0</v>
      </c>
      <c r="S235" s="237"/>
      <c r="T235" s="231">
        <f t="shared" ref="T235:T236" si="5418">($F235/30/8*2)*S235</f>
        <v>0</v>
      </c>
      <c r="U235" s="237"/>
      <c r="V235" s="231">
        <f t="shared" ref="V235:V236" si="5419">($F235/30/8*1.5)*U235</f>
        <v>0</v>
      </c>
      <c r="W235" s="236"/>
      <c r="X235" s="231">
        <f t="shared" ref="X235:X236" si="5420">($F235/30/8*2)*W235</f>
        <v>0</v>
      </c>
      <c r="Y235" s="237"/>
      <c r="Z235" s="231">
        <f t="shared" ref="Z235:Z236" si="5421">(($F235/30/8)*1.5)*Y235</f>
        <v>0</v>
      </c>
      <c r="AA235" s="238"/>
      <c r="AB235" s="231">
        <f t="shared" ref="AB235:AB236" si="5422">(($F235/30/8)*2)*AA235</f>
        <v>0</v>
      </c>
      <c r="AC235" s="239"/>
      <c r="AD235" s="240">
        <f t="shared" ref="AD235:AD236" si="5423">(($F235/30/8)*1.5)*AC235</f>
        <v>0</v>
      </c>
      <c r="AE235" s="239"/>
      <c r="AF235" s="240">
        <f t="shared" ref="AF235:AF236" si="5424">(($F235/30/8)*2)*AE235</f>
        <v>0</v>
      </c>
      <c r="AG235" s="240"/>
      <c r="AH235" s="240">
        <f t="shared" si="5327"/>
        <v>0</v>
      </c>
      <c r="AI235" s="239"/>
      <c r="AJ235" s="240">
        <f t="shared" si="5328"/>
        <v>0</v>
      </c>
      <c r="AK235" s="241"/>
      <c r="AL235" s="241"/>
      <c r="AM235" s="241"/>
      <c r="AN235" s="241"/>
      <c r="AO235" s="241"/>
      <c r="AP235" s="241"/>
      <c r="AQ235" s="241"/>
      <c r="AR235" s="241"/>
      <c r="AS235" s="241"/>
      <c r="AT235" s="241"/>
      <c r="AU235" s="230"/>
      <c r="AV235" s="270"/>
      <c r="AW235" s="231">
        <f t="shared" ref="AW235:AW236" si="5425">((F235/30)*I235)*$J235</f>
        <v>0</v>
      </c>
      <c r="AX235" s="269">
        <f t="shared" ref="AX235:AX236" si="5426">((G235/30)*I235)*$J235</f>
        <v>0</v>
      </c>
      <c r="AY235" s="231">
        <f t="shared" ref="AY235:AY236" si="5427">Q235</f>
        <v>0</v>
      </c>
      <c r="AZ235" s="231">
        <f t="shared" ref="AZ235:AZ236" si="5428">R235</f>
        <v>0</v>
      </c>
      <c r="BA235" s="231">
        <f t="shared" ref="BA235:BA236" si="5429">S235</f>
        <v>0</v>
      </c>
      <c r="BB235" s="231">
        <f t="shared" ref="BB235:BB236" si="5430">T235</f>
        <v>0</v>
      </c>
      <c r="BC235" s="231">
        <f t="shared" ref="BC235:BC236" si="5431">AK235+AP235</f>
        <v>0</v>
      </c>
      <c r="BD235" s="231">
        <f t="shared" ref="BD235:BD236" si="5432">(AW235+AZ235+BB235+BC235)*0.1267</f>
        <v>0</v>
      </c>
      <c r="BE235" s="231">
        <f t="shared" ref="BE235:BE236" si="5433">SUM(AW235:BD235)-AY235-BA235</f>
        <v>0</v>
      </c>
      <c r="BF235" s="231">
        <f t="shared" si="5337"/>
        <v>0</v>
      </c>
      <c r="BG235" s="739">
        <f t="shared" si="5338"/>
        <v>0</v>
      </c>
      <c r="BH235" s="231">
        <f t="shared" ref="BH235:BH236" si="5434">U235</f>
        <v>0</v>
      </c>
      <c r="BI235" s="231">
        <f t="shared" ref="BI235:BI236" si="5435">V235</f>
        <v>0</v>
      </c>
      <c r="BJ235" s="231">
        <f t="shared" ref="BJ235:BJ236" si="5436">W235</f>
        <v>0</v>
      </c>
      <c r="BK235" s="231">
        <f t="shared" ref="BK235:BK236" si="5437">X235</f>
        <v>0</v>
      </c>
      <c r="BL235" s="231">
        <f t="shared" ref="BL235:BL236" si="5438">AL235+AQ235</f>
        <v>0</v>
      </c>
      <c r="BM235" s="231">
        <f t="shared" ref="BM235:BM236" si="5439">(+BF235+BI235+BK235+BL235)*0.1267</f>
        <v>0</v>
      </c>
      <c r="BN235" s="230">
        <f t="shared" ref="BN235:BN236" si="5440">SUM(BF235:BM235)-BH235-BJ235</f>
        <v>0</v>
      </c>
      <c r="BO235" s="231">
        <f t="shared" si="5346"/>
        <v>2001.14</v>
      </c>
      <c r="BP235" s="231">
        <f>(($G235/30)*$I235)*$L235</f>
        <v>125.00000000000001</v>
      </c>
      <c r="BQ235" s="231">
        <f t="shared" ref="BQ235:BQ236" si="5441">Y235</f>
        <v>0</v>
      </c>
      <c r="BR235" s="231">
        <f t="shared" ref="BR235:BR236" si="5442">Z235</f>
        <v>0</v>
      </c>
      <c r="BS235" s="231">
        <f t="shared" ref="BS235:BS236" si="5443">AA235</f>
        <v>0</v>
      </c>
      <c r="BT235" s="231">
        <f t="shared" ref="BT235:BT236" si="5444">AB235</f>
        <v>0</v>
      </c>
      <c r="BU235" s="231">
        <f t="shared" ref="BU235:BU236" si="5445">AM235+AR235</f>
        <v>0</v>
      </c>
      <c r="BV235" s="231">
        <f t="shared" ref="BV235:BV236" si="5446">(BO235+BR235+BT235+BU235)*0.1267</f>
        <v>253.54443800000001</v>
      </c>
      <c r="BW235" s="231">
        <f t="shared" ref="BW235:BW236" si="5447">SUM(BO235:BV235)-BQ235-BS235</f>
        <v>2379.6844380000002</v>
      </c>
      <c r="BX235" s="243">
        <f t="shared" si="5354"/>
        <v>0</v>
      </c>
      <c r="BY235" s="244">
        <f t="shared" si="5355"/>
        <v>0</v>
      </c>
      <c r="BZ235" s="244">
        <f t="shared" ref="BZ235:BZ236" si="5448">AC235</f>
        <v>0</v>
      </c>
      <c r="CA235" s="244">
        <f t="shared" ref="CA235:CA236" si="5449">AD235</f>
        <v>0</v>
      </c>
      <c r="CB235" s="244">
        <f t="shared" ref="CB235:CB236" si="5450">AE235</f>
        <v>0</v>
      </c>
      <c r="CC235" s="244">
        <f t="shared" ref="CC235:CC236" si="5451">AF235</f>
        <v>0</v>
      </c>
      <c r="CD235" s="244">
        <f t="shared" si="5360"/>
        <v>0</v>
      </c>
      <c r="CE235" s="244">
        <f t="shared" si="5361"/>
        <v>0</v>
      </c>
      <c r="CF235" s="244">
        <f t="shared" si="5362"/>
        <v>0</v>
      </c>
      <c r="CG235" s="244">
        <f t="shared" si="5363"/>
        <v>0</v>
      </c>
      <c r="CH235" s="244">
        <f t="shared" si="5364"/>
        <v>0</v>
      </c>
      <c r="CI235" s="244">
        <f t="shared" si="5365"/>
        <v>0</v>
      </c>
      <c r="CJ235" s="244">
        <f t="shared" ref="CJ235:CJ236" si="5452">AH235</f>
        <v>0</v>
      </c>
      <c r="CK235" s="244">
        <f t="shared" ref="CK235:CK236" si="5453">AI235</f>
        <v>0</v>
      </c>
      <c r="CL235" s="244">
        <f t="shared" ref="CL235:CL236" si="5454">AJ235</f>
        <v>0</v>
      </c>
      <c r="CM235" s="244">
        <f t="shared" si="5369"/>
        <v>0</v>
      </c>
      <c r="CN235" s="244">
        <f t="shared" si="5370"/>
        <v>0</v>
      </c>
      <c r="CO235" s="245">
        <f t="shared" si="5371"/>
        <v>0</v>
      </c>
      <c r="CQ235" s="229" t="s">
        <v>343</v>
      </c>
      <c r="CR235" s="231">
        <f t="shared" si="5372"/>
        <v>0</v>
      </c>
      <c r="CS235" s="231">
        <f t="shared" si="5373"/>
        <v>0</v>
      </c>
      <c r="CT235" s="231">
        <f t="shared" si="5374"/>
        <v>0</v>
      </c>
      <c r="CU235" s="231">
        <f t="shared" si="5375"/>
        <v>0</v>
      </c>
      <c r="CV235" s="231">
        <f t="shared" si="5376"/>
        <v>0</v>
      </c>
      <c r="CW235" s="231">
        <f t="shared" si="5377"/>
        <v>0</v>
      </c>
      <c r="CX235" s="231">
        <f t="shared" si="5378"/>
        <v>0</v>
      </c>
      <c r="CY235" s="231">
        <f t="shared" ref="CY235:CY236" si="5455">IF($CQ235="PROQUIMA",$BD235+$BM235+$BV235+$CE235+CN235,0)</f>
        <v>0</v>
      </c>
      <c r="CZ235" s="231">
        <f t="shared" ref="CZ235:CZ236" si="5456">SUM(CR235:CY235)-CT235-CV235</f>
        <v>0</v>
      </c>
      <c r="DA235" s="231">
        <f t="shared" si="5381"/>
        <v>0</v>
      </c>
      <c r="DB235" s="231">
        <f t="shared" si="5382"/>
        <v>0</v>
      </c>
      <c r="DC235" s="269">
        <f t="shared" si="5383"/>
        <v>0</v>
      </c>
      <c r="DD235" s="269">
        <f t="shared" si="5384"/>
        <v>0</v>
      </c>
      <c r="DE235" s="269">
        <f t="shared" si="5385"/>
        <v>0</v>
      </c>
      <c r="DF235" s="231">
        <f t="shared" si="5386"/>
        <v>0</v>
      </c>
      <c r="DG235" s="231">
        <f t="shared" si="5387"/>
        <v>0</v>
      </c>
      <c r="DH235" s="231">
        <f t="shared" si="5388"/>
        <v>0</v>
      </c>
      <c r="DI235" s="231">
        <f t="shared" ref="DI235:DI236" si="5457">SUM(DA235:DH235)-DC235-DE235</f>
        <v>0</v>
      </c>
      <c r="DJ235" s="240">
        <f t="shared" si="5390"/>
        <v>2001.14</v>
      </c>
      <c r="DK235" s="240">
        <f t="shared" si="5391"/>
        <v>125.00000000000001</v>
      </c>
      <c r="DL235" s="240">
        <f t="shared" si="5392"/>
        <v>0</v>
      </c>
      <c r="DM235" s="240">
        <f t="shared" si="5393"/>
        <v>0</v>
      </c>
      <c r="DN235" s="240">
        <f t="shared" si="5394"/>
        <v>0</v>
      </c>
      <c r="DO235" s="240">
        <f t="shared" si="5395"/>
        <v>0</v>
      </c>
      <c r="DP235" s="240">
        <f t="shared" si="5396"/>
        <v>0</v>
      </c>
      <c r="DQ235" s="240">
        <f t="shared" si="5397"/>
        <v>253.54443800000001</v>
      </c>
      <c r="DR235" s="240">
        <f t="shared" ref="DR235:DR236" si="5458">SUM(DJ235:DQ235)-DL235-DN235</f>
        <v>2379.6844380000002</v>
      </c>
      <c r="DS235" s="271"/>
      <c r="DT235" s="272"/>
      <c r="DU235" s="272"/>
      <c r="DV235" s="272"/>
      <c r="DW235" s="272"/>
      <c r="DX235" s="272"/>
      <c r="DY235" s="272"/>
      <c r="DZ235" s="272"/>
      <c r="EA235" s="272"/>
      <c r="EB235" s="272"/>
      <c r="EC235" s="272"/>
      <c r="ED235" s="272"/>
      <c r="EE235" s="272"/>
      <c r="EF235" s="272"/>
      <c r="EG235" s="272"/>
      <c r="EH235" s="272"/>
      <c r="EI235" s="272"/>
      <c r="EJ235" s="273"/>
      <c r="EL235" s="228"/>
      <c r="EM235" s="228"/>
      <c r="EN235" s="229"/>
      <c r="EO235" s="228"/>
      <c r="EP235" s="229"/>
      <c r="EQ235" s="229"/>
      <c r="ER235" s="229"/>
      <c r="ES235" s="229"/>
      <c r="ET235" s="228"/>
      <c r="EU235" s="229">
        <f t="shared" ref="EU235:EU236" si="5459">+EP235+EQ235+ER235</f>
        <v>0</v>
      </c>
      <c r="EW235" s="237">
        <f t="shared" ref="EW235:EW236" si="5460">IF($I235&lt;=15,EL235/2,EL235)</f>
        <v>0</v>
      </c>
      <c r="EX235" s="237">
        <f t="shared" ref="EX235:EX236" si="5461">IF($I235&lt;=15,EM235/2,EM235)</f>
        <v>0</v>
      </c>
      <c r="EY235" s="237">
        <f t="shared" ref="EY235:EY236" si="5462">IF($I235&lt;=15,EN235/2,EN235)</f>
        <v>0</v>
      </c>
      <c r="EZ235" s="237">
        <f t="shared" ref="EZ235:EZ236" si="5463">IF($I235&lt;=15,EO235/2,EO235)</f>
        <v>0</v>
      </c>
      <c r="FA235" s="237">
        <f t="shared" ref="FA235:FA236" si="5464">IF($I235&lt;=15,EP235/2,EP235)</f>
        <v>0</v>
      </c>
      <c r="FB235" s="237">
        <f t="shared" ref="FB235:FB236" si="5465">IF($I235&lt;=15,EQ235/2,EQ235)</f>
        <v>0</v>
      </c>
      <c r="FC235" s="237">
        <f t="shared" ref="FC235:FC236" si="5466">IF($I235&lt;=15,ER235/2,ER235)</f>
        <v>0</v>
      </c>
      <c r="FD235" s="237">
        <f t="shared" ref="FD235:FD236" si="5467">IF($I235&lt;=15,ES235/2,ES235)</f>
        <v>0</v>
      </c>
      <c r="FE235" s="237">
        <f t="shared" ref="FE235:FE236" si="5468">IF($I235&lt;=15,ET235/2,ET235)</f>
        <v>0</v>
      </c>
      <c r="FF235" s="237">
        <f t="shared" ref="FF235:FF236" si="5469">IF($I235&lt;=15,EU235/2,EU235)</f>
        <v>0</v>
      </c>
      <c r="FG235" s="247"/>
      <c r="FH235" s="247"/>
      <c r="FI235" s="247"/>
      <c r="FJ235" s="247"/>
      <c r="FK235" s="247"/>
      <c r="FL235" s="247"/>
      <c r="FN235" s="1362">
        <f t="shared" ref="FN235:FN236" si="5470">(((F235/30/8)*1.5)*(Q235+U235+Y235))-(AZ235+BI235+BR235)</f>
        <v>0</v>
      </c>
      <c r="FO235" s="1362">
        <f t="shared" ref="FO235:FO236" si="5471">(((F235/30/8)*2)*(S235+W235+AA235))-(BB235+BK235+BT235)</f>
        <v>0</v>
      </c>
      <c r="FP235" s="1364">
        <f t="shared" ref="FP235:FP236" si="5472">(SUM(AW235:CF235))-(SUM(CR235:DR235))</f>
        <v>0</v>
      </c>
      <c r="FQ235" s="1362">
        <f t="shared" ref="FQ235:FQ236" si="5473">(F235/30*I235)-(CR235+DA235+DJ235)</f>
        <v>0</v>
      </c>
      <c r="FR235" s="1363">
        <f t="shared" ref="FR235:FR236" si="5474">(SUM(EL235:EU235))-((SUM(EW235:FF235))*$FR$5)</f>
        <v>0</v>
      </c>
    </row>
    <row r="236" spans="1:174" s="246" customFormat="1" ht="15" customHeight="1" outlineLevel="1">
      <c r="B236" s="302"/>
      <c r="C236" s="227" t="s">
        <v>946</v>
      </c>
      <c r="D236" s="228" t="s">
        <v>127</v>
      </c>
      <c r="E236" s="228" t="s">
        <v>16</v>
      </c>
      <c r="F236" s="231">
        <v>4002.28</v>
      </c>
      <c r="G236" s="230">
        <v>250</v>
      </c>
      <c r="H236" s="962">
        <f t="shared" si="5415"/>
        <v>4252.2800000000007</v>
      </c>
      <c r="I236" s="231">
        <v>15</v>
      </c>
      <c r="J236" s="234">
        <v>0</v>
      </c>
      <c r="K236" s="957">
        <v>0</v>
      </c>
      <c r="L236" s="957">
        <v>1</v>
      </c>
      <c r="M236" s="233">
        <v>0</v>
      </c>
      <c r="N236" s="233">
        <v>0</v>
      </c>
      <c r="O236" s="234">
        <f t="shared" si="5416"/>
        <v>1</v>
      </c>
      <c r="P236" s="246" t="s">
        <v>947</v>
      </c>
      <c r="Q236" s="236"/>
      <c r="R236" s="231">
        <f t="shared" si="5417"/>
        <v>0</v>
      </c>
      <c r="S236" s="237"/>
      <c r="T236" s="231">
        <f t="shared" si="5418"/>
        <v>0</v>
      </c>
      <c r="U236" s="237"/>
      <c r="V236" s="231">
        <f t="shared" si="5419"/>
        <v>0</v>
      </c>
      <c r="W236" s="236"/>
      <c r="X236" s="231">
        <f t="shared" si="5420"/>
        <v>0</v>
      </c>
      <c r="Y236" s="237"/>
      <c r="Z236" s="231">
        <f t="shared" si="5421"/>
        <v>0</v>
      </c>
      <c r="AA236" s="238"/>
      <c r="AB236" s="231">
        <f t="shared" si="5422"/>
        <v>0</v>
      </c>
      <c r="AC236" s="239"/>
      <c r="AD236" s="240">
        <f t="shared" si="5423"/>
        <v>0</v>
      </c>
      <c r="AE236" s="239"/>
      <c r="AF236" s="240">
        <f t="shared" si="5424"/>
        <v>0</v>
      </c>
      <c r="AG236" s="240"/>
      <c r="AH236" s="240">
        <f t="shared" ref="AH236" si="5475">(($F236/30/8)*1.5)*AG236</f>
        <v>0</v>
      </c>
      <c r="AI236" s="239"/>
      <c r="AJ236" s="240">
        <f t="shared" ref="AJ236" si="5476">(($F236/30/8)*2)*AI236</f>
        <v>0</v>
      </c>
      <c r="AK236" s="241"/>
      <c r="AL236" s="241"/>
      <c r="AM236" s="241">
        <f>4002.28/30*1</f>
        <v>133.40933333333334</v>
      </c>
      <c r="AN236" s="241"/>
      <c r="AO236" s="241"/>
      <c r="AP236" s="241"/>
      <c r="AQ236" s="241"/>
      <c r="AR236" s="241"/>
      <c r="AS236" s="241"/>
      <c r="AT236" s="241"/>
      <c r="AU236" s="230"/>
      <c r="AV236" s="270"/>
      <c r="AW236" s="231">
        <f t="shared" si="5425"/>
        <v>0</v>
      </c>
      <c r="AX236" s="269">
        <f t="shared" si="5426"/>
        <v>0</v>
      </c>
      <c r="AY236" s="231">
        <f t="shared" si="5427"/>
        <v>0</v>
      </c>
      <c r="AZ236" s="231">
        <f t="shared" si="5428"/>
        <v>0</v>
      </c>
      <c r="BA236" s="231">
        <f t="shared" si="5429"/>
        <v>0</v>
      </c>
      <c r="BB236" s="231">
        <f t="shared" si="5430"/>
        <v>0</v>
      </c>
      <c r="BC236" s="231">
        <f t="shared" si="5431"/>
        <v>0</v>
      </c>
      <c r="BD236" s="231">
        <f t="shared" si="5432"/>
        <v>0</v>
      </c>
      <c r="BE236" s="231">
        <f t="shared" si="5433"/>
        <v>0</v>
      </c>
      <c r="BF236" s="231">
        <f t="shared" si="5337"/>
        <v>0</v>
      </c>
      <c r="BG236" s="739">
        <f t="shared" si="5338"/>
        <v>0</v>
      </c>
      <c r="BH236" s="231">
        <f t="shared" si="5434"/>
        <v>0</v>
      </c>
      <c r="BI236" s="231">
        <f t="shared" si="5435"/>
        <v>0</v>
      </c>
      <c r="BJ236" s="231">
        <f t="shared" si="5436"/>
        <v>0</v>
      </c>
      <c r="BK236" s="231">
        <f t="shared" si="5437"/>
        <v>0</v>
      </c>
      <c r="BL236" s="231">
        <f t="shared" si="5438"/>
        <v>0</v>
      </c>
      <c r="BM236" s="231">
        <f t="shared" si="5439"/>
        <v>0</v>
      </c>
      <c r="BN236" s="230">
        <f t="shared" si="5440"/>
        <v>0</v>
      </c>
      <c r="BO236" s="231">
        <f t="shared" si="5346"/>
        <v>2001.14</v>
      </c>
      <c r="BP236" s="231">
        <f>(($G236/30)*$I236)*$L236+8.33</f>
        <v>133.33000000000001</v>
      </c>
      <c r="BQ236" s="231">
        <f t="shared" si="5441"/>
        <v>0</v>
      </c>
      <c r="BR236" s="231">
        <f t="shared" si="5442"/>
        <v>0</v>
      </c>
      <c r="BS236" s="231">
        <f t="shared" si="5443"/>
        <v>0</v>
      </c>
      <c r="BT236" s="231">
        <f t="shared" si="5444"/>
        <v>0</v>
      </c>
      <c r="BU236" s="231">
        <f t="shared" si="5445"/>
        <v>133.40933333333334</v>
      </c>
      <c r="BV236" s="231">
        <f t="shared" si="5446"/>
        <v>270.44740053333334</v>
      </c>
      <c r="BW236" s="231">
        <f t="shared" si="5447"/>
        <v>2538.3267338666669</v>
      </c>
      <c r="BX236" s="243">
        <f t="shared" si="5354"/>
        <v>0</v>
      </c>
      <c r="BY236" s="244">
        <f t="shared" si="5355"/>
        <v>0</v>
      </c>
      <c r="BZ236" s="244">
        <f t="shared" si="5448"/>
        <v>0</v>
      </c>
      <c r="CA236" s="244">
        <f t="shared" si="5449"/>
        <v>0</v>
      </c>
      <c r="CB236" s="244">
        <f t="shared" si="5450"/>
        <v>0</v>
      </c>
      <c r="CC236" s="244">
        <f t="shared" si="5451"/>
        <v>0</v>
      </c>
      <c r="CD236" s="244">
        <f t="shared" ref="CD236" si="5477">AN236+AS236</f>
        <v>0</v>
      </c>
      <c r="CE236" s="244">
        <f t="shared" ref="CE236" si="5478">(BX236+CA236+CC236)*0.1267</f>
        <v>0</v>
      </c>
      <c r="CF236" s="244">
        <f t="shared" ref="CF236" si="5479">SUM(BX236:CE236)-BZ236-CB236</f>
        <v>0</v>
      </c>
      <c r="CG236" s="244">
        <f t="shared" ref="CG236" si="5480">(($F236/30)*$I236)*N236</f>
        <v>0</v>
      </c>
      <c r="CH236" s="244">
        <f t="shared" si="5364"/>
        <v>0</v>
      </c>
      <c r="CI236" s="244">
        <f t="shared" ref="CI236" si="5481">+AG236</f>
        <v>0</v>
      </c>
      <c r="CJ236" s="244">
        <f t="shared" si="5452"/>
        <v>0</v>
      </c>
      <c r="CK236" s="244">
        <f t="shared" si="5453"/>
        <v>0</v>
      </c>
      <c r="CL236" s="244">
        <f t="shared" si="5454"/>
        <v>0</v>
      </c>
      <c r="CM236" s="244">
        <f t="shared" ref="CM236" si="5482">AO236+AT236</f>
        <v>0</v>
      </c>
      <c r="CN236" s="244">
        <f t="shared" ref="CN236" si="5483">(CG236+CJ236+CL236)*0.1267</f>
        <v>0</v>
      </c>
      <c r="CO236" s="245">
        <f t="shared" ref="CO236" si="5484">SUM(CG236:CN236)-CI236-CK236</f>
        <v>0</v>
      </c>
      <c r="CQ236" s="229" t="s">
        <v>343</v>
      </c>
      <c r="CR236" s="231">
        <f t="shared" si="5372"/>
        <v>0</v>
      </c>
      <c r="CS236" s="231">
        <f t="shared" si="5373"/>
        <v>0</v>
      </c>
      <c r="CT236" s="231">
        <f t="shared" si="5374"/>
        <v>0</v>
      </c>
      <c r="CU236" s="231">
        <f t="shared" si="5375"/>
        <v>0</v>
      </c>
      <c r="CV236" s="231">
        <f t="shared" si="5376"/>
        <v>0</v>
      </c>
      <c r="CW236" s="231">
        <f t="shared" si="5377"/>
        <v>0</v>
      </c>
      <c r="CX236" s="231">
        <f t="shared" si="5378"/>
        <v>0</v>
      </c>
      <c r="CY236" s="231">
        <f t="shared" si="5455"/>
        <v>0</v>
      </c>
      <c r="CZ236" s="231">
        <f t="shared" si="5456"/>
        <v>0</v>
      </c>
      <c r="DA236" s="231">
        <f t="shared" si="5381"/>
        <v>0</v>
      </c>
      <c r="DB236" s="231">
        <f t="shared" si="5382"/>
        <v>0</v>
      </c>
      <c r="DC236" s="269">
        <f t="shared" si="5383"/>
        <v>0</v>
      </c>
      <c r="DD236" s="269">
        <f t="shared" si="5384"/>
        <v>0</v>
      </c>
      <c r="DE236" s="269">
        <f t="shared" si="5385"/>
        <v>0</v>
      </c>
      <c r="DF236" s="231">
        <f t="shared" si="5386"/>
        <v>0</v>
      </c>
      <c r="DG236" s="231">
        <f t="shared" si="5387"/>
        <v>0</v>
      </c>
      <c r="DH236" s="231">
        <f t="shared" si="5388"/>
        <v>0</v>
      </c>
      <c r="DI236" s="231">
        <f t="shared" si="5457"/>
        <v>0</v>
      </c>
      <c r="DJ236" s="240">
        <f t="shared" si="5390"/>
        <v>2001.14</v>
      </c>
      <c r="DK236" s="240">
        <f t="shared" si="5391"/>
        <v>133.33000000000001</v>
      </c>
      <c r="DL236" s="240">
        <f t="shared" si="5392"/>
        <v>0</v>
      </c>
      <c r="DM236" s="240">
        <f t="shared" si="5393"/>
        <v>0</v>
      </c>
      <c r="DN236" s="240">
        <f t="shared" si="5394"/>
        <v>0</v>
      </c>
      <c r="DO236" s="240">
        <f t="shared" si="5395"/>
        <v>0</v>
      </c>
      <c r="DP236" s="240">
        <f t="shared" si="5396"/>
        <v>133.40933333333334</v>
      </c>
      <c r="DQ236" s="240">
        <f t="shared" si="5397"/>
        <v>270.44740053333334</v>
      </c>
      <c r="DR236" s="240">
        <f t="shared" si="5458"/>
        <v>2538.3267338666669</v>
      </c>
      <c r="DS236" s="271"/>
      <c r="DT236" s="272"/>
      <c r="DU236" s="272"/>
      <c r="DV236" s="272"/>
      <c r="DW236" s="272"/>
      <c r="DX236" s="272"/>
      <c r="DY236" s="272"/>
      <c r="DZ236" s="272"/>
      <c r="EA236" s="272"/>
      <c r="EB236" s="272"/>
      <c r="EC236" s="272"/>
      <c r="ED236" s="272"/>
      <c r="EE236" s="272"/>
      <c r="EF236" s="272"/>
      <c r="EG236" s="272"/>
      <c r="EH236" s="272"/>
      <c r="EI236" s="272"/>
      <c r="EJ236" s="273"/>
      <c r="EL236" s="228"/>
      <c r="EM236" s="228"/>
      <c r="EN236" s="229"/>
      <c r="EO236" s="228"/>
      <c r="EP236" s="229"/>
      <c r="EQ236" s="229"/>
      <c r="ER236" s="229"/>
      <c r="ES236" s="229"/>
      <c r="ET236" s="228"/>
      <c r="EU236" s="229">
        <f t="shared" si="5459"/>
        <v>0</v>
      </c>
      <c r="EW236" s="237">
        <f t="shared" si="5460"/>
        <v>0</v>
      </c>
      <c r="EX236" s="237">
        <f t="shared" si="5461"/>
        <v>0</v>
      </c>
      <c r="EY236" s="237">
        <f t="shared" si="5462"/>
        <v>0</v>
      </c>
      <c r="EZ236" s="237">
        <f t="shared" si="5463"/>
        <v>0</v>
      </c>
      <c r="FA236" s="237">
        <f t="shared" si="5464"/>
        <v>0</v>
      </c>
      <c r="FB236" s="237">
        <f t="shared" si="5465"/>
        <v>0</v>
      </c>
      <c r="FC236" s="237">
        <f t="shared" si="5466"/>
        <v>0</v>
      </c>
      <c r="FD236" s="237">
        <f t="shared" si="5467"/>
        <v>0</v>
      </c>
      <c r="FE236" s="237">
        <f t="shared" si="5468"/>
        <v>0</v>
      </c>
      <c r="FF236" s="237">
        <f t="shared" si="5469"/>
        <v>0</v>
      </c>
      <c r="FG236" s="247"/>
      <c r="FH236" s="247"/>
      <c r="FI236" s="247"/>
      <c r="FJ236" s="247"/>
      <c r="FK236" s="247"/>
      <c r="FL236" s="247"/>
      <c r="FN236" s="1362">
        <f t="shared" si="5470"/>
        <v>0</v>
      </c>
      <c r="FO236" s="1362">
        <f t="shared" si="5471"/>
        <v>0</v>
      </c>
      <c r="FP236" s="1364">
        <f t="shared" si="5472"/>
        <v>0</v>
      </c>
      <c r="FQ236" s="1362">
        <f t="shared" si="5473"/>
        <v>0</v>
      </c>
      <c r="FR236" s="1363">
        <f t="shared" si="5474"/>
        <v>0</v>
      </c>
    </row>
    <row r="237" spans="1:174" s="246" customFormat="1" ht="15" customHeight="1" outlineLevel="1">
      <c r="B237" s="302"/>
      <c r="C237" s="227" t="s">
        <v>952</v>
      </c>
      <c r="D237" s="228" t="s">
        <v>127</v>
      </c>
      <c r="E237" s="228" t="s">
        <v>16</v>
      </c>
      <c r="F237" s="231">
        <v>4002.28</v>
      </c>
      <c r="G237" s="230">
        <v>250</v>
      </c>
      <c r="H237" s="962">
        <f t="shared" ref="H237" si="5485">+F237+G237</f>
        <v>4252.2800000000007</v>
      </c>
      <c r="I237" s="231">
        <v>15</v>
      </c>
      <c r="J237" s="234">
        <v>0</v>
      </c>
      <c r="K237" s="957">
        <v>0</v>
      </c>
      <c r="L237" s="957">
        <v>1</v>
      </c>
      <c r="M237" s="233">
        <v>0</v>
      </c>
      <c r="N237" s="233">
        <v>0</v>
      </c>
      <c r="O237" s="234">
        <f t="shared" ref="O237" si="5486">SUM(J237:N237)</f>
        <v>1</v>
      </c>
      <c r="P237" s="246" t="s">
        <v>953</v>
      </c>
      <c r="Q237" s="236"/>
      <c r="R237" s="231">
        <f t="shared" ref="R237" si="5487">($F237/30/8*1.5)*Q237</f>
        <v>0</v>
      </c>
      <c r="S237" s="237"/>
      <c r="T237" s="231">
        <f t="shared" ref="T237" si="5488">($F237/30/8*2)*S237</f>
        <v>0</v>
      </c>
      <c r="U237" s="237"/>
      <c r="V237" s="231">
        <f t="shared" ref="V237" si="5489">($F237/30/8*1.5)*U237</f>
        <v>0</v>
      </c>
      <c r="W237" s="236"/>
      <c r="X237" s="231">
        <f t="shared" ref="X237" si="5490">($F237/30/8*2)*W237</f>
        <v>0</v>
      </c>
      <c r="Y237" s="237"/>
      <c r="Z237" s="231">
        <f t="shared" ref="Z237" si="5491">(($F237/30/8)*1.5)*Y237</f>
        <v>0</v>
      </c>
      <c r="AA237" s="238"/>
      <c r="AB237" s="231">
        <f t="shared" ref="AB237" si="5492">(($F237/30/8)*2)*AA237</f>
        <v>0</v>
      </c>
      <c r="AC237" s="239"/>
      <c r="AD237" s="240">
        <f t="shared" ref="AD237" si="5493">(($F237/30/8)*1.5)*AC237</f>
        <v>0</v>
      </c>
      <c r="AE237" s="239"/>
      <c r="AF237" s="240">
        <f t="shared" ref="AF237" si="5494">(($F237/30/8)*2)*AE237</f>
        <v>0</v>
      </c>
      <c r="AG237" s="240"/>
      <c r="AH237" s="240">
        <f t="shared" ref="AH237" si="5495">(($F237/30/8)*1.5)*AG237</f>
        <v>0</v>
      </c>
      <c r="AI237" s="239"/>
      <c r="AJ237" s="240">
        <f t="shared" ref="AJ237" si="5496">(($F237/30/8)*2)*AI237</f>
        <v>0</v>
      </c>
      <c r="AK237" s="241"/>
      <c r="AL237" s="241"/>
      <c r="AM237" s="241">
        <f>4002.28/30*1</f>
        <v>133.40933333333334</v>
      </c>
      <c r="AN237" s="241"/>
      <c r="AO237" s="241"/>
      <c r="AP237" s="241"/>
      <c r="AQ237" s="241"/>
      <c r="AR237" s="241"/>
      <c r="AS237" s="241"/>
      <c r="AT237" s="241"/>
      <c r="AU237" s="230"/>
      <c r="AV237" s="270"/>
      <c r="AW237" s="231">
        <f t="shared" ref="AW237" si="5497">((F237/30)*I237)*$J237</f>
        <v>0</v>
      </c>
      <c r="AX237" s="269">
        <f t="shared" ref="AX237" si="5498">((G237/30)*I237)*$J237</f>
        <v>0</v>
      </c>
      <c r="AY237" s="231">
        <f t="shared" ref="AY237" si="5499">Q237</f>
        <v>0</v>
      </c>
      <c r="AZ237" s="231">
        <f t="shared" ref="AZ237" si="5500">R237</f>
        <v>0</v>
      </c>
      <c r="BA237" s="231">
        <f t="shared" ref="BA237" si="5501">S237</f>
        <v>0</v>
      </c>
      <c r="BB237" s="231">
        <f t="shared" ref="BB237" si="5502">T237</f>
        <v>0</v>
      </c>
      <c r="BC237" s="231">
        <f t="shared" ref="BC237" si="5503">AK237+AP237</f>
        <v>0</v>
      </c>
      <c r="BD237" s="231">
        <f t="shared" ref="BD237" si="5504">(AW237+AZ237+BB237+BC237)*0.1267</f>
        <v>0</v>
      </c>
      <c r="BE237" s="231">
        <f t="shared" ref="BE237" si="5505">SUM(AW237:BD237)-AY237-BA237</f>
        <v>0</v>
      </c>
      <c r="BF237" s="231">
        <f t="shared" si="5337"/>
        <v>0</v>
      </c>
      <c r="BG237" s="739">
        <f t="shared" si="5338"/>
        <v>0</v>
      </c>
      <c r="BH237" s="231">
        <f t="shared" ref="BH237" si="5506">U237</f>
        <v>0</v>
      </c>
      <c r="BI237" s="231">
        <f t="shared" ref="BI237" si="5507">V237</f>
        <v>0</v>
      </c>
      <c r="BJ237" s="231">
        <f t="shared" ref="BJ237" si="5508">W237</f>
        <v>0</v>
      </c>
      <c r="BK237" s="231">
        <f t="shared" ref="BK237" si="5509">X237</f>
        <v>0</v>
      </c>
      <c r="BL237" s="231">
        <f t="shared" ref="BL237" si="5510">AL237+AQ237</f>
        <v>0</v>
      </c>
      <c r="BM237" s="231">
        <f t="shared" ref="BM237" si="5511">(+BF237+BI237+BK237+BL237)*0.1267</f>
        <v>0</v>
      </c>
      <c r="BN237" s="230">
        <f t="shared" ref="BN237" si="5512">SUM(BF237:BM237)-BH237-BJ237</f>
        <v>0</v>
      </c>
      <c r="BO237" s="231">
        <f t="shared" si="5346"/>
        <v>2001.14</v>
      </c>
      <c r="BP237" s="231">
        <f>(($G237/30)*$I237)*$L237+8.33</f>
        <v>133.33000000000001</v>
      </c>
      <c r="BQ237" s="231">
        <f t="shared" ref="BQ237" si="5513">Y237</f>
        <v>0</v>
      </c>
      <c r="BR237" s="231">
        <f t="shared" ref="BR237" si="5514">Z237</f>
        <v>0</v>
      </c>
      <c r="BS237" s="231">
        <f t="shared" ref="BS237" si="5515">AA237</f>
        <v>0</v>
      </c>
      <c r="BT237" s="231">
        <f t="shared" ref="BT237" si="5516">AB237</f>
        <v>0</v>
      </c>
      <c r="BU237" s="231">
        <f t="shared" ref="BU237" si="5517">AM237+AR237</f>
        <v>133.40933333333334</v>
      </c>
      <c r="BV237" s="231">
        <f t="shared" ref="BV237" si="5518">(BO237+BR237+BT237+BU237)*0.1267</f>
        <v>270.44740053333334</v>
      </c>
      <c r="BW237" s="231">
        <f t="shared" ref="BW237" si="5519">SUM(BO237:BV237)-BQ237-BS237</f>
        <v>2538.3267338666669</v>
      </c>
      <c r="BX237" s="243">
        <f t="shared" si="5354"/>
        <v>0</v>
      </c>
      <c r="BY237" s="244">
        <f t="shared" si="5355"/>
        <v>0</v>
      </c>
      <c r="BZ237" s="244">
        <f t="shared" ref="BZ237" si="5520">AC237</f>
        <v>0</v>
      </c>
      <c r="CA237" s="244">
        <f t="shared" ref="CA237" si="5521">AD237</f>
        <v>0</v>
      </c>
      <c r="CB237" s="244">
        <f t="shared" ref="CB237" si="5522">AE237</f>
        <v>0</v>
      </c>
      <c r="CC237" s="244">
        <f t="shared" ref="CC237" si="5523">AF237</f>
        <v>0</v>
      </c>
      <c r="CD237" s="244">
        <f t="shared" ref="CD237" si="5524">AN237+AS237</f>
        <v>0</v>
      </c>
      <c r="CE237" s="244">
        <f t="shared" ref="CE237" si="5525">(BX237+CA237+CC237)*0.1267</f>
        <v>0</v>
      </c>
      <c r="CF237" s="244">
        <f t="shared" ref="CF237" si="5526">SUM(BX237:CE237)-BZ237-CB237</f>
        <v>0</v>
      </c>
      <c r="CG237" s="244">
        <f t="shared" ref="CG237" si="5527">(($F237/30)*$I237)*N237</f>
        <v>0</v>
      </c>
      <c r="CH237" s="244">
        <f t="shared" si="5364"/>
        <v>0</v>
      </c>
      <c r="CI237" s="244">
        <f t="shared" ref="CI237" si="5528">+AG237</f>
        <v>0</v>
      </c>
      <c r="CJ237" s="244">
        <f t="shared" ref="CJ237" si="5529">AH237</f>
        <v>0</v>
      </c>
      <c r="CK237" s="244">
        <f t="shared" ref="CK237" si="5530">AI237</f>
        <v>0</v>
      </c>
      <c r="CL237" s="244">
        <f t="shared" ref="CL237" si="5531">AJ237</f>
        <v>0</v>
      </c>
      <c r="CM237" s="244">
        <f t="shared" ref="CM237" si="5532">AO237+AT237</f>
        <v>0</v>
      </c>
      <c r="CN237" s="244">
        <f t="shared" ref="CN237" si="5533">(CG237+CJ237+CL237)*0.1267</f>
        <v>0</v>
      </c>
      <c r="CO237" s="245">
        <f t="shared" ref="CO237" si="5534">SUM(CG237:CN237)-CI237-CK237</f>
        <v>0</v>
      </c>
      <c r="CQ237" s="229" t="s">
        <v>343</v>
      </c>
      <c r="CR237" s="231">
        <f t="shared" si="5372"/>
        <v>0</v>
      </c>
      <c r="CS237" s="231">
        <f t="shared" si="5373"/>
        <v>0</v>
      </c>
      <c r="CT237" s="231">
        <f t="shared" si="5374"/>
        <v>0</v>
      </c>
      <c r="CU237" s="231">
        <f t="shared" si="5375"/>
        <v>0</v>
      </c>
      <c r="CV237" s="231">
        <f t="shared" si="5376"/>
        <v>0</v>
      </c>
      <c r="CW237" s="231">
        <f t="shared" si="5377"/>
        <v>0</v>
      </c>
      <c r="CX237" s="231">
        <f t="shared" si="5378"/>
        <v>0</v>
      </c>
      <c r="CY237" s="231">
        <f t="shared" ref="CY237" si="5535">IF($CQ237="PROQUIMA",$BD237+$BM237+$BV237+$CE237+CN237,0)</f>
        <v>0</v>
      </c>
      <c r="CZ237" s="231">
        <f t="shared" ref="CZ237" si="5536">SUM(CR237:CY237)-CT237-CV237</f>
        <v>0</v>
      </c>
      <c r="DA237" s="231">
        <f t="shared" si="5381"/>
        <v>0</v>
      </c>
      <c r="DB237" s="231">
        <f t="shared" si="5382"/>
        <v>0</v>
      </c>
      <c r="DC237" s="269">
        <f t="shared" si="5383"/>
        <v>0</v>
      </c>
      <c r="DD237" s="269">
        <f t="shared" si="5384"/>
        <v>0</v>
      </c>
      <c r="DE237" s="269">
        <f t="shared" si="5385"/>
        <v>0</v>
      </c>
      <c r="DF237" s="231">
        <f t="shared" si="5386"/>
        <v>0</v>
      </c>
      <c r="DG237" s="231">
        <f t="shared" si="5387"/>
        <v>0</v>
      </c>
      <c r="DH237" s="231">
        <f t="shared" si="5388"/>
        <v>0</v>
      </c>
      <c r="DI237" s="231">
        <f t="shared" ref="DI237" si="5537">SUM(DA237:DH237)-DC237-DE237</f>
        <v>0</v>
      </c>
      <c r="DJ237" s="240">
        <f t="shared" si="5390"/>
        <v>2001.14</v>
      </c>
      <c r="DK237" s="240">
        <f t="shared" si="5391"/>
        <v>133.33000000000001</v>
      </c>
      <c r="DL237" s="240">
        <f t="shared" si="5392"/>
        <v>0</v>
      </c>
      <c r="DM237" s="240">
        <f t="shared" si="5393"/>
        <v>0</v>
      </c>
      <c r="DN237" s="240">
        <f t="shared" si="5394"/>
        <v>0</v>
      </c>
      <c r="DO237" s="240">
        <f t="shared" si="5395"/>
        <v>0</v>
      </c>
      <c r="DP237" s="240">
        <f t="shared" si="5396"/>
        <v>133.40933333333334</v>
      </c>
      <c r="DQ237" s="240">
        <f t="shared" si="5397"/>
        <v>270.44740053333334</v>
      </c>
      <c r="DR237" s="240">
        <f t="shared" ref="DR237" si="5538">SUM(DJ237:DQ237)-DL237-DN237</f>
        <v>2538.3267338666669</v>
      </c>
      <c r="DS237" s="271"/>
      <c r="DT237" s="272"/>
      <c r="DU237" s="272"/>
      <c r="DV237" s="272"/>
      <c r="DW237" s="272"/>
      <c r="DX237" s="272"/>
      <c r="DY237" s="272"/>
      <c r="DZ237" s="272"/>
      <c r="EA237" s="272"/>
      <c r="EB237" s="272"/>
      <c r="EC237" s="272"/>
      <c r="ED237" s="272"/>
      <c r="EE237" s="272"/>
      <c r="EF237" s="272"/>
      <c r="EG237" s="272"/>
      <c r="EH237" s="272"/>
      <c r="EI237" s="272"/>
      <c r="EJ237" s="273"/>
      <c r="EL237" s="228"/>
      <c r="EM237" s="228"/>
      <c r="EN237" s="229"/>
      <c r="EO237" s="228"/>
      <c r="EP237" s="229"/>
      <c r="EQ237" s="229"/>
      <c r="ER237" s="229"/>
      <c r="ES237" s="229"/>
      <c r="ET237" s="228"/>
      <c r="EU237" s="229">
        <f t="shared" ref="EU237" si="5539">+EP237+EQ237+ER237</f>
        <v>0</v>
      </c>
      <c r="EW237" s="237">
        <f t="shared" ref="EW237" si="5540">IF($I237&lt;=15,EL237/2,EL237)</f>
        <v>0</v>
      </c>
      <c r="EX237" s="237">
        <f t="shared" ref="EX237" si="5541">IF($I237&lt;=15,EM237/2,EM237)</f>
        <v>0</v>
      </c>
      <c r="EY237" s="237">
        <f t="shared" ref="EY237" si="5542">IF($I237&lt;=15,EN237/2,EN237)</f>
        <v>0</v>
      </c>
      <c r="EZ237" s="237">
        <f t="shared" ref="EZ237" si="5543">IF($I237&lt;=15,EO237/2,EO237)</f>
        <v>0</v>
      </c>
      <c r="FA237" s="237">
        <f t="shared" ref="FA237" si="5544">IF($I237&lt;=15,EP237/2,EP237)</f>
        <v>0</v>
      </c>
      <c r="FB237" s="237">
        <f t="shared" ref="FB237" si="5545">IF($I237&lt;=15,EQ237/2,EQ237)</f>
        <v>0</v>
      </c>
      <c r="FC237" s="237">
        <f t="shared" ref="FC237" si="5546">IF($I237&lt;=15,ER237/2,ER237)</f>
        <v>0</v>
      </c>
      <c r="FD237" s="237">
        <f t="shared" ref="FD237" si="5547">IF($I237&lt;=15,ES237/2,ES237)</f>
        <v>0</v>
      </c>
      <c r="FE237" s="237">
        <f t="shared" ref="FE237" si="5548">IF($I237&lt;=15,ET237/2,ET237)</f>
        <v>0</v>
      </c>
      <c r="FF237" s="237">
        <f t="shared" ref="FF237" si="5549">IF($I237&lt;=15,EU237/2,EU237)</f>
        <v>0</v>
      </c>
      <c r="FG237" s="247"/>
      <c r="FH237" s="247"/>
      <c r="FI237" s="247"/>
      <c r="FJ237" s="247"/>
      <c r="FK237" s="247"/>
      <c r="FL237" s="247"/>
      <c r="FN237" s="1362">
        <f t="shared" ref="FN237" si="5550">(((F237/30/8)*1.5)*(Q237+U237+Y237))-(AZ237+BI237+BR237)</f>
        <v>0</v>
      </c>
      <c r="FO237" s="1362">
        <f t="shared" ref="FO237" si="5551">(((F237/30/8)*2)*(S237+W237+AA237))-(BB237+BK237+BT237)</f>
        <v>0</v>
      </c>
      <c r="FP237" s="1364">
        <f t="shared" ref="FP237" si="5552">(SUM(AW237:CF237))-(SUM(CR237:DR237))</f>
        <v>0</v>
      </c>
      <c r="FQ237" s="1362">
        <f t="shared" ref="FQ237" si="5553">(F237/30*I237)-(CR237+DA237+DJ237)</f>
        <v>0</v>
      </c>
      <c r="FR237" s="1363">
        <f t="shared" ref="FR237" si="5554">(SUM(EL237:EU237))-((SUM(EW237:FF237))*$FR$5)</f>
        <v>0</v>
      </c>
    </row>
    <row r="238" spans="1:174" s="246" customFormat="1" ht="15" customHeight="1" outlineLevel="1">
      <c r="B238" s="302"/>
      <c r="C238" s="227" t="s">
        <v>948</v>
      </c>
      <c r="D238" s="228" t="s">
        <v>127</v>
      </c>
      <c r="E238" s="228" t="s">
        <v>16</v>
      </c>
      <c r="F238" s="231">
        <v>4002.28</v>
      </c>
      <c r="G238" s="230">
        <v>250</v>
      </c>
      <c r="H238" s="962">
        <f t="shared" ref="H238" si="5555">+F238+G238</f>
        <v>4252.2800000000007</v>
      </c>
      <c r="I238" s="231">
        <v>12</v>
      </c>
      <c r="J238" s="234">
        <v>0</v>
      </c>
      <c r="K238" s="957">
        <v>0</v>
      </c>
      <c r="L238" s="957">
        <v>1</v>
      </c>
      <c r="M238" s="233">
        <v>0</v>
      </c>
      <c r="N238" s="233">
        <v>0</v>
      </c>
      <c r="O238" s="234">
        <f t="shared" ref="O238" si="5556">SUM(J238:N238)</f>
        <v>1</v>
      </c>
      <c r="P238" s="246" t="s">
        <v>949</v>
      </c>
      <c r="Q238" s="236"/>
      <c r="R238" s="231">
        <f t="shared" ref="R238" si="5557">($F238/30/8*1.5)*Q238</f>
        <v>0</v>
      </c>
      <c r="S238" s="237"/>
      <c r="T238" s="231">
        <f t="shared" ref="T238" si="5558">($F238/30/8*2)*S238</f>
        <v>0</v>
      </c>
      <c r="U238" s="237"/>
      <c r="V238" s="231">
        <f t="shared" ref="V238" si="5559">($F238/30/8*1.5)*U238</f>
        <v>0</v>
      </c>
      <c r="W238" s="236"/>
      <c r="X238" s="231">
        <f t="shared" ref="X238" si="5560">($F238/30/8*2)*W238</f>
        <v>0</v>
      </c>
      <c r="Y238" s="237"/>
      <c r="Z238" s="231">
        <f t="shared" ref="Z238" si="5561">(($F238/30/8)*1.5)*Y238</f>
        <v>0</v>
      </c>
      <c r="AA238" s="238"/>
      <c r="AB238" s="231">
        <f t="shared" ref="AB238" si="5562">(($F238/30/8)*2)*AA238</f>
        <v>0</v>
      </c>
      <c r="AC238" s="239"/>
      <c r="AD238" s="240">
        <f t="shared" ref="AD238" si="5563">(($F238/30/8)*1.5)*AC238</f>
        <v>0</v>
      </c>
      <c r="AE238" s="239"/>
      <c r="AF238" s="240">
        <f t="shared" ref="AF238" si="5564">(($F238/30/8)*2)*AE238</f>
        <v>0</v>
      </c>
      <c r="AG238" s="240"/>
      <c r="AH238" s="240">
        <f t="shared" ref="AH238" si="5565">(($F238/30/8)*1.5)*AG238</f>
        <v>0</v>
      </c>
      <c r="AI238" s="239"/>
      <c r="AJ238" s="240">
        <f t="shared" ref="AJ238" si="5566">(($F238/30/8)*2)*AI238</f>
        <v>0</v>
      </c>
      <c r="AK238" s="241"/>
      <c r="AL238" s="241"/>
      <c r="AM238" s="241"/>
      <c r="AN238" s="241"/>
      <c r="AO238" s="241"/>
      <c r="AP238" s="241"/>
      <c r="AQ238" s="241"/>
      <c r="AR238" s="241"/>
      <c r="AS238" s="241"/>
      <c r="AT238" s="241"/>
      <c r="AU238" s="230"/>
      <c r="AV238" s="270"/>
      <c r="AW238" s="231">
        <f t="shared" ref="AW238" si="5567">((F238/30)*I238)*$J238</f>
        <v>0</v>
      </c>
      <c r="AX238" s="269">
        <f t="shared" ref="AX238" si="5568">((G238/30)*I238)*$J238</f>
        <v>0</v>
      </c>
      <c r="AY238" s="231">
        <f t="shared" ref="AY238" si="5569">Q238</f>
        <v>0</v>
      </c>
      <c r="AZ238" s="231">
        <f t="shared" ref="AZ238" si="5570">R238</f>
        <v>0</v>
      </c>
      <c r="BA238" s="231">
        <f t="shared" ref="BA238" si="5571">S238</f>
        <v>0</v>
      </c>
      <c r="BB238" s="231">
        <f t="shared" ref="BB238" si="5572">T238</f>
        <v>0</v>
      </c>
      <c r="BC238" s="231">
        <f t="shared" ref="BC238" si="5573">AK238+AP238</f>
        <v>0</v>
      </c>
      <c r="BD238" s="231">
        <f t="shared" ref="BD238" si="5574">(AW238+AZ238+BB238+BC238)*0.1267</f>
        <v>0</v>
      </c>
      <c r="BE238" s="231">
        <f t="shared" ref="BE238" si="5575">SUM(AW238:BD238)-AY238-BA238</f>
        <v>0</v>
      </c>
      <c r="BF238" s="231">
        <f t="shared" si="5337"/>
        <v>0</v>
      </c>
      <c r="BG238" s="739">
        <f t="shared" si="5338"/>
        <v>0</v>
      </c>
      <c r="BH238" s="231">
        <f t="shared" ref="BH238" si="5576">U238</f>
        <v>0</v>
      </c>
      <c r="BI238" s="231">
        <f t="shared" ref="BI238" si="5577">V238</f>
        <v>0</v>
      </c>
      <c r="BJ238" s="231">
        <f t="shared" ref="BJ238" si="5578">W238</f>
        <v>0</v>
      </c>
      <c r="BK238" s="231">
        <f t="shared" ref="BK238" si="5579">X238</f>
        <v>0</v>
      </c>
      <c r="BL238" s="231">
        <f t="shared" ref="BL238" si="5580">AL238+AQ238</f>
        <v>0</v>
      </c>
      <c r="BM238" s="231">
        <f t="shared" ref="BM238" si="5581">(+BF238+BI238+BK238+BL238)*0.1267</f>
        <v>0</v>
      </c>
      <c r="BN238" s="230">
        <f t="shared" ref="BN238" si="5582">SUM(BF238:BM238)-BH238-BJ238</f>
        <v>0</v>
      </c>
      <c r="BO238" s="231">
        <f t="shared" si="5346"/>
        <v>1600.912</v>
      </c>
      <c r="BP238" s="231">
        <f>(($G238/30)*$I238)*$L238</f>
        <v>100</v>
      </c>
      <c r="BQ238" s="231">
        <f t="shared" ref="BQ238" si="5583">Y238</f>
        <v>0</v>
      </c>
      <c r="BR238" s="231">
        <f t="shared" ref="BR238" si="5584">Z238</f>
        <v>0</v>
      </c>
      <c r="BS238" s="231">
        <f t="shared" ref="BS238" si="5585">AA238</f>
        <v>0</v>
      </c>
      <c r="BT238" s="231">
        <f t="shared" ref="BT238" si="5586">AB238</f>
        <v>0</v>
      </c>
      <c r="BU238" s="231">
        <f t="shared" ref="BU238" si="5587">AM238+AR238</f>
        <v>0</v>
      </c>
      <c r="BV238" s="231">
        <f t="shared" ref="BV238" si="5588">(BO238+BR238+BT238+BU238)*0.1267</f>
        <v>202.83555040000002</v>
      </c>
      <c r="BW238" s="231">
        <f t="shared" ref="BW238" si="5589">SUM(BO238:BV238)-BQ238-BS238</f>
        <v>1903.7475504000001</v>
      </c>
      <c r="BX238" s="243">
        <f t="shared" si="5354"/>
        <v>0</v>
      </c>
      <c r="BY238" s="244">
        <f t="shared" si="5355"/>
        <v>0</v>
      </c>
      <c r="BZ238" s="244">
        <f t="shared" ref="BZ238" si="5590">AC238</f>
        <v>0</v>
      </c>
      <c r="CA238" s="244">
        <f t="shared" ref="CA238" si="5591">AD238</f>
        <v>0</v>
      </c>
      <c r="CB238" s="244">
        <f t="shared" ref="CB238" si="5592">AE238</f>
        <v>0</v>
      </c>
      <c r="CC238" s="244">
        <f t="shared" ref="CC238" si="5593">AF238</f>
        <v>0</v>
      </c>
      <c r="CD238" s="244">
        <f t="shared" ref="CD238" si="5594">AN238+AS238</f>
        <v>0</v>
      </c>
      <c r="CE238" s="244">
        <f t="shared" ref="CE238" si="5595">(BX238+CA238+CC238)*0.1267</f>
        <v>0</v>
      </c>
      <c r="CF238" s="244">
        <f t="shared" ref="CF238" si="5596">SUM(BX238:CE238)-BZ238-CB238</f>
        <v>0</v>
      </c>
      <c r="CG238" s="244">
        <f t="shared" ref="CG238" si="5597">(($F238/30)*$I238)*N238</f>
        <v>0</v>
      </c>
      <c r="CH238" s="244">
        <f t="shared" si="5364"/>
        <v>0</v>
      </c>
      <c r="CI238" s="244">
        <f t="shared" ref="CI238" si="5598">+AG238</f>
        <v>0</v>
      </c>
      <c r="CJ238" s="244">
        <f t="shared" ref="CJ238" si="5599">AH238</f>
        <v>0</v>
      </c>
      <c r="CK238" s="244">
        <f t="shared" ref="CK238" si="5600">AI238</f>
        <v>0</v>
      </c>
      <c r="CL238" s="244">
        <f t="shared" ref="CL238" si="5601">AJ238</f>
        <v>0</v>
      </c>
      <c r="CM238" s="244">
        <f t="shared" ref="CM238" si="5602">AO238+AT238</f>
        <v>0</v>
      </c>
      <c r="CN238" s="244">
        <f t="shared" ref="CN238" si="5603">(CG238+CJ238+CL238)*0.1267</f>
        <v>0</v>
      </c>
      <c r="CO238" s="245">
        <f t="shared" ref="CO238" si="5604">SUM(CG238:CN238)-CI238-CK238</f>
        <v>0</v>
      </c>
      <c r="CQ238" s="229" t="s">
        <v>343</v>
      </c>
      <c r="CR238" s="231">
        <f t="shared" si="5372"/>
        <v>0</v>
      </c>
      <c r="CS238" s="231">
        <f t="shared" si="5373"/>
        <v>0</v>
      </c>
      <c r="CT238" s="231">
        <f t="shared" si="5374"/>
        <v>0</v>
      </c>
      <c r="CU238" s="231">
        <f t="shared" si="5375"/>
        <v>0</v>
      </c>
      <c r="CV238" s="231">
        <f t="shared" si="5376"/>
        <v>0</v>
      </c>
      <c r="CW238" s="231">
        <f t="shared" si="5377"/>
        <v>0</v>
      </c>
      <c r="CX238" s="231">
        <f t="shared" si="5378"/>
        <v>0</v>
      </c>
      <c r="CY238" s="231">
        <f t="shared" ref="CY238" si="5605">IF($CQ238="PROQUIMA",$BD238+$BM238+$BV238+$CE238+CN238,0)</f>
        <v>0</v>
      </c>
      <c r="CZ238" s="231">
        <f t="shared" ref="CZ238" si="5606">SUM(CR238:CY238)-CT238-CV238</f>
        <v>0</v>
      </c>
      <c r="DA238" s="231">
        <f t="shared" si="5381"/>
        <v>0</v>
      </c>
      <c r="DB238" s="231">
        <f t="shared" si="5382"/>
        <v>0</v>
      </c>
      <c r="DC238" s="269">
        <f t="shared" si="5383"/>
        <v>0</v>
      </c>
      <c r="DD238" s="269">
        <f t="shared" si="5384"/>
        <v>0</v>
      </c>
      <c r="DE238" s="269">
        <f t="shared" si="5385"/>
        <v>0</v>
      </c>
      <c r="DF238" s="231">
        <f t="shared" si="5386"/>
        <v>0</v>
      </c>
      <c r="DG238" s="231">
        <f t="shared" si="5387"/>
        <v>0</v>
      </c>
      <c r="DH238" s="231">
        <f t="shared" si="5388"/>
        <v>0</v>
      </c>
      <c r="DI238" s="231">
        <f t="shared" ref="DI238" si="5607">SUM(DA238:DH238)-DC238-DE238</f>
        <v>0</v>
      </c>
      <c r="DJ238" s="240">
        <f t="shared" si="5390"/>
        <v>1600.912</v>
      </c>
      <c r="DK238" s="240">
        <f t="shared" si="5391"/>
        <v>100</v>
      </c>
      <c r="DL238" s="240">
        <f t="shared" si="5392"/>
        <v>0</v>
      </c>
      <c r="DM238" s="240">
        <f t="shared" si="5393"/>
        <v>0</v>
      </c>
      <c r="DN238" s="240">
        <f t="shared" si="5394"/>
        <v>0</v>
      </c>
      <c r="DO238" s="240">
        <f t="shared" si="5395"/>
        <v>0</v>
      </c>
      <c r="DP238" s="240">
        <f t="shared" si="5396"/>
        <v>0</v>
      </c>
      <c r="DQ238" s="240">
        <f t="shared" si="5397"/>
        <v>202.83555040000002</v>
      </c>
      <c r="DR238" s="240">
        <f t="shared" ref="DR238" si="5608">SUM(DJ238:DQ238)-DL238-DN238</f>
        <v>1903.7475504000001</v>
      </c>
      <c r="DS238" s="271"/>
      <c r="DT238" s="272"/>
      <c r="DU238" s="272"/>
      <c r="DV238" s="272"/>
      <c r="DW238" s="272"/>
      <c r="DX238" s="272"/>
      <c r="DY238" s="272"/>
      <c r="DZ238" s="272"/>
      <c r="EA238" s="272"/>
      <c r="EB238" s="272"/>
      <c r="EC238" s="272"/>
      <c r="ED238" s="272"/>
      <c r="EE238" s="272"/>
      <c r="EF238" s="272"/>
      <c r="EG238" s="272"/>
      <c r="EH238" s="272"/>
      <c r="EI238" s="272"/>
      <c r="EJ238" s="273"/>
      <c r="EL238" s="228"/>
      <c r="EM238" s="228"/>
      <c r="EN238" s="229"/>
      <c r="EO238" s="228"/>
      <c r="EP238" s="229"/>
      <c r="EQ238" s="229"/>
      <c r="ER238" s="229"/>
      <c r="ES238" s="229"/>
      <c r="ET238" s="228"/>
      <c r="EU238" s="229">
        <f t="shared" ref="EU238" si="5609">+EP238+EQ238+ER238</f>
        <v>0</v>
      </c>
      <c r="EW238" s="237">
        <f t="shared" ref="EW238" si="5610">IF($I238&lt;=15,EL238/2,EL238)</f>
        <v>0</v>
      </c>
      <c r="EX238" s="237">
        <f t="shared" ref="EX238" si="5611">IF($I238&lt;=15,EM238/2,EM238)</f>
        <v>0</v>
      </c>
      <c r="EY238" s="237">
        <f t="shared" ref="EY238" si="5612">IF($I238&lt;=15,EN238/2,EN238)</f>
        <v>0</v>
      </c>
      <c r="EZ238" s="237">
        <f t="shared" ref="EZ238" si="5613">IF($I238&lt;=15,EO238/2,EO238)</f>
        <v>0</v>
      </c>
      <c r="FA238" s="237">
        <f t="shared" ref="FA238" si="5614">IF($I238&lt;=15,EP238/2,EP238)</f>
        <v>0</v>
      </c>
      <c r="FB238" s="237">
        <f t="shared" ref="FB238" si="5615">IF($I238&lt;=15,EQ238/2,EQ238)</f>
        <v>0</v>
      </c>
      <c r="FC238" s="237">
        <f t="shared" ref="FC238" si="5616">IF($I238&lt;=15,ER238/2,ER238)</f>
        <v>0</v>
      </c>
      <c r="FD238" s="237">
        <f t="shared" ref="FD238" si="5617">IF($I238&lt;=15,ES238/2,ES238)</f>
        <v>0</v>
      </c>
      <c r="FE238" s="237">
        <f t="shared" ref="FE238" si="5618">IF($I238&lt;=15,ET238/2,ET238)</f>
        <v>0</v>
      </c>
      <c r="FF238" s="237">
        <f t="shared" ref="FF238" si="5619">IF($I238&lt;=15,EU238/2,EU238)</f>
        <v>0</v>
      </c>
      <c r="FG238" s="247"/>
      <c r="FH238" s="247"/>
      <c r="FI238" s="247"/>
      <c r="FJ238" s="247"/>
      <c r="FK238" s="247"/>
      <c r="FL238" s="247"/>
      <c r="FN238" s="1362">
        <f t="shared" ref="FN238" si="5620">(((F238/30/8)*1.5)*(Q238+U238+Y238))-(AZ238+BI238+BR238)</f>
        <v>0</v>
      </c>
      <c r="FO238" s="1362">
        <f t="shared" ref="FO238" si="5621">(((F238/30/8)*2)*(S238+W238+AA238))-(BB238+BK238+BT238)</f>
        <v>0</v>
      </c>
      <c r="FP238" s="1364">
        <f t="shared" ref="FP238" si="5622">(SUM(AW238:CF238))-(SUM(CR238:DR238))</f>
        <v>0</v>
      </c>
      <c r="FQ238" s="1362">
        <f t="shared" ref="FQ238" si="5623">(F238/30*I238)-(CR238+DA238+DJ238)</f>
        <v>0</v>
      </c>
      <c r="FR238" s="1363">
        <f t="shared" ref="FR238" si="5624">(SUM(EL238:EU238))-((SUM(EW238:FF238))*$FR$5)</f>
        <v>0</v>
      </c>
    </row>
    <row r="239" spans="1:174" s="246" customFormat="1" ht="15" customHeight="1" outlineLevel="1">
      <c r="A239" s="246">
        <v>301030</v>
      </c>
      <c r="B239" s="302"/>
      <c r="C239" s="227" t="s">
        <v>922</v>
      </c>
      <c r="D239" s="228" t="s">
        <v>125</v>
      </c>
      <c r="E239" s="228" t="s">
        <v>16</v>
      </c>
      <c r="F239" s="231">
        <v>4002.28</v>
      </c>
      <c r="G239" s="230">
        <v>250</v>
      </c>
      <c r="H239" s="962">
        <f t="shared" ref="H239" si="5625">+F239+G239</f>
        <v>4252.2800000000007</v>
      </c>
      <c r="I239" s="231">
        <v>15</v>
      </c>
      <c r="J239" s="234">
        <v>0</v>
      </c>
      <c r="K239" s="957">
        <v>0</v>
      </c>
      <c r="L239" s="957">
        <v>1</v>
      </c>
      <c r="M239" s="233">
        <v>0</v>
      </c>
      <c r="N239" s="233">
        <v>0</v>
      </c>
      <c r="O239" s="234">
        <f t="shared" ref="O239" si="5626">SUM(J239:N239)</f>
        <v>1</v>
      </c>
      <c r="P239" s="246" t="s">
        <v>923</v>
      </c>
      <c r="Q239" s="236"/>
      <c r="R239" s="231">
        <f t="shared" ref="R239" si="5627">($F239/30/8*1.5)*Q239</f>
        <v>0</v>
      </c>
      <c r="S239" s="237"/>
      <c r="T239" s="231">
        <f t="shared" ref="T239" si="5628">($F239/30/8*2)*S239</f>
        <v>0</v>
      </c>
      <c r="U239" s="237"/>
      <c r="V239" s="231">
        <f t="shared" ref="V239" si="5629">($F239/30/8*1.5)*U239</f>
        <v>0</v>
      </c>
      <c r="W239" s="236"/>
      <c r="X239" s="231">
        <f t="shared" ref="X239" si="5630">($F239/30/8*2)*W239</f>
        <v>0</v>
      </c>
      <c r="Y239" s="237"/>
      <c r="Z239" s="231">
        <f t="shared" ref="Z239" si="5631">(($F239/30/8)*1.5)*Y239</f>
        <v>0</v>
      </c>
      <c r="AA239" s="238"/>
      <c r="AB239" s="231">
        <f t="shared" ref="AB239" si="5632">(($F239/30/8)*2)*AA239</f>
        <v>0</v>
      </c>
      <c r="AC239" s="239"/>
      <c r="AD239" s="240">
        <f t="shared" ref="AD239" si="5633">(($F239/30/8)*1.5)*AC239</f>
        <v>0</v>
      </c>
      <c r="AE239" s="239"/>
      <c r="AF239" s="240">
        <f t="shared" ref="AF239" si="5634">(($F239/30/8)*2)*AE239</f>
        <v>0</v>
      </c>
      <c r="AG239" s="240"/>
      <c r="AH239" s="240">
        <f t="shared" si="5327"/>
        <v>0</v>
      </c>
      <c r="AI239" s="239"/>
      <c r="AJ239" s="240">
        <f t="shared" si="5328"/>
        <v>0</v>
      </c>
      <c r="AK239" s="241"/>
      <c r="AL239" s="241"/>
      <c r="AM239" s="241"/>
      <c r="AN239" s="241"/>
      <c r="AO239" s="241"/>
      <c r="AP239" s="241"/>
      <c r="AQ239" s="241"/>
      <c r="AR239" s="241"/>
      <c r="AS239" s="241"/>
      <c r="AT239" s="241"/>
      <c r="AU239" s="230"/>
      <c r="AV239" s="270"/>
      <c r="AW239" s="231">
        <f t="shared" ref="AW239" si="5635">((F239/30)*I239)*$J239</f>
        <v>0</v>
      </c>
      <c r="AX239" s="269">
        <f t="shared" ref="AX239:AX243" si="5636">((G239/30)*I239)*$J239</f>
        <v>0</v>
      </c>
      <c r="AY239" s="231">
        <f t="shared" ref="AY239" si="5637">Q239</f>
        <v>0</v>
      </c>
      <c r="AZ239" s="231">
        <f t="shared" ref="AZ239" si="5638">R239</f>
        <v>0</v>
      </c>
      <c r="BA239" s="231">
        <f t="shared" ref="BA239" si="5639">S239</f>
        <v>0</v>
      </c>
      <c r="BB239" s="231">
        <f t="shared" ref="BB239" si="5640">T239</f>
        <v>0</v>
      </c>
      <c r="BC239" s="231">
        <f t="shared" ref="BC239" si="5641">AK239+AP239</f>
        <v>0</v>
      </c>
      <c r="BD239" s="231">
        <f t="shared" ref="BD239" si="5642">(AW239+AZ239+BB239+BC239)*0.1267</f>
        <v>0</v>
      </c>
      <c r="BE239" s="231">
        <f t="shared" ref="BE239" si="5643">SUM(AW239:BD239)-AY239-BA239</f>
        <v>0</v>
      </c>
      <c r="BF239" s="231">
        <f t="shared" si="5337"/>
        <v>0</v>
      </c>
      <c r="BG239" s="739">
        <f t="shared" si="5338"/>
        <v>0</v>
      </c>
      <c r="BH239" s="231">
        <f t="shared" ref="BH239" si="5644">U239</f>
        <v>0</v>
      </c>
      <c r="BI239" s="231">
        <f t="shared" ref="BI239" si="5645">V239</f>
        <v>0</v>
      </c>
      <c r="BJ239" s="231">
        <f t="shared" ref="BJ239" si="5646">W239</f>
        <v>0</v>
      </c>
      <c r="BK239" s="231">
        <f t="shared" ref="BK239" si="5647">X239</f>
        <v>0</v>
      </c>
      <c r="BL239" s="231">
        <f t="shared" ref="BL239" si="5648">AL239+AQ239</f>
        <v>0</v>
      </c>
      <c r="BM239" s="231">
        <f t="shared" ref="BM239" si="5649">(+BF239+BI239+BK239+BL239)*0.1267</f>
        <v>0</v>
      </c>
      <c r="BN239" s="230">
        <f t="shared" ref="BN239" si="5650">SUM(BF239:BM239)-BH239-BJ239</f>
        <v>0</v>
      </c>
      <c r="BO239" s="231">
        <f t="shared" si="5346"/>
        <v>2001.14</v>
      </c>
      <c r="BP239" s="231">
        <f>(($G239/30)*$I239)*$L239</f>
        <v>125.00000000000001</v>
      </c>
      <c r="BQ239" s="231">
        <f t="shared" ref="BQ239" si="5651">Y239</f>
        <v>0</v>
      </c>
      <c r="BR239" s="231">
        <f t="shared" ref="BR239" si="5652">Z239</f>
        <v>0</v>
      </c>
      <c r="BS239" s="231">
        <f t="shared" ref="BS239" si="5653">AA239</f>
        <v>0</v>
      </c>
      <c r="BT239" s="231">
        <f t="shared" ref="BT239" si="5654">AB239</f>
        <v>0</v>
      </c>
      <c r="BU239" s="231">
        <f t="shared" ref="BU239" si="5655">AM239+AR239</f>
        <v>0</v>
      </c>
      <c r="BV239" s="231">
        <f t="shared" ref="BV239" si="5656">(BO239+BR239+BT239+BU239)*0.1267</f>
        <v>253.54443800000001</v>
      </c>
      <c r="BW239" s="231">
        <f t="shared" ref="BW239" si="5657">SUM(BO239:BV239)-BQ239-BS239</f>
        <v>2379.6844380000002</v>
      </c>
      <c r="BX239" s="243">
        <f t="shared" si="5354"/>
        <v>0</v>
      </c>
      <c r="BY239" s="244">
        <f t="shared" si="5355"/>
        <v>0</v>
      </c>
      <c r="BZ239" s="244">
        <f t="shared" ref="BZ239" si="5658">AC239</f>
        <v>0</v>
      </c>
      <c r="CA239" s="244">
        <f t="shared" ref="CA239" si="5659">AD239</f>
        <v>0</v>
      </c>
      <c r="CB239" s="244">
        <f t="shared" ref="CB239" si="5660">AE239</f>
        <v>0</v>
      </c>
      <c r="CC239" s="244">
        <f t="shared" ref="CC239" si="5661">AF239</f>
        <v>0</v>
      </c>
      <c r="CD239" s="244">
        <f t="shared" si="5360"/>
        <v>0</v>
      </c>
      <c r="CE239" s="244">
        <f t="shared" si="5361"/>
        <v>0</v>
      </c>
      <c r="CF239" s="244">
        <f t="shared" si="5362"/>
        <v>0</v>
      </c>
      <c r="CG239" s="244">
        <f t="shared" si="5363"/>
        <v>0</v>
      </c>
      <c r="CH239" s="244">
        <f t="shared" si="5364"/>
        <v>0</v>
      </c>
      <c r="CI239" s="244">
        <f t="shared" si="5365"/>
        <v>0</v>
      </c>
      <c r="CJ239" s="244">
        <f t="shared" ref="CJ239" si="5662">AH239</f>
        <v>0</v>
      </c>
      <c r="CK239" s="244">
        <f t="shared" ref="CK239" si="5663">AI239</f>
        <v>0</v>
      </c>
      <c r="CL239" s="244">
        <f t="shared" ref="CL239" si="5664">AJ239</f>
        <v>0</v>
      </c>
      <c r="CM239" s="244">
        <f t="shared" si="5369"/>
        <v>0</v>
      </c>
      <c r="CN239" s="244">
        <f t="shared" si="5370"/>
        <v>0</v>
      </c>
      <c r="CO239" s="245">
        <f t="shared" si="5371"/>
        <v>0</v>
      </c>
      <c r="CQ239" s="229" t="s">
        <v>343</v>
      </c>
      <c r="CR239" s="231">
        <f t="shared" si="5372"/>
        <v>0</v>
      </c>
      <c r="CS239" s="231">
        <f t="shared" si="5373"/>
        <v>0</v>
      </c>
      <c r="CT239" s="231">
        <f t="shared" si="5374"/>
        <v>0</v>
      </c>
      <c r="CU239" s="231">
        <f t="shared" si="5375"/>
        <v>0</v>
      </c>
      <c r="CV239" s="231">
        <f t="shared" si="5376"/>
        <v>0</v>
      </c>
      <c r="CW239" s="231">
        <f t="shared" si="5377"/>
        <v>0</v>
      </c>
      <c r="CX239" s="231">
        <f t="shared" si="5378"/>
        <v>0</v>
      </c>
      <c r="CY239" s="231">
        <f t="shared" ref="CY239" si="5665">IF($CQ239="PROQUIMA",$BD239+$BM239+$BV239+$CE239+CN239,0)</f>
        <v>0</v>
      </c>
      <c r="CZ239" s="231">
        <f t="shared" ref="CZ239" si="5666">SUM(CR239:CY239)-CT239-CV239</f>
        <v>0</v>
      </c>
      <c r="DA239" s="231">
        <f t="shared" si="5381"/>
        <v>0</v>
      </c>
      <c r="DB239" s="231">
        <f t="shared" si="5382"/>
        <v>0</v>
      </c>
      <c r="DC239" s="269">
        <f t="shared" si="5383"/>
        <v>0</v>
      </c>
      <c r="DD239" s="269">
        <f t="shared" si="5384"/>
        <v>0</v>
      </c>
      <c r="DE239" s="269">
        <f t="shared" si="5385"/>
        <v>0</v>
      </c>
      <c r="DF239" s="231">
        <f t="shared" si="5386"/>
        <v>0</v>
      </c>
      <c r="DG239" s="231">
        <f t="shared" si="5387"/>
        <v>0</v>
      </c>
      <c r="DH239" s="231">
        <f t="shared" si="5388"/>
        <v>0</v>
      </c>
      <c r="DI239" s="231">
        <f t="shared" ref="DI239" si="5667">SUM(DA239:DH239)-DC239-DE239</f>
        <v>0</v>
      </c>
      <c r="DJ239" s="240">
        <f t="shared" si="5390"/>
        <v>2001.14</v>
      </c>
      <c r="DK239" s="240">
        <f t="shared" si="5391"/>
        <v>125.00000000000001</v>
      </c>
      <c r="DL239" s="240">
        <f t="shared" si="5392"/>
        <v>0</v>
      </c>
      <c r="DM239" s="240">
        <f t="shared" si="5393"/>
        <v>0</v>
      </c>
      <c r="DN239" s="240">
        <f t="shared" si="5394"/>
        <v>0</v>
      </c>
      <c r="DO239" s="240">
        <f t="shared" si="5395"/>
        <v>0</v>
      </c>
      <c r="DP239" s="240">
        <f t="shared" si="5396"/>
        <v>0</v>
      </c>
      <c r="DQ239" s="240">
        <f t="shared" si="5397"/>
        <v>253.54443800000001</v>
      </c>
      <c r="DR239" s="240">
        <f t="shared" ref="DR239" si="5668">SUM(DJ239:DQ239)-DL239-DN239</f>
        <v>2379.6844380000002</v>
      </c>
      <c r="DS239" s="271"/>
      <c r="DT239" s="272"/>
      <c r="DU239" s="272"/>
      <c r="DV239" s="272"/>
      <c r="DW239" s="272"/>
      <c r="DX239" s="272"/>
      <c r="DY239" s="272"/>
      <c r="DZ239" s="272"/>
      <c r="EA239" s="272"/>
      <c r="EB239" s="272"/>
      <c r="EC239" s="272"/>
      <c r="ED239" s="272"/>
      <c r="EE239" s="272"/>
      <c r="EF239" s="272"/>
      <c r="EG239" s="272"/>
      <c r="EH239" s="272"/>
      <c r="EI239" s="272"/>
      <c r="EJ239" s="273"/>
      <c r="EL239" s="228"/>
      <c r="EM239" s="228"/>
      <c r="EN239" s="229"/>
      <c r="EO239" s="228"/>
      <c r="EP239" s="229"/>
      <c r="EQ239" s="229"/>
      <c r="ER239" s="229"/>
      <c r="ES239" s="229"/>
      <c r="ET239" s="228"/>
      <c r="EU239" s="229">
        <f t="shared" ref="EU239" si="5669">+EP239+EQ239+ER239</f>
        <v>0</v>
      </c>
      <c r="EW239" s="237">
        <f t="shared" ref="EW239" si="5670">IF($I239&lt;=15,EL239/2,EL239)</f>
        <v>0</v>
      </c>
      <c r="EX239" s="237">
        <f t="shared" ref="EX239" si="5671">IF($I239&lt;=15,EM239/2,EM239)</f>
        <v>0</v>
      </c>
      <c r="EY239" s="237">
        <f t="shared" ref="EY239" si="5672">IF($I239&lt;=15,EN239/2,EN239)</f>
        <v>0</v>
      </c>
      <c r="EZ239" s="237">
        <f t="shared" ref="EZ239" si="5673">IF($I239&lt;=15,EO239/2,EO239)</f>
        <v>0</v>
      </c>
      <c r="FA239" s="237">
        <f t="shared" ref="FA239" si="5674">IF($I239&lt;=15,EP239/2,EP239)</f>
        <v>0</v>
      </c>
      <c r="FB239" s="237">
        <f t="shared" ref="FB239" si="5675">IF($I239&lt;=15,EQ239/2,EQ239)</f>
        <v>0</v>
      </c>
      <c r="FC239" s="237">
        <f t="shared" ref="FC239" si="5676">IF($I239&lt;=15,ER239/2,ER239)</f>
        <v>0</v>
      </c>
      <c r="FD239" s="237">
        <f t="shared" ref="FD239" si="5677">IF($I239&lt;=15,ES239/2,ES239)</f>
        <v>0</v>
      </c>
      <c r="FE239" s="237">
        <f t="shared" ref="FE239" si="5678">IF($I239&lt;=15,ET239/2,ET239)</f>
        <v>0</v>
      </c>
      <c r="FF239" s="237">
        <f t="shared" ref="FF239" si="5679">IF($I239&lt;=15,EU239/2,EU239)</f>
        <v>0</v>
      </c>
      <c r="FG239" s="247"/>
      <c r="FH239" s="247"/>
      <c r="FI239" s="247"/>
      <c r="FJ239" s="247"/>
      <c r="FK239" s="247"/>
      <c r="FL239" s="247"/>
      <c r="FN239" s="1362">
        <f t="shared" ref="FN239" si="5680">(((F239/30/8)*1.5)*(Q239+U239+Y239))-(AZ239+BI239+BR239)</f>
        <v>0</v>
      </c>
      <c r="FO239" s="1362">
        <f t="shared" ref="FO239" si="5681">(((F239/30/8)*2)*(S239+W239+AA239))-(BB239+BK239+BT239)</f>
        <v>0</v>
      </c>
      <c r="FP239" s="1364">
        <f t="shared" ref="FP239" si="5682">(SUM(AW239:CF239))-(SUM(CR239:DR239))</f>
        <v>0</v>
      </c>
      <c r="FQ239" s="1362">
        <f t="shared" ref="FQ239" si="5683">(F239/30*I239)-(CR239+DA239+DJ239)</f>
        <v>0</v>
      </c>
      <c r="FR239" s="1363">
        <f t="shared" ref="FR239" si="5684">(SUM(EL239:EU239))-((SUM(EW239:FF239))*$FR$5)</f>
        <v>0</v>
      </c>
    </row>
    <row r="240" spans="1:174" s="246" customFormat="1" ht="15" customHeight="1" outlineLevel="1">
      <c r="A240" s="246">
        <v>301030</v>
      </c>
      <c r="B240" s="302"/>
      <c r="C240" s="227" t="s">
        <v>926</v>
      </c>
      <c r="D240" s="228" t="s">
        <v>127</v>
      </c>
      <c r="E240" s="228" t="s">
        <v>16</v>
      </c>
      <c r="F240" s="231">
        <v>4002.28</v>
      </c>
      <c r="G240" s="230">
        <v>250</v>
      </c>
      <c r="H240" s="962">
        <f t="shared" ref="H240" si="5685">+F240+G240</f>
        <v>4252.2800000000007</v>
      </c>
      <c r="I240" s="231">
        <v>15</v>
      </c>
      <c r="J240" s="234">
        <v>0</v>
      </c>
      <c r="K240" s="957">
        <v>0</v>
      </c>
      <c r="L240" s="957">
        <v>1</v>
      </c>
      <c r="M240" s="233">
        <v>0</v>
      </c>
      <c r="N240" s="233">
        <v>0</v>
      </c>
      <c r="O240" s="234">
        <f t="shared" ref="O240" si="5686">SUM(J240:N240)</f>
        <v>1</v>
      </c>
      <c r="P240" s="246" t="s">
        <v>923</v>
      </c>
      <c r="Q240" s="236"/>
      <c r="R240" s="231">
        <f t="shared" ref="R240" si="5687">($F240/30/8*1.5)*Q240</f>
        <v>0</v>
      </c>
      <c r="S240" s="237"/>
      <c r="T240" s="231">
        <f t="shared" ref="T240" si="5688">($F240/30/8*2)*S240</f>
        <v>0</v>
      </c>
      <c r="U240" s="237"/>
      <c r="V240" s="231">
        <f t="shared" ref="V240" si="5689">($F240/30/8*1.5)*U240</f>
        <v>0</v>
      </c>
      <c r="W240" s="236"/>
      <c r="X240" s="231">
        <f t="shared" ref="X240" si="5690">($F240/30/8*2)*W240</f>
        <v>0</v>
      </c>
      <c r="Y240" s="237"/>
      <c r="Z240" s="231">
        <f t="shared" ref="Z240" si="5691">(($F240/30/8)*1.5)*Y240</f>
        <v>0</v>
      </c>
      <c r="AA240" s="238"/>
      <c r="AB240" s="231">
        <f t="shared" ref="AB240" si="5692">(($F240/30/8)*2)*AA240</f>
        <v>0</v>
      </c>
      <c r="AC240" s="239"/>
      <c r="AD240" s="240">
        <f t="shared" ref="AD240" si="5693">(($F240/30/8)*1.5)*AC240</f>
        <v>0</v>
      </c>
      <c r="AE240" s="239"/>
      <c r="AF240" s="240">
        <f t="shared" ref="AF240" si="5694">(($F240/30/8)*2)*AE240</f>
        <v>0</v>
      </c>
      <c r="AG240" s="240"/>
      <c r="AH240" s="240">
        <f t="shared" si="5327"/>
        <v>0</v>
      </c>
      <c r="AI240" s="239"/>
      <c r="AJ240" s="240">
        <f t="shared" si="5328"/>
        <v>0</v>
      </c>
      <c r="AK240" s="241"/>
      <c r="AL240" s="241"/>
      <c r="AM240" s="241"/>
      <c r="AN240" s="241"/>
      <c r="AO240" s="241"/>
      <c r="AP240" s="241"/>
      <c r="AQ240" s="241"/>
      <c r="AR240" s="241"/>
      <c r="AS240" s="241"/>
      <c r="AT240" s="241"/>
      <c r="AU240" s="230"/>
      <c r="AV240" s="270"/>
      <c r="AW240" s="231">
        <f t="shared" ref="AW240" si="5695">((F240/30)*I240)*$J240</f>
        <v>0</v>
      </c>
      <c r="AX240" s="269">
        <f t="shared" ref="AX240" si="5696">((G240/30)*I240)*$J240</f>
        <v>0</v>
      </c>
      <c r="AY240" s="231">
        <f t="shared" ref="AY240" si="5697">Q240</f>
        <v>0</v>
      </c>
      <c r="AZ240" s="231">
        <f t="shared" ref="AZ240" si="5698">R240</f>
        <v>0</v>
      </c>
      <c r="BA240" s="231">
        <f t="shared" ref="BA240" si="5699">S240</f>
        <v>0</v>
      </c>
      <c r="BB240" s="231">
        <f t="shared" ref="BB240" si="5700">T240</f>
        <v>0</v>
      </c>
      <c r="BC240" s="231">
        <f t="shared" ref="BC240" si="5701">AK240+AP240</f>
        <v>0</v>
      </c>
      <c r="BD240" s="231">
        <f t="shared" ref="BD240" si="5702">(AW240+AZ240+BB240+BC240)*0.1267</f>
        <v>0</v>
      </c>
      <c r="BE240" s="231">
        <f t="shared" ref="BE240" si="5703">SUM(AW240:BD240)-AY240-BA240</f>
        <v>0</v>
      </c>
      <c r="BF240" s="231">
        <f t="shared" si="5337"/>
        <v>0</v>
      </c>
      <c r="BG240" s="739">
        <f t="shared" si="5338"/>
        <v>0</v>
      </c>
      <c r="BH240" s="231">
        <f t="shared" ref="BH240" si="5704">U240</f>
        <v>0</v>
      </c>
      <c r="BI240" s="231">
        <f t="shared" ref="BI240" si="5705">V240</f>
        <v>0</v>
      </c>
      <c r="BJ240" s="231">
        <f t="shared" ref="BJ240" si="5706">W240</f>
        <v>0</v>
      </c>
      <c r="BK240" s="231">
        <f t="shared" ref="BK240" si="5707">X240</f>
        <v>0</v>
      </c>
      <c r="BL240" s="231">
        <f t="shared" ref="BL240" si="5708">AL240+AQ240</f>
        <v>0</v>
      </c>
      <c r="BM240" s="231">
        <f t="shared" ref="BM240" si="5709">(+BF240+BI240+BK240+BL240)*0.1267</f>
        <v>0</v>
      </c>
      <c r="BN240" s="230">
        <f t="shared" ref="BN240" si="5710">SUM(BF240:BM240)-BH240-BJ240</f>
        <v>0</v>
      </c>
      <c r="BO240" s="231">
        <f t="shared" si="5346"/>
        <v>2001.14</v>
      </c>
      <c r="BP240" s="231">
        <f>(($G240/30)*$I240)*$L240</f>
        <v>125.00000000000001</v>
      </c>
      <c r="BQ240" s="231">
        <f t="shared" ref="BQ240" si="5711">Y240</f>
        <v>0</v>
      </c>
      <c r="BR240" s="231">
        <f t="shared" ref="BR240" si="5712">Z240</f>
        <v>0</v>
      </c>
      <c r="BS240" s="231">
        <f t="shared" ref="BS240" si="5713">AA240</f>
        <v>0</v>
      </c>
      <c r="BT240" s="231">
        <f t="shared" ref="BT240" si="5714">AB240</f>
        <v>0</v>
      </c>
      <c r="BU240" s="231">
        <f t="shared" ref="BU240" si="5715">AM240+AR240</f>
        <v>0</v>
      </c>
      <c r="BV240" s="231">
        <f t="shared" ref="BV240" si="5716">(BO240+BR240+BT240+BU240)*0.1267</f>
        <v>253.54443800000001</v>
      </c>
      <c r="BW240" s="231">
        <f t="shared" ref="BW240" si="5717">SUM(BO240:BV240)-BQ240-BS240</f>
        <v>2379.6844380000002</v>
      </c>
      <c r="BX240" s="243">
        <f t="shared" si="5354"/>
        <v>0</v>
      </c>
      <c r="BY240" s="244">
        <f t="shared" si="5355"/>
        <v>0</v>
      </c>
      <c r="BZ240" s="244">
        <f t="shared" ref="BZ240" si="5718">AC240</f>
        <v>0</v>
      </c>
      <c r="CA240" s="244">
        <f t="shared" ref="CA240" si="5719">AD240</f>
        <v>0</v>
      </c>
      <c r="CB240" s="244">
        <f t="shared" ref="CB240" si="5720">AE240</f>
        <v>0</v>
      </c>
      <c r="CC240" s="244">
        <f t="shared" ref="CC240" si="5721">AF240</f>
        <v>0</v>
      </c>
      <c r="CD240" s="244">
        <f t="shared" si="5360"/>
        <v>0</v>
      </c>
      <c r="CE240" s="244">
        <f t="shared" si="5361"/>
        <v>0</v>
      </c>
      <c r="CF240" s="244">
        <f t="shared" si="5362"/>
        <v>0</v>
      </c>
      <c r="CG240" s="244">
        <f t="shared" si="5363"/>
        <v>0</v>
      </c>
      <c r="CH240" s="244">
        <f t="shared" si="5364"/>
        <v>0</v>
      </c>
      <c r="CI240" s="244">
        <f t="shared" si="5365"/>
        <v>0</v>
      </c>
      <c r="CJ240" s="244">
        <f t="shared" ref="CJ240" si="5722">AH240</f>
        <v>0</v>
      </c>
      <c r="CK240" s="244">
        <f t="shared" ref="CK240" si="5723">AI240</f>
        <v>0</v>
      </c>
      <c r="CL240" s="244">
        <f t="shared" ref="CL240" si="5724">AJ240</f>
        <v>0</v>
      </c>
      <c r="CM240" s="244">
        <f t="shared" si="5369"/>
        <v>0</v>
      </c>
      <c r="CN240" s="244">
        <f t="shared" si="5370"/>
        <v>0</v>
      </c>
      <c r="CO240" s="245">
        <f t="shared" si="5371"/>
        <v>0</v>
      </c>
      <c r="CQ240" s="229" t="s">
        <v>343</v>
      </c>
      <c r="CR240" s="231">
        <f t="shared" si="5372"/>
        <v>0</v>
      </c>
      <c r="CS240" s="231">
        <f t="shared" si="5373"/>
        <v>0</v>
      </c>
      <c r="CT240" s="231">
        <f t="shared" si="5374"/>
        <v>0</v>
      </c>
      <c r="CU240" s="231">
        <f t="shared" si="5375"/>
        <v>0</v>
      </c>
      <c r="CV240" s="231">
        <f t="shared" si="5376"/>
        <v>0</v>
      </c>
      <c r="CW240" s="231">
        <f t="shared" si="5377"/>
        <v>0</v>
      </c>
      <c r="CX240" s="231">
        <f t="shared" si="5378"/>
        <v>0</v>
      </c>
      <c r="CY240" s="231">
        <f t="shared" ref="CY240" si="5725">IF($CQ240="PROQUIMA",$BD240+$BM240+$BV240+$CE240+CN240,0)</f>
        <v>0</v>
      </c>
      <c r="CZ240" s="231">
        <f t="shared" ref="CZ240" si="5726">SUM(CR240:CY240)-CT240-CV240</f>
        <v>0</v>
      </c>
      <c r="DA240" s="231">
        <f t="shared" si="5381"/>
        <v>0</v>
      </c>
      <c r="DB240" s="231">
        <f t="shared" si="5382"/>
        <v>0</v>
      </c>
      <c r="DC240" s="269">
        <f t="shared" si="5383"/>
        <v>0</v>
      </c>
      <c r="DD240" s="269">
        <f t="shared" si="5384"/>
        <v>0</v>
      </c>
      <c r="DE240" s="269">
        <f t="shared" si="5385"/>
        <v>0</v>
      </c>
      <c r="DF240" s="231">
        <f t="shared" si="5386"/>
        <v>0</v>
      </c>
      <c r="DG240" s="231">
        <f t="shared" si="5387"/>
        <v>0</v>
      </c>
      <c r="DH240" s="231">
        <f t="shared" si="5388"/>
        <v>0</v>
      </c>
      <c r="DI240" s="231">
        <f t="shared" ref="DI240" si="5727">SUM(DA240:DH240)-DC240-DE240</f>
        <v>0</v>
      </c>
      <c r="DJ240" s="240">
        <f t="shared" si="5390"/>
        <v>2001.14</v>
      </c>
      <c r="DK240" s="240">
        <f t="shared" si="5391"/>
        <v>125.00000000000001</v>
      </c>
      <c r="DL240" s="240">
        <f t="shared" si="5392"/>
        <v>0</v>
      </c>
      <c r="DM240" s="240">
        <f t="shared" si="5393"/>
        <v>0</v>
      </c>
      <c r="DN240" s="240">
        <f t="shared" si="5394"/>
        <v>0</v>
      </c>
      <c r="DO240" s="240">
        <f t="shared" si="5395"/>
        <v>0</v>
      </c>
      <c r="DP240" s="240">
        <f t="shared" si="5396"/>
        <v>0</v>
      </c>
      <c r="DQ240" s="240">
        <f t="shared" si="5397"/>
        <v>253.54443800000001</v>
      </c>
      <c r="DR240" s="240">
        <f t="shared" ref="DR240" si="5728">SUM(DJ240:DQ240)-DL240-DN240</f>
        <v>2379.6844380000002</v>
      </c>
      <c r="DS240" s="271"/>
      <c r="DT240" s="272"/>
      <c r="DU240" s="272"/>
      <c r="DV240" s="272"/>
      <c r="DW240" s="272"/>
      <c r="DX240" s="272"/>
      <c r="DY240" s="272"/>
      <c r="DZ240" s="272"/>
      <c r="EA240" s="272"/>
      <c r="EB240" s="272"/>
      <c r="EC240" s="272"/>
      <c r="ED240" s="272"/>
      <c r="EE240" s="272"/>
      <c r="EF240" s="272"/>
      <c r="EG240" s="272"/>
      <c r="EH240" s="272"/>
      <c r="EI240" s="272"/>
      <c r="EJ240" s="273"/>
      <c r="EL240" s="228"/>
      <c r="EM240" s="228"/>
      <c r="EN240" s="229"/>
      <c r="EO240" s="228"/>
      <c r="EP240" s="229"/>
      <c r="EQ240" s="229"/>
      <c r="ER240" s="229"/>
      <c r="ES240" s="229"/>
      <c r="ET240" s="228"/>
      <c r="EU240" s="229">
        <f t="shared" ref="EU240" si="5729">+EP240+EQ240+ER240</f>
        <v>0</v>
      </c>
      <c r="EW240" s="237">
        <f t="shared" ref="EW240" si="5730">IF($I240&lt;=15,EL240/2,EL240)</f>
        <v>0</v>
      </c>
      <c r="EX240" s="237">
        <f t="shared" ref="EX240" si="5731">IF($I240&lt;=15,EM240/2,EM240)</f>
        <v>0</v>
      </c>
      <c r="EY240" s="237">
        <f t="shared" ref="EY240" si="5732">IF($I240&lt;=15,EN240/2,EN240)</f>
        <v>0</v>
      </c>
      <c r="EZ240" s="237">
        <f t="shared" ref="EZ240" si="5733">IF($I240&lt;=15,EO240/2,EO240)</f>
        <v>0</v>
      </c>
      <c r="FA240" s="237">
        <f t="shared" ref="FA240" si="5734">IF($I240&lt;=15,EP240/2,EP240)</f>
        <v>0</v>
      </c>
      <c r="FB240" s="237">
        <f t="shared" ref="FB240" si="5735">IF($I240&lt;=15,EQ240/2,EQ240)</f>
        <v>0</v>
      </c>
      <c r="FC240" s="237">
        <f t="shared" ref="FC240" si="5736">IF($I240&lt;=15,ER240/2,ER240)</f>
        <v>0</v>
      </c>
      <c r="FD240" s="237">
        <f t="shared" ref="FD240" si="5737">IF($I240&lt;=15,ES240/2,ES240)</f>
        <v>0</v>
      </c>
      <c r="FE240" s="237">
        <f t="shared" ref="FE240" si="5738">IF($I240&lt;=15,ET240/2,ET240)</f>
        <v>0</v>
      </c>
      <c r="FF240" s="237">
        <f t="shared" ref="FF240" si="5739">IF($I240&lt;=15,EU240/2,EU240)</f>
        <v>0</v>
      </c>
      <c r="FG240" s="247"/>
      <c r="FH240" s="247"/>
      <c r="FI240" s="247"/>
      <c r="FJ240" s="247"/>
      <c r="FK240" s="247"/>
      <c r="FL240" s="247"/>
      <c r="FN240" s="1362">
        <f t="shared" ref="FN240" si="5740">(((F240/30/8)*1.5)*(Q240+U240+Y240))-(AZ240+BI240+BR240)</f>
        <v>0</v>
      </c>
      <c r="FO240" s="1362">
        <f t="shared" ref="FO240" si="5741">(((F240/30/8)*2)*(S240+W240+AA240))-(BB240+BK240+BT240)</f>
        <v>0</v>
      </c>
      <c r="FP240" s="1364">
        <f t="shared" ref="FP240" si="5742">(SUM(AW240:CF240))-(SUM(CR240:DR240))</f>
        <v>0</v>
      </c>
      <c r="FQ240" s="1362">
        <f t="shared" ref="FQ240" si="5743">(F240/30*I240)-(CR240+DA240+DJ240)</f>
        <v>0</v>
      </c>
      <c r="FR240" s="1363">
        <f t="shared" ref="FR240" si="5744">(SUM(EL240:EU240))-((SUM(EW240:FF240))*$FR$5)</f>
        <v>0</v>
      </c>
    </row>
    <row r="241" spans="1:188" s="1133" customFormat="1" ht="15" customHeight="1" outlineLevel="1">
      <c r="A241" s="246">
        <v>301030</v>
      </c>
      <c r="B241" s="1691"/>
      <c r="C241" s="1692" t="s">
        <v>921</v>
      </c>
      <c r="D241" s="1485" t="s">
        <v>125</v>
      </c>
      <c r="E241" s="1485" t="s">
        <v>16</v>
      </c>
      <c r="F241" s="739">
        <v>4002.28</v>
      </c>
      <c r="G241" s="1693">
        <v>250</v>
      </c>
      <c r="H241" s="1694">
        <f t="shared" si="5317"/>
        <v>4252.2800000000007</v>
      </c>
      <c r="I241" s="739">
        <v>15</v>
      </c>
      <c r="J241" s="1695">
        <v>0</v>
      </c>
      <c r="K241" s="1696">
        <v>0</v>
      </c>
      <c r="L241" s="1696">
        <v>1</v>
      </c>
      <c r="M241" s="1697">
        <v>0</v>
      </c>
      <c r="N241" s="1697">
        <v>0</v>
      </c>
      <c r="O241" s="1695">
        <f t="shared" si="5318"/>
        <v>1</v>
      </c>
      <c r="P241" s="1698" t="s">
        <v>933</v>
      </c>
      <c r="Q241" s="1699"/>
      <c r="R241" s="739">
        <f t="shared" si="5319"/>
        <v>0</v>
      </c>
      <c r="S241" s="974"/>
      <c r="T241" s="739">
        <f t="shared" si="5320"/>
        <v>0</v>
      </c>
      <c r="U241" s="974"/>
      <c r="V241" s="739">
        <f t="shared" si="5321"/>
        <v>0</v>
      </c>
      <c r="W241" s="1699"/>
      <c r="X241" s="739">
        <f t="shared" si="5322"/>
        <v>0</v>
      </c>
      <c r="Y241" s="974"/>
      <c r="Z241" s="739">
        <f t="shared" si="5323"/>
        <v>0</v>
      </c>
      <c r="AA241" s="1700"/>
      <c r="AB241" s="739">
        <f t="shared" si="5324"/>
        <v>0</v>
      </c>
      <c r="AC241" s="1701"/>
      <c r="AD241" s="1702">
        <f t="shared" si="5325"/>
        <v>0</v>
      </c>
      <c r="AE241" s="1701"/>
      <c r="AF241" s="1702">
        <f t="shared" si="5326"/>
        <v>0</v>
      </c>
      <c r="AG241" s="1702"/>
      <c r="AH241" s="1702">
        <f t="shared" si="5327"/>
        <v>0</v>
      </c>
      <c r="AI241" s="1701"/>
      <c r="AJ241" s="1702">
        <f t="shared" si="5328"/>
        <v>0</v>
      </c>
      <c r="AK241" s="1703"/>
      <c r="AL241" s="1703"/>
      <c r="AM241" s="1703"/>
      <c r="AN241" s="1703"/>
      <c r="AO241" s="1703"/>
      <c r="AP241" s="1703"/>
      <c r="AQ241" s="1703"/>
      <c r="AR241" s="1703"/>
      <c r="AS241" s="1703"/>
      <c r="AT241" s="1703"/>
      <c r="AU241" s="1693"/>
      <c r="AV241" s="1704"/>
      <c r="AW241" s="739">
        <f t="shared" si="5329"/>
        <v>0</v>
      </c>
      <c r="AX241" s="303">
        <f t="shared" si="5636"/>
        <v>0</v>
      </c>
      <c r="AY241" s="739">
        <f t="shared" si="5330"/>
        <v>0</v>
      </c>
      <c r="AZ241" s="739">
        <f t="shared" si="5331"/>
        <v>0</v>
      </c>
      <c r="BA241" s="739">
        <f t="shared" si="5332"/>
        <v>0</v>
      </c>
      <c r="BB241" s="739">
        <f t="shared" si="5333"/>
        <v>0</v>
      </c>
      <c r="BC241" s="739">
        <f t="shared" si="5334"/>
        <v>0</v>
      </c>
      <c r="BD241" s="739">
        <f t="shared" si="5335"/>
        <v>0</v>
      </c>
      <c r="BE241" s="739">
        <f t="shared" si="5336"/>
        <v>0</v>
      </c>
      <c r="BF241" s="739">
        <f t="shared" si="5337"/>
        <v>0</v>
      </c>
      <c r="BG241" s="739">
        <f t="shared" si="5338"/>
        <v>0</v>
      </c>
      <c r="BH241" s="739">
        <f t="shared" si="5339"/>
        <v>0</v>
      </c>
      <c r="BI241" s="739">
        <f t="shared" si="5340"/>
        <v>0</v>
      </c>
      <c r="BJ241" s="739">
        <f t="shared" si="5341"/>
        <v>0</v>
      </c>
      <c r="BK241" s="739">
        <f t="shared" si="5342"/>
        <v>0</v>
      </c>
      <c r="BL241" s="739">
        <f t="shared" si="5343"/>
        <v>0</v>
      </c>
      <c r="BM241" s="739">
        <f t="shared" si="5344"/>
        <v>0</v>
      </c>
      <c r="BN241" s="1693">
        <f t="shared" si="5345"/>
        <v>0</v>
      </c>
      <c r="BO241" s="739">
        <f t="shared" si="5346"/>
        <v>2001.14</v>
      </c>
      <c r="BP241" s="739">
        <f t="shared" ref="BP241:BP243" si="5745">(($G241/30)*$I241)*$L241</f>
        <v>125.00000000000001</v>
      </c>
      <c r="BQ241" s="739">
        <f t="shared" si="5347"/>
        <v>0</v>
      </c>
      <c r="BR241" s="739">
        <f t="shared" si="5348"/>
        <v>0</v>
      </c>
      <c r="BS241" s="739">
        <f t="shared" si="5349"/>
        <v>0</v>
      </c>
      <c r="BT241" s="739">
        <f t="shared" si="5350"/>
        <v>0</v>
      </c>
      <c r="BU241" s="739">
        <f t="shared" si="5351"/>
        <v>0</v>
      </c>
      <c r="BV241" s="739">
        <f t="shared" si="5352"/>
        <v>253.54443800000001</v>
      </c>
      <c r="BW241" s="739">
        <f t="shared" si="5353"/>
        <v>2379.6844380000002</v>
      </c>
      <c r="BX241" s="1705">
        <f t="shared" si="5354"/>
        <v>0</v>
      </c>
      <c r="BY241" s="1706">
        <f t="shared" si="5355"/>
        <v>0</v>
      </c>
      <c r="BZ241" s="1706">
        <f t="shared" si="5356"/>
        <v>0</v>
      </c>
      <c r="CA241" s="1706">
        <f t="shared" si="5357"/>
        <v>0</v>
      </c>
      <c r="CB241" s="1706">
        <f t="shared" si="5358"/>
        <v>0</v>
      </c>
      <c r="CC241" s="1706">
        <f t="shared" si="5359"/>
        <v>0</v>
      </c>
      <c r="CD241" s="1706">
        <f t="shared" si="5360"/>
        <v>0</v>
      </c>
      <c r="CE241" s="1706">
        <f t="shared" si="5361"/>
        <v>0</v>
      </c>
      <c r="CF241" s="1706">
        <f t="shared" si="5362"/>
        <v>0</v>
      </c>
      <c r="CG241" s="1706">
        <f t="shared" si="5363"/>
        <v>0</v>
      </c>
      <c r="CH241" s="1706">
        <f t="shared" si="5364"/>
        <v>0</v>
      </c>
      <c r="CI241" s="1706">
        <f t="shared" si="5365"/>
        <v>0</v>
      </c>
      <c r="CJ241" s="1706">
        <f t="shared" si="5366"/>
        <v>0</v>
      </c>
      <c r="CK241" s="1706">
        <f t="shared" si="5367"/>
        <v>0</v>
      </c>
      <c r="CL241" s="1706">
        <f t="shared" si="5368"/>
        <v>0</v>
      </c>
      <c r="CM241" s="1706">
        <f t="shared" si="5369"/>
        <v>0</v>
      </c>
      <c r="CN241" s="1706">
        <f t="shared" si="5370"/>
        <v>0</v>
      </c>
      <c r="CO241" s="1707">
        <f t="shared" si="5371"/>
        <v>0</v>
      </c>
      <c r="CQ241" s="1402" t="s">
        <v>343</v>
      </c>
      <c r="CR241" s="739">
        <f t="shared" si="5372"/>
        <v>0</v>
      </c>
      <c r="CS241" s="739">
        <f t="shared" si="5373"/>
        <v>0</v>
      </c>
      <c r="CT241" s="739">
        <f t="shared" si="5374"/>
        <v>0</v>
      </c>
      <c r="CU241" s="739">
        <f t="shared" si="5375"/>
        <v>0</v>
      </c>
      <c r="CV241" s="739">
        <f t="shared" si="5376"/>
        <v>0</v>
      </c>
      <c r="CW241" s="739">
        <f t="shared" si="5377"/>
        <v>0</v>
      </c>
      <c r="CX241" s="739">
        <f t="shared" si="5378"/>
        <v>0</v>
      </c>
      <c r="CY241" s="739">
        <f t="shared" si="5379"/>
        <v>0</v>
      </c>
      <c r="CZ241" s="739">
        <f t="shared" si="5380"/>
        <v>0</v>
      </c>
      <c r="DA241" s="739">
        <f t="shared" si="5381"/>
        <v>0</v>
      </c>
      <c r="DB241" s="739">
        <f t="shared" si="5382"/>
        <v>0</v>
      </c>
      <c r="DC241" s="303">
        <f t="shared" si="5383"/>
        <v>0</v>
      </c>
      <c r="DD241" s="303">
        <f t="shared" si="5384"/>
        <v>0</v>
      </c>
      <c r="DE241" s="303">
        <f t="shared" si="5385"/>
        <v>0</v>
      </c>
      <c r="DF241" s="739">
        <f t="shared" si="5386"/>
        <v>0</v>
      </c>
      <c r="DG241" s="739">
        <f t="shared" si="5387"/>
        <v>0</v>
      </c>
      <c r="DH241" s="739">
        <f t="shared" si="5388"/>
        <v>0</v>
      </c>
      <c r="DI241" s="739">
        <f t="shared" si="5389"/>
        <v>0</v>
      </c>
      <c r="DJ241" s="1702">
        <f t="shared" si="5390"/>
        <v>2001.14</v>
      </c>
      <c r="DK241" s="1702">
        <f t="shared" si="5391"/>
        <v>125.00000000000001</v>
      </c>
      <c r="DL241" s="1702">
        <f t="shared" si="5392"/>
        <v>0</v>
      </c>
      <c r="DM241" s="1702">
        <f t="shared" si="5393"/>
        <v>0</v>
      </c>
      <c r="DN241" s="1702">
        <f t="shared" si="5394"/>
        <v>0</v>
      </c>
      <c r="DO241" s="1702">
        <f t="shared" si="5395"/>
        <v>0</v>
      </c>
      <c r="DP241" s="1702">
        <f t="shared" si="5396"/>
        <v>0</v>
      </c>
      <c r="DQ241" s="1702">
        <f t="shared" si="5397"/>
        <v>253.54443800000001</v>
      </c>
      <c r="DR241" s="1702">
        <f t="shared" si="5398"/>
        <v>2379.6844380000002</v>
      </c>
      <c r="DS241" s="1708"/>
      <c r="DT241" s="1709"/>
      <c r="DU241" s="1709"/>
      <c r="DV241" s="1709"/>
      <c r="DW241" s="1709"/>
      <c r="DX241" s="1709"/>
      <c r="DY241" s="1709"/>
      <c r="DZ241" s="1709"/>
      <c r="EA241" s="1709"/>
      <c r="EB241" s="1709"/>
      <c r="EC241" s="1709"/>
      <c r="ED241" s="1709"/>
      <c r="EE241" s="1709"/>
      <c r="EF241" s="1709"/>
      <c r="EG241" s="1709"/>
      <c r="EH241" s="1709"/>
      <c r="EI241" s="1709"/>
      <c r="EJ241" s="1710"/>
      <c r="EL241" s="1485"/>
      <c r="EM241" s="1485"/>
      <c r="EN241" s="1402"/>
      <c r="EO241" s="1485"/>
      <c r="EP241" s="1402"/>
      <c r="EQ241" s="1402"/>
      <c r="ER241" s="1402"/>
      <c r="ES241" s="1402"/>
      <c r="ET241" s="1485"/>
      <c r="EU241" s="1402">
        <f t="shared" si="5399"/>
        <v>0</v>
      </c>
      <c r="EW241" s="974">
        <f t="shared" si="5400"/>
        <v>0</v>
      </c>
      <c r="EX241" s="974">
        <f t="shared" si="5401"/>
        <v>0</v>
      </c>
      <c r="EY241" s="974">
        <f t="shared" si="5402"/>
        <v>0</v>
      </c>
      <c r="EZ241" s="974">
        <f t="shared" si="5403"/>
        <v>0</v>
      </c>
      <c r="FA241" s="974">
        <f t="shared" si="5404"/>
        <v>0</v>
      </c>
      <c r="FB241" s="974">
        <f t="shared" si="5405"/>
        <v>0</v>
      </c>
      <c r="FC241" s="974">
        <f t="shared" si="5406"/>
        <v>0</v>
      </c>
      <c r="FD241" s="974">
        <f t="shared" si="5407"/>
        <v>0</v>
      </c>
      <c r="FE241" s="974">
        <f t="shared" si="5408"/>
        <v>0</v>
      </c>
      <c r="FF241" s="974">
        <f t="shared" si="5409"/>
        <v>0</v>
      </c>
      <c r="FG241" s="1711"/>
      <c r="FH241" s="1711"/>
      <c r="FI241" s="1711"/>
      <c r="FJ241" s="1711"/>
      <c r="FK241" s="1711"/>
      <c r="FL241" s="1711"/>
      <c r="FN241" s="1712">
        <f t="shared" si="5410"/>
        <v>0</v>
      </c>
      <c r="FO241" s="1712">
        <f t="shared" si="5411"/>
        <v>0</v>
      </c>
      <c r="FP241" s="1713">
        <f t="shared" si="5412"/>
        <v>0</v>
      </c>
      <c r="FQ241" s="1712">
        <f t="shared" si="5413"/>
        <v>0</v>
      </c>
      <c r="FR241" s="1714">
        <f t="shared" si="5414"/>
        <v>0</v>
      </c>
    </row>
    <row r="242" spans="1:188" s="246" customFormat="1" ht="15" customHeight="1" outlineLevel="1">
      <c r="A242" s="246">
        <v>301030</v>
      </c>
      <c r="B242" s="302" t="e">
        <f>+#REF!+1</f>
        <v>#REF!</v>
      </c>
      <c r="C242" s="227" t="s">
        <v>116</v>
      </c>
      <c r="D242" s="228" t="s">
        <v>117</v>
      </c>
      <c r="E242" s="228" t="s">
        <v>16</v>
      </c>
      <c r="F242" s="231">
        <v>4200</v>
      </c>
      <c r="G242" s="230">
        <v>300</v>
      </c>
      <c r="H242" s="962">
        <f t="shared" si="5317"/>
        <v>4500</v>
      </c>
      <c r="I242" s="231">
        <v>15</v>
      </c>
      <c r="J242" s="912">
        <v>0</v>
      </c>
      <c r="K242" s="304">
        <v>0</v>
      </c>
      <c r="L242" s="957">
        <v>1</v>
      </c>
      <c r="M242" s="234">
        <v>0</v>
      </c>
      <c r="N242" s="234">
        <v>0</v>
      </c>
      <c r="O242" s="234">
        <f t="shared" ref="O242" si="5746">SUM(J242:N242)</f>
        <v>1</v>
      </c>
      <c r="P242" s="756"/>
      <c r="Q242" s="268"/>
      <c r="R242" s="231">
        <f t="shared" si="5319"/>
        <v>0</v>
      </c>
      <c r="S242" s="237"/>
      <c r="T242" s="231">
        <f t="shared" si="5320"/>
        <v>0</v>
      </c>
      <c r="U242" s="237"/>
      <c r="V242" s="231">
        <f t="shared" si="5321"/>
        <v>0</v>
      </c>
      <c r="W242" s="237"/>
      <c r="X242" s="231">
        <f t="shared" si="5322"/>
        <v>0</v>
      </c>
      <c r="Y242" s="237"/>
      <c r="Z242" s="231">
        <f t="shared" si="5323"/>
        <v>0</v>
      </c>
      <c r="AA242" s="238"/>
      <c r="AB242" s="231">
        <f t="shared" si="5324"/>
        <v>0</v>
      </c>
      <c r="AC242" s="238">
        <v>0</v>
      </c>
      <c r="AD242" s="231">
        <f t="shared" si="5325"/>
        <v>0</v>
      </c>
      <c r="AE242" s="238">
        <v>0</v>
      </c>
      <c r="AF242" s="231">
        <f t="shared" si="5326"/>
        <v>0</v>
      </c>
      <c r="AG242" s="231"/>
      <c r="AH242" s="231">
        <f t="shared" ref="AH242" si="5747">(($F242/30/8)*1.5)*AG242</f>
        <v>0</v>
      </c>
      <c r="AI242" s="238"/>
      <c r="AJ242" s="231">
        <f t="shared" ref="AJ242" si="5748">(($F242/30/8)*2)*AI242</f>
        <v>0</v>
      </c>
      <c r="AK242" s="230"/>
      <c r="AL242" s="230"/>
      <c r="AM242" s="230"/>
      <c r="AN242" s="230"/>
      <c r="AO242" s="230"/>
      <c r="AP242" s="230"/>
      <c r="AQ242" s="230"/>
      <c r="AR242" s="230"/>
      <c r="AS242" s="230"/>
      <c r="AT242" s="230"/>
      <c r="AU242" s="230"/>
      <c r="AV242" s="242"/>
      <c r="AW242" s="231">
        <f t="shared" si="5329"/>
        <v>0</v>
      </c>
      <c r="AX242" s="269">
        <f t="shared" si="5636"/>
        <v>0</v>
      </c>
      <c r="AY242" s="231">
        <f t="shared" si="5330"/>
        <v>0</v>
      </c>
      <c r="AZ242" s="231">
        <f t="shared" si="5331"/>
        <v>0</v>
      </c>
      <c r="BA242" s="231">
        <f t="shared" si="5332"/>
        <v>0</v>
      </c>
      <c r="BB242" s="231">
        <f t="shared" si="5333"/>
        <v>0</v>
      </c>
      <c r="BC242" s="231">
        <f t="shared" si="5334"/>
        <v>0</v>
      </c>
      <c r="BD242" s="231">
        <f t="shared" si="5335"/>
        <v>0</v>
      </c>
      <c r="BE242" s="231">
        <f t="shared" si="5336"/>
        <v>0</v>
      </c>
      <c r="BF242" s="231">
        <f t="shared" ref="BF242:BF243" si="5749">(($F242/30)*$I242)*$K242</f>
        <v>0</v>
      </c>
      <c r="BG242" s="231">
        <f t="shared" ref="BG242:BG243" si="5750">(($G242/30)*$I242)*$K242</f>
        <v>0</v>
      </c>
      <c r="BH242" s="231">
        <f t="shared" si="5339"/>
        <v>0</v>
      </c>
      <c r="BI242" s="231">
        <f t="shared" si="5340"/>
        <v>0</v>
      </c>
      <c r="BJ242" s="231">
        <f t="shared" si="5341"/>
        <v>0</v>
      </c>
      <c r="BK242" s="231">
        <f t="shared" si="5342"/>
        <v>0</v>
      </c>
      <c r="BL242" s="231">
        <f t="shared" si="5343"/>
        <v>0</v>
      </c>
      <c r="BM242" s="231">
        <f t="shared" si="5344"/>
        <v>0</v>
      </c>
      <c r="BN242" s="230">
        <f t="shared" si="5345"/>
        <v>0</v>
      </c>
      <c r="BO242" s="231">
        <f t="shared" si="5346"/>
        <v>2100</v>
      </c>
      <c r="BP242" s="231">
        <f>(($G242/30)*$I242)*$L242</f>
        <v>150</v>
      </c>
      <c r="BQ242" s="231">
        <f t="shared" si="5347"/>
        <v>0</v>
      </c>
      <c r="BR242" s="231">
        <f t="shared" si="5348"/>
        <v>0</v>
      </c>
      <c r="BS242" s="231">
        <f t="shared" si="5349"/>
        <v>0</v>
      </c>
      <c r="BT242" s="231">
        <f t="shared" si="5350"/>
        <v>0</v>
      </c>
      <c r="BU242" s="231">
        <f t="shared" si="5351"/>
        <v>0</v>
      </c>
      <c r="BV242" s="231">
        <f t="shared" si="5352"/>
        <v>266.07</v>
      </c>
      <c r="BW242" s="231">
        <f t="shared" si="5353"/>
        <v>2516.0700000000002</v>
      </c>
      <c r="BX242" s="271">
        <f t="shared" ref="BX242:BX243" si="5751">(($F242/30)*$I242)*$M242</f>
        <v>0</v>
      </c>
      <c r="BY242" s="272">
        <f t="shared" si="5355"/>
        <v>0</v>
      </c>
      <c r="BZ242" s="272">
        <f t="shared" ref="BZ242:CC243" si="5752">AC242</f>
        <v>0</v>
      </c>
      <c r="CA242" s="272">
        <f t="shared" si="5752"/>
        <v>0</v>
      </c>
      <c r="CB242" s="272">
        <f t="shared" si="5752"/>
        <v>0</v>
      </c>
      <c r="CC242" s="272">
        <f t="shared" si="5752"/>
        <v>0</v>
      </c>
      <c r="CD242" s="272">
        <f t="shared" ref="CD242" si="5753">AN242+AS242</f>
        <v>0</v>
      </c>
      <c r="CE242" s="272">
        <f t="shared" ref="CE242" si="5754">(BX242+CA242+CC242)*0.1267</f>
        <v>0</v>
      </c>
      <c r="CF242" s="272">
        <f t="shared" ref="CF242" si="5755">SUM(BX242:CE242)-BZ242-CB242</f>
        <v>0</v>
      </c>
      <c r="CG242" s="272">
        <f t="shared" ref="CG242" si="5756">(($F242/30)*$I242)*N242</f>
        <v>0</v>
      </c>
      <c r="CH242" s="272">
        <f t="shared" ref="CH242:CH243" si="5757">(($G242/30)*$I242)*$N242</f>
        <v>0</v>
      </c>
      <c r="CI242" s="272">
        <f t="shared" ref="CI242" si="5758">+AG242</f>
        <v>0</v>
      </c>
      <c r="CJ242" s="272">
        <f t="shared" ref="CJ242:CL243" si="5759">AH242</f>
        <v>0</v>
      </c>
      <c r="CK242" s="272">
        <f t="shared" si="5759"/>
        <v>0</v>
      </c>
      <c r="CL242" s="272">
        <f t="shared" si="5759"/>
        <v>0</v>
      </c>
      <c r="CM242" s="272">
        <f t="shared" ref="CM242" si="5760">AO242+AT242</f>
        <v>0</v>
      </c>
      <c r="CN242" s="272">
        <f t="shared" ref="CN242" si="5761">(CG242+CJ242+CL242)*0.1267</f>
        <v>0</v>
      </c>
      <c r="CO242" s="273">
        <f t="shared" ref="CO242" si="5762">SUM(CG242:CN242)-CI242-CK242</f>
        <v>0</v>
      </c>
      <c r="CQ242" s="229" t="s">
        <v>343</v>
      </c>
      <c r="CR242" s="231">
        <f t="shared" si="5372"/>
        <v>0</v>
      </c>
      <c r="CS242" s="231">
        <f t="shared" si="5373"/>
        <v>0</v>
      </c>
      <c r="CT242" s="231">
        <f t="shared" si="5374"/>
        <v>0</v>
      </c>
      <c r="CU242" s="231">
        <f t="shared" si="5375"/>
        <v>0</v>
      </c>
      <c r="CV242" s="231">
        <f t="shared" si="5376"/>
        <v>0</v>
      </c>
      <c r="CW242" s="231">
        <f t="shared" si="5377"/>
        <v>0</v>
      </c>
      <c r="CX242" s="231">
        <f t="shared" si="5378"/>
        <v>0</v>
      </c>
      <c r="CY242" s="231">
        <f t="shared" si="5379"/>
        <v>0</v>
      </c>
      <c r="CZ242" s="231">
        <f t="shared" si="5380"/>
        <v>0</v>
      </c>
      <c r="DA242" s="231">
        <f t="shared" si="5381"/>
        <v>0</v>
      </c>
      <c r="DB242" s="231">
        <f t="shared" si="5382"/>
        <v>0</v>
      </c>
      <c r="DC242" s="269">
        <f t="shared" si="5383"/>
        <v>0</v>
      </c>
      <c r="DD242" s="269">
        <f t="shared" si="5384"/>
        <v>0</v>
      </c>
      <c r="DE242" s="269">
        <f t="shared" si="5385"/>
        <v>0</v>
      </c>
      <c r="DF242" s="231">
        <f t="shared" si="5386"/>
        <v>0</v>
      </c>
      <c r="DG242" s="231">
        <f t="shared" si="5387"/>
        <v>0</v>
      </c>
      <c r="DH242" s="231">
        <f t="shared" si="5388"/>
        <v>0</v>
      </c>
      <c r="DI242" s="231">
        <f t="shared" ref="DI242" si="5763">SUM(DA242:DH242)-DC242-DE242</f>
        <v>0</v>
      </c>
      <c r="DJ242" s="240">
        <f t="shared" si="5390"/>
        <v>2100</v>
      </c>
      <c r="DK242" s="240">
        <f t="shared" si="5391"/>
        <v>150</v>
      </c>
      <c r="DL242" s="240">
        <f t="shared" si="5392"/>
        <v>0</v>
      </c>
      <c r="DM242" s="240">
        <f t="shared" si="5393"/>
        <v>0</v>
      </c>
      <c r="DN242" s="240">
        <f t="shared" si="5394"/>
        <v>0</v>
      </c>
      <c r="DO242" s="240">
        <f t="shared" si="5395"/>
        <v>0</v>
      </c>
      <c r="DP242" s="240">
        <f t="shared" si="5396"/>
        <v>0</v>
      </c>
      <c r="DQ242" s="240">
        <f t="shared" si="5397"/>
        <v>266.07</v>
      </c>
      <c r="DR242" s="240">
        <f t="shared" ref="DR242" si="5764">SUM(DJ242:DQ242)-DL242-DN242</f>
        <v>2516.0700000000002</v>
      </c>
      <c r="DS242" s="271"/>
      <c r="DT242" s="272"/>
      <c r="DU242" s="272"/>
      <c r="DV242" s="272"/>
      <c r="DW242" s="272"/>
      <c r="DX242" s="272"/>
      <c r="DY242" s="272"/>
      <c r="DZ242" s="272"/>
      <c r="EA242" s="272"/>
      <c r="EB242" s="272"/>
      <c r="EC242" s="272"/>
      <c r="ED242" s="272"/>
      <c r="EE242" s="272"/>
      <c r="EF242" s="272"/>
      <c r="EG242" s="272"/>
      <c r="EH242" s="272"/>
      <c r="EI242" s="272"/>
      <c r="EJ242" s="273"/>
      <c r="EL242" s="1715">
        <v>145.63</v>
      </c>
      <c r="EM242" s="229"/>
      <c r="EN242" s="229"/>
      <c r="EO242" s="228"/>
      <c r="EP242" s="229"/>
      <c r="EQ242" s="229"/>
      <c r="ER242" s="229"/>
      <c r="ES242" s="229"/>
      <c r="ET242" s="229"/>
      <c r="EU242" s="229">
        <f t="shared" si="5399"/>
        <v>0</v>
      </c>
      <c r="EW242" s="237">
        <f t="shared" ref="EW242:EZ243" si="5765">IF($I242&lt;=15,EL242/2,EL242)</f>
        <v>72.814999999999998</v>
      </c>
      <c r="EX242" s="237">
        <f t="shared" si="5765"/>
        <v>0</v>
      </c>
      <c r="EY242" s="237">
        <f t="shared" si="5765"/>
        <v>0</v>
      </c>
      <c r="EZ242" s="237">
        <f t="shared" si="5765"/>
        <v>0</v>
      </c>
      <c r="FA242" s="237">
        <f t="shared" si="5404"/>
        <v>0</v>
      </c>
      <c r="FB242" s="237">
        <f t="shared" ref="FB242:FD243" si="5766">IF($I242&lt;=15,EQ242/2,EQ242)</f>
        <v>0</v>
      </c>
      <c r="FC242" s="237">
        <f t="shared" si="5766"/>
        <v>0</v>
      </c>
      <c r="FD242" s="237">
        <f t="shared" si="5766"/>
        <v>0</v>
      </c>
      <c r="FE242" s="237">
        <f t="shared" si="5408"/>
        <v>0</v>
      </c>
      <c r="FF242" s="237">
        <f>IF($I242&lt;=15,EU242/2,EU242)</f>
        <v>0</v>
      </c>
      <c r="FG242" s="964">
        <v>1</v>
      </c>
      <c r="FH242" s="247">
        <v>0</v>
      </c>
      <c r="FI242" s="247">
        <v>0</v>
      </c>
      <c r="FJ242" s="247">
        <v>0</v>
      </c>
      <c r="FK242" s="247">
        <v>0</v>
      </c>
      <c r="FL242" s="247">
        <f>SUM(FG242:FK242)</f>
        <v>1</v>
      </c>
      <c r="FN242" s="1370">
        <f t="shared" si="5410"/>
        <v>0</v>
      </c>
      <c r="FO242" s="1370">
        <f t="shared" si="5411"/>
        <v>0</v>
      </c>
      <c r="FP242" s="1371">
        <f t="shared" si="5412"/>
        <v>0</v>
      </c>
      <c r="FQ242" s="1370">
        <f t="shared" si="5413"/>
        <v>0</v>
      </c>
      <c r="FR242" s="1372">
        <f t="shared" si="5414"/>
        <v>72.814999999999998</v>
      </c>
    </row>
    <row r="243" spans="1:188" s="246" customFormat="1" ht="15" customHeight="1" outlineLevel="1">
      <c r="A243" s="246">
        <v>301030</v>
      </c>
      <c r="B243" s="302"/>
      <c r="C243" s="227" t="s">
        <v>919</v>
      </c>
      <c r="D243" s="228" t="s">
        <v>125</v>
      </c>
      <c r="E243" s="228" t="s">
        <v>16</v>
      </c>
      <c r="F243" s="231">
        <v>4002.28</v>
      </c>
      <c r="G243" s="230">
        <v>250</v>
      </c>
      <c r="H243" s="962">
        <f t="shared" ref="H243" si="5767">+F243+G243</f>
        <v>4252.2800000000007</v>
      </c>
      <c r="I243" s="231">
        <v>15</v>
      </c>
      <c r="J243" s="912">
        <v>0</v>
      </c>
      <c r="K243" s="304">
        <v>0</v>
      </c>
      <c r="L243" s="957">
        <v>1</v>
      </c>
      <c r="M243" s="234">
        <v>0</v>
      </c>
      <c r="N243" s="234">
        <v>0</v>
      </c>
      <c r="O243" s="234">
        <f t="shared" ref="O243" si="5768">SUM(J243:N243)</f>
        <v>1</v>
      </c>
      <c r="P243" s="756" t="s">
        <v>920</v>
      </c>
      <c r="Q243" s="268"/>
      <c r="R243" s="231">
        <f t="shared" ref="R243" si="5769">($F243/30/8*1.5)*Q243</f>
        <v>0</v>
      </c>
      <c r="S243" s="237"/>
      <c r="T243" s="231">
        <f t="shared" ref="T243" si="5770">($F243/30/8*2)*S243</f>
        <v>0</v>
      </c>
      <c r="U243" s="237"/>
      <c r="V243" s="231">
        <f t="shared" ref="V243" si="5771">($F243/30/8*1.5)*U243</f>
        <v>0</v>
      </c>
      <c r="W243" s="237"/>
      <c r="X243" s="231">
        <f t="shared" ref="X243" si="5772">($F243/30/8*2)*W243</f>
        <v>0</v>
      </c>
      <c r="Y243" s="237"/>
      <c r="Z243" s="231">
        <f t="shared" ref="Z243" si="5773">(($F243/30/8)*1.5)*Y243</f>
        <v>0</v>
      </c>
      <c r="AA243" s="238"/>
      <c r="AB243" s="231">
        <f t="shared" ref="AB243" si="5774">(($F243/30/8)*2)*AA243</f>
        <v>0</v>
      </c>
      <c r="AC243" s="238">
        <v>0</v>
      </c>
      <c r="AD243" s="231">
        <f t="shared" ref="AD243" si="5775">(($F243/30/8)*1.5)*AC243</f>
        <v>0</v>
      </c>
      <c r="AE243" s="238">
        <v>0</v>
      </c>
      <c r="AF243" s="231">
        <f t="shared" ref="AF243" si="5776">(($F243/30/8)*2)*AE243</f>
        <v>0</v>
      </c>
      <c r="AG243" s="231"/>
      <c r="AH243" s="231">
        <f t="shared" ref="AH243" si="5777">(($F243/30/8)*1.5)*AG243</f>
        <v>0</v>
      </c>
      <c r="AI243" s="238"/>
      <c r="AJ243" s="231">
        <f t="shared" ref="AJ243" si="5778">(($F243/30/8)*2)*AI243</f>
        <v>0</v>
      </c>
      <c r="AK243" s="230"/>
      <c r="AL243" s="230"/>
      <c r="AM243" s="230"/>
      <c r="AN243" s="230"/>
      <c r="AO243" s="230"/>
      <c r="AP243" s="230"/>
      <c r="AQ243" s="230"/>
      <c r="AR243" s="230"/>
      <c r="AS243" s="230"/>
      <c r="AT243" s="230"/>
      <c r="AU243" s="230"/>
      <c r="AV243" s="242"/>
      <c r="AW243" s="231">
        <f t="shared" ref="AW243" si="5779">((F243/30)*I243)*$J243</f>
        <v>0</v>
      </c>
      <c r="AX243" s="269">
        <f t="shared" si="5636"/>
        <v>0</v>
      </c>
      <c r="AY243" s="231">
        <f t="shared" ref="AY243" si="5780">Q243</f>
        <v>0</v>
      </c>
      <c r="AZ243" s="231">
        <f t="shared" ref="AZ243" si="5781">R243</f>
        <v>0</v>
      </c>
      <c r="BA243" s="231">
        <f t="shared" ref="BA243" si="5782">S243</f>
        <v>0</v>
      </c>
      <c r="BB243" s="231">
        <f t="shared" ref="BB243" si="5783">T243</f>
        <v>0</v>
      </c>
      <c r="BC243" s="231">
        <f t="shared" ref="BC243" si="5784">AK243+AP243</f>
        <v>0</v>
      </c>
      <c r="BD243" s="231">
        <f t="shared" ref="BD243" si="5785">(AW243+AZ243+BB243+BC243)*0.1267</f>
        <v>0</v>
      </c>
      <c r="BE243" s="231">
        <f t="shared" ref="BE243" si="5786">SUM(AW243:BD243)-AY243-BA243</f>
        <v>0</v>
      </c>
      <c r="BF243" s="231">
        <f t="shared" si="5749"/>
        <v>0</v>
      </c>
      <c r="BG243" s="231">
        <f t="shared" si="5750"/>
        <v>0</v>
      </c>
      <c r="BH243" s="231">
        <f t="shared" ref="BH243" si="5787">U243</f>
        <v>0</v>
      </c>
      <c r="BI243" s="231">
        <f t="shared" ref="BI243" si="5788">V243</f>
        <v>0</v>
      </c>
      <c r="BJ243" s="231">
        <f t="shared" ref="BJ243" si="5789">W243</f>
        <v>0</v>
      </c>
      <c r="BK243" s="231">
        <f t="shared" ref="BK243" si="5790">X243</f>
        <v>0</v>
      </c>
      <c r="BL243" s="231">
        <f t="shared" ref="BL243" si="5791">AL243+AQ243</f>
        <v>0</v>
      </c>
      <c r="BM243" s="231">
        <f t="shared" ref="BM243" si="5792">(+BF243+BI243+BK243+BL243)*0.1267</f>
        <v>0</v>
      </c>
      <c r="BN243" s="230">
        <f t="shared" ref="BN243" si="5793">SUM(BF243:BM243)-BH243-BJ243</f>
        <v>0</v>
      </c>
      <c r="BO243" s="231">
        <f t="shared" si="5346"/>
        <v>2001.14</v>
      </c>
      <c r="BP243" s="231">
        <f t="shared" si="5745"/>
        <v>125.00000000000001</v>
      </c>
      <c r="BQ243" s="231">
        <f t="shared" ref="BQ243" si="5794">Y243</f>
        <v>0</v>
      </c>
      <c r="BR243" s="231">
        <f t="shared" ref="BR243" si="5795">Z243</f>
        <v>0</v>
      </c>
      <c r="BS243" s="231">
        <f t="shared" ref="BS243" si="5796">AA243</f>
        <v>0</v>
      </c>
      <c r="BT243" s="231">
        <f t="shared" ref="BT243" si="5797">AB243</f>
        <v>0</v>
      </c>
      <c r="BU243" s="231">
        <f t="shared" ref="BU243" si="5798">AM243+AR243</f>
        <v>0</v>
      </c>
      <c r="BV243" s="231">
        <f t="shared" ref="BV243" si="5799">(BO243+BR243+BT243+BU243)*0.1267</f>
        <v>253.54443800000001</v>
      </c>
      <c r="BW243" s="231">
        <f t="shared" ref="BW243" si="5800">SUM(BO243:BV243)-BQ243-BS243</f>
        <v>2379.6844380000002</v>
      </c>
      <c r="BX243" s="271">
        <f t="shared" si="5751"/>
        <v>0</v>
      </c>
      <c r="BY243" s="272">
        <f t="shared" si="5355"/>
        <v>0</v>
      </c>
      <c r="BZ243" s="272">
        <f t="shared" si="5752"/>
        <v>0</v>
      </c>
      <c r="CA243" s="272">
        <f t="shared" si="5752"/>
        <v>0</v>
      </c>
      <c r="CB243" s="272">
        <f t="shared" si="5752"/>
        <v>0</v>
      </c>
      <c r="CC243" s="272">
        <f t="shared" si="5752"/>
        <v>0</v>
      </c>
      <c r="CD243" s="272">
        <f t="shared" ref="CD243" si="5801">AN243+AS243</f>
        <v>0</v>
      </c>
      <c r="CE243" s="272">
        <f t="shared" ref="CE243" si="5802">(BX243+CA243+CC243)*0.1267</f>
        <v>0</v>
      </c>
      <c r="CF243" s="272">
        <f t="shared" ref="CF243" si="5803">SUM(BX243:CE243)-BZ243-CB243</f>
        <v>0</v>
      </c>
      <c r="CG243" s="272">
        <f t="shared" ref="CG243" si="5804">(($F243/30)*$I243)*N243</f>
        <v>0</v>
      </c>
      <c r="CH243" s="272">
        <f t="shared" si="5757"/>
        <v>0</v>
      </c>
      <c r="CI243" s="272">
        <f t="shared" ref="CI243" si="5805">+AG243</f>
        <v>0</v>
      </c>
      <c r="CJ243" s="272">
        <f t="shared" si="5759"/>
        <v>0</v>
      </c>
      <c r="CK243" s="272">
        <f t="shared" si="5759"/>
        <v>0</v>
      </c>
      <c r="CL243" s="272">
        <f t="shared" si="5759"/>
        <v>0</v>
      </c>
      <c r="CM243" s="272">
        <f t="shared" ref="CM243" si="5806">AO243+AT243</f>
        <v>0</v>
      </c>
      <c r="CN243" s="272">
        <f t="shared" ref="CN243" si="5807">(CG243+CJ243+CL243)*0.1267</f>
        <v>0</v>
      </c>
      <c r="CO243" s="273">
        <f t="shared" ref="CO243" si="5808">SUM(CG243:CN243)-CI243-CK243</f>
        <v>0</v>
      </c>
      <c r="CQ243" s="229" t="s">
        <v>343</v>
      </c>
      <c r="CR243" s="231">
        <f t="shared" si="5372"/>
        <v>0</v>
      </c>
      <c r="CS243" s="231">
        <f t="shared" si="5373"/>
        <v>0</v>
      </c>
      <c r="CT243" s="231">
        <f t="shared" si="5374"/>
        <v>0</v>
      </c>
      <c r="CU243" s="231">
        <f t="shared" si="5375"/>
        <v>0</v>
      </c>
      <c r="CV243" s="231">
        <f t="shared" si="5376"/>
        <v>0</v>
      </c>
      <c r="CW243" s="231">
        <f t="shared" si="5377"/>
        <v>0</v>
      </c>
      <c r="CX243" s="231">
        <f t="shared" si="5378"/>
        <v>0</v>
      </c>
      <c r="CY243" s="231">
        <f t="shared" ref="CY243" si="5809">IF($CQ243="PROQUIMA",$BD243+$BM243+$BV243+$CE243+CN243,0)</f>
        <v>0</v>
      </c>
      <c r="CZ243" s="231">
        <f t="shared" ref="CZ243" si="5810">SUM(CR243:CY243)-CT243-CV243</f>
        <v>0</v>
      </c>
      <c r="DA243" s="231">
        <f t="shared" si="5381"/>
        <v>0</v>
      </c>
      <c r="DB243" s="231">
        <f t="shared" si="5382"/>
        <v>0</v>
      </c>
      <c r="DC243" s="269">
        <f t="shared" si="5383"/>
        <v>0</v>
      </c>
      <c r="DD243" s="269">
        <f t="shared" si="5384"/>
        <v>0</v>
      </c>
      <c r="DE243" s="269">
        <f t="shared" si="5385"/>
        <v>0</v>
      </c>
      <c r="DF243" s="231">
        <f t="shared" si="5386"/>
        <v>0</v>
      </c>
      <c r="DG243" s="231">
        <f t="shared" si="5387"/>
        <v>0</v>
      </c>
      <c r="DH243" s="231">
        <f t="shared" si="5388"/>
        <v>0</v>
      </c>
      <c r="DI243" s="231">
        <f t="shared" ref="DI243" si="5811">SUM(DA243:DH243)-DC243-DE243</f>
        <v>0</v>
      </c>
      <c r="DJ243" s="240">
        <f t="shared" si="5390"/>
        <v>2001.14</v>
      </c>
      <c r="DK243" s="240">
        <f t="shared" si="5391"/>
        <v>125.00000000000001</v>
      </c>
      <c r="DL243" s="240">
        <f t="shared" si="5392"/>
        <v>0</v>
      </c>
      <c r="DM243" s="240">
        <f t="shared" si="5393"/>
        <v>0</v>
      </c>
      <c r="DN243" s="240">
        <f t="shared" si="5394"/>
        <v>0</v>
      </c>
      <c r="DO243" s="240">
        <f t="shared" si="5395"/>
        <v>0</v>
      </c>
      <c r="DP243" s="240">
        <f t="shared" si="5396"/>
        <v>0</v>
      </c>
      <c r="DQ243" s="240">
        <f t="shared" si="5397"/>
        <v>253.54443800000001</v>
      </c>
      <c r="DR243" s="240">
        <f t="shared" ref="DR243" si="5812">SUM(DJ243:DQ243)-DL243-DN243</f>
        <v>2379.6844380000002</v>
      </c>
      <c r="DS243" s="271"/>
      <c r="DT243" s="272"/>
      <c r="DU243" s="272"/>
      <c r="DV243" s="272"/>
      <c r="DW243" s="272"/>
      <c r="DX243" s="272"/>
      <c r="DY243" s="272"/>
      <c r="DZ243" s="272"/>
      <c r="EA243" s="272"/>
      <c r="EB243" s="272"/>
      <c r="EC243" s="272"/>
      <c r="ED243" s="272"/>
      <c r="EE243" s="272"/>
      <c r="EF243" s="272"/>
      <c r="EG243" s="272"/>
      <c r="EH243" s="272"/>
      <c r="EI243" s="272"/>
      <c r="EJ243" s="273"/>
      <c r="EL243" s="229"/>
      <c r="EM243" s="229"/>
      <c r="EN243" s="229"/>
      <c r="EO243" s="229"/>
      <c r="EP243" s="229"/>
      <c r="EQ243" s="229"/>
      <c r="ER243" s="229"/>
      <c r="ES243" s="229"/>
      <c r="ET243" s="229"/>
      <c r="EU243" s="229">
        <f t="shared" ref="EU243" si="5813">+EP243+EQ243+ER243</f>
        <v>0</v>
      </c>
      <c r="EW243" s="237">
        <f t="shared" si="5765"/>
        <v>0</v>
      </c>
      <c r="EX243" s="237">
        <f t="shared" si="5765"/>
        <v>0</v>
      </c>
      <c r="EY243" s="237">
        <f t="shared" si="5765"/>
        <v>0</v>
      </c>
      <c r="EZ243" s="237">
        <f t="shared" si="5765"/>
        <v>0</v>
      </c>
      <c r="FA243" s="237">
        <f t="shared" ref="FA243" si="5814">IF($I243&lt;=15,EP243/2,EP243)</f>
        <v>0</v>
      </c>
      <c r="FB243" s="237">
        <f t="shared" si="5766"/>
        <v>0</v>
      </c>
      <c r="FC243" s="237">
        <f t="shared" si="5766"/>
        <v>0</v>
      </c>
      <c r="FD243" s="237">
        <f t="shared" si="5766"/>
        <v>0</v>
      </c>
      <c r="FE243" s="237">
        <f t="shared" ref="FE243" si="5815">IF($I243&lt;=15,ET243/2,ET243)</f>
        <v>0</v>
      </c>
      <c r="FF243" s="237">
        <f>IF($I243&lt;=15,EU243/2,EU243)</f>
        <v>0</v>
      </c>
      <c r="FG243" s="964">
        <v>1</v>
      </c>
      <c r="FH243" s="247">
        <v>0</v>
      </c>
      <c r="FI243" s="247">
        <v>0</v>
      </c>
      <c r="FJ243" s="247">
        <v>0</v>
      </c>
      <c r="FK243" s="247">
        <v>0</v>
      </c>
      <c r="FL243" s="247">
        <f>SUM(FG243:FK243)</f>
        <v>1</v>
      </c>
      <c r="FN243" s="1370">
        <f t="shared" ref="FN243" si="5816">(((F243/30/8)*1.5)*(Q243+U243+Y243))-(AZ243+BI243+BR243)</f>
        <v>0</v>
      </c>
      <c r="FO243" s="1370">
        <f t="shared" ref="FO243" si="5817">(((F243/30/8)*2)*(S243+W243+AA243))-(BB243+BK243+BT243)</f>
        <v>0</v>
      </c>
      <c r="FP243" s="1371">
        <f t="shared" ref="FP243" si="5818">(SUM(AW243:CF243))-(SUM(CR243:DR243))</f>
        <v>0</v>
      </c>
      <c r="FQ243" s="1370">
        <f t="shared" ref="FQ243" si="5819">(F243/30*I243)-(CR243+DA243+DJ243)</f>
        <v>0</v>
      </c>
      <c r="FR243" s="1372">
        <f t="shared" ref="FR243" si="5820">(SUM(EL243:EU243))-((SUM(EW243:FF243))*$FR$5)</f>
        <v>0</v>
      </c>
    </row>
    <row r="244" spans="1:188" s="246" customFormat="1" ht="15" customHeight="1" outlineLevel="1">
      <c r="B244" s="302"/>
      <c r="C244" s="1196"/>
      <c r="D244" s="265" t="s">
        <v>521</v>
      </c>
      <c r="F244" s="959">
        <f>SUM(F234:F243)</f>
        <v>40220.519999999997</v>
      </c>
      <c r="G244" s="959">
        <f>SUM(G234:G243)</f>
        <v>2550</v>
      </c>
      <c r="H244" s="959">
        <f>SUM(H234:H243)</f>
        <v>42770.52</v>
      </c>
      <c r="I244" s="877"/>
      <c r="J244" s="961"/>
      <c r="K244" s="1177"/>
      <c r="L244" s="1177"/>
      <c r="M244" s="1178"/>
      <c r="N244" s="1178"/>
      <c r="O244" s="1177"/>
      <c r="P244" s="756"/>
      <c r="Q244" s="959">
        <f t="shared" ref="Q244:AV244" si="5821">SUM(Q234:Q243)</f>
        <v>0</v>
      </c>
      <c r="R244" s="959">
        <f t="shared" si="5821"/>
        <v>0</v>
      </c>
      <c r="S244" s="959">
        <f t="shared" si="5821"/>
        <v>0</v>
      </c>
      <c r="T244" s="959">
        <f t="shared" si="5821"/>
        <v>0</v>
      </c>
      <c r="U244" s="959">
        <f t="shared" si="5821"/>
        <v>0</v>
      </c>
      <c r="V244" s="959">
        <f t="shared" si="5821"/>
        <v>0</v>
      </c>
      <c r="W244" s="959">
        <f t="shared" si="5821"/>
        <v>0</v>
      </c>
      <c r="X244" s="959">
        <f t="shared" si="5821"/>
        <v>0</v>
      </c>
      <c r="Y244" s="959">
        <f t="shared" si="5821"/>
        <v>0</v>
      </c>
      <c r="Z244" s="959">
        <f t="shared" si="5821"/>
        <v>0</v>
      </c>
      <c r="AA244" s="959">
        <f t="shared" si="5821"/>
        <v>0</v>
      </c>
      <c r="AB244" s="959">
        <f t="shared" si="5821"/>
        <v>0</v>
      </c>
      <c r="AC244" s="959">
        <f t="shared" si="5821"/>
        <v>0</v>
      </c>
      <c r="AD244" s="959">
        <f t="shared" si="5821"/>
        <v>0</v>
      </c>
      <c r="AE244" s="959">
        <f t="shared" si="5821"/>
        <v>0</v>
      </c>
      <c r="AF244" s="959">
        <f t="shared" si="5821"/>
        <v>0</v>
      </c>
      <c r="AG244" s="959">
        <f t="shared" si="5821"/>
        <v>0</v>
      </c>
      <c r="AH244" s="959">
        <f t="shared" si="5821"/>
        <v>0</v>
      </c>
      <c r="AI244" s="959">
        <f t="shared" si="5821"/>
        <v>0</v>
      </c>
      <c r="AJ244" s="959">
        <f t="shared" si="5821"/>
        <v>0</v>
      </c>
      <c r="AK244" s="959">
        <f t="shared" si="5821"/>
        <v>0</v>
      </c>
      <c r="AL244" s="959">
        <f t="shared" si="5821"/>
        <v>0</v>
      </c>
      <c r="AM244" s="959">
        <f t="shared" si="5821"/>
        <v>266.81866666666667</v>
      </c>
      <c r="AN244" s="959">
        <f t="shared" si="5821"/>
        <v>0</v>
      </c>
      <c r="AO244" s="959">
        <f t="shared" si="5821"/>
        <v>0</v>
      </c>
      <c r="AP244" s="959">
        <f t="shared" si="5821"/>
        <v>0</v>
      </c>
      <c r="AQ244" s="959">
        <f t="shared" si="5821"/>
        <v>0</v>
      </c>
      <c r="AR244" s="959">
        <f t="shared" si="5821"/>
        <v>0</v>
      </c>
      <c r="AS244" s="959">
        <f t="shared" si="5821"/>
        <v>0</v>
      </c>
      <c r="AT244" s="959">
        <f t="shared" si="5821"/>
        <v>0</v>
      </c>
      <c r="AU244" s="959">
        <f t="shared" si="5821"/>
        <v>0</v>
      </c>
      <c r="AV244" s="959">
        <f t="shared" si="5821"/>
        <v>0</v>
      </c>
      <c r="AW244" s="959">
        <f t="shared" ref="AW244:CB244" si="5822">SUM(AW234:AW243)</f>
        <v>0</v>
      </c>
      <c r="AX244" s="959">
        <f t="shared" si="5822"/>
        <v>0</v>
      </c>
      <c r="AY244" s="959">
        <f t="shared" si="5822"/>
        <v>0</v>
      </c>
      <c r="AZ244" s="959">
        <f t="shared" si="5822"/>
        <v>0</v>
      </c>
      <c r="BA244" s="959">
        <f t="shared" si="5822"/>
        <v>0</v>
      </c>
      <c r="BB244" s="959">
        <f t="shared" si="5822"/>
        <v>0</v>
      </c>
      <c r="BC244" s="959">
        <f t="shared" si="5822"/>
        <v>0</v>
      </c>
      <c r="BD244" s="959">
        <f t="shared" si="5822"/>
        <v>0</v>
      </c>
      <c r="BE244" s="959">
        <f t="shared" si="5822"/>
        <v>0</v>
      </c>
      <c r="BF244" s="959">
        <f t="shared" si="5822"/>
        <v>0</v>
      </c>
      <c r="BG244" s="959">
        <f t="shared" si="5822"/>
        <v>0</v>
      </c>
      <c r="BH244" s="959">
        <f t="shared" si="5822"/>
        <v>0</v>
      </c>
      <c r="BI244" s="959">
        <f t="shared" si="5822"/>
        <v>0</v>
      </c>
      <c r="BJ244" s="959">
        <f t="shared" si="5822"/>
        <v>0</v>
      </c>
      <c r="BK244" s="959">
        <f t="shared" si="5822"/>
        <v>0</v>
      </c>
      <c r="BL244" s="959">
        <f t="shared" si="5822"/>
        <v>0</v>
      </c>
      <c r="BM244" s="959">
        <f t="shared" si="5822"/>
        <v>0</v>
      </c>
      <c r="BN244" s="959">
        <f t="shared" si="5822"/>
        <v>0</v>
      </c>
      <c r="BO244" s="959">
        <f t="shared" si="5822"/>
        <v>18642.757333333331</v>
      </c>
      <c r="BP244" s="959">
        <f t="shared" si="5822"/>
        <v>1199.9933333333333</v>
      </c>
      <c r="BQ244" s="959">
        <f t="shared" si="5822"/>
        <v>0</v>
      </c>
      <c r="BR244" s="959">
        <f t="shared" si="5822"/>
        <v>0</v>
      </c>
      <c r="BS244" s="959">
        <f t="shared" si="5822"/>
        <v>0</v>
      </c>
      <c r="BT244" s="959">
        <f t="shared" si="5822"/>
        <v>0</v>
      </c>
      <c r="BU244" s="959">
        <f t="shared" si="5822"/>
        <v>266.81866666666667</v>
      </c>
      <c r="BV244" s="959">
        <f t="shared" si="5822"/>
        <v>2395.8432791999999</v>
      </c>
      <c r="BW244" s="959">
        <f t="shared" si="5822"/>
        <v>22505.412612533331</v>
      </c>
      <c r="BX244" s="959">
        <f t="shared" si="5822"/>
        <v>0</v>
      </c>
      <c r="BY244" s="959">
        <f t="shared" si="5822"/>
        <v>0</v>
      </c>
      <c r="BZ244" s="959">
        <f t="shared" si="5822"/>
        <v>0</v>
      </c>
      <c r="CA244" s="959">
        <f t="shared" si="5822"/>
        <v>0</v>
      </c>
      <c r="CB244" s="959">
        <f t="shared" si="5822"/>
        <v>0</v>
      </c>
      <c r="CC244" s="959">
        <f t="shared" ref="CC244:DH244" si="5823">SUM(CC234:CC243)</f>
        <v>0</v>
      </c>
      <c r="CD244" s="959">
        <f t="shared" si="5823"/>
        <v>0</v>
      </c>
      <c r="CE244" s="959">
        <f t="shared" si="5823"/>
        <v>0</v>
      </c>
      <c r="CF244" s="959">
        <f t="shared" si="5823"/>
        <v>0</v>
      </c>
      <c r="CG244" s="959">
        <f t="shared" si="5823"/>
        <v>0</v>
      </c>
      <c r="CH244" s="959">
        <f t="shared" si="5823"/>
        <v>0</v>
      </c>
      <c r="CI244" s="959">
        <f t="shared" si="5823"/>
        <v>0</v>
      </c>
      <c r="CJ244" s="959">
        <f t="shared" si="5823"/>
        <v>0</v>
      </c>
      <c r="CK244" s="959">
        <f t="shared" si="5823"/>
        <v>0</v>
      </c>
      <c r="CL244" s="959">
        <f t="shared" si="5823"/>
        <v>0</v>
      </c>
      <c r="CM244" s="959">
        <f t="shared" si="5823"/>
        <v>0</v>
      </c>
      <c r="CN244" s="959">
        <f t="shared" si="5823"/>
        <v>0</v>
      </c>
      <c r="CO244" s="959">
        <f t="shared" si="5823"/>
        <v>0</v>
      </c>
      <c r="CP244" s="959">
        <f t="shared" si="5823"/>
        <v>0</v>
      </c>
      <c r="CQ244" s="959">
        <f t="shared" si="5823"/>
        <v>0</v>
      </c>
      <c r="CR244" s="959">
        <f t="shared" si="5823"/>
        <v>0</v>
      </c>
      <c r="CS244" s="959">
        <f t="shared" si="5823"/>
        <v>0</v>
      </c>
      <c r="CT244" s="959">
        <f t="shared" si="5823"/>
        <v>0</v>
      </c>
      <c r="CU244" s="959">
        <f t="shared" si="5823"/>
        <v>0</v>
      </c>
      <c r="CV244" s="959">
        <f t="shared" si="5823"/>
        <v>0</v>
      </c>
      <c r="CW244" s="959">
        <f t="shared" si="5823"/>
        <v>0</v>
      </c>
      <c r="CX244" s="959">
        <f t="shared" si="5823"/>
        <v>0</v>
      </c>
      <c r="CY244" s="959">
        <f t="shared" si="5823"/>
        <v>0</v>
      </c>
      <c r="CZ244" s="959">
        <f t="shared" si="5823"/>
        <v>0</v>
      </c>
      <c r="DA244" s="959">
        <f t="shared" si="5823"/>
        <v>0</v>
      </c>
      <c r="DB244" s="959">
        <f t="shared" si="5823"/>
        <v>0</v>
      </c>
      <c r="DC244" s="959">
        <f t="shared" si="5823"/>
        <v>0</v>
      </c>
      <c r="DD244" s="959">
        <f t="shared" si="5823"/>
        <v>0</v>
      </c>
      <c r="DE244" s="959">
        <f t="shared" si="5823"/>
        <v>0</v>
      </c>
      <c r="DF244" s="959">
        <f t="shared" si="5823"/>
        <v>0</v>
      </c>
      <c r="DG244" s="959">
        <f t="shared" si="5823"/>
        <v>0</v>
      </c>
      <c r="DH244" s="959">
        <f t="shared" si="5823"/>
        <v>0</v>
      </c>
      <c r="DI244" s="959">
        <f t="shared" ref="DI244:EJ244" si="5824">SUM(DI234:DI243)</f>
        <v>0</v>
      </c>
      <c r="DJ244" s="959">
        <f t="shared" si="5824"/>
        <v>18642.757333333331</v>
      </c>
      <c r="DK244" s="959">
        <f t="shared" si="5824"/>
        <v>1199.9933333333333</v>
      </c>
      <c r="DL244" s="959">
        <f t="shared" si="5824"/>
        <v>0</v>
      </c>
      <c r="DM244" s="959">
        <f t="shared" si="5824"/>
        <v>0</v>
      </c>
      <c r="DN244" s="959">
        <f t="shared" si="5824"/>
        <v>0</v>
      </c>
      <c r="DO244" s="959">
        <f t="shared" si="5824"/>
        <v>0</v>
      </c>
      <c r="DP244" s="959">
        <f t="shared" si="5824"/>
        <v>266.81866666666667</v>
      </c>
      <c r="DQ244" s="959">
        <f t="shared" si="5824"/>
        <v>2395.8432791999999</v>
      </c>
      <c r="DR244" s="959">
        <f t="shared" si="5824"/>
        <v>22505.412612533331</v>
      </c>
      <c r="DS244" s="959">
        <f t="shared" si="5824"/>
        <v>0</v>
      </c>
      <c r="DT244" s="959">
        <f t="shared" si="5824"/>
        <v>0</v>
      </c>
      <c r="DU244" s="959">
        <f t="shared" si="5824"/>
        <v>0</v>
      </c>
      <c r="DV244" s="959">
        <f t="shared" si="5824"/>
        <v>0</v>
      </c>
      <c r="DW244" s="959">
        <f t="shared" si="5824"/>
        <v>0</v>
      </c>
      <c r="DX244" s="959">
        <f t="shared" si="5824"/>
        <v>0</v>
      </c>
      <c r="DY244" s="959">
        <f t="shared" si="5824"/>
        <v>0</v>
      </c>
      <c r="DZ244" s="959">
        <f t="shared" si="5824"/>
        <v>0</v>
      </c>
      <c r="EA244" s="959">
        <f t="shared" si="5824"/>
        <v>0</v>
      </c>
      <c r="EB244" s="959">
        <f t="shared" si="5824"/>
        <v>0</v>
      </c>
      <c r="EC244" s="959">
        <f t="shared" si="5824"/>
        <v>0</v>
      </c>
      <c r="ED244" s="959">
        <f t="shared" si="5824"/>
        <v>0</v>
      </c>
      <c r="EE244" s="959">
        <f t="shared" si="5824"/>
        <v>0</v>
      </c>
      <c r="EF244" s="959">
        <f t="shared" si="5824"/>
        <v>0</v>
      </c>
      <c r="EG244" s="959">
        <f t="shared" si="5824"/>
        <v>0</v>
      </c>
      <c r="EH244" s="959">
        <f t="shared" si="5824"/>
        <v>0</v>
      </c>
      <c r="EI244" s="959">
        <f t="shared" si="5824"/>
        <v>0</v>
      </c>
      <c r="EJ244" s="959">
        <f t="shared" si="5824"/>
        <v>0</v>
      </c>
      <c r="EK244" s="959"/>
      <c r="EL244" s="959">
        <f t="shared" ref="EL244:GF244" si="5825">SUM(EL234:EL243)</f>
        <v>201.35999999999999</v>
      </c>
      <c r="EM244" s="959">
        <f t="shared" si="5825"/>
        <v>0</v>
      </c>
      <c r="EN244" s="959">
        <f t="shared" si="5825"/>
        <v>0</v>
      </c>
      <c r="EO244" s="959">
        <f t="shared" si="5825"/>
        <v>0</v>
      </c>
      <c r="EP244" s="959">
        <f t="shared" si="5825"/>
        <v>0</v>
      </c>
      <c r="EQ244" s="959">
        <f t="shared" si="5825"/>
        <v>0</v>
      </c>
      <c r="ER244" s="959">
        <f t="shared" si="5825"/>
        <v>0</v>
      </c>
      <c r="ES244" s="959">
        <f t="shared" si="5825"/>
        <v>0</v>
      </c>
      <c r="ET244" s="959">
        <f t="shared" si="5825"/>
        <v>0</v>
      </c>
      <c r="EU244" s="959">
        <f t="shared" si="5825"/>
        <v>0</v>
      </c>
      <c r="EV244" s="959">
        <f t="shared" si="5825"/>
        <v>0</v>
      </c>
      <c r="EW244" s="959">
        <f t="shared" si="5825"/>
        <v>100.67999999999999</v>
      </c>
      <c r="EX244" s="959">
        <f t="shared" si="5825"/>
        <v>0</v>
      </c>
      <c r="EY244" s="959">
        <f t="shared" si="5825"/>
        <v>0</v>
      </c>
      <c r="EZ244" s="959">
        <f t="shared" si="5825"/>
        <v>0</v>
      </c>
      <c r="FA244" s="959">
        <f t="shared" si="5825"/>
        <v>0</v>
      </c>
      <c r="FB244" s="959">
        <f t="shared" si="5825"/>
        <v>0</v>
      </c>
      <c r="FC244" s="959">
        <f t="shared" si="5825"/>
        <v>0</v>
      </c>
      <c r="FD244" s="959">
        <f t="shared" si="5825"/>
        <v>0</v>
      </c>
      <c r="FE244" s="959">
        <f t="shared" si="5825"/>
        <v>0</v>
      </c>
      <c r="FF244" s="959">
        <f t="shared" si="5825"/>
        <v>0</v>
      </c>
      <c r="FG244" s="959">
        <f t="shared" si="5825"/>
        <v>2</v>
      </c>
      <c r="FH244" s="959">
        <f t="shared" si="5825"/>
        <v>0</v>
      </c>
      <c r="FI244" s="959">
        <f t="shared" si="5825"/>
        <v>0</v>
      </c>
      <c r="FJ244" s="959">
        <f t="shared" si="5825"/>
        <v>0</v>
      </c>
      <c r="FK244" s="959">
        <f t="shared" si="5825"/>
        <v>0</v>
      </c>
      <c r="FL244" s="959">
        <f t="shared" si="5825"/>
        <v>2</v>
      </c>
      <c r="FM244" s="959">
        <f t="shared" si="5825"/>
        <v>0</v>
      </c>
      <c r="FN244" s="959">
        <f t="shared" si="5825"/>
        <v>0</v>
      </c>
      <c r="FO244" s="959">
        <f t="shared" si="5825"/>
        <v>0</v>
      </c>
      <c r="FP244" s="959">
        <f t="shared" si="5825"/>
        <v>0</v>
      </c>
      <c r="FQ244" s="959">
        <f t="shared" si="5825"/>
        <v>0</v>
      </c>
      <c r="FR244" s="959">
        <f t="shared" si="5825"/>
        <v>100.67999999999999</v>
      </c>
      <c r="FS244" s="959">
        <f t="shared" si="5825"/>
        <v>0</v>
      </c>
      <c r="FT244" s="959">
        <f t="shared" si="5825"/>
        <v>0</v>
      </c>
      <c r="FU244" s="959">
        <f t="shared" si="5825"/>
        <v>0</v>
      </c>
      <c r="FV244" s="959">
        <f t="shared" si="5825"/>
        <v>0</v>
      </c>
      <c r="FW244" s="959">
        <f t="shared" si="5825"/>
        <v>0</v>
      </c>
      <c r="FX244" s="959">
        <f t="shared" si="5825"/>
        <v>0</v>
      </c>
      <c r="FY244" s="959">
        <f t="shared" si="5825"/>
        <v>0</v>
      </c>
      <c r="FZ244" s="959">
        <f t="shared" si="5825"/>
        <v>0</v>
      </c>
      <c r="GA244" s="959">
        <f t="shared" si="5825"/>
        <v>0</v>
      </c>
      <c r="GB244" s="959">
        <f t="shared" si="5825"/>
        <v>0</v>
      </c>
      <c r="GC244" s="959">
        <f t="shared" si="5825"/>
        <v>0</v>
      </c>
      <c r="GD244" s="959">
        <f t="shared" si="5825"/>
        <v>0</v>
      </c>
      <c r="GE244" s="959">
        <f t="shared" si="5825"/>
        <v>0</v>
      </c>
      <c r="GF244" s="959">
        <f t="shared" si="5825"/>
        <v>0</v>
      </c>
    </row>
    <row r="245" spans="1:188" s="246" customFormat="1" ht="15" customHeight="1" outlineLevel="1">
      <c r="B245" s="302"/>
      <c r="C245" s="1196"/>
      <c r="D245" s="265"/>
      <c r="F245" s="877"/>
      <c r="G245" s="877"/>
      <c r="H245" s="877"/>
      <c r="I245" s="877"/>
      <c r="J245" s="961"/>
      <c r="K245" s="1177"/>
      <c r="L245" s="1177"/>
      <c r="M245" s="1178"/>
      <c r="N245" s="1178"/>
      <c r="O245" s="1177"/>
      <c r="P245" s="756"/>
      <c r="Q245" s="1179"/>
      <c r="R245" s="877"/>
      <c r="S245" s="1180"/>
      <c r="T245" s="877"/>
      <c r="U245" s="1180"/>
      <c r="V245" s="877"/>
      <c r="W245" s="1180"/>
      <c r="X245" s="984"/>
      <c r="Y245" s="1180"/>
      <c r="Z245" s="877"/>
      <c r="AA245" s="1181"/>
      <c r="AB245" s="877"/>
      <c r="AC245" s="1193"/>
      <c r="AD245" s="877"/>
      <c r="AE245" s="1194"/>
      <c r="AF245" s="877"/>
      <c r="AG245" s="915"/>
      <c r="AH245" s="915"/>
      <c r="AI245" s="1194"/>
      <c r="AJ245" s="915"/>
      <c r="AK245" s="919"/>
      <c r="AL245" s="919"/>
      <c r="AM245" s="919"/>
      <c r="AN245" s="919"/>
      <c r="AO245" s="919"/>
      <c r="AP245" s="919"/>
      <c r="AQ245" s="919"/>
      <c r="AR245" s="919"/>
      <c r="AS245" s="919"/>
      <c r="AT245" s="919"/>
      <c r="AU245" s="951"/>
      <c r="AV245" s="1186"/>
      <c r="AW245" s="877"/>
      <c r="AX245" s="984"/>
      <c r="AY245" s="877"/>
      <c r="AZ245" s="877"/>
      <c r="BA245" s="877"/>
      <c r="BB245" s="877"/>
      <c r="BC245" s="877"/>
      <c r="BD245" s="877"/>
      <c r="BE245" s="877"/>
      <c r="BF245" s="877"/>
      <c r="BG245" s="877"/>
      <c r="BH245" s="877"/>
      <c r="BI245" s="877"/>
      <c r="BJ245" s="877"/>
      <c r="BK245" s="877"/>
      <c r="BL245" s="877"/>
      <c r="BM245" s="877"/>
      <c r="BN245" s="951"/>
      <c r="BO245" s="877"/>
      <c r="BP245" s="877"/>
      <c r="BQ245" s="877"/>
      <c r="BR245" s="877"/>
      <c r="BS245" s="877"/>
      <c r="BT245" s="877"/>
      <c r="BU245" s="877"/>
      <c r="BV245" s="877"/>
      <c r="BW245" s="877"/>
      <c r="BX245" s="877"/>
      <c r="BY245" s="877"/>
      <c r="BZ245" s="877"/>
      <c r="CA245" s="877"/>
      <c r="CB245" s="877"/>
      <c r="CC245" s="877"/>
      <c r="CD245" s="877"/>
      <c r="CE245" s="877"/>
      <c r="CF245" s="877"/>
      <c r="CG245" s="915"/>
      <c r="CH245" s="915"/>
      <c r="CI245" s="915"/>
      <c r="CJ245" s="915"/>
      <c r="CK245" s="915"/>
      <c r="CL245" s="915"/>
      <c r="CM245" s="915"/>
      <c r="CN245" s="915"/>
      <c r="CO245" s="915"/>
      <c r="CR245" s="877"/>
      <c r="CS245" s="877"/>
      <c r="CT245" s="877"/>
      <c r="CU245" s="877"/>
      <c r="CV245" s="877"/>
      <c r="CW245" s="877"/>
      <c r="CX245" s="877"/>
      <c r="CY245" s="877"/>
      <c r="CZ245" s="877"/>
      <c r="DA245" s="877"/>
      <c r="DB245" s="877"/>
      <c r="DC245" s="877"/>
      <c r="DD245" s="877"/>
      <c r="DE245" s="877"/>
      <c r="DF245" s="877"/>
      <c r="DG245" s="877"/>
      <c r="DH245" s="877"/>
      <c r="DI245" s="877"/>
      <c r="DJ245" s="915"/>
      <c r="DK245" s="915"/>
      <c r="DL245" s="915"/>
      <c r="DM245" s="915"/>
      <c r="DN245" s="915"/>
      <c r="DO245" s="915"/>
      <c r="DP245" s="915"/>
      <c r="DQ245" s="915"/>
      <c r="DR245" s="915"/>
      <c r="DS245" s="915"/>
      <c r="DT245" s="915"/>
      <c r="DU245" s="915"/>
      <c r="DV245" s="915"/>
      <c r="DW245" s="915"/>
      <c r="DX245" s="915"/>
      <c r="DY245" s="915"/>
      <c r="DZ245" s="915"/>
      <c r="EA245" s="915"/>
      <c r="EB245" s="915"/>
      <c r="EC245" s="915"/>
      <c r="ED245" s="915"/>
      <c r="EE245" s="915"/>
      <c r="EF245" s="915"/>
      <c r="EG245" s="915"/>
      <c r="EH245" s="915"/>
      <c r="EI245" s="915"/>
      <c r="EJ245" s="915"/>
      <c r="ET245" s="913"/>
      <c r="EU245" s="1180"/>
      <c r="EW245" s="1180"/>
      <c r="EX245" s="1180"/>
      <c r="EY245" s="1180"/>
      <c r="EZ245" s="1180"/>
      <c r="FA245" s="1180"/>
      <c r="FB245" s="1180"/>
      <c r="FC245" s="1180"/>
      <c r="FD245" s="1180"/>
      <c r="FE245" s="1180"/>
      <c r="FF245" s="1180"/>
      <c r="FG245" s="1188"/>
      <c r="FH245" s="1188"/>
      <c r="FI245" s="1188"/>
      <c r="FJ245" s="1188"/>
      <c r="FK245" s="1188"/>
      <c r="FL245" s="1195"/>
    </row>
    <row r="246" spans="1:188" s="246" customFormat="1" ht="15" customHeight="1" outlineLevel="1">
      <c r="B246" s="302"/>
      <c r="C246" s="1196"/>
      <c r="D246" s="265"/>
      <c r="F246" s="877"/>
      <c r="G246" s="877"/>
      <c r="H246" s="877"/>
      <c r="I246" s="877"/>
      <c r="J246" s="961"/>
      <c r="K246" s="1177"/>
      <c r="L246" s="1177"/>
      <c r="M246" s="1178"/>
      <c r="N246" s="1178"/>
      <c r="O246" s="1177"/>
      <c r="P246" s="756"/>
      <c r="Q246" s="1179"/>
      <c r="R246" s="877"/>
      <c r="S246" s="1180"/>
      <c r="T246" s="877"/>
      <c r="U246" s="1180"/>
      <c r="V246" s="877"/>
      <c r="W246" s="1180"/>
      <c r="X246" s="984"/>
      <c r="Y246" s="1180"/>
      <c r="Z246" s="877"/>
      <c r="AA246" s="1181"/>
      <c r="AB246" s="877"/>
      <c r="AC246" s="1193"/>
      <c r="AD246" s="877"/>
      <c r="AE246" s="1194"/>
      <c r="AF246" s="877"/>
      <c r="AG246" s="915"/>
      <c r="AH246" s="915"/>
      <c r="AI246" s="1194"/>
      <c r="AJ246" s="915"/>
      <c r="AK246" s="919"/>
      <c r="AL246" s="919"/>
      <c r="AM246" s="919"/>
      <c r="AN246" s="919"/>
      <c r="AO246" s="919"/>
      <c r="AP246" s="919"/>
      <c r="AQ246" s="919"/>
      <c r="AR246" s="919"/>
      <c r="AS246" s="919"/>
      <c r="AT246" s="919"/>
      <c r="AU246" s="951"/>
      <c r="AV246" s="1186"/>
      <c r="AW246" s="877"/>
      <c r="AX246" s="984"/>
      <c r="AY246" s="877"/>
      <c r="AZ246" s="877"/>
      <c r="BA246" s="877"/>
      <c r="BB246" s="877"/>
      <c r="BC246" s="877"/>
      <c r="BD246" s="877"/>
      <c r="BE246" s="877"/>
      <c r="BF246" s="877"/>
      <c r="BG246" s="877"/>
      <c r="BH246" s="877"/>
      <c r="BI246" s="877"/>
      <c r="BJ246" s="877"/>
      <c r="BK246" s="877"/>
      <c r="BL246" s="877"/>
      <c r="BM246" s="877"/>
      <c r="BN246" s="951"/>
      <c r="BO246" s="877"/>
      <c r="BP246" s="877"/>
      <c r="BQ246" s="877"/>
      <c r="BR246" s="877"/>
      <c r="BS246" s="877"/>
      <c r="BT246" s="877"/>
      <c r="BU246" s="877"/>
      <c r="BV246" s="877"/>
      <c r="BW246" s="877"/>
      <c r="BX246" s="877"/>
      <c r="BY246" s="877"/>
      <c r="BZ246" s="877"/>
      <c r="CA246" s="877"/>
      <c r="CB246" s="877"/>
      <c r="CC246" s="877"/>
      <c r="CD246" s="877"/>
      <c r="CE246" s="877"/>
      <c r="CF246" s="877"/>
      <c r="CG246" s="915"/>
      <c r="CH246" s="915"/>
      <c r="CI246" s="915"/>
      <c r="CJ246" s="915"/>
      <c r="CK246" s="915"/>
      <c r="CL246" s="915"/>
      <c r="CM246" s="915"/>
      <c r="CN246" s="915"/>
      <c r="CO246" s="915"/>
      <c r="CR246" s="877"/>
      <c r="CS246" s="877"/>
      <c r="CT246" s="877"/>
      <c r="CU246" s="877"/>
      <c r="CV246" s="877"/>
      <c r="CW246" s="877"/>
      <c r="CX246" s="877"/>
      <c r="CY246" s="877"/>
      <c r="CZ246" s="877"/>
      <c r="DA246" s="877"/>
      <c r="DB246" s="877"/>
      <c r="DC246" s="877"/>
      <c r="DD246" s="877"/>
      <c r="DE246" s="877"/>
      <c r="DF246" s="877"/>
      <c r="DG246" s="877"/>
      <c r="DH246" s="877"/>
      <c r="DI246" s="877"/>
      <c r="DJ246" s="915"/>
      <c r="DK246" s="915"/>
      <c r="DL246" s="915"/>
      <c r="DM246" s="915"/>
      <c r="DN246" s="915"/>
      <c r="DO246" s="915"/>
      <c r="DP246" s="915"/>
      <c r="DQ246" s="915"/>
      <c r="DR246" s="915"/>
      <c r="DS246" s="915"/>
      <c r="DT246" s="915"/>
      <c r="DU246" s="915"/>
      <c r="DV246" s="915"/>
      <c r="DW246" s="915"/>
      <c r="DX246" s="915"/>
      <c r="DY246" s="915"/>
      <c r="DZ246" s="915"/>
      <c r="EA246" s="915"/>
      <c r="EB246" s="915"/>
      <c r="EC246" s="915"/>
      <c r="ED246" s="915"/>
      <c r="EE246" s="915"/>
      <c r="EF246" s="915"/>
      <c r="EG246" s="915"/>
      <c r="EH246" s="915"/>
      <c r="EI246" s="915"/>
      <c r="EJ246" s="915"/>
      <c r="ET246" s="913"/>
      <c r="EU246" s="1180"/>
      <c r="EW246" s="1180"/>
      <c r="EX246" s="1180"/>
      <c r="EY246" s="1180"/>
      <c r="EZ246" s="1180"/>
      <c r="FA246" s="1180"/>
      <c r="FB246" s="1180"/>
      <c r="FC246" s="1180"/>
      <c r="FD246" s="1180"/>
      <c r="FE246" s="1180"/>
      <c r="FF246" s="1180"/>
      <c r="FG246" s="1188"/>
      <c r="FH246" s="1188"/>
      <c r="FI246" s="1188"/>
      <c r="FJ246" s="1188"/>
      <c r="FK246" s="1188"/>
      <c r="FL246" s="1195"/>
    </row>
    <row r="247" spans="1:188" s="246" customFormat="1" ht="15" customHeight="1" outlineLevel="1">
      <c r="B247" s="302"/>
      <c r="C247" s="1196" t="s">
        <v>522</v>
      </c>
      <c r="D247" s="265"/>
      <c r="F247" s="877"/>
      <c r="G247" s="877"/>
      <c r="H247" s="877"/>
      <c r="I247" s="877"/>
      <c r="J247" s="961"/>
      <c r="K247" s="1177"/>
      <c r="L247" s="1177"/>
      <c r="M247" s="1178"/>
      <c r="N247" s="1178"/>
      <c r="O247" s="1177"/>
      <c r="P247" s="756"/>
      <c r="Q247" s="1179"/>
      <c r="R247" s="877"/>
      <c r="S247" s="1180"/>
      <c r="T247" s="877"/>
      <c r="U247" s="1180"/>
      <c r="V247" s="877"/>
      <c r="W247" s="1180"/>
      <c r="X247" s="984"/>
      <c r="Y247" s="1180"/>
      <c r="Z247" s="877"/>
      <c r="AA247" s="1181"/>
      <c r="AB247" s="877"/>
      <c r="AC247" s="1193"/>
      <c r="AD247" s="877"/>
      <c r="AE247" s="1194"/>
      <c r="AF247" s="877"/>
      <c r="AG247" s="915"/>
      <c r="AH247" s="915"/>
      <c r="AI247" s="1194"/>
      <c r="AJ247" s="915"/>
      <c r="AK247" s="919"/>
      <c r="AL247" s="919"/>
      <c r="AM247" s="919"/>
      <c r="AN247" s="919"/>
      <c r="AO247" s="919"/>
      <c r="AP247" s="919"/>
      <c r="AQ247" s="919"/>
      <c r="AR247" s="919"/>
      <c r="AS247" s="919"/>
      <c r="AT247" s="919"/>
      <c r="AU247" s="951"/>
      <c r="AV247" s="1186"/>
      <c r="AW247" s="877"/>
      <c r="AX247" s="984"/>
      <c r="AY247" s="877"/>
      <c r="AZ247" s="877"/>
      <c r="BA247" s="877"/>
      <c r="BB247" s="877"/>
      <c r="BC247" s="877"/>
      <c r="BD247" s="877"/>
      <c r="BE247" s="877"/>
      <c r="BF247" s="877"/>
      <c r="BG247" s="877"/>
      <c r="BH247" s="877"/>
      <c r="BI247" s="877"/>
      <c r="BJ247" s="877"/>
      <c r="BK247" s="877"/>
      <c r="BL247" s="877"/>
      <c r="BM247" s="877"/>
      <c r="BN247" s="951"/>
      <c r="BO247" s="877"/>
      <c r="BP247" s="877"/>
      <c r="BQ247" s="877"/>
      <c r="BR247" s="877"/>
      <c r="BS247" s="877"/>
      <c r="BT247" s="877"/>
      <c r="BU247" s="877"/>
      <c r="BV247" s="877"/>
      <c r="BW247" s="877"/>
      <c r="BX247" s="877"/>
      <c r="BY247" s="877"/>
      <c r="BZ247" s="877"/>
      <c r="CA247" s="877"/>
      <c r="CB247" s="877"/>
      <c r="CC247" s="877"/>
      <c r="CD247" s="877"/>
      <c r="CE247" s="877"/>
      <c r="CF247" s="877"/>
      <c r="CG247" s="915"/>
      <c r="CH247" s="915"/>
      <c r="CI247" s="915"/>
      <c r="CJ247" s="915"/>
      <c r="CK247" s="915"/>
      <c r="CL247" s="915"/>
      <c r="CM247" s="915"/>
      <c r="CN247" s="915"/>
      <c r="CO247" s="915"/>
      <c r="CR247" s="877"/>
      <c r="CS247" s="877"/>
      <c r="CT247" s="877"/>
      <c r="CU247" s="877"/>
      <c r="CV247" s="877"/>
      <c r="CW247" s="877"/>
      <c r="CX247" s="877"/>
      <c r="CY247" s="877"/>
      <c r="CZ247" s="877"/>
      <c r="DA247" s="877"/>
      <c r="DB247" s="877"/>
      <c r="DC247" s="877"/>
      <c r="DD247" s="877"/>
      <c r="DE247" s="877"/>
      <c r="DF247" s="877"/>
      <c r="DG247" s="877"/>
      <c r="DH247" s="877"/>
      <c r="DI247" s="877"/>
      <c r="DJ247" s="915"/>
      <c r="DK247" s="915"/>
      <c r="DL247" s="915"/>
      <c r="DM247" s="915"/>
      <c r="DN247" s="915"/>
      <c r="DO247" s="915"/>
      <c r="DP247" s="915"/>
      <c r="DQ247" s="915"/>
      <c r="DR247" s="915"/>
      <c r="DS247" s="915"/>
      <c r="DT247" s="915"/>
      <c r="DU247" s="915"/>
      <c r="DV247" s="915"/>
      <c r="DW247" s="915"/>
      <c r="DX247" s="915"/>
      <c r="DY247" s="915"/>
      <c r="DZ247" s="915"/>
      <c r="EA247" s="915"/>
      <c r="EB247" s="915"/>
      <c r="EC247" s="915"/>
      <c r="ED247" s="915"/>
      <c r="EE247" s="915"/>
      <c r="EF247" s="915"/>
      <c r="EG247" s="915"/>
      <c r="EH247" s="915"/>
      <c r="EI247" s="915"/>
      <c r="EJ247" s="915"/>
      <c r="ET247" s="913"/>
      <c r="EU247" s="1180"/>
      <c r="EW247" s="1180"/>
      <c r="EX247" s="1180"/>
      <c r="EY247" s="1180"/>
      <c r="EZ247" s="1180"/>
      <c r="FA247" s="1180"/>
      <c r="FB247" s="1180"/>
      <c r="FC247" s="1180"/>
      <c r="FD247" s="1180"/>
      <c r="FE247" s="1180"/>
      <c r="FF247" s="1180"/>
      <c r="FG247" s="1188"/>
      <c r="FH247" s="1188"/>
      <c r="FI247" s="1188"/>
      <c r="FJ247" s="1188"/>
      <c r="FK247" s="1188"/>
      <c r="FL247" s="1195"/>
    </row>
    <row r="248" spans="1:188" s="246" customFormat="1" ht="15" customHeight="1" outlineLevel="1">
      <c r="B248" s="302"/>
      <c r="C248" s="1196"/>
      <c r="D248" s="265"/>
      <c r="F248" s="877"/>
      <c r="G248" s="877"/>
      <c r="H248" s="877"/>
      <c r="I248" s="877"/>
      <c r="J248" s="961"/>
      <c r="K248" s="1177"/>
      <c r="L248" s="1177"/>
      <c r="M248" s="1178"/>
      <c r="N248" s="1178"/>
      <c r="O248" s="1177"/>
      <c r="P248" s="756"/>
      <c r="Q248" s="1179"/>
      <c r="R248" s="877"/>
      <c r="S248" s="1180"/>
      <c r="T248" s="877"/>
      <c r="U248" s="1180"/>
      <c r="V248" s="877"/>
      <c r="W248" s="1180"/>
      <c r="X248" s="984"/>
      <c r="Y248" s="1180"/>
      <c r="Z248" s="877"/>
      <c r="AA248" s="1181"/>
      <c r="AB248" s="877"/>
      <c r="AC248" s="1193"/>
      <c r="AD248" s="877"/>
      <c r="AE248" s="1194"/>
      <c r="AF248" s="877"/>
      <c r="AG248" s="915"/>
      <c r="AH248" s="915"/>
      <c r="AI248" s="1194"/>
      <c r="AJ248" s="915"/>
      <c r="AK248" s="919"/>
      <c r="AL248" s="919"/>
      <c r="AM248" s="919"/>
      <c r="AN248" s="919"/>
      <c r="AO248" s="919"/>
      <c r="AP248" s="919"/>
      <c r="AQ248" s="919"/>
      <c r="AR248" s="919"/>
      <c r="AS248" s="919"/>
      <c r="AT248" s="919"/>
      <c r="AU248" s="951"/>
      <c r="AV248" s="1186"/>
      <c r="AW248" s="877"/>
      <c r="AX248" s="984"/>
      <c r="AY248" s="877"/>
      <c r="AZ248" s="877"/>
      <c r="BA248" s="877"/>
      <c r="BB248" s="877"/>
      <c r="BC248" s="877"/>
      <c r="BD248" s="877"/>
      <c r="BE248" s="877"/>
      <c r="BF248" s="877"/>
      <c r="BG248" s="877"/>
      <c r="BH248" s="877"/>
      <c r="BI248" s="877"/>
      <c r="BJ248" s="877"/>
      <c r="BK248" s="877"/>
      <c r="BL248" s="877"/>
      <c r="BM248" s="877"/>
      <c r="BN248" s="951"/>
      <c r="BO248" s="877"/>
      <c r="BP248" s="877"/>
      <c r="BQ248" s="877"/>
      <c r="BR248" s="877"/>
      <c r="BS248" s="877"/>
      <c r="BT248" s="877"/>
      <c r="BU248" s="877"/>
      <c r="BV248" s="877"/>
      <c r="BW248" s="877"/>
      <c r="BX248" s="877"/>
      <c r="BY248" s="877"/>
      <c r="BZ248" s="877"/>
      <c r="CA248" s="877"/>
      <c r="CB248" s="877"/>
      <c r="CC248" s="877"/>
      <c r="CD248" s="877"/>
      <c r="CE248" s="877"/>
      <c r="CF248" s="877"/>
      <c r="CG248" s="915"/>
      <c r="CH248" s="915"/>
      <c r="CI248" s="915"/>
      <c r="CJ248" s="915"/>
      <c r="CK248" s="915"/>
      <c r="CL248" s="915"/>
      <c r="CM248" s="915"/>
      <c r="CN248" s="915"/>
      <c r="CO248" s="915"/>
      <c r="CR248" s="877"/>
      <c r="CS248" s="877"/>
      <c r="CT248" s="877"/>
      <c r="CU248" s="877"/>
      <c r="CV248" s="877"/>
      <c r="CW248" s="877"/>
      <c r="CX248" s="877"/>
      <c r="CY248" s="877"/>
      <c r="CZ248" s="877"/>
      <c r="DA248" s="877"/>
      <c r="DB248" s="877"/>
      <c r="DC248" s="877"/>
      <c r="DD248" s="877"/>
      <c r="DE248" s="877"/>
      <c r="DF248" s="877"/>
      <c r="DG248" s="877"/>
      <c r="DH248" s="877"/>
      <c r="DI248" s="877"/>
      <c r="DJ248" s="915"/>
      <c r="DK248" s="915"/>
      <c r="DL248" s="915"/>
      <c r="DM248" s="915"/>
      <c r="DN248" s="915"/>
      <c r="DO248" s="915"/>
      <c r="DP248" s="915"/>
      <c r="DQ248" s="915"/>
      <c r="DR248" s="915"/>
      <c r="DS248" s="915"/>
      <c r="DT248" s="915"/>
      <c r="DU248" s="915"/>
      <c r="DV248" s="915"/>
      <c r="DW248" s="915"/>
      <c r="DX248" s="915"/>
      <c r="DY248" s="915"/>
      <c r="DZ248" s="915"/>
      <c r="EA248" s="915"/>
      <c r="EB248" s="915"/>
      <c r="EC248" s="915"/>
      <c r="ED248" s="915"/>
      <c r="EE248" s="915"/>
      <c r="EF248" s="915"/>
      <c r="EG248" s="915"/>
      <c r="EH248" s="915"/>
      <c r="EI248" s="915"/>
      <c r="EJ248" s="915"/>
      <c r="ET248" s="913"/>
      <c r="EU248" s="1180"/>
      <c r="EW248" s="1180"/>
      <c r="EX248" s="1180"/>
      <c r="EY248" s="1180"/>
      <c r="EZ248" s="1180"/>
      <c r="FA248" s="1180"/>
      <c r="FB248" s="1180"/>
      <c r="FC248" s="1180"/>
      <c r="FD248" s="1180"/>
      <c r="FE248" s="1180"/>
      <c r="FF248" s="1180"/>
      <c r="FG248" s="1188"/>
      <c r="FH248" s="1188"/>
      <c r="FI248" s="1188"/>
      <c r="FJ248" s="1188"/>
      <c r="FK248" s="1188"/>
      <c r="FL248" s="1195"/>
    </row>
    <row r="249" spans="1:188" s="246" customFormat="1" ht="15" customHeight="1" outlineLevel="1">
      <c r="B249" s="302"/>
      <c r="C249" s="1196" t="s">
        <v>523</v>
      </c>
      <c r="D249" s="265"/>
      <c r="F249" s="877"/>
      <c r="G249" s="877"/>
      <c r="H249" s="877"/>
      <c r="I249" s="877"/>
      <c r="J249" s="961"/>
      <c r="K249" s="1177"/>
      <c r="L249" s="1177"/>
      <c r="M249" s="1178"/>
      <c r="N249" s="1178"/>
      <c r="O249" s="1177"/>
      <c r="P249" s="756"/>
      <c r="Q249" s="1179"/>
      <c r="R249" s="877"/>
      <c r="S249" s="1180"/>
      <c r="T249" s="877"/>
      <c r="U249" s="1180"/>
      <c r="V249" s="877"/>
      <c r="W249" s="1180"/>
      <c r="X249" s="984"/>
      <c r="Y249" s="1180"/>
      <c r="Z249" s="877"/>
      <c r="AA249" s="1181"/>
      <c r="AB249" s="877"/>
      <c r="AC249" s="1193"/>
      <c r="AD249" s="877"/>
      <c r="AE249" s="1194"/>
      <c r="AF249" s="877"/>
      <c r="AG249" s="915"/>
      <c r="AH249" s="915"/>
      <c r="AI249" s="1194"/>
      <c r="AJ249" s="915"/>
      <c r="AK249" s="919"/>
      <c r="AL249" s="919"/>
      <c r="AM249" s="919"/>
      <c r="AN249" s="919"/>
      <c r="AO249" s="919"/>
      <c r="AP249" s="919"/>
      <c r="AQ249" s="919"/>
      <c r="AR249" s="919"/>
      <c r="AS249" s="919"/>
      <c r="AT249" s="919"/>
      <c r="AU249" s="951"/>
      <c r="AV249" s="1186"/>
      <c r="AW249" s="877"/>
      <c r="AX249" s="984"/>
      <c r="AY249" s="877"/>
      <c r="AZ249" s="877"/>
      <c r="BA249" s="877"/>
      <c r="BB249" s="877"/>
      <c r="BC249" s="877"/>
      <c r="BD249" s="877"/>
      <c r="BE249" s="877"/>
      <c r="BF249" s="877"/>
      <c r="BG249" s="877"/>
      <c r="BH249" s="877"/>
      <c r="BI249" s="877"/>
      <c r="BJ249" s="877"/>
      <c r="BK249" s="877"/>
      <c r="BL249" s="877"/>
      <c r="BM249" s="877"/>
      <c r="BN249" s="951"/>
      <c r="BO249" s="877"/>
      <c r="BP249" s="877"/>
      <c r="BQ249" s="877"/>
      <c r="BR249" s="877"/>
      <c r="BS249" s="877"/>
      <c r="BT249" s="877"/>
      <c r="BU249" s="877"/>
      <c r="BV249" s="877"/>
      <c r="BW249" s="877"/>
      <c r="BX249" s="877"/>
      <c r="BY249" s="877"/>
      <c r="BZ249" s="877"/>
      <c r="CA249" s="877"/>
      <c r="CB249" s="877"/>
      <c r="CC249" s="877"/>
      <c r="CD249" s="877"/>
      <c r="CE249" s="877"/>
      <c r="CF249" s="877"/>
      <c r="CG249" s="915"/>
      <c r="CH249" s="915"/>
      <c r="CI249" s="915"/>
      <c r="CJ249" s="915"/>
      <c r="CK249" s="915"/>
      <c r="CL249" s="915"/>
      <c r="CM249" s="915"/>
      <c r="CN249" s="915"/>
      <c r="CO249" s="915"/>
      <c r="CR249" s="877"/>
      <c r="CS249" s="877"/>
      <c r="CT249" s="877"/>
      <c r="CU249" s="877"/>
      <c r="CV249" s="877"/>
      <c r="CW249" s="877"/>
      <c r="CX249" s="877"/>
      <c r="CY249" s="877"/>
      <c r="CZ249" s="877"/>
      <c r="DA249" s="877"/>
      <c r="DB249" s="877"/>
      <c r="DC249" s="877"/>
      <c r="DD249" s="877"/>
      <c r="DE249" s="877"/>
      <c r="DF249" s="877"/>
      <c r="DG249" s="877"/>
      <c r="DH249" s="877"/>
      <c r="DI249" s="877"/>
      <c r="DJ249" s="915"/>
      <c r="DK249" s="915"/>
      <c r="DL249" s="915"/>
      <c r="DM249" s="915"/>
      <c r="DN249" s="915"/>
      <c r="DO249" s="915"/>
      <c r="DP249" s="915"/>
      <c r="DQ249" s="915"/>
      <c r="DR249" s="915"/>
      <c r="DS249" s="915"/>
      <c r="DT249" s="915"/>
      <c r="DU249" s="915"/>
      <c r="DV249" s="915"/>
      <c r="DW249" s="915"/>
      <c r="DX249" s="915"/>
      <c r="DY249" s="915"/>
      <c r="DZ249" s="915"/>
      <c r="EA249" s="915"/>
      <c r="EB249" s="915"/>
      <c r="EC249" s="915"/>
      <c r="ED249" s="915"/>
      <c r="EE249" s="915"/>
      <c r="EF249" s="915"/>
      <c r="EG249" s="915"/>
      <c r="EH249" s="915"/>
      <c r="EI249" s="915"/>
      <c r="EJ249" s="915"/>
      <c r="ET249" s="913"/>
      <c r="EU249" s="1180"/>
      <c r="EW249" s="1180"/>
      <c r="EX249" s="1180"/>
      <c r="EY249" s="1180"/>
      <c r="EZ249" s="1180"/>
      <c r="FA249" s="1180"/>
      <c r="FB249" s="1180"/>
      <c r="FC249" s="1180"/>
      <c r="FD249" s="1180"/>
      <c r="FE249" s="1180"/>
      <c r="FF249" s="1180"/>
      <c r="FG249" s="1188"/>
      <c r="FH249" s="1188"/>
      <c r="FI249" s="1188"/>
      <c r="FJ249" s="1188"/>
      <c r="FK249" s="1188"/>
      <c r="FL249" s="1195"/>
    </row>
    <row r="250" spans="1:188" s="246" customFormat="1" ht="15" customHeight="1" outlineLevel="1">
      <c r="B250" s="302"/>
      <c r="C250" s="1175"/>
      <c r="D250" s="265"/>
      <c r="F250" s="877"/>
      <c r="G250" s="877"/>
      <c r="H250" s="877"/>
      <c r="I250" s="877"/>
      <c r="J250" s="961"/>
      <c r="K250" s="1177"/>
      <c r="L250" s="1177"/>
      <c r="M250" s="1178"/>
      <c r="N250" s="1178"/>
      <c r="O250" s="1177"/>
      <c r="P250" s="756"/>
      <c r="Q250" s="1179"/>
      <c r="R250" s="877"/>
      <c r="S250" s="1180"/>
      <c r="T250" s="877"/>
      <c r="U250" s="1180"/>
      <c r="V250" s="877"/>
      <c r="W250" s="1180"/>
      <c r="X250" s="984"/>
      <c r="Y250" s="1180"/>
      <c r="Z250" s="877"/>
      <c r="AA250" s="1181"/>
      <c r="AB250" s="877"/>
      <c r="AC250" s="1193"/>
      <c r="AD250" s="877"/>
      <c r="AE250" s="1194"/>
      <c r="AF250" s="877"/>
      <c r="AG250" s="915"/>
      <c r="AH250" s="915"/>
      <c r="AI250" s="1194"/>
      <c r="AJ250" s="915"/>
      <c r="AK250" s="919"/>
      <c r="AL250" s="919"/>
      <c r="AM250" s="919"/>
      <c r="AN250" s="919"/>
      <c r="AO250" s="919"/>
      <c r="AP250" s="919"/>
      <c r="AQ250" s="919"/>
      <c r="AR250" s="919"/>
      <c r="AS250" s="919"/>
      <c r="AT250" s="919"/>
      <c r="AU250" s="951"/>
      <c r="AV250" s="1186"/>
      <c r="AW250" s="877"/>
      <c r="AX250" s="984"/>
      <c r="AY250" s="877"/>
      <c r="AZ250" s="877"/>
      <c r="BA250" s="877"/>
      <c r="BB250" s="877"/>
      <c r="BC250" s="877"/>
      <c r="BD250" s="877"/>
      <c r="BE250" s="877"/>
      <c r="BF250" s="877"/>
      <c r="BG250" s="877"/>
      <c r="BH250" s="877"/>
      <c r="BI250" s="877"/>
      <c r="BJ250" s="877"/>
      <c r="BK250" s="877"/>
      <c r="BL250" s="877"/>
      <c r="BM250" s="877"/>
      <c r="BN250" s="951"/>
      <c r="BO250" s="877"/>
      <c r="BP250" s="877"/>
      <c r="BQ250" s="877"/>
      <c r="BR250" s="877"/>
      <c r="BS250" s="877"/>
      <c r="BT250" s="877"/>
      <c r="BU250" s="877"/>
      <c r="BV250" s="877"/>
      <c r="BW250" s="877"/>
      <c r="BX250" s="877"/>
      <c r="BY250" s="877"/>
      <c r="BZ250" s="877"/>
      <c r="CA250" s="877"/>
      <c r="CB250" s="877"/>
      <c r="CC250" s="877"/>
      <c r="CD250" s="877"/>
      <c r="CE250" s="877"/>
      <c r="CF250" s="877"/>
      <c r="CG250" s="915"/>
      <c r="CH250" s="915"/>
      <c r="CI250" s="915"/>
      <c r="CJ250" s="915"/>
      <c r="CK250" s="915"/>
      <c r="CL250" s="915"/>
      <c r="CM250" s="915"/>
      <c r="CN250" s="915"/>
      <c r="CO250" s="915"/>
      <c r="CR250" s="877"/>
      <c r="CS250" s="877"/>
      <c r="CT250" s="877"/>
      <c r="CU250" s="877"/>
      <c r="CV250" s="877"/>
      <c r="CW250" s="877"/>
      <c r="CX250" s="877"/>
      <c r="CY250" s="877"/>
      <c r="CZ250" s="877"/>
      <c r="DA250" s="877"/>
      <c r="DB250" s="877"/>
      <c r="DC250" s="877"/>
      <c r="DD250" s="877"/>
      <c r="DE250" s="877"/>
      <c r="DF250" s="877"/>
      <c r="DG250" s="877"/>
      <c r="DH250" s="877"/>
      <c r="DI250" s="877"/>
      <c r="DJ250" s="915"/>
      <c r="DK250" s="915"/>
      <c r="DL250" s="915"/>
      <c r="DM250" s="915"/>
      <c r="DN250" s="915"/>
      <c r="DO250" s="915"/>
      <c r="DP250" s="915"/>
      <c r="DQ250" s="915"/>
      <c r="DR250" s="915"/>
      <c r="DS250" s="915"/>
      <c r="DT250" s="915"/>
      <c r="DU250" s="915"/>
      <c r="DV250" s="915"/>
      <c r="DW250" s="915"/>
      <c r="DX250" s="915"/>
      <c r="DY250" s="915"/>
      <c r="DZ250" s="915"/>
      <c r="EA250" s="915"/>
      <c r="EB250" s="915"/>
      <c r="EC250" s="915"/>
      <c r="ED250" s="915"/>
      <c r="EE250" s="915"/>
      <c r="EF250" s="915"/>
      <c r="EG250" s="915"/>
      <c r="EH250" s="915"/>
      <c r="EI250" s="915"/>
      <c r="EJ250" s="915"/>
      <c r="ET250" s="913"/>
      <c r="EU250" s="1180"/>
      <c r="EW250" s="1180"/>
      <c r="EX250" s="1180"/>
      <c r="EY250" s="1180"/>
      <c r="EZ250" s="1180"/>
      <c r="FA250" s="1180"/>
      <c r="FB250" s="1180"/>
      <c r="FC250" s="1180"/>
      <c r="FD250" s="1180"/>
      <c r="FE250" s="1180"/>
      <c r="FF250" s="1180"/>
      <c r="FG250" s="1188"/>
      <c r="FH250" s="1188"/>
      <c r="FI250" s="1188"/>
      <c r="FJ250" s="1188"/>
      <c r="FK250" s="1188"/>
      <c r="FL250" s="1195"/>
    </row>
    <row r="251" spans="1:188" s="246" customFormat="1" ht="15" customHeight="1" outlineLevel="1">
      <c r="B251" s="302"/>
      <c r="C251" s="1197" t="s">
        <v>156</v>
      </c>
      <c r="D251" s="265"/>
      <c r="F251" s="877"/>
      <c r="G251" s="877"/>
      <c r="H251" s="877"/>
      <c r="I251" s="877"/>
      <c r="J251" s="961"/>
      <c r="K251" s="1177"/>
      <c r="L251" s="1177"/>
      <c r="M251" s="1178"/>
      <c r="N251" s="1178"/>
      <c r="O251" s="1177"/>
      <c r="P251" s="756"/>
      <c r="Q251" s="1179"/>
      <c r="R251" s="877"/>
      <c r="S251" s="1180"/>
      <c r="T251" s="877"/>
      <c r="U251" s="1180"/>
      <c r="V251" s="877"/>
      <c r="W251" s="1180"/>
      <c r="X251" s="984"/>
      <c r="Y251" s="1180"/>
      <c r="Z251" s="877"/>
      <c r="AA251" s="1181"/>
      <c r="AB251" s="877"/>
      <c r="AC251" s="1193"/>
      <c r="AD251" s="877"/>
      <c r="AE251" s="1194"/>
      <c r="AF251" s="877"/>
      <c r="AG251" s="915"/>
      <c r="AH251" s="915"/>
      <c r="AI251" s="1194"/>
      <c r="AJ251" s="915"/>
      <c r="AK251" s="919"/>
      <c r="AL251" s="919"/>
      <c r="AM251" s="919"/>
      <c r="AN251" s="919"/>
      <c r="AO251" s="919"/>
      <c r="AP251" s="919"/>
      <c r="AQ251" s="919"/>
      <c r="AR251" s="919"/>
      <c r="AS251" s="919"/>
      <c r="AT251" s="919"/>
      <c r="AU251" s="951"/>
      <c r="AV251" s="1186"/>
      <c r="AW251" s="877"/>
      <c r="AX251" s="984"/>
      <c r="AY251" s="877"/>
      <c r="AZ251" s="877"/>
      <c r="BA251" s="877"/>
      <c r="BB251" s="877"/>
      <c r="BC251" s="877"/>
      <c r="BD251" s="877"/>
      <c r="BE251" s="877"/>
      <c r="BF251" s="877"/>
      <c r="BG251" s="877"/>
      <c r="BH251" s="877"/>
      <c r="BI251" s="877"/>
      <c r="BJ251" s="877"/>
      <c r="BK251" s="877"/>
      <c r="BL251" s="877"/>
      <c r="BM251" s="877"/>
      <c r="BN251" s="951"/>
      <c r="BO251" s="877"/>
      <c r="BP251" s="877"/>
      <c r="BQ251" s="877"/>
      <c r="BR251" s="877"/>
      <c r="BS251" s="877"/>
      <c r="BT251" s="877"/>
      <c r="BU251" s="877"/>
      <c r="BV251" s="877"/>
      <c r="BW251" s="877"/>
      <c r="BX251" s="877"/>
      <c r="BY251" s="877"/>
      <c r="BZ251" s="877"/>
      <c r="CA251" s="877"/>
      <c r="CB251" s="877"/>
      <c r="CC251" s="877"/>
      <c r="CD251" s="877"/>
      <c r="CE251" s="877"/>
      <c r="CF251" s="877"/>
      <c r="CG251" s="915"/>
      <c r="CH251" s="915"/>
      <c r="CI251" s="915"/>
      <c r="CJ251" s="915"/>
      <c r="CK251" s="915"/>
      <c r="CL251" s="915"/>
      <c r="CM251" s="915"/>
      <c r="CN251" s="915"/>
      <c r="CO251" s="915"/>
      <c r="CR251" s="877"/>
      <c r="CS251" s="877"/>
      <c r="CT251" s="877"/>
      <c r="CU251" s="877"/>
      <c r="CV251" s="877"/>
      <c r="CW251" s="877"/>
      <c r="CX251" s="877"/>
      <c r="CY251" s="877"/>
      <c r="CZ251" s="877"/>
      <c r="DA251" s="877"/>
      <c r="DB251" s="877"/>
      <c r="DC251" s="877"/>
      <c r="DD251" s="877"/>
      <c r="DE251" s="877"/>
      <c r="DF251" s="877"/>
      <c r="DG251" s="877"/>
      <c r="DH251" s="877"/>
      <c r="DI251" s="877"/>
      <c r="DJ251" s="915"/>
      <c r="DK251" s="915"/>
      <c r="DL251" s="915"/>
      <c r="DM251" s="915"/>
      <c r="DN251" s="915"/>
      <c r="DO251" s="915"/>
      <c r="DP251" s="915"/>
      <c r="DQ251" s="915"/>
      <c r="DR251" s="915"/>
      <c r="DS251" s="915"/>
      <c r="DT251" s="915"/>
      <c r="DU251" s="915"/>
      <c r="DV251" s="915"/>
      <c r="DW251" s="915"/>
      <c r="DX251" s="915"/>
      <c r="DY251" s="915"/>
      <c r="DZ251" s="915"/>
      <c r="EA251" s="915"/>
      <c r="EB251" s="915"/>
      <c r="EC251" s="915"/>
      <c r="ED251" s="915"/>
      <c r="EE251" s="915"/>
      <c r="EF251" s="915"/>
      <c r="EG251" s="915"/>
      <c r="EH251" s="915"/>
      <c r="EI251" s="915"/>
      <c r="EJ251" s="915"/>
      <c r="ET251" s="913"/>
      <c r="EU251" s="1180"/>
      <c r="EW251" s="1180"/>
      <c r="EX251" s="1180"/>
      <c r="EY251" s="1180"/>
      <c r="EZ251" s="1180"/>
      <c r="FA251" s="1180"/>
      <c r="FB251" s="1180"/>
      <c r="FC251" s="1180"/>
      <c r="FD251" s="1180"/>
      <c r="FE251" s="1180"/>
      <c r="FF251" s="1180"/>
      <c r="FG251" s="1188"/>
      <c r="FH251" s="1188"/>
      <c r="FI251" s="1188"/>
      <c r="FJ251" s="1188"/>
      <c r="FK251" s="1188"/>
      <c r="FL251" s="1195"/>
    </row>
    <row r="252" spans="1:188" s="246" customFormat="1" ht="15" customHeight="1" outlineLevel="1">
      <c r="B252" s="302"/>
      <c r="C252" s="1196" t="s">
        <v>415</v>
      </c>
      <c r="D252" s="265"/>
      <c r="F252" s="877"/>
      <c r="G252" s="877"/>
      <c r="H252" s="877"/>
      <c r="I252" s="877"/>
      <c r="J252" s="961"/>
      <c r="K252" s="1177"/>
      <c r="L252" s="1177"/>
      <c r="M252" s="1178"/>
      <c r="N252" s="1178"/>
      <c r="O252" s="1177"/>
      <c r="P252" s="756"/>
      <c r="Q252" s="1179"/>
      <c r="R252" s="877"/>
      <c r="S252" s="1180"/>
      <c r="T252" s="877"/>
      <c r="U252" s="1180"/>
      <c r="V252" s="877"/>
      <c r="W252" s="1180"/>
      <c r="X252" s="984"/>
      <c r="Y252" s="1180"/>
      <c r="Z252" s="877"/>
      <c r="AA252" s="1181"/>
      <c r="AB252" s="877"/>
      <c r="AC252" s="1193"/>
      <c r="AD252" s="877"/>
      <c r="AE252" s="1194"/>
      <c r="AF252" s="877"/>
      <c r="AG252" s="915"/>
      <c r="AH252" s="915"/>
      <c r="AI252" s="1194"/>
      <c r="AJ252" s="915"/>
      <c r="AK252" s="919"/>
      <c r="AL252" s="919"/>
      <c r="AM252" s="919"/>
      <c r="AN252" s="919"/>
      <c r="AO252" s="919"/>
      <c r="AP252" s="919"/>
      <c r="AQ252" s="919"/>
      <c r="AR252" s="919"/>
      <c r="AS252" s="919"/>
      <c r="AT252" s="919"/>
      <c r="AU252" s="951"/>
      <c r="AV252" s="1186"/>
      <c r="AW252" s="877"/>
      <c r="AX252" s="984"/>
      <c r="AY252" s="877"/>
      <c r="AZ252" s="877"/>
      <c r="BA252" s="877"/>
      <c r="BB252" s="877"/>
      <c r="BC252" s="877"/>
      <c r="BD252" s="877"/>
      <c r="BE252" s="877"/>
      <c r="BF252" s="877"/>
      <c r="BG252" s="877"/>
      <c r="BH252" s="877"/>
      <c r="BI252" s="877"/>
      <c r="BJ252" s="877"/>
      <c r="BK252" s="877"/>
      <c r="BL252" s="877"/>
      <c r="BM252" s="877"/>
      <c r="BN252" s="951"/>
      <c r="BO252" s="877"/>
      <c r="BP252" s="877"/>
      <c r="BQ252" s="877"/>
      <c r="BR252" s="877"/>
      <c r="BS252" s="877"/>
      <c r="BT252" s="877"/>
      <c r="BU252" s="877"/>
      <c r="BV252" s="877"/>
      <c r="BW252" s="877"/>
      <c r="BX252" s="877"/>
      <c r="BY252" s="877"/>
      <c r="BZ252" s="877"/>
      <c r="CA252" s="877"/>
      <c r="CB252" s="877"/>
      <c r="CC252" s="877"/>
      <c r="CD252" s="877"/>
      <c r="CE252" s="877"/>
      <c r="CF252" s="877"/>
      <c r="CG252" s="915"/>
      <c r="CH252" s="915"/>
      <c r="CI252" s="915"/>
      <c r="CJ252" s="915"/>
      <c r="CK252" s="915"/>
      <c r="CL252" s="915"/>
      <c r="CM252" s="915"/>
      <c r="CN252" s="915"/>
      <c r="CO252" s="915"/>
      <c r="CR252" s="877"/>
      <c r="CS252" s="877"/>
      <c r="CT252" s="877"/>
      <c r="CU252" s="877"/>
      <c r="CV252" s="877"/>
      <c r="CW252" s="877"/>
      <c r="CX252" s="877"/>
      <c r="CY252" s="877"/>
      <c r="CZ252" s="877"/>
      <c r="DA252" s="877"/>
      <c r="DB252" s="877"/>
      <c r="DC252" s="877"/>
      <c r="DD252" s="877"/>
      <c r="DE252" s="877"/>
      <c r="DF252" s="877"/>
      <c r="DG252" s="877"/>
      <c r="DH252" s="877"/>
      <c r="DI252" s="877"/>
      <c r="DJ252" s="915"/>
      <c r="DK252" s="915"/>
      <c r="DL252" s="915"/>
      <c r="DM252" s="915"/>
      <c r="DN252" s="915"/>
      <c r="DO252" s="915"/>
      <c r="DP252" s="915"/>
      <c r="DQ252" s="915"/>
      <c r="DR252" s="915"/>
      <c r="DS252" s="915"/>
      <c r="DT252" s="915"/>
      <c r="DU252" s="915"/>
      <c r="DV252" s="915"/>
      <c r="DW252" s="915"/>
      <c r="DX252" s="915"/>
      <c r="DY252" s="915"/>
      <c r="DZ252" s="915"/>
      <c r="EA252" s="915"/>
      <c r="EB252" s="915"/>
      <c r="EC252" s="915"/>
      <c r="ED252" s="915"/>
      <c r="EE252" s="915"/>
      <c r="EF252" s="915"/>
      <c r="EG252" s="915"/>
      <c r="EH252" s="915"/>
      <c r="EI252" s="915"/>
      <c r="EJ252" s="915"/>
      <c r="ET252" s="913"/>
      <c r="EU252" s="1180"/>
      <c r="EW252" s="1180"/>
      <c r="EX252" s="1180"/>
      <c r="EY252" s="1180"/>
      <c r="EZ252" s="1180"/>
      <c r="FA252" s="1180"/>
      <c r="FB252" s="1180"/>
      <c r="FC252" s="1180"/>
      <c r="FD252" s="1180"/>
      <c r="FE252" s="1180"/>
      <c r="FF252" s="1180"/>
      <c r="FG252" s="1188"/>
      <c r="FH252" s="1188"/>
      <c r="FI252" s="1188"/>
      <c r="FJ252" s="1188"/>
      <c r="FK252" s="1188"/>
      <c r="FL252" s="1195"/>
    </row>
    <row r="253" spans="1:188" s="246" customFormat="1" ht="15" customHeight="1" outlineLevel="1">
      <c r="B253" s="302"/>
      <c r="C253" s="227"/>
      <c r="D253" s="228"/>
      <c r="E253" s="228"/>
      <c r="F253" s="231"/>
      <c r="G253" s="930"/>
      <c r="H253" s="930"/>
      <c r="I253" s="231"/>
      <c r="J253" s="957"/>
      <c r="K253" s="957"/>
      <c r="L253" s="957"/>
      <c r="M253" s="234"/>
      <c r="N253" s="234"/>
      <c r="O253" s="234"/>
      <c r="P253" s="903"/>
      <c r="Q253" s="973"/>
      <c r="R253" s="269"/>
      <c r="S253" s="297"/>
      <c r="T253" s="269"/>
      <c r="U253" s="268"/>
      <c r="V253" s="269"/>
      <c r="W253" s="297"/>
      <c r="X253" s="269"/>
      <c r="Y253" s="297"/>
      <c r="Z253" s="269"/>
      <c r="AA253" s="931"/>
      <c r="AB253" s="269"/>
      <c r="AC253" s="930"/>
      <c r="AD253" s="930"/>
      <c r="AE253" s="930"/>
      <c r="AF253" s="930"/>
      <c r="AG253" s="930"/>
      <c r="AH253" s="930"/>
      <c r="AI253" s="969"/>
      <c r="AJ253" s="297"/>
      <c r="AK253" s="269"/>
      <c r="AL253" s="931"/>
      <c r="AM253" s="269"/>
      <c r="AN253" s="930"/>
      <c r="AO253" s="930"/>
      <c r="AP253" s="930"/>
      <c r="AQ253" s="930"/>
      <c r="AR253" s="930"/>
      <c r="AS253" s="930"/>
      <c r="AT253" s="969"/>
      <c r="AU253" s="297"/>
      <c r="AV253" s="269"/>
      <c r="AW253" s="931"/>
      <c r="AX253" s="303"/>
      <c r="AY253" s="930"/>
      <c r="AZ253" s="930"/>
      <c r="BA253" s="930"/>
      <c r="BB253" s="930"/>
      <c r="BC253" s="930"/>
      <c r="BD253" s="930"/>
      <c r="BE253" s="969"/>
      <c r="BF253" s="269"/>
      <c r="BG253" s="269"/>
      <c r="BH253" s="269"/>
      <c r="BI253" s="269"/>
      <c r="BJ253" s="269"/>
      <c r="BK253" s="269"/>
      <c r="BL253" s="269"/>
      <c r="BM253" s="269"/>
      <c r="BN253" s="930"/>
      <c r="BO253" s="269"/>
      <c r="BP253" s="269"/>
      <c r="BQ253" s="269"/>
      <c r="BR253" s="269"/>
      <c r="BS253" s="269"/>
      <c r="BT253" s="269"/>
      <c r="BU253" s="269"/>
      <c r="BV253" s="269"/>
      <c r="BW253" s="269"/>
      <c r="BX253" s="970"/>
      <c r="BY253" s="971"/>
      <c r="BZ253" s="971"/>
      <c r="CA253" s="971"/>
      <c r="CB253" s="971"/>
      <c r="CC253" s="971"/>
      <c r="CD253" s="971"/>
      <c r="CE253" s="971"/>
      <c r="CF253" s="971"/>
      <c r="CG253" s="971"/>
      <c r="CH253" s="971"/>
      <c r="CI253" s="971"/>
      <c r="CJ253" s="971"/>
      <c r="CK253" s="971"/>
      <c r="CL253" s="971"/>
      <c r="CM253" s="971"/>
      <c r="CN253" s="971"/>
      <c r="CO253" s="972"/>
      <c r="CP253" s="265"/>
      <c r="CQ253" s="228"/>
      <c r="CR253" s="231"/>
      <c r="CS253" s="231"/>
      <c r="CT253" s="231"/>
      <c r="CU253" s="231"/>
      <c r="CV253" s="231"/>
      <c r="CW253" s="231"/>
      <c r="CX253" s="231"/>
      <c r="CY253" s="231"/>
      <c r="CZ253" s="231"/>
      <c r="DA253" s="231"/>
      <c r="DB253" s="231"/>
      <c r="DC253" s="269"/>
      <c r="DD253" s="269"/>
      <c r="DE253" s="269"/>
      <c r="DF253" s="231"/>
      <c r="DG253" s="231"/>
      <c r="DH253" s="231"/>
      <c r="DI253" s="231"/>
      <c r="DJ253" s="240"/>
      <c r="DK253" s="240"/>
      <c r="DL253" s="240"/>
      <c r="DM253" s="240"/>
      <c r="DN253" s="240"/>
      <c r="DO253" s="240"/>
      <c r="DP253" s="240"/>
      <c r="DQ253" s="240"/>
      <c r="DR253" s="240"/>
      <c r="DS253" s="271"/>
      <c r="DT253" s="272"/>
      <c r="DU253" s="272"/>
      <c r="DV253" s="272"/>
      <c r="DW253" s="272"/>
      <c r="DX253" s="272"/>
      <c r="DY253" s="272"/>
      <c r="DZ253" s="272"/>
      <c r="EA253" s="272"/>
      <c r="EB253" s="272"/>
      <c r="EC253" s="272"/>
      <c r="ED253" s="272"/>
      <c r="EE253" s="272"/>
      <c r="EF253" s="272"/>
      <c r="EG253" s="272"/>
      <c r="EH253" s="272"/>
      <c r="EI253" s="272"/>
      <c r="EJ253" s="273"/>
      <c r="EK253" s="265"/>
      <c r="EL253" s="1336"/>
      <c r="EM253" s="228"/>
      <c r="EN253" s="229"/>
      <c r="EO253" s="228"/>
      <c r="EP253" s="229"/>
      <c r="EQ253" s="229"/>
      <c r="ER253" s="229"/>
      <c r="ES253" s="229"/>
      <c r="ET253" s="229"/>
      <c r="EU253" s="229"/>
      <c r="EV253" s="913"/>
      <c r="EW253" s="237"/>
      <c r="EX253" s="237"/>
      <c r="EY253" s="237"/>
      <c r="EZ253" s="237"/>
      <c r="FA253" s="237"/>
      <c r="FB253" s="237"/>
      <c r="FC253" s="237"/>
      <c r="FD253" s="237"/>
      <c r="FE253" s="974"/>
      <c r="FF253" s="237"/>
      <c r="FG253" s="247"/>
      <c r="FH253" s="247"/>
      <c r="FI253" s="247"/>
      <c r="FJ253" s="247"/>
      <c r="FK253" s="247"/>
      <c r="FL253" s="247"/>
      <c r="FN253" s="1362">
        <f t="shared" ref="FN253" si="5826">(((F253/30/8)*1.5)*(Q253+U253+Y253))-(AZ253+BI253+BR253)</f>
        <v>0</v>
      </c>
      <c r="FO253" s="1362">
        <f t="shared" ref="FO253" si="5827">(((F253/30/8)*2)*(S253+W253+AA253))-(BB253+BK253+BT253)</f>
        <v>0</v>
      </c>
      <c r="FP253" s="1364">
        <f t="shared" ref="FP253" si="5828">(SUM(AW253:CF253))-(SUM(CR253:DR253))</f>
        <v>0</v>
      </c>
      <c r="FQ253" s="1362">
        <f t="shared" ref="FQ253" si="5829">(F253/30*I253)-(CR253+DA253+DJ253)</f>
        <v>0</v>
      </c>
      <c r="FR253" s="1363">
        <f>(SUM(EL253:EU253))-((SUM(EW253:FF253))*$FR$5)</f>
        <v>0</v>
      </c>
    </row>
    <row r="254" spans="1:188" s="246" customFormat="1" ht="15" customHeight="1" outlineLevel="1">
      <c r="B254" s="302"/>
      <c r="C254" s="1175"/>
      <c r="D254" s="265"/>
      <c r="F254" s="959">
        <f t="shared" ref="F254:O254" si="5830">SUM(F253:F253)</f>
        <v>0</v>
      </c>
      <c r="G254" s="959">
        <f t="shared" si="5830"/>
        <v>0</v>
      </c>
      <c r="H254" s="959">
        <f t="shared" si="5830"/>
        <v>0</v>
      </c>
      <c r="I254" s="959">
        <f t="shared" si="5830"/>
        <v>0</v>
      </c>
      <c r="J254" s="959">
        <f t="shared" si="5830"/>
        <v>0</v>
      </c>
      <c r="K254" s="959">
        <f t="shared" si="5830"/>
        <v>0</v>
      </c>
      <c r="L254" s="959">
        <f t="shared" si="5830"/>
        <v>0</v>
      </c>
      <c r="M254" s="959">
        <f t="shared" si="5830"/>
        <v>0</v>
      </c>
      <c r="N254" s="959">
        <f t="shared" si="5830"/>
        <v>0</v>
      </c>
      <c r="O254" s="959">
        <f t="shared" si="5830"/>
        <v>0</v>
      </c>
      <c r="P254" s="959"/>
      <c r="Q254" s="959">
        <f>SUM(Q253:Q253)</f>
        <v>0</v>
      </c>
      <c r="R254" s="959">
        <f t="shared" ref="R254:AV254" si="5831">SUM(R253:R253)</f>
        <v>0</v>
      </c>
      <c r="S254" s="959">
        <f t="shared" si="5831"/>
        <v>0</v>
      </c>
      <c r="T254" s="959">
        <f t="shared" si="5831"/>
        <v>0</v>
      </c>
      <c r="U254" s="959">
        <f t="shared" si="5831"/>
        <v>0</v>
      </c>
      <c r="V254" s="959">
        <f t="shared" si="5831"/>
        <v>0</v>
      </c>
      <c r="W254" s="959">
        <f t="shared" si="5831"/>
        <v>0</v>
      </c>
      <c r="X254" s="959">
        <f t="shared" si="5831"/>
        <v>0</v>
      </c>
      <c r="Y254" s="959">
        <f t="shared" si="5831"/>
        <v>0</v>
      </c>
      <c r="Z254" s="959">
        <f t="shared" si="5831"/>
        <v>0</v>
      </c>
      <c r="AA254" s="959">
        <f t="shared" si="5831"/>
        <v>0</v>
      </c>
      <c r="AB254" s="959">
        <f t="shared" si="5831"/>
        <v>0</v>
      </c>
      <c r="AC254" s="959">
        <f t="shared" si="5831"/>
        <v>0</v>
      </c>
      <c r="AD254" s="959">
        <f t="shared" si="5831"/>
        <v>0</v>
      </c>
      <c r="AE254" s="959">
        <f t="shared" si="5831"/>
        <v>0</v>
      </c>
      <c r="AF254" s="959">
        <f t="shared" si="5831"/>
        <v>0</v>
      </c>
      <c r="AG254" s="959">
        <f t="shared" si="5831"/>
        <v>0</v>
      </c>
      <c r="AH254" s="959">
        <f t="shared" si="5831"/>
        <v>0</v>
      </c>
      <c r="AI254" s="959">
        <f t="shared" si="5831"/>
        <v>0</v>
      </c>
      <c r="AJ254" s="959">
        <f t="shared" si="5831"/>
        <v>0</v>
      </c>
      <c r="AK254" s="959">
        <f t="shared" si="5831"/>
        <v>0</v>
      </c>
      <c r="AL254" s="959">
        <f t="shared" si="5831"/>
        <v>0</v>
      </c>
      <c r="AM254" s="959">
        <f t="shared" si="5831"/>
        <v>0</v>
      </c>
      <c r="AN254" s="959">
        <f t="shared" si="5831"/>
        <v>0</v>
      </c>
      <c r="AO254" s="959">
        <f t="shared" si="5831"/>
        <v>0</v>
      </c>
      <c r="AP254" s="959">
        <f t="shared" si="5831"/>
        <v>0</v>
      </c>
      <c r="AQ254" s="959">
        <f t="shared" si="5831"/>
        <v>0</v>
      </c>
      <c r="AR254" s="959">
        <f t="shared" si="5831"/>
        <v>0</v>
      </c>
      <c r="AS254" s="959">
        <f t="shared" si="5831"/>
        <v>0</v>
      </c>
      <c r="AT254" s="959">
        <f t="shared" si="5831"/>
        <v>0</v>
      </c>
      <c r="AU254" s="959">
        <f t="shared" si="5831"/>
        <v>0</v>
      </c>
      <c r="AV254" s="959">
        <f t="shared" si="5831"/>
        <v>0</v>
      </c>
      <c r="AW254" s="1327">
        <f t="shared" ref="AW254:CB254" si="5832">SUM(AW253:AW253)</f>
        <v>0</v>
      </c>
      <c r="AX254" s="959">
        <f t="shared" si="5832"/>
        <v>0</v>
      </c>
      <c r="AY254" s="959">
        <f t="shared" si="5832"/>
        <v>0</v>
      </c>
      <c r="AZ254" s="959">
        <f t="shared" si="5832"/>
        <v>0</v>
      </c>
      <c r="BA254" s="959">
        <f t="shared" si="5832"/>
        <v>0</v>
      </c>
      <c r="BB254" s="959">
        <f t="shared" si="5832"/>
        <v>0</v>
      </c>
      <c r="BC254" s="959">
        <f t="shared" si="5832"/>
        <v>0</v>
      </c>
      <c r="BD254" s="959">
        <f t="shared" si="5832"/>
        <v>0</v>
      </c>
      <c r="BE254" s="959">
        <f t="shared" si="5832"/>
        <v>0</v>
      </c>
      <c r="BF254" s="959">
        <f t="shared" si="5832"/>
        <v>0</v>
      </c>
      <c r="BG254" s="959">
        <f t="shared" si="5832"/>
        <v>0</v>
      </c>
      <c r="BH254" s="959">
        <f t="shared" si="5832"/>
        <v>0</v>
      </c>
      <c r="BI254" s="959">
        <f t="shared" si="5832"/>
        <v>0</v>
      </c>
      <c r="BJ254" s="959">
        <f t="shared" si="5832"/>
        <v>0</v>
      </c>
      <c r="BK254" s="959">
        <f t="shared" si="5832"/>
        <v>0</v>
      </c>
      <c r="BL254" s="959">
        <f t="shared" si="5832"/>
        <v>0</v>
      </c>
      <c r="BM254" s="959">
        <f t="shared" si="5832"/>
        <v>0</v>
      </c>
      <c r="BN254" s="959">
        <f t="shared" si="5832"/>
        <v>0</v>
      </c>
      <c r="BO254" s="959">
        <f t="shared" si="5832"/>
        <v>0</v>
      </c>
      <c r="BP254" s="959">
        <f t="shared" si="5832"/>
        <v>0</v>
      </c>
      <c r="BQ254" s="959">
        <f t="shared" si="5832"/>
        <v>0</v>
      </c>
      <c r="BR254" s="959">
        <f t="shared" si="5832"/>
        <v>0</v>
      </c>
      <c r="BS254" s="959">
        <f t="shared" si="5832"/>
        <v>0</v>
      </c>
      <c r="BT254" s="959">
        <f t="shared" si="5832"/>
        <v>0</v>
      </c>
      <c r="BU254" s="959">
        <f t="shared" si="5832"/>
        <v>0</v>
      </c>
      <c r="BV254" s="959">
        <f t="shared" si="5832"/>
        <v>0</v>
      </c>
      <c r="BW254" s="959">
        <f t="shared" si="5832"/>
        <v>0</v>
      </c>
      <c r="BX254" s="959">
        <f t="shared" si="5832"/>
        <v>0</v>
      </c>
      <c r="BY254" s="959">
        <f t="shared" si="5832"/>
        <v>0</v>
      </c>
      <c r="BZ254" s="959">
        <f t="shared" si="5832"/>
        <v>0</v>
      </c>
      <c r="CA254" s="959">
        <f t="shared" si="5832"/>
        <v>0</v>
      </c>
      <c r="CB254" s="959">
        <f t="shared" si="5832"/>
        <v>0</v>
      </c>
      <c r="CC254" s="959">
        <f t="shared" ref="CC254:DH254" si="5833">SUM(CC253:CC253)</f>
        <v>0</v>
      </c>
      <c r="CD254" s="959">
        <f t="shared" si="5833"/>
        <v>0</v>
      </c>
      <c r="CE254" s="959">
        <f t="shared" si="5833"/>
        <v>0</v>
      </c>
      <c r="CF254" s="959">
        <f t="shared" si="5833"/>
        <v>0</v>
      </c>
      <c r="CG254" s="959">
        <f t="shared" si="5833"/>
        <v>0</v>
      </c>
      <c r="CH254" s="959">
        <f t="shared" si="5833"/>
        <v>0</v>
      </c>
      <c r="CI254" s="959">
        <f t="shared" si="5833"/>
        <v>0</v>
      </c>
      <c r="CJ254" s="959">
        <f t="shared" si="5833"/>
        <v>0</v>
      </c>
      <c r="CK254" s="959">
        <f t="shared" si="5833"/>
        <v>0</v>
      </c>
      <c r="CL254" s="959">
        <f t="shared" si="5833"/>
        <v>0</v>
      </c>
      <c r="CM254" s="959">
        <f t="shared" si="5833"/>
        <v>0</v>
      </c>
      <c r="CN254" s="959">
        <f t="shared" si="5833"/>
        <v>0</v>
      </c>
      <c r="CO254" s="959">
        <f t="shared" si="5833"/>
        <v>0</v>
      </c>
      <c r="CP254" s="959">
        <f t="shared" si="5833"/>
        <v>0</v>
      </c>
      <c r="CQ254" s="959">
        <f t="shared" si="5833"/>
        <v>0</v>
      </c>
      <c r="CR254" s="959">
        <f t="shared" si="5833"/>
        <v>0</v>
      </c>
      <c r="CS254" s="959">
        <f t="shared" si="5833"/>
        <v>0</v>
      </c>
      <c r="CT254" s="959">
        <f t="shared" si="5833"/>
        <v>0</v>
      </c>
      <c r="CU254" s="959">
        <f t="shared" si="5833"/>
        <v>0</v>
      </c>
      <c r="CV254" s="959">
        <f t="shared" si="5833"/>
        <v>0</v>
      </c>
      <c r="CW254" s="959">
        <f t="shared" si="5833"/>
        <v>0</v>
      </c>
      <c r="CX254" s="959">
        <f t="shared" si="5833"/>
        <v>0</v>
      </c>
      <c r="CY254" s="959">
        <f t="shared" si="5833"/>
        <v>0</v>
      </c>
      <c r="CZ254" s="959">
        <f t="shared" si="5833"/>
        <v>0</v>
      </c>
      <c r="DA254" s="959">
        <f t="shared" si="5833"/>
        <v>0</v>
      </c>
      <c r="DB254" s="959">
        <f t="shared" si="5833"/>
        <v>0</v>
      </c>
      <c r="DC254" s="959">
        <f t="shared" si="5833"/>
        <v>0</v>
      </c>
      <c r="DD254" s="959">
        <f t="shared" si="5833"/>
        <v>0</v>
      </c>
      <c r="DE254" s="959">
        <f t="shared" si="5833"/>
        <v>0</v>
      </c>
      <c r="DF254" s="959">
        <f t="shared" si="5833"/>
        <v>0</v>
      </c>
      <c r="DG254" s="959">
        <f t="shared" si="5833"/>
        <v>0</v>
      </c>
      <c r="DH254" s="959">
        <f t="shared" si="5833"/>
        <v>0</v>
      </c>
      <c r="DI254" s="959">
        <f t="shared" ref="DI254:EN254" si="5834">SUM(DI253:DI253)</f>
        <v>0</v>
      </c>
      <c r="DJ254" s="959">
        <f t="shared" si="5834"/>
        <v>0</v>
      </c>
      <c r="DK254" s="959">
        <f t="shared" si="5834"/>
        <v>0</v>
      </c>
      <c r="DL254" s="959">
        <f t="shared" si="5834"/>
        <v>0</v>
      </c>
      <c r="DM254" s="959">
        <f t="shared" si="5834"/>
        <v>0</v>
      </c>
      <c r="DN254" s="959">
        <f t="shared" si="5834"/>
        <v>0</v>
      </c>
      <c r="DO254" s="959">
        <f t="shared" si="5834"/>
        <v>0</v>
      </c>
      <c r="DP254" s="959">
        <f t="shared" si="5834"/>
        <v>0</v>
      </c>
      <c r="DQ254" s="959">
        <f t="shared" si="5834"/>
        <v>0</v>
      </c>
      <c r="DR254" s="959">
        <f t="shared" si="5834"/>
        <v>0</v>
      </c>
      <c r="DS254" s="959">
        <f t="shared" si="5834"/>
        <v>0</v>
      </c>
      <c r="DT254" s="959">
        <f t="shared" si="5834"/>
        <v>0</v>
      </c>
      <c r="DU254" s="959">
        <f t="shared" si="5834"/>
        <v>0</v>
      </c>
      <c r="DV254" s="959">
        <f t="shared" si="5834"/>
        <v>0</v>
      </c>
      <c r="DW254" s="959">
        <f t="shared" si="5834"/>
        <v>0</v>
      </c>
      <c r="DX254" s="959">
        <f t="shared" si="5834"/>
        <v>0</v>
      </c>
      <c r="DY254" s="959">
        <f t="shared" si="5834"/>
        <v>0</v>
      </c>
      <c r="DZ254" s="959">
        <f t="shared" si="5834"/>
        <v>0</v>
      </c>
      <c r="EA254" s="959">
        <f t="shared" si="5834"/>
        <v>0</v>
      </c>
      <c r="EB254" s="959">
        <f t="shared" si="5834"/>
        <v>0</v>
      </c>
      <c r="EC254" s="959">
        <f t="shared" si="5834"/>
        <v>0</v>
      </c>
      <c r="ED254" s="959">
        <f t="shared" si="5834"/>
        <v>0</v>
      </c>
      <c r="EE254" s="959">
        <f t="shared" si="5834"/>
        <v>0</v>
      </c>
      <c r="EF254" s="959">
        <f t="shared" si="5834"/>
        <v>0</v>
      </c>
      <c r="EG254" s="959">
        <f t="shared" si="5834"/>
        <v>0</v>
      </c>
      <c r="EH254" s="959">
        <f t="shared" si="5834"/>
        <v>0</v>
      </c>
      <c r="EI254" s="959">
        <f t="shared" si="5834"/>
        <v>0</v>
      </c>
      <c r="EJ254" s="959">
        <f t="shared" si="5834"/>
        <v>0</v>
      </c>
      <c r="EK254" s="959">
        <f t="shared" si="5834"/>
        <v>0</v>
      </c>
      <c r="EL254" s="959">
        <f t="shared" si="5834"/>
        <v>0</v>
      </c>
      <c r="EM254" s="959">
        <f t="shared" si="5834"/>
        <v>0</v>
      </c>
      <c r="EN254" s="959">
        <f t="shared" si="5834"/>
        <v>0</v>
      </c>
      <c r="EO254" s="959">
        <f t="shared" ref="EO254:FF254" si="5835">SUM(EO253:EO253)</f>
        <v>0</v>
      </c>
      <c r="EP254" s="959">
        <f t="shared" si="5835"/>
        <v>0</v>
      </c>
      <c r="EQ254" s="959">
        <f t="shared" si="5835"/>
        <v>0</v>
      </c>
      <c r="ER254" s="959">
        <f t="shared" si="5835"/>
        <v>0</v>
      </c>
      <c r="ES254" s="959">
        <f t="shared" si="5835"/>
        <v>0</v>
      </c>
      <c r="ET254" s="959">
        <f t="shared" si="5835"/>
        <v>0</v>
      </c>
      <c r="EU254" s="959">
        <f t="shared" si="5835"/>
        <v>0</v>
      </c>
      <c r="EV254" s="959">
        <f t="shared" si="5835"/>
        <v>0</v>
      </c>
      <c r="EW254" s="959">
        <f t="shared" si="5835"/>
        <v>0</v>
      </c>
      <c r="EX254" s="959">
        <f t="shared" si="5835"/>
        <v>0</v>
      </c>
      <c r="EY254" s="959">
        <f t="shared" si="5835"/>
        <v>0</v>
      </c>
      <c r="EZ254" s="959">
        <f t="shared" si="5835"/>
        <v>0</v>
      </c>
      <c r="FA254" s="959">
        <f t="shared" si="5835"/>
        <v>0</v>
      </c>
      <c r="FB254" s="959">
        <f t="shared" si="5835"/>
        <v>0</v>
      </c>
      <c r="FC254" s="959">
        <f t="shared" si="5835"/>
        <v>0</v>
      </c>
      <c r="FD254" s="959">
        <f t="shared" si="5835"/>
        <v>0</v>
      </c>
      <c r="FE254" s="959">
        <f t="shared" si="5835"/>
        <v>0</v>
      </c>
      <c r="FF254" s="959">
        <f t="shared" si="5835"/>
        <v>0</v>
      </c>
      <c r="FG254" s="1182"/>
      <c r="FH254" s="1182"/>
      <c r="FI254" s="1182"/>
      <c r="FJ254" s="1182"/>
      <c r="FK254" s="1182"/>
      <c r="FL254" s="1183"/>
    </row>
    <row r="255" spans="1:188" s="246" customFormat="1" ht="15" customHeight="1" outlineLevel="1">
      <c r="B255" s="302"/>
      <c r="C255" s="1175"/>
      <c r="D255" s="265"/>
      <c r="F255" s="877"/>
      <c r="G255" s="877"/>
      <c r="H255" s="877"/>
      <c r="I255" s="877"/>
      <c r="J255" s="961"/>
      <c r="K255" s="1177"/>
      <c r="L255" s="1177"/>
      <c r="M255" s="1178"/>
      <c r="N255" s="1178"/>
      <c r="O255" s="1177"/>
      <c r="P255" s="756"/>
      <c r="Q255" s="1179"/>
      <c r="R255" s="877"/>
      <c r="S255" s="1180"/>
      <c r="T255" s="877"/>
      <c r="U255" s="1180"/>
      <c r="V255" s="877"/>
      <c r="W255" s="1180"/>
      <c r="X255" s="984"/>
      <c r="Y255" s="1180"/>
      <c r="Z255" s="877"/>
      <c r="AA255" s="1181"/>
      <c r="AB255" s="877"/>
      <c r="AC255" s="1193"/>
      <c r="AD255" s="877"/>
      <c r="AE255" s="1194"/>
      <c r="AF255" s="877"/>
      <c r="AG255" s="915"/>
      <c r="AH255" s="915"/>
      <c r="AI255" s="1194"/>
      <c r="AJ255" s="915"/>
      <c r="AK255" s="919"/>
      <c r="AL255" s="919"/>
      <c r="AM255" s="919"/>
      <c r="AN255" s="919"/>
      <c r="AO255" s="919"/>
      <c r="AP255" s="919"/>
      <c r="AQ255" s="919"/>
      <c r="AR255" s="919"/>
      <c r="AS255" s="919"/>
      <c r="AT255" s="919"/>
      <c r="AU255" s="951"/>
      <c r="AV255" s="1186"/>
      <c r="AW255" s="877"/>
      <c r="AX255" s="984"/>
      <c r="AY255" s="877"/>
      <c r="AZ255" s="877"/>
      <c r="BA255" s="877"/>
      <c r="BB255" s="877"/>
      <c r="BC255" s="877"/>
      <c r="BD255" s="877"/>
      <c r="BE255" s="877"/>
      <c r="BF255" s="877"/>
      <c r="BG255" s="877"/>
      <c r="BH255" s="877"/>
      <c r="BI255" s="877"/>
      <c r="BJ255" s="877"/>
      <c r="BK255" s="877"/>
      <c r="BL255" s="877"/>
      <c r="BM255" s="877"/>
      <c r="BN255" s="951"/>
      <c r="BO255" s="877"/>
      <c r="BP255" s="877"/>
      <c r="BQ255" s="877"/>
      <c r="BR255" s="877"/>
      <c r="BS255" s="877"/>
      <c r="BT255" s="877"/>
      <c r="BU255" s="877"/>
      <c r="BV255" s="877"/>
      <c r="BW255" s="877"/>
      <c r="BX255" s="877"/>
      <c r="BY255" s="877"/>
      <c r="BZ255" s="877"/>
      <c r="CA255" s="877"/>
      <c r="CB255" s="877"/>
      <c r="CC255" s="877"/>
      <c r="CD255" s="877"/>
      <c r="CE255" s="877"/>
      <c r="CF255" s="877"/>
      <c r="CG255" s="915"/>
      <c r="CH255" s="915"/>
      <c r="CI255" s="915"/>
      <c r="CJ255" s="915"/>
      <c r="CK255" s="915"/>
      <c r="CL255" s="915"/>
      <c r="CM255" s="915"/>
      <c r="CN255" s="915"/>
      <c r="CO255" s="915"/>
      <c r="CR255" s="877"/>
      <c r="CS255" s="877"/>
      <c r="CT255" s="877"/>
      <c r="CU255" s="877"/>
      <c r="CV255" s="877"/>
      <c r="CW255" s="877"/>
      <c r="CX255" s="877"/>
      <c r="CY255" s="877"/>
      <c r="CZ255" s="877"/>
      <c r="DA255" s="877"/>
      <c r="DB255" s="877"/>
      <c r="DC255" s="877"/>
      <c r="DD255" s="877"/>
      <c r="DE255" s="877"/>
      <c r="DF255" s="877"/>
      <c r="DG255" s="877"/>
      <c r="DH255" s="877"/>
      <c r="DI255" s="877"/>
      <c r="DJ255" s="915"/>
      <c r="DK255" s="915"/>
      <c r="DL255" s="915"/>
      <c r="DM255" s="915"/>
      <c r="DN255" s="915"/>
      <c r="DO255" s="915"/>
      <c r="DP255" s="915"/>
      <c r="DQ255" s="915"/>
      <c r="DR255" s="915"/>
      <c r="DS255" s="915"/>
      <c r="DT255" s="915"/>
      <c r="DU255" s="915"/>
      <c r="DV255" s="915"/>
      <c r="DW255" s="915"/>
      <c r="DX255" s="915"/>
      <c r="DY255" s="915"/>
      <c r="DZ255" s="915"/>
      <c r="EA255" s="915"/>
      <c r="EB255" s="915"/>
      <c r="EC255" s="915"/>
      <c r="ED255" s="915"/>
      <c r="EE255" s="915"/>
      <c r="EF255" s="915"/>
      <c r="EG255" s="915"/>
      <c r="EH255" s="915"/>
      <c r="EI255" s="915"/>
      <c r="EJ255" s="915"/>
      <c r="ET255" s="913"/>
      <c r="EU255" s="1180"/>
      <c r="EW255" s="1180"/>
      <c r="EX255" s="1180"/>
      <c r="EY255" s="1180"/>
      <c r="EZ255" s="1180"/>
      <c r="FA255" s="1180"/>
      <c r="FB255" s="1180"/>
      <c r="FC255" s="1180"/>
      <c r="FD255" s="1180"/>
      <c r="FE255" s="1180"/>
      <c r="FF255" s="1180"/>
      <c r="FG255" s="1188"/>
      <c r="FH255" s="1188"/>
      <c r="FI255" s="1188"/>
      <c r="FJ255" s="1188"/>
      <c r="FK255" s="1188"/>
      <c r="FL255" s="1195"/>
    </row>
    <row r="256" spans="1:188" s="246" customFormat="1" ht="15" customHeight="1" outlineLevel="1">
      <c r="B256" s="302"/>
      <c r="C256" s="1196" t="s">
        <v>524</v>
      </c>
      <c r="D256" s="265"/>
      <c r="F256" s="877"/>
      <c r="G256" s="877"/>
      <c r="H256" s="877"/>
      <c r="I256" s="877"/>
      <c r="J256" s="961"/>
      <c r="K256" s="1177"/>
      <c r="L256" s="1177"/>
      <c r="M256" s="1178"/>
      <c r="N256" s="1178"/>
      <c r="O256" s="1177"/>
      <c r="P256" s="756"/>
      <c r="Q256" s="1179"/>
      <c r="R256" s="877"/>
      <c r="S256" s="1180"/>
      <c r="T256" s="877"/>
      <c r="U256" s="1180"/>
      <c r="V256" s="877"/>
      <c r="W256" s="1180"/>
      <c r="X256" s="984"/>
      <c r="Y256" s="1180"/>
      <c r="Z256" s="877"/>
      <c r="AA256" s="1181"/>
      <c r="AB256" s="877"/>
      <c r="AC256" s="1193"/>
      <c r="AD256" s="877"/>
      <c r="AE256" s="1194"/>
      <c r="AF256" s="877"/>
      <c r="AG256" s="915"/>
      <c r="AH256" s="915"/>
      <c r="AI256" s="1194"/>
      <c r="AJ256" s="915"/>
      <c r="AK256" s="919"/>
      <c r="AL256" s="919"/>
      <c r="AM256" s="919"/>
      <c r="AN256" s="919"/>
      <c r="AO256" s="919"/>
      <c r="AP256" s="919"/>
      <c r="AQ256" s="919"/>
      <c r="AR256" s="919"/>
      <c r="AS256" s="919"/>
      <c r="AT256" s="919"/>
      <c r="AU256" s="951"/>
      <c r="AV256" s="1186"/>
      <c r="AW256" s="877"/>
      <c r="AX256" s="984"/>
      <c r="AY256" s="877"/>
      <c r="AZ256" s="877"/>
      <c r="BA256" s="877"/>
      <c r="BB256" s="877"/>
      <c r="BC256" s="877"/>
      <c r="BD256" s="877"/>
      <c r="BE256" s="877"/>
      <c r="BF256" s="877"/>
      <c r="BG256" s="877"/>
      <c r="BH256" s="877"/>
      <c r="BI256" s="877"/>
      <c r="BJ256" s="877"/>
      <c r="BK256" s="877"/>
      <c r="BL256" s="877"/>
      <c r="BM256" s="877"/>
      <c r="BN256" s="951"/>
      <c r="BO256" s="877"/>
      <c r="BP256" s="877"/>
      <c r="BQ256" s="877"/>
      <c r="BR256" s="877"/>
      <c r="BS256" s="877"/>
      <c r="BT256" s="877"/>
      <c r="BU256" s="877"/>
      <c r="BV256" s="877"/>
      <c r="BW256" s="877"/>
      <c r="BX256" s="877"/>
      <c r="BY256" s="877"/>
      <c r="BZ256" s="877"/>
      <c r="CA256" s="877"/>
      <c r="CB256" s="877"/>
      <c r="CC256" s="877"/>
      <c r="CD256" s="877"/>
      <c r="CE256" s="877"/>
      <c r="CF256" s="877"/>
      <c r="CG256" s="915"/>
      <c r="CH256" s="915"/>
      <c r="CI256" s="915"/>
      <c r="CJ256" s="915"/>
      <c r="CK256" s="915"/>
      <c r="CL256" s="915"/>
      <c r="CM256" s="915"/>
      <c r="CN256" s="915"/>
      <c r="CO256" s="915"/>
      <c r="CR256" s="877"/>
      <c r="CS256" s="877"/>
      <c r="CT256" s="877"/>
      <c r="CU256" s="877"/>
      <c r="CV256" s="877"/>
      <c r="CW256" s="877"/>
      <c r="CX256" s="877"/>
      <c r="CY256" s="877"/>
      <c r="CZ256" s="877"/>
      <c r="DA256" s="877"/>
      <c r="DB256" s="877"/>
      <c r="DC256" s="877"/>
      <c r="DD256" s="877"/>
      <c r="DE256" s="877"/>
      <c r="DF256" s="877"/>
      <c r="DG256" s="877"/>
      <c r="DH256" s="877"/>
      <c r="DI256" s="877"/>
      <c r="DJ256" s="915"/>
      <c r="DK256" s="915"/>
      <c r="DL256" s="915"/>
      <c r="DM256" s="915"/>
      <c r="DN256" s="915"/>
      <c r="DO256" s="915"/>
      <c r="DP256" s="915"/>
      <c r="DQ256" s="915"/>
      <c r="DR256" s="915"/>
      <c r="DS256" s="915"/>
      <c r="DT256" s="915"/>
      <c r="DU256" s="915"/>
      <c r="DV256" s="915"/>
      <c r="DW256" s="915"/>
      <c r="DX256" s="915"/>
      <c r="DY256" s="915"/>
      <c r="DZ256" s="915"/>
      <c r="EA256" s="915"/>
      <c r="EB256" s="915"/>
      <c r="EC256" s="915"/>
      <c r="ED256" s="915"/>
      <c r="EE256" s="915"/>
      <c r="EF256" s="915"/>
      <c r="EG256" s="915"/>
      <c r="EH256" s="915"/>
      <c r="EI256" s="915"/>
      <c r="EJ256" s="915"/>
      <c r="ET256" s="913"/>
      <c r="EU256" s="1180"/>
      <c r="EW256" s="1180"/>
      <c r="EX256" s="1180"/>
      <c r="EY256" s="1180"/>
      <c r="EZ256" s="1180"/>
      <c r="FA256" s="1180"/>
      <c r="FB256" s="1180"/>
      <c r="FC256" s="1180"/>
      <c r="FD256" s="1180"/>
      <c r="FE256" s="1180"/>
      <c r="FF256" s="1180"/>
      <c r="FG256" s="1188"/>
      <c r="FH256" s="1188"/>
      <c r="FI256" s="1188"/>
      <c r="FJ256" s="1188"/>
      <c r="FK256" s="1188"/>
      <c r="FL256" s="1195"/>
    </row>
    <row r="257" spans="1:174" s="265" customFormat="1" ht="15" customHeight="1" outlineLevel="1">
      <c r="B257" s="302"/>
      <c r="C257" s="227"/>
      <c r="D257" s="228"/>
      <c r="E257" s="228"/>
      <c r="F257" s="231"/>
      <c r="G257" s="930"/>
      <c r="H257" s="930"/>
      <c r="I257" s="231"/>
      <c r="J257" s="234"/>
      <c r="K257" s="234"/>
      <c r="L257" s="234"/>
      <c r="M257" s="957"/>
      <c r="N257" s="234"/>
      <c r="O257" s="234"/>
      <c r="P257" s="756"/>
      <c r="Q257" s="268"/>
      <c r="R257" s="269"/>
      <c r="S257" s="297"/>
      <c r="T257" s="269"/>
      <c r="U257" s="268"/>
      <c r="V257" s="269"/>
      <c r="W257" s="297"/>
      <c r="X257" s="269"/>
      <c r="Y257" s="297"/>
      <c r="Z257" s="269"/>
      <c r="AA257" s="931"/>
      <c r="AB257" s="269"/>
      <c r="AC257" s="931"/>
      <c r="AD257" s="269"/>
      <c r="AE257" s="931"/>
      <c r="AF257" s="269"/>
      <c r="AG257" s="269"/>
      <c r="AH257" s="269"/>
      <c r="AI257" s="931"/>
      <c r="AJ257" s="269"/>
      <c r="AK257" s="930"/>
      <c r="AL257" s="930"/>
      <c r="AM257" s="930"/>
      <c r="AN257" s="930"/>
      <c r="AO257" s="930"/>
      <c r="AP257" s="930"/>
      <c r="AQ257" s="930"/>
      <c r="AR257" s="930"/>
      <c r="AS257" s="930"/>
      <c r="AT257" s="930"/>
      <c r="AU257" s="930"/>
      <c r="AV257" s="975"/>
      <c r="AW257" s="269"/>
      <c r="AX257" s="269"/>
      <c r="AY257" s="269"/>
      <c r="AZ257" s="269"/>
      <c r="BA257" s="269"/>
      <c r="BB257" s="269"/>
      <c r="BC257" s="269"/>
      <c r="BD257" s="269"/>
      <c r="BE257" s="269"/>
      <c r="BF257" s="269"/>
      <c r="BG257" s="269"/>
      <c r="BH257" s="269"/>
      <c r="BI257" s="269"/>
      <c r="BJ257" s="269"/>
      <c r="BK257" s="269"/>
      <c r="BL257" s="269"/>
      <c r="BM257" s="269"/>
      <c r="BN257" s="930"/>
      <c r="BO257" s="269"/>
      <c r="BP257" s="269"/>
      <c r="BQ257" s="269"/>
      <c r="BR257" s="269"/>
      <c r="BS257" s="269"/>
      <c r="BT257" s="269"/>
      <c r="BU257" s="269"/>
      <c r="BV257" s="269"/>
      <c r="BW257" s="269"/>
      <c r="BX257" s="970"/>
      <c r="BY257" s="971"/>
      <c r="BZ257" s="971"/>
      <c r="CA257" s="971"/>
      <c r="CB257" s="971"/>
      <c r="CC257" s="971"/>
      <c r="CD257" s="971"/>
      <c r="CE257" s="971"/>
      <c r="CF257" s="971"/>
      <c r="CG257" s="971"/>
      <c r="CH257" s="971"/>
      <c r="CI257" s="971"/>
      <c r="CJ257" s="971"/>
      <c r="CK257" s="971"/>
      <c r="CL257" s="971"/>
      <c r="CM257" s="971"/>
      <c r="CN257" s="971"/>
      <c r="CO257" s="972"/>
      <c r="CQ257" s="229"/>
      <c r="CR257" s="231"/>
      <c r="CS257" s="231"/>
      <c r="CT257" s="231"/>
      <c r="CU257" s="231"/>
      <c r="CV257" s="231"/>
      <c r="CW257" s="231"/>
      <c r="CX257" s="231"/>
      <c r="CY257" s="231"/>
      <c r="CZ257" s="231"/>
      <c r="DA257" s="231"/>
      <c r="DB257" s="231"/>
      <c r="DC257" s="269"/>
      <c r="DD257" s="269"/>
      <c r="DE257" s="269"/>
      <c r="DF257" s="231"/>
      <c r="DG257" s="231"/>
      <c r="DH257" s="231"/>
      <c r="DI257" s="231"/>
      <c r="DJ257" s="240"/>
      <c r="DK257" s="240"/>
      <c r="DL257" s="240"/>
      <c r="DM257" s="240"/>
      <c r="DN257" s="240"/>
      <c r="DO257" s="240"/>
      <c r="DP257" s="240"/>
      <c r="DQ257" s="240"/>
      <c r="DR257" s="240"/>
      <c r="DS257" s="271"/>
      <c r="DT257" s="272"/>
      <c r="DU257" s="272"/>
      <c r="DV257" s="272"/>
      <c r="DW257" s="272"/>
      <c r="DX257" s="272"/>
      <c r="DY257" s="272"/>
      <c r="DZ257" s="272"/>
      <c r="EA257" s="272"/>
      <c r="EB257" s="272"/>
      <c r="EC257" s="272"/>
      <c r="ED257" s="272"/>
      <c r="EE257" s="272"/>
      <c r="EF257" s="272"/>
      <c r="EG257" s="272"/>
      <c r="EH257" s="272"/>
      <c r="EI257" s="272"/>
      <c r="EJ257" s="273"/>
      <c r="EL257" s="1336"/>
      <c r="EM257" s="228"/>
      <c r="EN257" s="228"/>
      <c r="EO257" s="228"/>
      <c r="EP257" s="228"/>
      <c r="EQ257" s="229"/>
      <c r="ER257" s="229"/>
      <c r="ES257" s="228"/>
      <c r="ET257" s="228"/>
      <c r="EU257" s="229"/>
      <c r="EW257" s="237"/>
      <c r="EX257" s="237"/>
      <c r="EY257" s="237"/>
      <c r="EZ257" s="237"/>
      <c r="FA257" s="237"/>
      <c r="FB257" s="237"/>
      <c r="FC257" s="237"/>
      <c r="FD257" s="237"/>
      <c r="FE257" s="237"/>
      <c r="FF257" s="237"/>
      <c r="FG257" s="247"/>
      <c r="FH257" s="247"/>
      <c r="FI257" s="247"/>
      <c r="FJ257" s="247"/>
      <c r="FK257" s="247"/>
      <c r="FL257" s="247"/>
      <c r="FM257" s="246"/>
      <c r="FN257" s="1362">
        <f t="shared" ref="FN257" si="5836">(((F257/30/8)*1.5)*(Q257+U257+Y257))-(AZ257+BI257+BR257)</f>
        <v>0</v>
      </c>
      <c r="FO257" s="1362">
        <f t="shared" ref="FO257" si="5837">(((F257/30/8)*2)*(S257+W257+AA257))-(BB257+BK257+BT257)</f>
        <v>0</v>
      </c>
      <c r="FP257" s="1364">
        <f t="shared" ref="FP257" si="5838">(SUM(AW257:CF257))-(SUM(CR257:DR257))</f>
        <v>0</v>
      </c>
      <c r="FQ257" s="1362">
        <f t="shared" ref="FQ257" si="5839">(F257/30*I257)-(CR257+DA257+DJ257)</f>
        <v>0</v>
      </c>
      <c r="FR257" s="1363">
        <f>(SUM(EL257:EU257))-((SUM(EW257:FF257))*$FR$5)</f>
        <v>0</v>
      </c>
    </row>
    <row r="258" spans="1:174" s="246" customFormat="1" ht="15" customHeight="1" outlineLevel="1">
      <c r="B258" s="302">
        <v>0</v>
      </c>
      <c r="C258" s="1175"/>
      <c r="D258" s="265" t="s">
        <v>525</v>
      </c>
      <c r="F258" s="877">
        <f>SUM(F257:F257)</f>
        <v>0</v>
      </c>
      <c r="G258" s="877">
        <f>SUM(G257:G257)</f>
        <v>0</v>
      </c>
      <c r="H258" s="877">
        <f>SUM(H257:H257)</f>
        <v>0</v>
      </c>
      <c r="I258" s="877"/>
      <c r="J258" s="961"/>
      <c r="K258" s="1177"/>
      <c r="L258" s="1177"/>
      <c r="M258" s="1178"/>
      <c r="N258" s="1178"/>
      <c r="O258" s="1177"/>
      <c r="P258" s="756"/>
      <c r="Q258" s="877">
        <f>SUM(Q257:Q257)</f>
        <v>0</v>
      </c>
      <c r="R258" s="877">
        <f t="shared" ref="R258:AV258" si="5840">SUM(R257:R257)</f>
        <v>0</v>
      </c>
      <c r="S258" s="877">
        <f t="shared" si="5840"/>
        <v>0</v>
      </c>
      <c r="T258" s="877">
        <f t="shared" si="5840"/>
        <v>0</v>
      </c>
      <c r="U258" s="877">
        <f t="shared" si="5840"/>
        <v>0</v>
      </c>
      <c r="V258" s="877">
        <f t="shared" si="5840"/>
        <v>0</v>
      </c>
      <c r="W258" s="877">
        <f t="shared" si="5840"/>
        <v>0</v>
      </c>
      <c r="X258" s="877">
        <f t="shared" si="5840"/>
        <v>0</v>
      </c>
      <c r="Y258" s="877">
        <f t="shared" si="5840"/>
        <v>0</v>
      </c>
      <c r="Z258" s="877">
        <f t="shared" si="5840"/>
        <v>0</v>
      </c>
      <c r="AA258" s="877">
        <f t="shared" si="5840"/>
        <v>0</v>
      </c>
      <c r="AB258" s="877">
        <f t="shared" si="5840"/>
        <v>0</v>
      </c>
      <c r="AC258" s="877">
        <f t="shared" si="5840"/>
        <v>0</v>
      </c>
      <c r="AD258" s="877">
        <f t="shared" si="5840"/>
        <v>0</v>
      </c>
      <c r="AE258" s="877">
        <f t="shared" si="5840"/>
        <v>0</v>
      </c>
      <c r="AF258" s="877">
        <f t="shared" si="5840"/>
        <v>0</v>
      </c>
      <c r="AG258" s="877">
        <f t="shared" si="5840"/>
        <v>0</v>
      </c>
      <c r="AH258" s="877">
        <f t="shared" si="5840"/>
        <v>0</v>
      </c>
      <c r="AI258" s="877">
        <f t="shared" si="5840"/>
        <v>0</v>
      </c>
      <c r="AJ258" s="877">
        <f t="shared" si="5840"/>
        <v>0</v>
      </c>
      <c r="AK258" s="877">
        <f t="shared" si="5840"/>
        <v>0</v>
      </c>
      <c r="AL258" s="877">
        <f t="shared" si="5840"/>
        <v>0</v>
      </c>
      <c r="AM258" s="877">
        <f t="shared" si="5840"/>
        <v>0</v>
      </c>
      <c r="AN258" s="877">
        <f t="shared" si="5840"/>
        <v>0</v>
      </c>
      <c r="AO258" s="877">
        <f t="shared" si="5840"/>
        <v>0</v>
      </c>
      <c r="AP258" s="877">
        <f t="shared" si="5840"/>
        <v>0</v>
      </c>
      <c r="AQ258" s="877">
        <f t="shared" si="5840"/>
        <v>0</v>
      </c>
      <c r="AR258" s="877">
        <f t="shared" si="5840"/>
        <v>0</v>
      </c>
      <c r="AS258" s="877">
        <f t="shared" si="5840"/>
        <v>0</v>
      </c>
      <c r="AT258" s="877">
        <f t="shared" si="5840"/>
        <v>0</v>
      </c>
      <c r="AU258" s="877">
        <f t="shared" si="5840"/>
        <v>0</v>
      </c>
      <c r="AV258" s="877">
        <f t="shared" si="5840"/>
        <v>0</v>
      </c>
      <c r="AW258" s="1325">
        <f t="shared" ref="AW258:CB258" si="5841">SUM(AW257:AW257)</f>
        <v>0</v>
      </c>
      <c r="AX258" s="877">
        <f t="shared" si="5841"/>
        <v>0</v>
      </c>
      <c r="AY258" s="877">
        <f t="shared" si="5841"/>
        <v>0</v>
      </c>
      <c r="AZ258" s="877">
        <f t="shared" si="5841"/>
        <v>0</v>
      </c>
      <c r="BA258" s="877">
        <f t="shared" si="5841"/>
        <v>0</v>
      </c>
      <c r="BB258" s="877">
        <f t="shared" si="5841"/>
        <v>0</v>
      </c>
      <c r="BC258" s="877">
        <f t="shared" si="5841"/>
        <v>0</v>
      </c>
      <c r="BD258" s="877">
        <f t="shared" si="5841"/>
        <v>0</v>
      </c>
      <c r="BE258" s="877">
        <f t="shared" si="5841"/>
        <v>0</v>
      </c>
      <c r="BF258" s="877">
        <f t="shared" si="5841"/>
        <v>0</v>
      </c>
      <c r="BG258" s="877">
        <f t="shared" si="5841"/>
        <v>0</v>
      </c>
      <c r="BH258" s="877">
        <f t="shared" si="5841"/>
        <v>0</v>
      </c>
      <c r="BI258" s="877">
        <f t="shared" si="5841"/>
        <v>0</v>
      </c>
      <c r="BJ258" s="877">
        <f t="shared" si="5841"/>
        <v>0</v>
      </c>
      <c r="BK258" s="877">
        <f t="shared" si="5841"/>
        <v>0</v>
      </c>
      <c r="BL258" s="877">
        <f t="shared" si="5841"/>
        <v>0</v>
      </c>
      <c r="BM258" s="877">
        <f t="shared" si="5841"/>
        <v>0</v>
      </c>
      <c r="BN258" s="877">
        <f t="shared" si="5841"/>
        <v>0</v>
      </c>
      <c r="BO258" s="877">
        <f t="shared" si="5841"/>
        <v>0</v>
      </c>
      <c r="BP258" s="877">
        <f t="shared" si="5841"/>
        <v>0</v>
      </c>
      <c r="BQ258" s="877">
        <f t="shared" si="5841"/>
        <v>0</v>
      </c>
      <c r="BR258" s="877">
        <f t="shared" si="5841"/>
        <v>0</v>
      </c>
      <c r="BS258" s="877">
        <f t="shared" si="5841"/>
        <v>0</v>
      </c>
      <c r="BT258" s="877">
        <f t="shared" si="5841"/>
        <v>0</v>
      </c>
      <c r="BU258" s="877">
        <f t="shared" si="5841"/>
        <v>0</v>
      </c>
      <c r="BV258" s="877">
        <f t="shared" si="5841"/>
        <v>0</v>
      </c>
      <c r="BW258" s="877">
        <f t="shared" si="5841"/>
        <v>0</v>
      </c>
      <c r="BX258" s="877">
        <f t="shared" si="5841"/>
        <v>0</v>
      </c>
      <c r="BY258" s="877">
        <f t="shared" si="5841"/>
        <v>0</v>
      </c>
      <c r="BZ258" s="877">
        <f t="shared" si="5841"/>
        <v>0</v>
      </c>
      <c r="CA258" s="877">
        <f t="shared" si="5841"/>
        <v>0</v>
      </c>
      <c r="CB258" s="877">
        <f t="shared" si="5841"/>
        <v>0</v>
      </c>
      <c r="CC258" s="877">
        <f t="shared" ref="CC258:DH258" si="5842">SUM(CC257:CC257)</f>
        <v>0</v>
      </c>
      <c r="CD258" s="877">
        <f t="shared" si="5842"/>
        <v>0</v>
      </c>
      <c r="CE258" s="877">
        <f t="shared" si="5842"/>
        <v>0</v>
      </c>
      <c r="CF258" s="877">
        <f t="shared" si="5842"/>
        <v>0</v>
      </c>
      <c r="CG258" s="877">
        <f t="shared" si="5842"/>
        <v>0</v>
      </c>
      <c r="CH258" s="877">
        <f t="shared" si="5842"/>
        <v>0</v>
      </c>
      <c r="CI258" s="877">
        <f t="shared" si="5842"/>
        <v>0</v>
      </c>
      <c r="CJ258" s="877">
        <f t="shared" si="5842"/>
        <v>0</v>
      </c>
      <c r="CK258" s="877">
        <f t="shared" si="5842"/>
        <v>0</v>
      </c>
      <c r="CL258" s="877">
        <f t="shared" si="5842"/>
        <v>0</v>
      </c>
      <c r="CM258" s="877">
        <f t="shared" si="5842"/>
        <v>0</v>
      </c>
      <c r="CN258" s="877">
        <f t="shared" si="5842"/>
        <v>0</v>
      </c>
      <c r="CO258" s="877">
        <f t="shared" si="5842"/>
        <v>0</v>
      </c>
      <c r="CP258" s="877">
        <f t="shared" si="5842"/>
        <v>0</v>
      </c>
      <c r="CQ258" s="877">
        <f t="shared" si="5842"/>
        <v>0</v>
      </c>
      <c r="CR258" s="877">
        <f t="shared" si="5842"/>
        <v>0</v>
      </c>
      <c r="CS258" s="877">
        <f t="shared" si="5842"/>
        <v>0</v>
      </c>
      <c r="CT258" s="877">
        <f t="shared" si="5842"/>
        <v>0</v>
      </c>
      <c r="CU258" s="877">
        <f t="shared" si="5842"/>
        <v>0</v>
      </c>
      <c r="CV258" s="877">
        <f t="shared" si="5842"/>
        <v>0</v>
      </c>
      <c r="CW258" s="877">
        <f t="shared" si="5842"/>
        <v>0</v>
      </c>
      <c r="CX258" s="877">
        <f t="shared" si="5842"/>
        <v>0</v>
      </c>
      <c r="CY258" s="877">
        <f t="shared" si="5842"/>
        <v>0</v>
      </c>
      <c r="CZ258" s="877">
        <f t="shared" si="5842"/>
        <v>0</v>
      </c>
      <c r="DA258" s="877">
        <f t="shared" si="5842"/>
        <v>0</v>
      </c>
      <c r="DB258" s="877">
        <f t="shared" si="5842"/>
        <v>0</v>
      </c>
      <c r="DC258" s="877">
        <f t="shared" si="5842"/>
        <v>0</v>
      </c>
      <c r="DD258" s="877">
        <f t="shared" si="5842"/>
        <v>0</v>
      </c>
      <c r="DE258" s="877">
        <f t="shared" si="5842"/>
        <v>0</v>
      </c>
      <c r="DF258" s="877">
        <f t="shared" si="5842"/>
        <v>0</v>
      </c>
      <c r="DG258" s="877">
        <f t="shared" si="5842"/>
        <v>0</v>
      </c>
      <c r="DH258" s="877">
        <f t="shared" si="5842"/>
        <v>0</v>
      </c>
      <c r="DI258" s="877">
        <f t="shared" ref="DI258:EN258" si="5843">SUM(DI257:DI257)</f>
        <v>0</v>
      </c>
      <c r="DJ258" s="877">
        <f t="shared" si="5843"/>
        <v>0</v>
      </c>
      <c r="DK258" s="877">
        <f t="shared" si="5843"/>
        <v>0</v>
      </c>
      <c r="DL258" s="877">
        <f t="shared" si="5843"/>
        <v>0</v>
      </c>
      <c r="DM258" s="877">
        <f t="shared" si="5843"/>
        <v>0</v>
      </c>
      <c r="DN258" s="877">
        <f t="shared" si="5843"/>
        <v>0</v>
      </c>
      <c r="DO258" s="877">
        <f t="shared" si="5843"/>
        <v>0</v>
      </c>
      <c r="DP258" s="877">
        <f t="shared" si="5843"/>
        <v>0</v>
      </c>
      <c r="DQ258" s="877">
        <f t="shared" si="5843"/>
        <v>0</v>
      </c>
      <c r="DR258" s="877">
        <f t="shared" si="5843"/>
        <v>0</v>
      </c>
      <c r="DS258" s="877">
        <f t="shared" si="5843"/>
        <v>0</v>
      </c>
      <c r="DT258" s="877">
        <f t="shared" si="5843"/>
        <v>0</v>
      </c>
      <c r="DU258" s="877">
        <f t="shared" si="5843"/>
        <v>0</v>
      </c>
      <c r="DV258" s="877">
        <f t="shared" si="5843"/>
        <v>0</v>
      </c>
      <c r="DW258" s="877">
        <f t="shared" si="5843"/>
        <v>0</v>
      </c>
      <c r="DX258" s="877">
        <f t="shared" si="5843"/>
        <v>0</v>
      </c>
      <c r="DY258" s="877">
        <f t="shared" si="5843"/>
        <v>0</v>
      </c>
      <c r="DZ258" s="877">
        <f t="shared" si="5843"/>
        <v>0</v>
      </c>
      <c r="EA258" s="877">
        <f t="shared" si="5843"/>
        <v>0</v>
      </c>
      <c r="EB258" s="877">
        <f t="shared" si="5843"/>
        <v>0</v>
      </c>
      <c r="EC258" s="877">
        <f t="shared" si="5843"/>
        <v>0</v>
      </c>
      <c r="ED258" s="877">
        <f t="shared" si="5843"/>
        <v>0</v>
      </c>
      <c r="EE258" s="877">
        <f t="shared" si="5843"/>
        <v>0</v>
      </c>
      <c r="EF258" s="877">
        <f t="shared" si="5843"/>
        <v>0</v>
      </c>
      <c r="EG258" s="877">
        <f t="shared" si="5843"/>
        <v>0</v>
      </c>
      <c r="EH258" s="877">
        <f t="shared" si="5843"/>
        <v>0</v>
      </c>
      <c r="EI258" s="877">
        <f t="shared" si="5843"/>
        <v>0</v>
      </c>
      <c r="EJ258" s="877">
        <f t="shared" si="5843"/>
        <v>0</v>
      </c>
      <c r="EK258" s="877">
        <f t="shared" si="5843"/>
        <v>0</v>
      </c>
      <c r="EL258" s="877">
        <f t="shared" si="5843"/>
        <v>0</v>
      </c>
      <c r="EM258" s="877">
        <f t="shared" si="5843"/>
        <v>0</v>
      </c>
      <c r="EN258" s="877">
        <f t="shared" si="5843"/>
        <v>0</v>
      </c>
      <c r="EO258" s="877">
        <f t="shared" ref="EO258:FF258" si="5844">SUM(EO257:EO257)</f>
        <v>0</v>
      </c>
      <c r="EP258" s="877">
        <f t="shared" si="5844"/>
        <v>0</v>
      </c>
      <c r="EQ258" s="877">
        <f t="shared" si="5844"/>
        <v>0</v>
      </c>
      <c r="ER258" s="877">
        <f t="shared" si="5844"/>
        <v>0</v>
      </c>
      <c r="ES258" s="877">
        <f t="shared" si="5844"/>
        <v>0</v>
      </c>
      <c r="ET258" s="877">
        <f t="shared" si="5844"/>
        <v>0</v>
      </c>
      <c r="EU258" s="877">
        <f t="shared" si="5844"/>
        <v>0</v>
      </c>
      <c r="EV258" s="877">
        <f t="shared" si="5844"/>
        <v>0</v>
      </c>
      <c r="EW258" s="877">
        <f t="shared" si="5844"/>
        <v>0</v>
      </c>
      <c r="EX258" s="877">
        <f t="shared" si="5844"/>
        <v>0</v>
      </c>
      <c r="EY258" s="877">
        <f t="shared" si="5844"/>
        <v>0</v>
      </c>
      <c r="EZ258" s="877">
        <f t="shared" si="5844"/>
        <v>0</v>
      </c>
      <c r="FA258" s="877">
        <f t="shared" si="5844"/>
        <v>0</v>
      </c>
      <c r="FB258" s="877">
        <f t="shared" si="5844"/>
        <v>0</v>
      </c>
      <c r="FC258" s="877">
        <f t="shared" si="5844"/>
        <v>0</v>
      </c>
      <c r="FD258" s="877">
        <f t="shared" si="5844"/>
        <v>0</v>
      </c>
      <c r="FE258" s="877">
        <f t="shared" si="5844"/>
        <v>0</v>
      </c>
      <c r="FF258" s="877">
        <f t="shared" si="5844"/>
        <v>0</v>
      </c>
      <c r="FG258" s="1188"/>
      <c r="FH258" s="1188"/>
      <c r="FI258" s="1188"/>
      <c r="FJ258" s="1188"/>
      <c r="FK258" s="1188"/>
      <c r="FL258" s="1195"/>
    </row>
    <row r="259" spans="1:174" s="246" customFormat="1" ht="15" customHeight="1" outlineLevel="1">
      <c r="B259" s="302"/>
      <c r="C259" s="1175"/>
      <c r="D259" s="265"/>
      <c r="F259" s="877"/>
      <c r="G259" s="877"/>
      <c r="H259" s="877"/>
      <c r="I259" s="877"/>
      <c r="J259" s="961"/>
      <c r="K259" s="1177"/>
      <c r="L259" s="1177"/>
      <c r="M259" s="1178"/>
      <c r="N259" s="1178"/>
      <c r="O259" s="1177"/>
      <c r="P259" s="756"/>
      <c r="Q259" s="1179"/>
      <c r="R259" s="877"/>
      <c r="S259" s="1180"/>
      <c r="T259" s="877"/>
      <c r="U259" s="1180"/>
      <c r="V259" s="877"/>
      <c r="W259" s="1180"/>
      <c r="X259" s="984"/>
      <c r="Y259" s="1180"/>
      <c r="Z259" s="877"/>
      <c r="AA259" s="1181"/>
      <c r="AB259" s="877"/>
      <c r="AC259" s="1193"/>
      <c r="AD259" s="877"/>
      <c r="AE259" s="1194"/>
      <c r="AF259" s="877"/>
      <c r="AG259" s="915"/>
      <c r="AH259" s="915"/>
      <c r="AI259" s="1194"/>
      <c r="AJ259" s="915"/>
      <c r="AK259" s="919"/>
      <c r="AL259" s="919"/>
      <c r="AM259" s="919"/>
      <c r="AN259" s="919"/>
      <c r="AO259" s="919"/>
      <c r="AP259" s="919"/>
      <c r="AQ259" s="919"/>
      <c r="AR259" s="919"/>
      <c r="AS259" s="919"/>
      <c r="AT259" s="919"/>
      <c r="AU259" s="951"/>
      <c r="AV259" s="1186"/>
      <c r="AW259" s="877"/>
      <c r="AX259" s="984"/>
      <c r="AY259" s="877"/>
      <c r="AZ259" s="877"/>
      <c r="BA259" s="877"/>
      <c r="BB259" s="877"/>
      <c r="BC259" s="877"/>
      <c r="BD259" s="877"/>
      <c r="BE259" s="877"/>
      <c r="BF259" s="877"/>
      <c r="BG259" s="877"/>
      <c r="BH259" s="877"/>
      <c r="BI259" s="877"/>
      <c r="BJ259" s="877"/>
      <c r="BK259" s="877"/>
      <c r="BL259" s="877"/>
      <c r="BM259" s="877"/>
      <c r="BN259" s="951"/>
      <c r="BO259" s="877"/>
      <c r="BP259" s="877"/>
      <c r="BQ259" s="877"/>
      <c r="BR259" s="877"/>
      <c r="BS259" s="877"/>
      <c r="BT259" s="877"/>
      <c r="BU259" s="877"/>
      <c r="BV259" s="877"/>
      <c r="BW259" s="877"/>
      <c r="BX259" s="877"/>
      <c r="BY259" s="877"/>
      <c r="BZ259" s="877"/>
      <c r="CA259" s="877"/>
      <c r="CB259" s="877"/>
      <c r="CC259" s="877"/>
      <c r="CD259" s="877"/>
      <c r="CE259" s="877"/>
      <c r="CF259" s="877"/>
      <c r="CG259" s="915"/>
      <c r="CH259" s="915"/>
      <c r="CI259" s="915"/>
      <c r="CJ259" s="915"/>
      <c r="CK259" s="915"/>
      <c r="CL259" s="915"/>
      <c r="CM259" s="915"/>
      <c r="CN259" s="915"/>
      <c r="CO259" s="915"/>
      <c r="CR259" s="877"/>
      <c r="CS259" s="877"/>
      <c r="CT259" s="877"/>
      <c r="CU259" s="877"/>
      <c r="CV259" s="877"/>
      <c r="CW259" s="877"/>
      <c r="CX259" s="877"/>
      <c r="CY259" s="877"/>
      <c r="CZ259" s="877"/>
      <c r="DA259" s="877"/>
      <c r="DB259" s="877"/>
      <c r="DC259" s="877"/>
      <c r="DD259" s="877"/>
      <c r="DE259" s="877"/>
      <c r="DF259" s="877"/>
      <c r="DG259" s="877"/>
      <c r="DH259" s="877"/>
      <c r="DI259" s="877"/>
      <c r="DJ259" s="915"/>
      <c r="DK259" s="915"/>
      <c r="DL259" s="915"/>
      <c r="DM259" s="915"/>
      <c r="DN259" s="915"/>
      <c r="DO259" s="915"/>
      <c r="DP259" s="915"/>
      <c r="DQ259" s="915"/>
      <c r="DR259" s="915"/>
      <c r="DS259" s="915"/>
      <c r="DT259" s="915"/>
      <c r="DU259" s="915"/>
      <c r="DV259" s="915"/>
      <c r="DW259" s="915"/>
      <c r="DX259" s="915"/>
      <c r="DY259" s="915"/>
      <c r="DZ259" s="915"/>
      <c r="EA259" s="915"/>
      <c r="EB259" s="915"/>
      <c r="EC259" s="915"/>
      <c r="ED259" s="915"/>
      <c r="EE259" s="915"/>
      <c r="EF259" s="915"/>
      <c r="EG259" s="915"/>
      <c r="EH259" s="915"/>
      <c r="EI259" s="915"/>
      <c r="EJ259" s="915"/>
      <c r="ET259" s="913"/>
      <c r="EU259" s="1180"/>
      <c r="EW259" s="1180"/>
      <c r="EX259" s="1180"/>
      <c r="EY259" s="1180"/>
      <c r="EZ259" s="1180"/>
      <c r="FA259" s="1180"/>
      <c r="FB259" s="1180"/>
      <c r="FC259" s="1180"/>
      <c r="FD259" s="1180"/>
      <c r="FE259" s="1180"/>
      <c r="FF259" s="1180"/>
      <c r="FG259" s="1188"/>
      <c r="FH259" s="1188"/>
      <c r="FI259" s="1188"/>
      <c r="FJ259" s="1188"/>
      <c r="FK259" s="1188"/>
      <c r="FL259" s="1195"/>
    </row>
    <row r="260" spans="1:174" s="246" customFormat="1" ht="15" customHeight="1" outlineLevel="1">
      <c r="B260" s="302"/>
      <c r="C260" s="1196" t="s">
        <v>526</v>
      </c>
      <c r="D260" s="265"/>
      <c r="F260" s="877"/>
      <c r="G260" s="877"/>
      <c r="H260" s="877"/>
      <c r="I260" s="877"/>
      <c r="J260" s="961"/>
      <c r="K260" s="1177"/>
      <c r="L260" s="1177"/>
      <c r="M260" s="1178"/>
      <c r="N260" s="1178"/>
      <c r="O260" s="1177"/>
      <c r="P260" s="756"/>
      <c r="Q260" s="1179"/>
      <c r="R260" s="877"/>
      <c r="S260" s="1180"/>
      <c r="T260" s="877"/>
      <c r="U260" s="1180"/>
      <c r="V260" s="877"/>
      <c r="W260" s="1180"/>
      <c r="X260" s="984"/>
      <c r="Y260" s="1180"/>
      <c r="Z260" s="877"/>
      <c r="AA260" s="1181"/>
      <c r="AB260" s="877"/>
      <c r="AC260" s="1193"/>
      <c r="AD260" s="877"/>
      <c r="AE260" s="1194"/>
      <c r="AF260" s="877"/>
      <c r="AG260" s="915"/>
      <c r="AH260" s="915"/>
      <c r="AI260" s="1194"/>
      <c r="AJ260" s="915"/>
      <c r="AK260" s="919"/>
      <c r="AL260" s="919"/>
      <c r="AM260" s="919"/>
      <c r="AN260" s="919"/>
      <c r="AO260" s="919"/>
      <c r="AP260" s="919"/>
      <c r="AQ260" s="919"/>
      <c r="AR260" s="919"/>
      <c r="AS260" s="919"/>
      <c r="AT260" s="919"/>
      <c r="AU260" s="951"/>
      <c r="AV260" s="1186"/>
      <c r="AW260" s="877"/>
      <c r="AX260" s="984"/>
      <c r="AY260" s="877"/>
      <c r="AZ260" s="877"/>
      <c r="BA260" s="877"/>
      <c r="BB260" s="877"/>
      <c r="BC260" s="877"/>
      <c r="BD260" s="877"/>
      <c r="BE260" s="877"/>
      <c r="BF260" s="877"/>
      <c r="BG260" s="877"/>
      <c r="BH260" s="877"/>
      <c r="BI260" s="877"/>
      <c r="BJ260" s="877"/>
      <c r="BK260" s="877"/>
      <c r="BL260" s="877"/>
      <c r="BM260" s="877"/>
      <c r="BN260" s="951"/>
      <c r="BO260" s="877"/>
      <c r="BP260" s="877"/>
      <c r="BQ260" s="877"/>
      <c r="BR260" s="877"/>
      <c r="BS260" s="877"/>
      <c r="BT260" s="877"/>
      <c r="BU260" s="877"/>
      <c r="BV260" s="877"/>
      <c r="BW260" s="877"/>
      <c r="BX260" s="877"/>
      <c r="BY260" s="877"/>
      <c r="BZ260" s="877"/>
      <c r="CA260" s="877"/>
      <c r="CB260" s="877"/>
      <c r="CC260" s="877"/>
      <c r="CD260" s="877"/>
      <c r="CE260" s="877"/>
      <c r="CF260" s="877"/>
      <c r="CG260" s="915"/>
      <c r="CH260" s="915"/>
      <c r="CI260" s="915"/>
      <c r="CJ260" s="915"/>
      <c r="CK260" s="915"/>
      <c r="CL260" s="915"/>
      <c r="CM260" s="915"/>
      <c r="CN260" s="915"/>
      <c r="CO260" s="915"/>
      <c r="CR260" s="877"/>
      <c r="CS260" s="877"/>
      <c r="CT260" s="877"/>
      <c r="CU260" s="877"/>
      <c r="CV260" s="877"/>
      <c r="CW260" s="877"/>
      <c r="CX260" s="877"/>
      <c r="CY260" s="877"/>
      <c r="CZ260" s="877"/>
      <c r="DA260" s="877"/>
      <c r="DB260" s="877"/>
      <c r="DC260" s="877"/>
      <c r="DD260" s="877"/>
      <c r="DE260" s="877"/>
      <c r="DF260" s="877"/>
      <c r="DG260" s="877"/>
      <c r="DH260" s="877"/>
      <c r="DI260" s="877"/>
      <c r="DJ260" s="915"/>
      <c r="DK260" s="915"/>
      <c r="DL260" s="915"/>
      <c r="DM260" s="915"/>
      <c r="DN260" s="915"/>
      <c r="DO260" s="915"/>
      <c r="DP260" s="915"/>
      <c r="DQ260" s="915"/>
      <c r="DR260" s="915"/>
      <c r="DS260" s="915"/>
      <c r="DT260" s="915"/>
      <c r="DU260" s="915"/>
      <c r="DV260" s="915"/>
      <c r="DW260" s="915"/>
      <c r="DX260" s="915"/>
      <c r="DY260" s="915"/>
      <c r="DZ260" s="915"/>
      <c r="EA260" s="915"/>
      <c r="EB260" s="915"/>
      <c r="EC260" s="915"/>
      <c r="ED260" s="915"/>
      <c r="EE260" s="915"/>
      <c r="EF260" s="915"/>
      <c r="EG260" s="915"/>
      <c r="EH260" s="915"/>
      <c r="EI260" s="915"/>
      <c r="EJ260" s="915"/>
      <c r="ET260" s="913"/>
      <c r="EU260" s="1180"/>
      <c r="EW260" s="1180"/>
      <c r="EX260" s="1180"/>
      <c r="EY260" s="1180"/>
      <c r="EZ260" s="1180"/>
      <c r="FA260" s="1180"/>
      <c r="FB260" s="1180"/>
      <c r="FC260" s="1180"/>
      <c r="FD260" s="1180"/>
      <c r="FE260" s="1180"/>
      <c r="FF260" s="1180"/>
      <c r="FG260" s="1188"/>
      <c r="FH260" s="1188"/>
      <c r="FI260" s="1188"/>
      <c r="FJ260" s="1188"/>
      <c r="FK260" s="1188"/>
      <c r="FL260" s="1195"/>
    </row>
    <row r="261" spans="1:174" s="246" customFormat="1" ht="15" customHeight="1" outlineLevel="1">
      <c r="B261" s="302"/>
      <c r="C261" s="227"/>
      <c r="D261" s="228"/>
      <c r="E261" s="229"/>
      <c r="F261" s="231"/>
      <c r="G261" s="230"/>
      <c r="H261" s="230"/>
      <c r="I261" s="231"/>
      <c r="J261" s="234"/>
      <c r="K261" s="234"/>
      <c r="L261" s="234"/>
      <c r="M261" s="912"/>
      <c r="N261" s="234"/>
      <c r="O261" s="234"/>
      <c r="P261" s="235"/>
      <c r="Q261" s="268"/>
      <c r="R261" s="231"/>
      <c r="S261" s="237"/>
      <c r="T261" s="269"/>
      <c r="U261" s="237"/>
      <c r="V261" s="269"/>
      <c r="W261" s="236"/>
      <c r="X261" s="231"/>
      <c r="Y261" s="237"/>
      <c r="Z261" s="231"/>
      <c r="AA261" s="238"/>
      <c r="AB261" s="231"/>
      <c r="AC261" s="931"/>
      <c r="AD261" s="231"/>
      <c r="AE261" s="238"/>
      <c r="AF261" s="231"/>
      <c r="AG261" s="231"/>
      <c r="AH261" s="231"/>
      <c r="AI261" s="238"/>
      <c r="AJ261" s="231"/>
      <c r="AK261" s="230"/>
      <c r="AL261" s="230"/>
      <c r="AM261" s="230"/>
      <c r="AN261" s="230"/>
      <c r="AO261" s="230"/>
      <c r="AP261" s="230"/>
      <c r="AQ261" s="230"/>
      <c r="AR261" s="230"/>
      <c r="AS261" s="230"/>
      <c r="AT261" s="230"/>
      <c r="AU261" s="230"/>
      <c r="AV261" s="270"/>
      <c r="AW261" s="269"/>
      <c r="AX261" s="303"/>
      <c r="AY261" s="231"/>
      <c r="AZ261" s="231"/>
      <c r="BA261" s="231"/>
      <c r="BB261" s="231"/>
      <c r="BC261" s="231"/>
      <c r="BD261" s="231"/>
      <c r="BE261" s="231"/>
      <c r="BF261" s="231"/>
      <c r="BG261" s="269"/>
      <c r="BH261" s="231"/>
      <c r="BI261" s="231"/>
      <c r="BJ261" s="231"/>
      <c r="BK261" s="231"/>
      <c r="BL261" s="231"/>
      <c r="BM261" s="231"/>
      <c r="BN261" s="230"/>
      <c r="BO261" s="231"/>
      <c r="BP261" s="231"/>
      <c r="BQ261" s="231"/>
      <c r="BR261" s="231"/>
      <c r="BS261" s="231"/>
      <c r="BT261" s="231"/>
      <c r="BU261" s="231"/>
      <c r="BV261" s="231"/>
      <c r="BW261" s="231"/>
      <c r="BX261" s="271"/>
      <c r="BY261" s="272"/>
      <c r="BZ261" s="272"/>
      <c r="CA261" s="272"/>
      <c r="CB261" s="272"/>
      <c r="CC261" s="272"/>
      <c r="CD261" s="272"/>
      <c r="CE261" s="272"/>
      <c r="CF261" s="272"/>
      <c r="CG261" s="272"/>
      <c r="CH261" s="272"/>
      <c r="CI261" s="272"/>
      <c r="CJ261" s="272"/>
      <c r="CK261" s="272"/>
      <c r="CL261" s="272"/>
      <c r="CM261" s="272"/>
      <c r="CN261" s="272"/>
      <c r="CO261" s="273"/>
      <c r="CQ261" s="228"/>
      <c r="CR261" s="231"/>
      <c r="CS261" s="231"/>
      <c r="CT261" s="231"/>
      <c r="CU261" s="231"/>
      <c r="CV261" s="231"/>
      <c r="CW261" s="231"/>
      <c r="CX261" s="231"/>
      <c r="CY261" s="231"/>
      <c r="CZ261" s="231"/>
      <c r="DA261" s="231"/>
      <c r="DB261" s="231"/>
      <c r="DC261" s="269"/>
      <c r="DD261" s="269"/>
      <c r="DE261" s="269"/>
      <c r="DF261" s="231"/>
      <c r="DG261" s="231"/>
      <c r="DH261" s="231"/>
      <c r="DI261" s="231"/>
      <c r="DJ261" s="240"/>
      <c r="DK261" s="240"/>
      <c r="DL261" s="240"/>
      <c r="DM261" s="240"/>
      <c r="DN261" s="240"/>
      <c r="DO261" s="240"/>
      <c r="DP261" s="240"/>
      <c r="DQ261" s="240"/>
      <c r="DR261" s="240"/>
      <c r="DS261" s="271"/>
      <c r="DT261" s="272"/>
      <c r="DU261" s="272"/>
      <c r="DV261" s="272"/>
      <c r="DW261" s="272"/>
      <c r="DX261" s="272"/>
      <c r="DY261" s="272"/>
      <c r="DZ261" s="272"/>
      <c r="EA261" s="272"/>
      <c r="EB261" s="272"/>
      <c r="EC261" s="272"/>
      <c r="ED261" s="272"/>
      <c r="EE261" s="272"/>
      <c r="EF261" s="272"/>
      <c r="EG261" s="272"/>
      <c r="EH261" s="272"/>
      <c r="EI261" s="272"/>
      <c r="EJ261" s="273"/>
      <c r="EL261" s="1336"/>
      <c r="EM261" s="229"/>
      <c r="EN261" s="229"/>
      <c r="EO261" s="229"/>
      <c r="EP261" s="229"/>
      <c r="EQ261" s="229"/>
      <c r="ER261" s="229"/>
      <c r="ES261" s="229"/>
      <c r="ET261" s="229"/>
      <c r="EU261" s="229"/>
      <c r="EV261" s="913"/>
      <c r="EW261" s="237"/>
      <c r="EX261" s="237"/>
      <c r="EY261" s="237"/>
      <c r="EZ261" s="237"/>
      <c r="FA261" s="237"/>
      <c r="FB261" s="237"/>
      <c r="FC261" s="237"/>
      <c r="FD261" s="237"/>
      <c r="FE261" s="237"/>
      <c r="FF261" s="237"/>
      <c r="FG261" s="247"/>
      <c r="FH261" s="247"/>
      <c r="FI261" s="247"/>
      <c r="FJ261" s="247"/>
      <c r="FK261" s="247"/>
      <c r="FL261" s="247"/>
      <c r="FN261" s="1362">
        <f t="shared" ref="FN261" si="5845">(((F261/30/8)*1.5)*(Q261+U261+Y261))-(AZ261+BI261+BR261)</f>
        <v>0</v>
      </c>
      <c r="FO261" s="1362">
        <f t="shared" ref="FO261" si="5846">(((F261/30/8)*2)*(S261+W261+AA261))-(BB261+BK261+BT261)</f>
        <v>0</v>
      </c>
      <c r="FP261" s="1364">
        <f t="shared" ref="FP261" si="5847">(SUM(AW261:CF261))-(SUM(CR261:DR261))</f>
        <v>0</v>
      </c>
      <c r="FQ261" s="1362">
        <f t="shared" ref="FQ261" si="5848">(F261/30*I261)-(CR261+DA261+DJ261)</f>
        <v>0</v>
      </c>
      <c r="FR261" s="1363">
        <f>(SUM(EL261:EU261))-((SUM(EW261:FF261))*$FR$5)</f>
        <v>0</v>
      </c>
    </row>
    <row r="262" spans="1:174" s="246" customFormat="1" ht="15" customHeight="1" outlineLevel="1">
      <c r="B262" s="302"/>
      <c r="C262" s="1175"/>
      <c r="D262" s="265" t="s">
        <v>527</v>
      </c>
      <c r="F262" s="877">
        <f>SUM(F261:F261)</f>
        <v>0</v>
      </c>
      <c r="G262" s="877">
        <f>SUM(G261:G261)</f>
        <v>0</v>
      </c>
      <c r="H262" s="877">
        <f>SUM(H261:H261)</f>
        <v>0</v>
      </c>
      <c r="I262" s="877"/>
      <c r="J262" s="961"/>
      <c r="K262" s="1177"/>
      <c r="L262" s="1177"/>
      <c r="M262" s="1178"/>
      <c r="N262" s="1178"/>
      <c r="O262" s="1177"/>
      <c r="P262" s="756"/>
      <c r="Q262" s="877">
        <f>SUM(Q261:Q261)</f>
        <v>0</v>
      </c>
      <c r="R262" s="877">
        <f t="shared" ref="R262:AV262" si="5849">SUM(R261:R261)</f>
        <v>0</v>
      </c>
      <c r="S262" s="877">
        <f t="shared" si="5849"/>
        <v>0</v>
      </c>
      <c r="T262" s="877">
        <f t="shared" si="5849"/>
        <v>0</v>
      </c>
      <c r="U262" s="877">
        <f t="shared" si="5849"/>
        <v>0</v>
      </c>
      <c r="V262" s="877">
        <f t="shared" si="5849"/>
        <v>0</v>
      </c>
      <c r="W262" s="877">
        <f t="shared" si="5849"/>
        <v>0</v>
      </c>
      <c r="X262" s="877">
        <f t="shared" si="5849"/>
        <v>0</v>
      </c>
      <c r="Y262" s="877">
        <f t="shared" si="5849"/>
        <v>0</v>
      </c>
      <c r="Z262" s="877">
        <f t="shared" si="5849"/>
        <v>0</v>
      </c>
      <c r="AA262" s="877">
        <f t="shared" si="5849"/>
        <v>0</v>
      </c>
      <c r="AB262" s="877">
        <f t="shared" si="5849"/>
        <v>0</v>
      </c>
      <c r="AC262" s="877">
        <f t="shared" si="5849"/>
        <v>0</v>
      </c>
      <c r="AD262" s="877">
        <f t="shared" si="5849"/>
        <v>0</v>
      </c>
      <c r="AE262" s="877">
        <f t="shared" si="5849"/>
        <v>0</v>
      </c>
      <c r="AF262" s="877">
        <f t="shared" si="5849"/>
        <v>0</v>
      </c>
      <c r="AG262" s="877">
        <f t="shared" si="5849"/>
        <v>0</v>
      </c>
      <c r="AH262" s="877">
        <f t="shared" si="5849"/>
        <v>0</v>
      </c>
      <c r="AI262" s="877">
        <f t="shared" si="5849"/>
        <v>0</v>
      </c>
      <c r="AJ262" s="877">
        <f t="shared" si="5849"/>
        <v>0</v>
      </c>
      <c r="AK262" s="877">
        <f t="shared" si="5849"/>
        <v>0</v>
      </c>
      <c r="AL262" s="877">
        <f t="shared" si="5849"/>
        <v>0</v>
      </c>
      <c r="AM262" s="877">
        <f t="shared" si="5849"/>
        <v>0</v>
      </c>
      <c r="AN262" s="877">
        <f t="shared" si="5849"/>
        <v>0</v>
      </c>
      <c r="AO262" s="877">
        <f t="shared" si="5849"/>
        <v>0</v>
      </c>
      <c r="AP262" s="877">
        <f t="shared" si="5849"/>
        <v>0</v>
      </c>
      <c r="AQ262" s="877">
        <f t="shared" si="5849"/>
        <v>0</v>
      </c>
      <c r="AR262" s="877">
        <f t="shared" si="5849"/>
        <v>0</v>
      </c>
      <c r="AS262" s="877">
        <f t="shared" si="5849"/>
        <v>0</v>
      </c>
      <c r="AT262" s="877">
        <f t="shared" si="5849"/>
        <v>0</v>
      </c>
      <c r="AU262" s="877">
        <f t="shared" si="5849"/>
        <v>0</v>
      </c>
      <c r="AV262" s="877">
        <f t="shared" si="5849"/>
        <v>0</v>
      </c>
      <c r="AW262" s="1325">
        <f t="shared" ref="AW262:CB262" si="5850">SUM(AW261:AW261)</f>
        <v>0</v>
      </c>
      <c r="AX262" s="877">
        <f t="shared" si="5850"/>
        <v>0</v>
      </c>
      <c r="AY262" s="877">
        <f t="shared" si="5850"/>
        <v>0</v>
      </c>
      <c r="AZ262" s="877">
        <f t="shared" si="5850"/>
        <v>0</v>
      </c>
      <c r="BA262" s="877">
        <f t="shared" si="5850"/>
        <v>0</v>
      </c>
      <c r="BB262" s="877">
        <f t="shared" si="5850"/>
        <v>0</v>
      </c>
      <c r="BC262" s="877">
        <f t="shared" si="5850"/>
        <v>0</v>
      </c>
      <c r="BD262" s="877">
        <f t="shared" si="5850"/>
        <v>0</v>
      </c>
      <c r="BE262" s="877">
        <f t="shared" si="5850"/>
        <v>0</v>
      </c>
      <c r="BF262" s="877">
        <f t="shared" si="5850"/>
        <v>0</v>
      </c>
      <c r="BG262" s="877">
        <f t="shared" si="5850"/>
        <v>0</v>
      </c>
      <c r="BH262" s="877">
        <f t="shared" si="5850"/>
        <v>0</v>
      </c>
      <c r="BI262" s="877">
        <f t="shared" si="5850"/>
        <v>0</v>
      </c>
      <c r="BJ262" s="877">
        <f t="shared" si="5850"/>
        <v>0</v>
      </c>
      <c r="BK262" s="877">
        <f t="shared" si="5850"/>
        <v>0</v>
      </c>
      <c r="BL262" s="877">
        <f t="shared" si="5850"/>
        <v>0</v>
      </c>
      <c r="BM262" s="877">
        <f t="shared" si="5850"/>
        <v>0</v>
      </c>
      <c r="BN262" s="877">
        <f t="shared" si="5850"/>
        <v>0</v>
      </c>
      <c r="BO262" s="877">
        <f t="shared" si="5850"/>
        <v>0</v>
      </c>
      <c r="BP262" s="877">
        <f t="shared" si="5850"/>
        <v>0</v>
      </c>
      <c r="BQ262" s="877">
        <f t="shared" si="5850"/>
        <v>0</v>
      </c>
      <c r="BR262" s="877">
        <f t="shared" si="5850"/>
        <v>0</v>
      </c>
      <c r="BS262" s="877">
        <f t="shared" si="5850"/>
        <v>0</v>
      </c>
      <c r="BT262" s="877">
        <f t="shared" si="5850"/>
        <v>0</v>
      </c>
      <c r="BU262" s="877">
        <f t="shared" si="5850"/>
        <v>0</v>
      </c>
      <c r="BV262" s="877">
        <f t="shared" si="5850"/>
        <v>0</v>
      </c>
      <c r="BW262" s="877">
        <f t="shared" si="5850"/>
        <v>0</v>
      </c>
      <c r="BX262" s="877">
        <f t="shared" si="5850"/>
        <v>0</v>
      </c>
      <c r="BY262" s="877">
        <f t="shared" si="5850"/>
        <v>0</v>
      </c>
      <c r="BZ262" s="877">
        <f t="shared" si="5850"/>
        <v>0</v>
      </c>
      <c r="CA262" s="877">
        <f t="shared" si="5850"/>
        <v>0</v>
      </c>
      <c r="CB262" s="877">
        <f t="shared" si="5850"/>
        <v>0</v>
      </c>
      <c r="CC262" s="877">
        <f t="shared" ref="CC262:DH262" si="5851">SUM(CC261:CC261)</f>
        <v>0</v>
      </c>
      <c r="CD262" s="877">
        <f t="shared" si="5851"/>
        <v>0</v>
      </c>
      <c r="CE262" s="877">
        <f t="shared" si="5851"/>
        <v>0</v>
      </c>
      <c r="CF262" s="877">
        <f t="shared" si="5851"/>
        <v>0</v>
      </c>
      <c r="CG262" s="877">
        <f t="shared" si="5851"/>
        <v>0</v>
      </c>
      <c r="CH262" s="877">
        <f t="shared" si="5851"/>
        <v>0</v>
      </c>
      <c r="CI262" s="877">
        <f t="shared" si="5851"/>
        <v>0</v>
      </c>
      <c r="CJ262" s="877">
        <f t="shared" si="5851"/>
        <v>0</v>
      </c>
      <c r="CK262" s="877">
        <f t="shared" si="5851"/>
        <v>0</v>
      </c>
      <c r="CL262" s="877">
        <f t="shared" si="5851"/>
        <v>0</v>
      </c>
      <c r="CM262" s="877">
        <f t="shared" si="5851"/>
        <v>0</v>
      </c>
      <c r="CN262" s="877">
        <f t="shared" si="5851"/>
        <v>0</v>
      </c>
      <c r="CO262" s="877">
        <f t="shared" si="5851"/>
        <v>0</v>
      </c>
      <c r="CP262" s="877">
        <f t="shared" si="5851"/>
        <v>0</v>
      </c>
      <c r="CQ262" s="877">
        <f t="shared" si="5851"/>
        <v>0</v>
      </c>
      <c r="CR262" s="877">
        <f t="shared" si="5851"/>
        <v>0</v>
      </c>
      <c r="CS262" s="877">
        <f t="shared" si="5851"/>
        <v>0</v>
      </c>
      <c r="CT262" s="877">
        <f t="shared" si="5851"/>
        <v>0</v>
      </c>
      <c r="CU262" s="877">
        <f t="shared" si="5851"/>
        <v>0</v>
      </c>
      <c r="CV262" s="877">
        <f t="shared" si="5851"/>
        <v>0</v>
      </c>
      <c r="CW262" s="877">
        <f t="shared" si="5851"/>
        <v>0</v>
      </c>
      <c r="CX262" s="877">
        <f t="shared" si="5851"/>
        <v>0</v>
      </c>
      <c r="CY262" s="877">
        <f t="shared" si="5851"/>
        <v>0</v>
      </c>
      <c r="CZ262" s="877">
        <f t="shared" si="5851"/>
        <v>0</v>
      </c>
      <c r="DA262" s="877">
        <f t="shared" si="5851"/>
        <v>0</v>
      </c>
      <c r="DB262" s="877">
        <f t="shared" si="5851"/>
        <v>0</v>
      </c>
      <c r="DC262" s="877">
        <f t="shared" si="5851"/>
        <v>0</v>
      </c>
      <c r="DD262" s="877">
        <f t="shared" si="5851"/>
        <v>0</v>
      </c>
      <c r="DE262" s="877">
        <f t="shared" si="5851"/>
        <v>0</v>
      </c>
      <c r="DF262" s="877">
        <f t="shared" si="5851"/>
        <v>0</v>
      </c>
      <c r="DG262" s="877">
        <f t="shared" si="5851"/>
        <v>0</v>
      </c>
      <c r="DH262" s="877">
        <f t="shared" si="5851"/>
        <v>0</v>
      </c>
      <c r="DI262" s="877">
        <f t="shared" ref="DI262:EN262" si="5852">SUM(DI261:DI261)</f>
        <v>0</v>
      </c>
      <c r="DJ262" s="877">
        <f t="shared" si="5852"/>
        <v>0</v>
      </c>
      <c r="DK262" s="877">
        <f t="shared" si="5852"/>
        <v>0</v>
      </c>
      <c r="DL262" s="877">
        <f t="shared" si="5852"/>
        <v>0</v>
      </c>
      <c r="DM262" s="877">
        <f t="shared" si="5852"/>
        <v>0</v>
      </c>
      <c r="DN262" s="877">
        <f t="shared" si="5852"/>
        <v>0</v>
      </c>
      <c r="DO262" s="877">
        <f t="shared" si="5852"/>
        <v>0</v>
      </c>
      <c r="DP262" s="877">
        <f t="shared" si="5852"/>
        <v>0</v>
      </c>
      <c r="DQ262" s="877">
        <f t="shared" si="5852"/>
        <v>0</v>
      </c>
      <c r="DR262" s="877">
        <f t="shared" si="5852"/>
        <v>0</v>
      </c>
      <c r="DS262" s="877">
        <f t="shared" si="5852"/>
        <v>0</v>
      </c>
      <c r="DT262" s="877">
        <f t="shared" si="5852"/>
        <v>0</v>
      </c>
      <c r="DU262" s="877">
        <f t="shared" si="5852"/>
        <v>0</v>
      </c>
      <c r="DV262" s="877">
        <f t="shared" si="5852"/>
        <v>0</v>
      </c>
      <c r="DW262" s="877">
        <f t="shared" si="5852"/>
        <v>0</v>
      </c>
      <c r="DX262" s="877">
        <f t="shared" si="5852"/>
        <v>0</v>
      </c>
      <c r="DY262" s="877">
        <f t="shared" si="5852"/>
        <v>0</v>
      </c>
      <c r="DZ262" s="877">
        <f t="shared" si="5852"/>
        <v>0</v>
      </c>
      <c r="EA262" s="877">
        <f t="shared" si="5852"/>
        <v>0</v>
      </c>
      <c r="EB262" s="877">
        <f t="shared" si="5852"/>
        <v>0</v>
      </c>
      <c r="EC262" s="877">
        <f t="shared" si="5852"/>
        <v>0</v>
      </c>
      <c r="ED262" s="877">
        <f t="shared" si="5852"/>
        <v>0</v>
      </c>
      <c r="EE262" s="877">
        <f t="shared" si="5852"/>
        <v>0</v>
      </c>
      <c r="EF262" s="877">
        <f t="shared" si="5852"/>
        <v>0</v>
      </c>
      <c r="EG262" s="877">
        <f t="shared" si="5852"/>
        <v>0</v>
      </c>
      <c r="EH262" s="877">
        <f t="shared" si="5852"/>
        <v>0</v>
      </c>
      <c r="EI262" s="877">
        <f t="shared" si="5852"/>
        <v>0</v>
      </c>
      <c r="EJ262" s="877">
        <f t="shared" si="5852"/>
        <v>0</v>
      </c>
      <c r="EK262" s="877">
        <f t="shared" si="5852"/>
        <v>0</v>
      </c>
      <c r="EL262" s="877">
        <f t="shared" si="5852"/>
        <v>0</v>
      </c>
      <c r="EM262" s="877">
        <f t="shared" si="5852"/>
        <v>0</v>
      </c>
      <c r="EN262" s="877">
        <f t="shared" si="5852"/>
        <v>0</v>
      </c>
      <c r="EO262" s="877">
        <f t="shared" ref="EO262:FF262" si="5853">SUM(EO261:EO261)</f>
        <v>0</v>
      </c>
      <c r="EP262" s="877">
        <f t="shared" si="5853"/>
        <v>0</v>
      </c>
      <c r="EQ262" s="877">
        <f t="shared" si="5853"/>
        <v>0</v>
      </c>
      <c r="ER262" s="877">
        <f t="shared" si="5853"/>
        <v>0</v>
      </c>
      <c r="ES262" s="877">
        <f t="shared" si="5853"/>
        <v>0</v>
      </c>
      <c r="ET262" s="877">
        <f t="shared" si="5853"/>
        <v>0</v>
      </c>
      <c r="EU262" s="877">
        <f t="shared" si="5853"/>
        <v>0</v>
      </c>
      <c r="EV262" s="877">
        <f t="shared" si="5853"/>
        <v>0</v>
      </c>
      <c r="EW262" s="877">
        <f t="shared" si="5853"/>
        <v>0</v>
      </c>
      <c r="EX262" s="877">
        <f t="shared" si="5853"/>
        <v>0</v>
      </c>
      <c r="EY262" s="877">
        <f t="shared" si="5853"/>
        <v>0</v>
      </c>
      <c r="EZ262" s="877">
        <f t="shared" si="5853"/>
        <v>0</v>
      </c>
      <c r="FA262" s="877">
        <f t="shared" si="5853"/>
        <v>0</v>
      </c>
      <c r="FB262" s="877">
        <f t="shared" si="5853"/>
        <v>0</v>
      </c>
      <c r="FC262" s="877">
        <f t="shared" si="5853"/>
        <v>0</v>
      </c>
      <c r="FD262" s="877">
        <f t="shared" si="5853"/>
        <v>0</v>
      </c>
      <c r="FE262" s="877">
        <f t="shared" si="5853"/>
        <v>0</v>
      </c>
      <c r="FF262" s="877">
        <f t="shared" si="5853"/>
        <v>0</v>
      </c>
      <c r="FG262" s="1182"/>
      <c r="FH262" s="1182"/>
      <c r="FI262" s="1182"/>
      <c r="FJ262" s="1182"/>
      <c r="FK262" s="1182"/>
      <c r="FL262" s="1183"/>
    </row>
    <row r="263" spans="1:174" s="246" customFormat="1" ht="15" customHeight="1" outlineLevel="1">
      <c r="B263" s="302"/>
      <c r="C263" s="1175"/>
      <c r="D263" s="265"/>
      <c r="F263" s="877"/>
      <c r="G263" s="877"/>
      <c r="H263" s="877"/>
      <c r="I263" s="877"/>
      <c r="J263" s="961"/>
      <c r="K263" s="1177"/>
      <c r="L263" s="1177"/>
      <c r="M263" s="1178"/>
      <c r="N263" s="1178"/>
      <c r="O263" s="1177"/>
      <c r="P263" s="756"/>
      <c r="Q263" s="1179"/>
      <c r="R263" s="877"/>
      <c r="S263" s="1180"/>
      <c r="T263" s="877"/>
      <c r="U263" s="1180"/>
      <c r="V263" s="877"/>
      <c r="W263" s="1180"/>
      <c r="X263" s="984"/>
      <c r="Y263" s="1180"/>
      <c r="Z263" s="877"/>
      <c r="AA263" s="1181"/>
      <c r="AB263" s="877"/>
      <c r="AC263" s="1193"/>
      <c r="AD263" s="877"/>
      <c r="AE263" s="1194"/>
      <c r="AF263" s="877"/>
      <c r="AG263" s="915"/>
      <c r="AH263" s="915"/>
      <c r="AI263" s="1194"/>
      <c r="AJ263" s="915"/>
      <c r="AK263" s="919"/>
      <c r="AL263" s="919"/>
      <c r="AM263" s="919"/>
      <c r="AN263" s="919"/>
      <c r="AO263" s="919"/>
      <c r="AP263" s="919"/>
      <c r="AQ263" s="919"/>
      <c r="AR263" s="919"/>
      <c r="AS263" s="919"/>
      <c r="AT263" s="919"/>
      <c r="AU263" s="951"/>
      <c r="AV263" s="1186"/>
      <c r="AW263" s="877"/>
      <c r="AX263" s="984"/>
      <c r="AY263" s="877"/>
      <c r="AZ263" s="877"/>
      <c r="BA263" s="877"/>
      <c r="BB263" s="877"/>
      <c r="BC263" s="877"/>
      <c r="BD263" s="877"/>
      <c r="BE263" s="877"/>
      <c r="BF263" s="877"/>
      <c r="BG263" s="877"/>
      <c r="BH263" s="877"/>
      <c r="BI263" s="877"/>
      <c r="BJ263" s="877"/>
      <c r="BK263" s="877"/>
      <c r="BL263" s="877"/>
      <c r="BM263" s="877"/>
      <c r="BN263" s="951"/>
      <c r="BO263" s="877"/>
      <c r="BP263" s="877"/>
      <c r="BQ263" s="877"/>
      <c r="BR263" s="877"/>
      <c r="BS263" s="877"/>
      <c r="BT263" s="877"/>
      <c r="BU263" s="877"/>
      <c r="BV263" s="877"/>
      <c r="BW263" s="877"/>
      <c r="BX263" s="877"/>
      <c r="BY263" s="877"/>
      <c r="BZ263" s="877"/>
      <c r="CA263" s="877"/>
      <c r="CB263" s="877"/>
      <c r="CC263" s="877"/>
      <c r="CD263" s="877"/>
      <c r="CE263" s="877"/>
      <c r="CF263" s="877"/>
      <c r="CG263" s="915"/>
      <c r="CH263" s="915"/>
      <c r="CI263" s="915"/>
      <c r="CJ263" s="915"/>
      <c r="CK263" s="915"/>
      <c r="CL263" s="915"/>
      <c r="CM263" s="915"/>
      <c r="CN263" s="915"/>
      <c r="CO263" s="915"/>
      <c r="CR263" s="877"/>
      <c r="CS263" s="877"/>
      <c r="CT263" s="877"/>
      <c r="CU263" s="877"/>
      <c r="CV263" s="877"/>
      <c r="CW263" s="877"/>
      <c r="CX263" s="877"/>
      <c r="CY263" s="877"/>
      <c r="CZ263" s="877"/>
      <c r="DA263" s="877"/>
      <c r="DB263" s="877"/>
      <c r="DC263" s="877"/>
      <c r="DD263" s="877"/>
      <c r="DE263" s="877"/>
      <c r="DF263" s="877"/>
      <c r="DG263" s="877"/>
      <c r="DH263" s="877"/>
      <c r="DI263" s="877"/>
      <c r="DJ263" s="915"/>
      <c r="DK263" s="915"/>
      <c r="DL263" s="915"/>
      <c r="DM263" s="915"/>
      <c r="DN263" s="915"/>
      <c r="DO263" s="915"/>
      <c r="DP263" s="915"/>
      <c r="DQ263" s="915"/>
      <c r="DR263" s="915"/>
      <c r="DS263" s="915"/>
      <c r="DT263" s="915"/>
      <c r="DU263" s="915"/>
      <c r="DV263" s="915"/>
      <c r="DW263" s="915"/>
      <c r="DX263" s="915"/>
      <c r="DY263" s="915"/>
      <c r="DZ263" s="915"/>
      <c r="EA263" s="915"/>
      <c r="EB263" s="915"/>
      <c r="EC263" s="915"/>
      <c r="ED263" s="915"/>
      <c r="EE263" s="915"/>
      <c r="EF263" s="915"/>
      <c r="EG263" s="915"/>
      <c r="EH263" s="915"/>
      <c r="EI263" s="915"/>
      <c r="EJ263" s="915"/>
      <c r="ET263" s="913"/>
      <c r="EU263" s="1180"/>
      <c r="EW263" s="1180"/>
      <c r="EX263" s="1180"/>
      <c r="EY263" s="1180"/>
      <c r="EZ263" s="1180"/>
      <c r="FA263" s="1180"/>
      <c r="FB263" s="1180"/>
      <c r="FC263" s="1180"/>
      <c r="FD263" s="1180"/>
      <c r="FE263" s="1180"/>
      <c r="FF263" s="1180"/>
      <c r="FG263" s="1188"/>
      <c r="FH263" s="1188"/>
      <c r="FI263" s="1188"/>
      <c r="FJ263" s="1188"/>
      <c r="FK263" s="1188"/>
      <c r="FL263" s="1195"/>
    </row>
    <row r="264" spans="1:174" s="246" customFormat="1" ht="15" customHeight="1" outlineLevel="1">
      <c r="B264" s="302"/>
      <c r="C264" s="1196" t="s">
        <v>528</v>
      </c>
      <c r="D264" s="265"/>
      <c r="F264" s="877"/>
      <c r="G264" s="877"/>
      <c r="H264" s="877"/>
      <c r="I264" s="877"/>
      <c r="J264" s="961"/>
      <c r="K264" s="1177"/>
      <c r="L264" s="1177"/>
      <c r="M264" s="1178"/>
      <c r="N264" s="1178"/>
      <c r="O264" s="1177"/>
      <c r="P264" s="756"/>
      <c r="Q264" s="1179"/>
      <c r="R264" s="877"/>
      <c r="S264" s="1180"/>
      <c r="T264" s="877"/>
      <c r="U264" s="1180"/>
      <c r="V264" s="877"/>
      <c r="W264" s="1180"/>
      <c r="X264" s="984"/>
      <c r="Y264" s="1180"/>
      <c r="Z264" s="877"/>
      <c r="AA264" s="1181"/>
      <c r="AB264" s="877"/>
      <c r="AC264" s="1193"/>
      <c r="AD264" s="877"/>
      <c r="AE264" s="1194"/>
      <c r="AF264" s="877"/>
      <c r="AG264" s="915"/>
      <c r="AH264" s="915"/>
      <c r="AI264" s="1194"/>
      <c r="AJ264" s="915"/>
      <c r="AK264" s="919"/>
      <c r="AL264" s="919"/>
      <c r="AM264" s="919"/>
      <c r="AN264" s="919"/>
      <c r="AO264" s="919"/>
      <c r="AP264" s="919"/>
      <c r="AQ264" s="919"/>
      <c r="AR264" s="919"/>
      <c r="AS264" s="919"/>
      <c r="AT264" s="919"/>
      <c r="AU264" s="951"/>
      <c r="AV264" s="1186"/>
      <c r="AW264" s="877"/>
      <c r="AX264" s="984"/>
      <c r="AY264" s="877"/>
      <c r="AZ264" s="877"/>
      <c r="BA264" s="877"/>
      <c r="BB264" s="877"/>
      <c r="BC264" s="877"/>
      <c r="BD264" s="877"/>
      <c r="BE264" s="877"/>
      <c r="BF264" s="877"/>
      <c r="BG264" s="877"/>
      <c r="BH264" s="877"/>
      <c r="BI264" s="877"/>
      <c r="BJ264" s="877"/>
      <c r="BK264" s="877"/>
      <c r="BL264" s="877"/>
      <c r="BM264" s="877"/>
      <c r="BN264" s="951"/>
      <c r="BO264" s="877"/>
      <c r="BP264" s="877"/>
      <c r="BQ264" s="877"/>
      <c r="BR264" s="877"/>
      <c r="BS264" s="877"/>
      <c r="BT264" s="877"/>
      <c r="BU264" s="877"/>
      <c r="BV264" s="877"/>
      <c r="BW264" s="877"/>
      <c r="BX264" s="877"/>
      <c r="BY264" s="877"/>
      <c r="BZ264" s="877"/>
      <c r="CA264" s="877"/>
      <c r="CB264" s="877"/>
      <c r="CC264" s="877"/>
      <c r="CD264" s="877"/>
      <c r="CE264" s="877"/>
      <c r="CF264" s="877"/>
      <c r="CG264" s="915"/>
      <c r="CH264" s="915"/>
      <c r="CI264" s="915"/>
      <c r="CJ264" s="915"/>
      <c r="CK264" s="915"/>
      <c r="CL264" s="915"/>
      <c r="CM264" s="915"/>
      <c r="CN264" s="915"/>
      <c r="CO264" s="915"/>
      <c r="CR264" s="877"/>
      <c r="CS264" s="877"/>
      <c r="CT264" s="877"/>
      <c r="CU264" s="877"/>
      <c r="CV264" s="877"/>
      <c r="CW264" s="877"/>
      <c r="CX264" s="877"/>
      <c r="CY264" s="877"/>
      <c r="CZ264" s="877"/>
      <c r="DA264" s="877"/>
      <c r="DB264" s="877"/>
      <c r="DC264" s="877"/>
      <c r="DD264" s="877"/>
      <c r="DE264" s="877"/>
      <c r="DF264" s="877"/>
      <c r="DG264" s="877"/>
      <c r="DH264" s="877"/>
      <c r="DI264" s="877"/>
      <c r="DJ264" s="915"/>
      <c r="DK264" s="915"/>
      <c r="DL264" s="915"/>
      <c r="DM264" s="915"/>
      <c r="DN264" s="915"/>
      <c r="DO264" s="915"/>
      <c r="DP264" s="915"/>
      <c r="DQ264" s="915"/>
      <c r="DR264" s="915"/>
      <c r="DS264" s="915"/>
      <c r="DT264" s="915"/>
      <c r="DU264" s="915"/>
      <c r="DV264" s="915"/>
      <c r="DW264" s="915"/>
      <c r="DX264" s="915"/>
      <c r="DY264" s="915"/>
      <c r="DZ264" s="915"/>
      <c r="EA264" s="915"/>
      <c r="EB264" s="915"/>
      <c r="EC264" s="915"/>
      <c r="ED264" s="915"/>
      <c r="EE264" s="915"/>
      <c r="EF264" s="915"/>
      <c r="EG264" s="915"/>
      <c r="EH264" s="915"/>
      <c r="EI264" s="915"/>
      <c r="EJ264" s="915"/>
      <c r="ET264" s="913"/>
      <c r="EU264" s="1180"/>
      <c r="EW264" s="1180"/>
      <c r="EX264" s="1180"/>
      <c r="EY264" s="1180"/>
      <c r="EZ264" s="1180"/>
      <c r="FA264" s="1180"/>
      <c r="FB264" s="1180"/>
      <c r="FC264" s="1180"/>
      <c r="FD264" s="1180"/>
      <c r="FE264" s="1180"/>
      <c r="FF264" s="1180"/>
      <c r="FG264" s="1188"/>
      <c r="FH264" s="1188"/>
      <c r="FI264" s="1188"/>
      <c r="FJ264" s="1188"/>
      <c r="FK264" s="1188"/>
      <c r="FL264" s="1195"/>
    </row>
    <row r="265" spans="1:174" s="246" customFormat="1" ht="15" customHeight="1" outlineLevel="1">
      <c r="B265" s="302"/>
      <c r="C265" s="1175"/>
      <c r="D265" s="265"/>
      <c r="F265" s="877"/>
      <c r="G265" s="877"/>
      <c r="H265" s="877"/>
      <c r="I265" s="877"/>
      <c r="J265" s="961"/>
      <c r="K265" s="1177"/>
      <c r="L265" s="1177"/>
      <c r="M265" s="1178"/>
      <c r="N265" s="1178"/>
      <c r="O265" s="1177"/>
      <c r="P265" s="756"/>
      <c r="Q265" s="1179"/>
      <c r="R265" s="877"/>
      <c r="S265" s="1180"/>
      <c r="T265" s="877"/>
      <c r="U265" s="1180"/>
      <c r="V265" s="877"/>
      <c r="W265" s="1180"/>
      <c r="X265" s="984"/>
      <c r="Y265" s="1180"/>
      <c r="Z265" s="877"/>
      <c r="AA265" s="1181"/>
      <c r="AB265" s="877"/>
      <c r="AC265" s="1193"/>
      <c r="AD265" s="877"/>
      <c r="AE265" s="1194"/>
      <c r="AF265" s="877"/>
      <c r="AG265" s="915"/>
      <c r="AH265" s="915"/>
      <c r="AI265" s="1194"/>
      <c r="AJ265" s="915"/>
      <c r="AK265" s="919"/>
      <c r="AL265" s="919"/>
      <c r="AM265" s="919"/>
      <c r="AN265" s="919"/>
      <c r="AO265" s="919"/>
      <c r="AP265" s="919"/>
      <c r="AQ265" s="919"/>
      <c r="AR265" s="919"/>
      <c r="AS265" s="919"/>
      <c r="AT265" s="919"/>
      <c r="AU265" s="951"/>
      <c r="AV265" s="1186"/>
      <c r="AW265" s="877"/>
      <c r="AX265" s="984"/>
      <c r="AY265" s="877"/>
      <c r="AZ265" s="877"/>
      <c r="BA265" s="877"/>
      <c r="BB265" s="877"/>
      <c r="BC265" s="877"/>
      <c r="BD265" s="877"/>
      <c r="BE265" s="877"/>
      <c r="BF265" s="877"/>
      <c r="BG265" s="877"/>
      <c r="BH265" s="877"/>
      <c r="BI265" s="877"/>
      <c r="BJ265" s="877"/>
      <c r="BK265" s="877"/>
      <c r="BL265" s="877"/>
      <c r="BM265" s="877"/>
      <c r="BN265" s="951"/>
      <c r="BO265" s="877"/>
      <c r="BP265" s="877"/>
      <c r="BQ265" s="877"/>
      <c r="BR265" s="877"/>
      <c r="BS265" s="877"/>
      <c r="BT265" s="877"/>
      <c r="BU265" s="877"/>
      <c r="BV265" s="877"/>
      <c r="BW265" s="877"/>
      <c r="BX265" s="877"/>
      <c r="BY265" s="877"/>
      <c r="BZ265" s="877"/>
      <c r="CA265" s="877"/>
      <c r="CB265" s="877"/>
      <c r="CC265" s="877"/>
      <c r="CD265" s="877"/>
      <c r="CE265" s="877"/>
      <c r="CF265" s="877"/>
      <c r="CG265" s="915"/>
      <c r="CH265" s="915"/>
      <c r="CI265" s="915"/>
      <c r="CJ265" s="915"/>
      <c r="CK265" s="915"/>
      <c r="CL265" s="915"/>
      <c r="CM265" s="915"/>
      <c r="CN265" s="915"/>
      <c r="CO265" s="915"/>
      <c r="CR265" s="877"/>
      <c r="CS265" s="877"/>
      <c r="CT265" s="877"/>
      <c r="CU265" s="877"/>
      <c r="CV265" s="877"/>
      <c r="CW265" s="877"/>
      <c r="CX265" s="877"/>
      <c r="CY265" s="877"/>
      <c r="CZ265" s="877"/>
      <c r="DA265" s="877"/>
      <c r="DB265" s="877"/>
      <c r="DC265" s="877"/>
      <c r="DD265" s="877"/>
      <c r="DE265" s="877"/>
      <c r="DF265" s="877"/>
      <c r="DG265" s="877"/>
      <c r="DH265" s="877"/>
      <c r="DI265" s="877"/>
      <c r="DJ265" s="915"/>
      <c r="DK265" s="915"/>
      <c r="DL265" s="915"/>
      <c r="DM265" s="915"/>
      <c r="DN265" s="915"/>
      <c r="DO265" s="915"/>
      <c r="DP265" s="915"/>
      <c r="DQ265" s="915"/>
      <c r="DR265" s="915"/>
      <c r="DS265" s="915"/>
      <c r="DT265" s="915"/>
      <c r="DU265" s="915"/>
      <c r="DV265" s="915"/>
      <c r="DW265" s="915"/>
      <c r="DX265" s="915"/>
      <c r="DY265" s="915"/>
      <c r="DZ265" s="915"/>
      <c r="EA265" s="915"/>
      <c r="EB265" s="915"/>
      <c r="EC265" s="915"/>
      <c r="ED265" s="915"/>
      <c r="EE265" s="915"/>
      <c r="EF265" s="915"/>
      <c r="EG265" s="915"/>
      <c r="EH265" s="915"/>
      <c r="EI265" s="915"/>
      <c r="EJ265" s="915"/>
      <c r="ET265" s="913"/>
      <c r="EU265" s="1180"/>
      <c r="EW265" s="1180"/>
      <c r="EX265" s="1180"/>
      <c r="EY265" s="1180"/>
      <c r="EZ265" s="1180"/>
      <c r="FA265" s="1180"/>
      <c r="FB265" s="1180"/>
      <c r="FC265" s="1180"/>
      <c r="FD265" s="1180"/>
      <c r="FE265" s="1180"/>
      <c r="FF265" s="1180"/>
      <c r="FG265" s="1188"/>
      <c r="FH265" s="1188"/>
      <c r="FI265" s="1188"/>
      <c r="FJ265" s="1188"/>
      <c r="FK265" s="1188"/>
      <c r="FL265" s="1195"/>
    </row>
    <row r="266" spans="1:174" s="246" customFormat="1" ht="15" customHeight="1" outlineLevel="1">
      <c r="A266" s="246">
        <v>302060</v>
      </c>
      <c r="B266" s="302"/>
      <c r="C266" s="1196" t="s">
        <v>529</v>
      </c>
      <c r="D266" s="265"/>
      <c r="F266" s="877"/>
      <c r="G266" s="877"/>
      <c r="H266" s="877"/>
      <c r="I266" s="877"/>
      <c r="J266" s="961"/>
      <c r="K266" s="1177"/>
      <c r="L266" s="1177"/>
      <c r="M266" s="1178"/>
      <c r="N266" s="1178"/>
      <c r="O266" s="1177"/>
      <c r="P266" s="756"/>
      <c r="Q266" s="1179"/>
      <c r="R266" s="877"/>
      <c r="S266" s="1180"/>
      <c r="T266" s="877"/>
      <c r="U266" s="1180"/>
      <c r="V266" s="877"/>
      <c r="W266" s="1180"/>
      <c r="X266" s="984"/>
      <c r="Y266" s="1180"/>
      <c r="Z266" s="877"/>
      <c r="AA266" s="1181"/>
      <c r="AB266" s="877"/>
      <c r="AC266" s="1193"/>
      <c r="AD266" s="877"/>
      <c r="AE266" s="1194"/>
      <c r="AF266" s="877"/>
      <c r="AG266" s="915"/>
      <c r="AH266" s="915"/>
      <c r="AI266" s="1194"/>
      <c r="AJ266" s="915"/>
      <c r="AK266" s="919"/>
      <c r="AL266" s="919"/>
      <c r="AM266" s="919"/>
      <c r="AN266" s="919"/>
      <c r="AO266" s="919"/>
      <c r="AP266" s="919"/>
      <c r="AQ266" s="919"/>
      <c r="AR266" s="919"/>
      <c r="AS266" s="919"/>
      <c r="AT266" s="919"/>
      <c r="AU266" s="951"/>
      <c r="AV266" s="1186"/>
      <c r="AW266" s="877"/>
      <c r="AX266" s="984"/>
      <c r="AY266" s="877"/>
      <c r="AZ266" s="877"/>
      <c r="BA266" s="877"/>
      <c r="BB266" s="877"/>
      <c r="BC266" s="877"/>
      <c r="BD266" s="877"/>
      <c r="BE266" s="877"/>
      <c r="BF266" s="877"/>
      <c r="BG266" s="877"/>
      <c r="BH266" s="877"/>
      <c r="BI266" s="877"/>
      <c r="BJ266" s="877"/>
      <c r="BK266" s="877"/>
      <c r="BL266" s="877"/>
      <c r="BM266" s="877"/>
      <c r="BN266" s="951"/>
      <c r="BO266" s="877"/>
      <c r="BP266" s="877"/>
      <c r="BQ266" s="877"/>
      <c r="BR266" s="877"/>
      <c r="BS266" s="877"/>
      <c r="BT266" s="877"/>
      <c r="BU266" s="877"/>
      <c r="BV266" s="877"/>
      <c r="BW266" s="877"/>
      <c r="BX266" s="877"/>
      <c r="BY266" s="877"/>
      <c r="BZ266" s="877"/>
      <c r="CA266" s="877"/>
      <c r="CB266" s="877"/>
      <c r="CC266" s="877"/>
      <c r="CD266" s="877"/>
      <c r="CE266" s="877"/>
      <c r="CF266" s="877"/>
      <c r="CG266" s="915"/>
      <c r="CH266" s="915"/>
      <c r="CI266" s="915"/>
      <c r="CJ266" s="915"/>
      <c r="CK266" s="915"/>
      <c r="CL266" s="915"/>
      <c r="CM266" s="915"/>
      <c r="CN266" s="915"/>
      <c r="CO266" s="915"/>
      <c r="CR266" s="877"/>
      <c r="CS266" s="877"/>
      <c r="CT266" s="877"/>
      <c r="CU266" s="877"/>
      <c r="CV266" s="877"/>
      <c r="CW266" s="877"/>
      <c r="CX266" s="877"/>
      <c r="CY266" s="877"/>
      <c r="CZ266" s="877"/>
      <c r="DA266" s="877"/>
      <c r="DB266" s="877"/>
      <c r="DC266" s="877"/>
      <c r="DD266" s="877"/>
      <c r="DE266" s="877"/>
      <c r="DF266" s="877"/>
      <c r="DG266" s="877"/>
      <c r="DH266" s="877"/>
      <c r="DI266" s="877"/>
      <c r="DJ266" s="915"/>
      <c r="DK266" s="915"/>
      <c r="DL266" s="915"/>
      <c r="DM266" s="915"/>
      <c r="DN266" s="915"/>
      <c r="DO266" s="915"/>
      <c r="DP266" s="915"/>
      <c r="DQ266" s="915"/>
      <c r="DR266" s="915"/>
      <c r="DS266" s="915"/>
      <c r="DT266" s="915"/>
      <c r="DU266" s="915"/>
      <c r="DV266" s="915"/>
      <c r="DW266" s="915"/>
      <c r="DX266" s="915"/>
      <c r="DY266" s="915"/>
      <c r="DZ266" s="915"/>
      <c r="EA266" s="915"/>
      <c r="EB266" s="915"/>
      <c r="EC266" s="915"/>
      <c r="ED266" s="915"/>
      <c r="EE266" s="915"/>
      <c r="EF266" s="915"/>
      <c r="EG266" s="915"/>
      <c r="EH266" s="915"/>
      <c r="EI266" s="915"/>
      <c r="EJ266" s="915"/>
      <c r="ET266" s="913"/>
      <c r="EU266" s="1180"/>
      <c r="EW266" s="1180"/>
      <c r="EX266" s="1180"/>
      <c r="EY266" s="1180"/>
      <c r="EZ266" s="1180"/>
      <c r="FA266" s="1180"/>
      <c r="FB266" s="1180"/>
      <c r="FC266" s="1180"/>
      <c r="FD266" s="1180"/>
      <c r="FE266" s="1180"/>
      <c r="FF266" s="1180"/>
      <c r="FG266" s="1188"/>
      <c r="FH266" s="1188"/>
      <c r="FI266" s="1188"/>
      <c r="FJ266" s="1188"/>
      <c r="FK266" s="1188"/>
      <c r="FL266" s="1195"/>
    </row>
    <row r="267" spans="1:174" s="246" customFormat="1" ht="15" customHeight="1" outlineLevel="1">
      <c r="A267" s="246">
        <v>302060</v>
      </c>
      <c r="B267" s="302"/>
      <c r="C267" s="227" t="s">
        <v>530</v>
      </c>
      <c r="D267" s="228" t="s">
        <v>531</v>
      </c>
      <c r="E267" s="229" t="s">
        <v>20</v>
      </c>
      <c r="F267" s="231">
        <v>4002.28</v>
      </c>
      <c r="G267" s="230">
        <v>750</v>
      </c>
      <c r="H267" s="962">
        <f t="shared" ref="H267" si="5854">+F267+G267</f>
        <v>4752.2800000000007</v>
      </c>
      <c r="I267" s="231">
        <v>15</v>
      </c>
      <c r="J267" s="912">
        <v>1</v>
      </c>
      <c r="K267" s="234">
        <v>0</v>
      </c>
      <c r="L267" s="234">
        <v>0</v>
      </c>
      <c r="M267" s="912">
        <v>0</v>
      </c>
      <c r="N267" s="234">
        <v>0</v>
      </c>
      <c r="O267" s="234">
        <f t="shared" ref="O267" si="5855">SUM(J267:N267)</f>
        <v>1</v>
      </c>
      <c r="P267" s="235" t="s">
        <v>532</v>
      </c>
      <c r="Q267" s="268"/>
      <c r="R267" s="269">
        <f t="shared" ref="R267" si="5856">($F267/30/8*1.5)*Q267</f>
        <v>0</v>
      </c>
      <c r="S267" s="297"/>
      <c r="T267" s="269">
        <f t="shared" ref="T267" si="5857">($F267/30/8*2)*S267</f>
        <v>0</v>
      </c>
      <c r="U267" s="297"/>
      <c r="V267" s="231">
        <f t="shared" ref="V267" si="5858">($F267/30/8*1.5)*U267</f>
        <v>0</v>
      </c>
      <c r="W267" s="268"/>
      <c r="X267" s="269">
        <f t="shared" ref="X267" si="5859">($F267/30/8*2)*W267</f>
        <v>0</v>
      </c>
      <c r="Y267" s="297"/>
      <c r="Z267" s="269">
        <f t="shared" ref="Z267" si="5860">(($F267/30/8)*1.5)*Y267</f>
        <v>0</v>
      </c>
      <c r="AA267" s="931"/>
      <c r="AB267" s="269">
        <f t="shared" ref="AB267" si="5861">(($F267/30/8)*2)*AA267</f>
        <v>0</v>
      </c>
      <c r="AC267" s="238"/>
      <c r="AD267" s="231">
        <f t="shared" ref="AD267" si="5862">(($F267/30/8)*1.5)*AC267</f>
        <v>0</v>
      </c>
      <c r="AE267" s="238"/>
      <c r="AF267" s="231">
        <f t="shared" ref="AF267" si="5863">(($F267/30/8)*2)*AE267</f>
        <v>0</v>
      </c>
      <c r="AG267" s="231">
        <v>0</v>
      </c>
      <c r="AH267" s="231">
        <f t="shared" ref="AH267" si="5864">(($F267/30/8)*1.5)*AG267</f>
        <v>0</v>
      </c>
      <c r="AI267" s="238"/>
      <c r="AJ267" s="231">
        <f t="shared" ref="AJ267" si="5865">(($F267/30/8)*2)*AI267</f>
        <v>0</v>
      </c>
      <c r="AK267" s="230"/>
      <c r="AL267" s="230"/>
      <c r="AM267" s="230"/>
      <c r="AN267" s="230"/>
      <c r="AO267" s="230"/>
      <c r="AP267" s="230"/>
      <c r="AQ267" s="230"/>
      <c r="AR267" s="230"/>
      <c r="AS267" s="230"/>
      <c r="AT267" s="230"/>
      <c r="AU267" s="230"/>
      <c r="AV267" s="270"/>
      <c r="AW267" s="231">
        <f>((F267/30)*I267)*$J267</f>
        <v>2001.14</v>
      </c>
      <c r="AX267" s="269">
        <f>((G267/30)*I267)*$J267</f>
        <v>375</v>
      </c>
      <c r="AY267" s="231">
        <f t="shared" ref="AY267" si="5866">Q267</f>
        <v>0</v>
      </c>
      <c r="AZ267" s="231">
        <f t="shared" ref="AZ267" si="5867">R267</f>
        <v>0</v>
      </c>
      <c r="BA267" s="231">
        <f t="shared" ref="BA267" si="5868">S267</f>
        <v>0</v>
      </c>
      <c r="BB267" s="231">
        <f t="shared" ref="BB267" si="5869">T267</f>
        <v>0</v>
      </c>
      <c r="BC267" s="231">
        <f t="shared" ref="BC267" si="5870">AK267+AP267</f>
        <v>0</v>
      </c>
      <c r="BD267" s="231">
        <f t="shared" ref="BD267:BD268" si="5871">(AW267+AZ267+BB267+BC267)*0.1267</f>
        <v>253.54443800000001</v>
      </c>
      <c r="BE267" s="231">
        <f t="shared" ref="BE267" si="5872">SUM(AW267:BD267)-AY267-BA267</f>
        <v>2629.6844380000002</v>
      </c>
      <c r="BF267" s="231">
        <f t="shared" ref="BF267:BF268" si="5873">(($F267/30)*$I267)*$K267</f>
        <v>0</v>
      </c>
      <c r="BG267" s="231">
        <f>(($G267/30)*$I267)*$K267</f>
        <v>0</v>
      </c>
      <c r="BH267" s="231">
        <f t="shared" ref="BH267" si="5874">U267</f>
        <v>0</v>
      </c>
      <c r="BI267" s="231">
        <f t="shared" ref="BI267" si="5875">V267</f>
        <v>0</v>
      </c>
      <c r="BJ267" s="231">
        <f t="shared" ref="BJ267" si="5876">W267</f>
        <v>0</v>
      </c>
      <c r="BK267" s="231">
        <f t="shared" ref="BK267" si="5877">X267</f>
        <v>0</v>
      </c>
      <c r="BL267" s="231">
        <f t="shared" ref="BL267" si="5878">AL267+AQ267</f>
        <v>0</v>
      </c>
      <c r="BM267" s="231">
        <f t="shared" ref="BM267:BM268" si="5879">(+BF267+BI267+BK267+BL267)*0.1267</f>
        <v>0</v>
      </c>
      <c r="BN267" s="230">
        <f t="shared" ref="BN267" si="5880">SUM(BF267:BM267)-BH267-BJ267</f>
        <v>0</v>
      </c>
      <c r="BO267" s="231">
        <f t="shared" ref="BO267:BO268" si="5881">(($F267/30)*$I267)*$L267</f>
        <v>0</v>
      </c>
      <c r="BP267" s="231">
        <f t="shared" ref="BP267:BP268" si="5882">(($G267/30)*$I267)*$L267</f>
        <v>0</v>
      </c>
      <c r="BQ267" s="231">
        <f t="shared" ref="BQ267" si="5883">Y267</f>
        <v>0</v>
      </c>
      <c r="BR267" s="231">
        <f t="shared" ref="BR267" si="5884">Z267</f>
        <v>0</v>
      </c>
      <c r="BS267" s="231">
        <f t="shared" ref="BS267" si="5885">AA267</f>
        <v>0</v>
      </c>
      <c r="BT267" s="231">
        <f t="shared" ref="BT267" si="5886">AB267</f>
        <v>0</v>
      </c>
      <c r="BU267" s="231">
        <f t="shared" ref="BU267" si="5887">AM267+AR267</f>
        <v>0</v>
      </c>
      <c r="BV267" s="231">
        <f t="shared" ref="BV267:BV268" si="5888">(BO267+BR267+BT267+BU267)*0.1267</f>
        <v>0</v>
      </c>
      <c r="BW267" s="231">
        <f t="shared" ref="BW267" si="5889">SUM(BO267:BV267)-BQ267-BS267</f>
        <v>0</v>
      </c>
      <c r="BX267" s="271">
        <f t="shared" ref="BX267:BX268" si="5890">(($F267/30)*$I267)*$M267</f>
        <v>0</v>
      </c>
      <c r="BY267" s="272">
        <f t="shared" ref="BY267:BY268" si="5891">(($G267/30)*$I267)*$M267</f>
        <v>0</v>
      </c>
      <c r="BZ267" s="272">
        <f t="shared" ref="BZ267" si="5892">AC267</f>
        <v>0</v>
      </c>
      <c r="CA267" s="272">
        <f t="shared" ref="CA267" si="5893">AD267</f>
        <v>0</v>
      </c>
      <c r="CB267" s="272">
        <f t="shared" ref="CB267" si="5894">AE267</f>
        <v>0</v>
      </c>
      <c r="CC267" s="272">
        <f t="shared" ref="CC267" si="5895">AF267</f>
        <v>0</v>
      </c>
      <c r="CD267" s="272">
        <f t="shared" ref="CD267" si="5896">AN267+AS267</f>
        <v>0</v>
      </c>
      <c r="CE267" s="272">
        <f t="shared" ref="CE267" si="5897">(BX267+CA267+CC267)*0.1267</f>
        <v>0</v>
      </c>
      <c r="CF267" s="272">
        <f t="shared" ref="CF267" si="5898">SUM(BX267:CE267)-BZ267-CB267</f>
        <v>0</v>
      </c>
      <c r="CG267" s="272">
        <f t="shared" ref="CG267" si="5899">(($F267/30)*$I267)*N267</f>
        <v>0</v>
      </c>
      <c r="CH267" s="272">
        <f t="shared" ref="CH267:CH268" si="5900">(($G267/30)*$I267)*$N267</f>
        <v>0</v>
      </c>
      <c r="CI267" s="272">
        <f t="shared" ref="CI267" si="5901">+AG267</f>
        <v>0</v>
      </c>
      <c r="CJ267" s="272">
        <f t="shared" ref="CJ267" si="5902">AH267</f>
        <v>0</v>
      </c>
      <c r="CK267" s="272">
        <f t="shared" ref="CK267" si="5903">AI267</f>
        <v>0</v>
      </c>
      <c r="CL267" s="272">
        <f t="shared" ref="CL267" si="5904">AJ267</f>
        <v>0</v>
      </c>
      <c r="CM267" s="272">
        <f t="shared" ref="CM267" si="5905">AO267+AT267</f>
        <v>0</v>
      </c>
      <c r="CN267" s="272">
        <f t="shared" ref="CN267" si="5906">(CG267+CJ267+CL267)*0.1267</f>
        <v>0</v>
      </c>
      <c r="CO267" s="273">
        <f t="shared" ref="CO267" si="5907">SUM(CG267:CN267)-CI267-CK267</f>
        <v>0</v>
      </c>
      <c r="CQ267" s="229" t="s">
        <v>20</v>
      </c>
      <c r="CR267" s="231">
        <f t="shared" ref="CR267:CR268" si="5908">IF($CQ267="PROQUIMA",$AW267+$BF267+$BO267+$BX267+$CG267,0)</f>
        <v>2001.14</v>
      </c>
      <c r="CS267" s="231">
        <f t="shared" ref="CS267:CS268" si="5909">IF($CQ267="PROQUIMA",$AX267+$BG267+$BP267+$BY267+$CH267,0)</f>
        <v>375</v>
      </c>
      <c r="CT267" s="231">
        <f t="shared" ref="CT267:CT268" si="5910">IF($CQ267="PROQUIMA",$AY267+$BH267+$BQ267+$BZ267+$CI267,0)</f>
        <v>0</v>
      </c>
      <c r="CU267" s="231">
        <f t="shared" ref="CU267:CU268" si="5911">IF($CQ267="PROQUIMA",$AZ267+$BI267+$BR267+$CA267+$CJ267,0)</f>
        <v>0</v>
      </c>
      <c r="CV267" s="231">
        <f t="shared" ref="CV267:CV268" si="5912">IF($CQ267="PROQUIMA",$BA267+$BJ267+$BS267+$CB267+$CK267,0)</f>
        <v>0</v>
      </c>
      <c r="CW267" s="231">
        <f t="shared" ref="CW267:CW268" si="5913">IF($CQ267="PROQUIMA",$BB267+$BK267+$BT267+$CC267+$CL267,0)</f>
        <v>0</v>
      </c>
      <c r="CX267" s="231">
        <f t="shared" ref="CX267:CX268" si="5914">IF($CQ267="PROQUIMA",$BC267+$BL267+$BU267+$CD267+$CM267,0)</f>
        <v>0</v>
      </c>
      <c r="CY267" s="231">
        <f t="shared" ref="CY267" si="5915">IF($CQ267="PROQUIMA",$BD267+$BM267+$BV267+$CE267+CN267,0)</f>
        <v>253.54443800000001</v>
      </c>
      <c r="CZ267" s="231">
        <f t="shared" ref="CZ267" si="5916">SUM(CR267:CY267)-CT267-CV267</f>
        <v>2629.6844380000002</v>
      </c>
      <c r="DA267" s="231">
        <f t="shared" ref="DA267:DA268" si="5917">IF($CQ267="UNHESA",$AW267+$BF267+$BO267+$BX267+$CG267,0)</f>
        <v>0</v>
      </c>
      <c r="DB267" s="231">
        <f t="shared" ref="DB267:DB268" si="5918">IF($CQ267="UNHESA",$AX267+$BG267+$BP267+$BY267+$CH267,0)</f>
        <v>0</v>
      </c>
      <c r="DC267" s="269">
        <f t="shared" ref="DC267:DC268" si="5919">IF($CQ267="UNHESA",$AY267+$BH267+$BQ267+$BZ267+$CI267,0)</f>
        <v>0</v>
      </c>
      <c r="DD267" s="269">
        <f t="shared" ref="DD267:DD268" si="5920">IF($CQ267="UNHESA",$AZ267+$BI267+$BR267+$CA267+$CJ267,0)</f>
        <v>0</v>
      </c>
      <c r="DE267" s="269">
        <f t="shared" ref="DE267:DE268" si="5921">IF($CQ267="UNHESA",$BA267+$BJ267+$BS267+$CB267+$CK267,0)</f>
        <v>0</v>
      </c>
      <c r="DF267" s="231">
        <f t="shared" ref="DF267:DF268" si="5922">IF($CQ267="UNHESA",$BB267+$BK267+$BT267+$CC267+$CL267,0)</f>
        <v>0</v>
      </c>
      <c r="DG267" s="231">
        <f t="shared" ref="DG267:DG268" si="5923">IF($CQ267="UNHESA",$BC267+$BL267+$BU267+$CD267+$CM267,0)</f>
        <v>0</v>
      </c>
      <c r="DH267" s="231">
        <f t="shared" ref="DH267:DH268" si="5924">IF($CQ267="UNHESA",$BD267+$BM267+$BV267+$CE267+$CN267,0)</f>
        <v>0</v>
      </c>
      <c r="DI267" s="231">
        <f t="shared" ref="DI267" si="5925">SUM(DA267:DH267)-DC267-DE267</f>
        <v>0</v>
      </c>
      <c r="DJ267" s="240">
        <f t="shared" ref="DJ267:DJ268" si="5926">IF($CQ267="UNHESA LIQUIDOS",$AW267+$BF267+$BO267+$BX267+$CG267,0)</f>
        <v>0</v>
      </c>
      <c r="DK267" s="240">
        <f t="shared" ref="DK267:DK268" si="5927">IF($CQ267="UNHESA LIQUIDOS",$AX267+$BG267+$BP267+$BY267+$CH267,0)</f>
        <v>0</v>
      </c>
      <c r="DL267" s="240">
        <f t="shared" ref="DL267:DL268" si="5928">IF($CQ267="UNHESA LIQUIDOS",$AY267+$BH267+$BQ267+$BZ267+$CI267,0)</f>
        <v>0</v>
      </c>
      <c r="DM267" s="240">
        <f t="shared" ref="DM267:DM268" si="5929">IF($CQ267="UNHESA LIQUIDOS",$AZ267+$BI267+$BR267+$CA267+$CJ267,0)</f>
        <v>0</v>
      </c>
      <c r="DN267" s="240">
        <f t="shared" ref="DN267:DN268" si="5930">IF($CQ267="UNHESA LIQUIDOS",$BA267+$BJ267+$BS267+$CB267+$CK267,0)</f>
        <v>0</v>
      </c>
      <c r="DO267" s="240">
        <f t="shared" ref="DO267:DO268" si="5931">IF($CQ267="UNHESA LIQUIDOS",$BB267+$BK267+$BT267+$CC267+$CL267,0)</f>
        <v>0</v>
      </c>
      <c r="DP267" s="240">
        <f t="shared" ref="DP267:DP268" si="5932">IF($CQ267="UNHESA LIQUIDOS",$BC267+$BL267+$BU267+$CD267+$CM267,0)</f>
        <v>0</v>
      </c>
      <c r="DQ267" s="240">
        <f t="shared" ref="DQ267:DQ268" si="5933">IF($CQ267="UNHESA LIQUIDOS",$BD267+$BM267+$BV267+$CE267+$CN267,0)</f>
        <v>0</v>
      </c>
      <c r="DR267" s="240">
        <f t="shared" ref="DR267" si="5934">SUM(DJ267:DQ267)-DL267-DN267</f>
        <v>0</v>
      </c>
      <c r="DS267" s="271"/>
      <c r="DT267" s="272"/>
      <c r="DU267" s="272"/>
      <c r="DV267" s="272"/>
      <c r="DW267" s="272"/>
      <c r="DX267" s="272"/>
      <c r="DY267" s="272"/>
      <c r="DZ267" s="272"/>
      <c r="EA267" s="272"/>
      <c r="EB267" s="272"/>
      <c r="EC267" s="272"/>
      <c r="ED267" s="272"/>
      <c r="EE267" s="272"/>
      <c r="EF267" s="272"/>
      <c r="EG267" s="272"/>
      <c r="EH267" s="272"/>
      <c r="EI267" s="272"/>
      <c r="EJ267" s="273"/>
      <c r="EL267" s="1402">
        <v>27.95</v>
      </c>
      <c r="EM267" s="229"/>
      <c r="EN267" s="229"/>
      <c r="EO267" s="229"/>
      <c r="EP267" s="229"/>
      <c r="EQ267" s="229"/>
      <c r="ER267" s="229"/>
      <c r="ES267" s="229"/>
      <c r="ET267" s="229"/>
      <c r="EU267" s="229">
        <f t="shared" ref="EU267" si="5935">+EP267+EQ267+ER267</f>
        <v>0</v>
      </c>
      <c r="EV267" s="913"/>
      <c r="EW267" s="237">
        <f t="shared" ref="EW267" si="5936">IF($I267&lt;=15,EL267/2,EL267)</f>
        <v>13.975</v>
      </c>
      <c r="EX267" s="237">
        <f t="shared" ref="EX267" si="5937">IF($I267&lt;=15,EM267/2,EM267)</f>
        <v>0</v>
      </c>
      <c r="EY267" s="237">
        <f t="shared" ref="EY267" si="5938">IF($I267&lt;=15,EN267/2,EN267)</f>
        <v>0</v>
      </c>
      <c r="EZ267" s="237">
        <f t="shared" ref="EZ267" si="5939">IF($I267&lt;=15,EO267/2,EO267)</f>
        <v>0</v>
      </c>
      <c r="FA267" s="237">
        <f t="shared" ref="FA267" si="5940">IF($I267&lt;=15,EP267/2,EP267)</f>
        <v>0</v>
      </c>
      <c r="FB267" s="237">
        <f t="shared" ref="FB267" si="5941">IF($I267&lt;=15,EQ267/2,EQ267)</f>
        <v>0</v>
      </c>
      <c r="FC267" s="237">
        <f t="shared" ref="FC267" si="5942">IF($I267&lt;=15,ER267/2,ER267)</f>
        <v>0</v>
      </c>
      <c r="FD267" s="237">
        <f t="shared" ref="FD267" si="5943">IF($I267&lt;=15,ES267/2,ES267)</f>
        <v>0</v>
      </c>
      <c r="FE267" s="237">
        <f t="shared" ref="FE267" si="5944">IF($I267&lt;=15,ET267/2,ET267)</f>
        <v>0</v>
      </c>
      <c r="FF267" s="237">
        <f t="shared" ref="FF267" si="5945">IF($I267&lt;=15,EU267/2,EU267)</f>
        <v>0</v>
      </c>
      <c r="FG267" s="247">
        <v>1</v>
      </c>
      <c r="FH267" s="247">
        <v>0</v>
      </c>
      <c r="FI267" s="247">
        <v>0</v>
      </c>
      <c r="FJ267" s="247">
        <v>0</v>
      </c>
      <c r="FK267" s="247">
        <v>0</v>
      </c>
      <c r="FL267" s="247">
        <v>1</v>
      </c>
      <c r="FN267" s="1362">
        <f t="shared" ref="FN267" si="5946">(((F267/30/8)*1.5)*(Q267+U267+Y267))-(AZ267+BI267+BR267)</f>
        <v>0</v>
      </c>
      <c r="FO267" s="1362">
        <f t="shared" ref="FO267" si="5947">(((F267/30/8)*2)*(S267+W267+AA267))-(BB267+BK267+BT267)</f>
        <v>0</v>
      </c>
      <c r="FP267" s="1364">
        <f t="shared" ref="FP267" si="5948">(SUM(AW267:CF267))-(SUM(CR267:DR267))</f>
        <v>0</v>
      </c>
      <c r="FQ267" s="1362">
        <f t="shared" ref="FQ267" si="5949">(F267/30*I267)-(CR267+DA267+DJ267)</f>
        <v>0</v>
      </c>
      <c r="FR267" s="1363">
        <f t="shared" ref="FR267" si="5950">(SUM(EL267:EU267))-((SUM(EW267:FF267))*$FR$5)</f>
        <v>13.975</v>
      </c>
    </row>
    <row r="268" spans="1:174" s="246" customFormat="1" ht="15" customHeight="1" outlineLevel="1">
      <c r="A268" s="246">
        <v>302060</v>
      </c>
      <c r="B268" s="302"/>
      <c r="C268" s="227" t="s">
        <v>533</v>
      </c>
      <c r="D268" s="228" t="s">
        <v>18</v>
      </c>
      <c r="E268" s="229" t="s">
        <v>20</v>
      </c>
      <c r="F268" s="231">
        <v>4002.28</v>
      </c>
      <c r="G268" s="230">
        <v>1500</v>
      </c>
      <c r="H268" s="962">
        <f t="shared" ref="H268" si="5951">+F268+G268</f>
        <v>5502.2800000000007</v>
      </c>
      <c r="I268" s="231">
        <v>15</v>
      </c>
      <c r="J268" s="912">
        <v>1</v>
      </c>
      <c r="K268" s="234">
        <v>0</v>
      </c>
      <c r="L268" s="234">
        <v>0</v>
      </c>
      <c r="M268" s="912">
        <v>0</v>
      </c>
      <c r="N268" s="234">
        <v>0</v>
      </c>
      <c r="O268" s="234">
        <f t="shared" ref="O268" si="5952">SUM(J268:N268)</f>
        <v>1</v>
      </c>
      <c r="P268" s="235" t="s">
        <v>532</v>
      </c>
      <c r="Q268" s="268"/>
      <c r="R268" s="269">
        <f t="shared" ref="R268" si="5953">($F268/30/8*1.5)*Q268</f>
        <v>0</v>
      </c>
      <c r="S268" s="297"/>
      <c r="T268" s="269">
        <f t="shared" ref="T268" si="5954">($F268/30/8*2)*S268</f>
        <v>0</v>
      </c>
      <c r="U268" s="297"/>
      <c r="V268" s="231">
        <f t="shared" ref="V268" si="5955">($F268/30/8*1.5)*U268</f>
        <v>0</v>
      </c>
      <c r="W268" s="268"/>
      <c r="X268" s="269">
        <f t="shared" ref="X268" si="5956">($F268/30/8*2)*W268</f>
        <v>0</v>
      </c>
      <c r="Y268" s="297"/>
      <c r="Z268" s="269">
        <f t="shared" ref="Z268" si="5957">(($F268/30/8)*1.5)*Y268</f>
        <v>0</v>
      </c>
      <c r="AA268" s="931"/>
      <c r="AB268" s="269">
        <f t="shared" ref="AB268" si="5958">(($F268/30/8)*2)*AA268</f>
        <v>0</v>
      </c>
      <c r="AC268" s="238"/>
      <c r="AD268" s="231">
        <f t="shared" ref="AD268" si="5959">(($F268/30/8)*1.5)*AC268</f>
        <v>0</v>
      </c>
      <c r="AE268" s="238"/>
      <c r="AF268" s="231">
        <f t="shared" ref="AF268" si="5960">(($F268/30/8)*2)*AE268</f>
        <v>0</v>
      </c>
      <c r="AG268" s="231">
        <v>0</v>
      </c>
      <c r="AH268" s="231">
        <f t="shared" ref="AH268" si="5961">(($F268/30/8)*1.5)*AG268</f>
        <v>0</v>
      </c>
      <c r="AI268" s="238"/>
      <c r="AJ268" s="231">
        <f t="shared" ref="AJ268" si="5962">(($F268/30/8)*2)*AI268</f>
        <v>0</v>
      </c>
      <c r="AK268" s="230"/>
      <c r="AL268" s="230"/>
      <c r="AM268" s="230"/>
      <c r="AN268" s="230"/>
      <c r="AO268" s="230"/>
      <c r="AP268" s="230"/>
      <c r="AQ268" s="230"/>
      <c r="AR268" s="230"/>
      <c r="AS268" s="230"/>
      <c r="AT268" s="230"/>
      <c r="AU268" s="230"/>
      <c r="AV268" s="270"/>
      <c r="AW268" s="231">
        <f>((F268/30)*I268)*$J268</f>
        <v>2001.14</v>
      </c>
      <c r="AX268" s="269">
        <f>((G268/30)*I268)*$J268</f>
        <v>750</v>
      </c>
      <c r="AY268" s="231">
        <f t="shared" ref="AY268" si="5963">Q268</f>
        <v>0</v>
      </c>
      <c r="AZ268" s="231">
        <f t="shared" ref="AZ268" si="5964">R268</f>
        <v>0</v>
      </c>
      <c r="BA268" s="231">
        <f t="shared" ref="BA268" si="5965">S268</f>
        <v>0</v>
      </c>
      <c r="BB268" s="231">
        <f t="shared" ref="BB268" si="5966">T268</f>
        <v>0</v>
      </c>
      <c r="BC268" s="231">
        <f t="shared" ref="BC268" si="5967">AK268+AP268</f>
        <v>0</v>
      </c>
      <c r="BD268" s="231">
        <f t="shared" si="5871"/>
        <v>253.54443800000001</v>
      </c>
      <c r="BE268" s="231">
        <f t="shared" ref="BE268" si="5968">SUM(AW268:BD268)-AY268-BA268</f>
        <v>3004.6844380000002</v>
      </c>
      <c r="BF268" s="231">
        <f t="shared" si="5873"/>
        <v>0</v>
      </c>
      <c r="BG268" s="231">
        <f>(($G268/30)*$I268)*$K268</f>
        <v>0</v>
      </c>
      <c r="BH268" s="231">
        <f t="shared" ref="BH268" si="5969">U268</f>
        <v>0</v>
      </c>
      <c r="BI268" s="231">
        <f t="shared" ref="BI268" si="5970">V268</f>
        <v>0</v>
      </c>
      <c r="BJ268" s="231">
        <f t="shared" ref="BJ268" si="5971">W268</f>
        <v>0</v>
      </c>
      <c r="BK268" s="231">
        <f t="shared" ref="BK268" si="5972">X268</f>
        <v>0</v>
      </c>
      <c r="BL268" s="231">
        <f t="shared" ref="BL268" si="5973">AL268+AQ268</f>
        <v>0</v>
      </c>
      <c r="BM268" s="231">
        <f t="shared" si="5879"/>
        <v>0</v>
      </c>
      <c r="BN268" s="230">
        <f t="shared" ref="BN268" si="5974">SUM(BF268:BM268)-BH268-BJ268</f>
        <v>0</v>
      </c>
      <c r="BO268" s="231">
        <f t="shared" si="5881"/>
        <v>0</v>
      </c>
      <c r="BP268" s="231">
        <f t="shared" si="5882"/>
        <v>0</v>
      </c>
      <c r="BQ268" s="231">
        <f t="shared" ref="BQ268" si="5975">Y268</f>
        <v>0</v>
      </c>
      <c r="BR268" s="231">
        <f t="shared" ref="BR268" si="5976">Z268</f>
        <v>0</v>
      </c>
      <c r="BS268" s="231">
        <f t="shared" ref="BS268" si="5977">AA268</f>
        <v>0</v>
      </c>
      <c r="BT268" s="231">
        <f t="shared" ref="BT268" si="5978">AB268</f>
        <v>0</v>
      </c>
      <c r="BU268" s="231">
        <f t="shared" ref="BU268" si="5979">AM268+AR268</f>
        <v>0</v>
      </c>
      <c r="BV268" s="231">
        <f t="shared" si="5888"/>
        <v>0</v>
      </c>
      <c r="BW268" s="231">
        <f t="shared" ref="BW268" si="5980">SUM(BO268:BV268)-BQ268-BS268</f>
        <v>0</v>
      </c>
      <c r="BX268" s="271">
        <f t="shared" si="5890"/>
        <v>0</v>
      </c>
      <c r="BY268" s="272">
        <f t="shared" si="5891"/>
        <v>0</v>
      </c>
      <c r="BZ268" s="272">
        <f t="shared" ref="BZ268" si="5981">AC268</f>
        <v>0</v>
      </c>
      <c r="CA268" s="272">
        <f t="shared" ref="CA268" si="5982">AD268</f>
        <v>0</v>
      </c>
      <c r="CB268" s="272">
        <f t="shared" ref="CB268" si="5983">AE268</f>
        <v>0</v>
      </c>
      <c r="CC268" s="272">
        <f t="shared" ref="CC268" si="5984">AF268</f>
        <v>0</v>
      </c>
      <c r="CD268" s="272">
        <f t="shared" ref="CD268" si="5985">AN268+AS268</f>
        <v>0</v>
      </c>
      <c r="CE268" s="272">
        <f t="shared" ref="CE268" si="5986">(BX268+CA268+CC268)*0.1267</f>
        <v>0</v>
      </c>
      <c r="CF268" s="272">
        <f t="shared" ref="CF268" si="5987">SUM(BX268:CE268)-BZ268-CB268</f>
        <v>0</v>
      </c>
      <c r="CG268" s="272">
        <f t="shared" ref="CG268" si="5988">(($F268/30)*$I268)*N268</f>
        <v>0</v>
      </c>
      <c r="CH268" s="272">
        <f t="shared" si="5900"/>
        <v>0</v>
      </c>
      <c r="CI268" s="272">
        <f t="shared" ref="CI268" si="5989">+AG268</f>
        <v>0</v>
      </c>
      <c r="CJ268" s="272">
        <f t="shared" ref="CJ268" si="5990">AH268</f>
        <v>0</v>
      </c>
      <c r="CK268" s="272">
        <f t="shared" ref="CK268" si="5991">AI268</f>
        <v>0</v>
      </c>
      <c r="CL268" s="272">
        <f t="shared" ref="CL268" si="5992">AJ268</f>
        <v>0</v>
      </c>
      <c r="CM268" s="272">
        <f t="shared" ref="CM268" si="5993">AO268+AT268</f>
        <v>0</v>
      </c>
      <c r="CN268" s="272">
        <f t="shared" ref="CN268" si="5994">(CG268+CJ268+CL268)*0.1267</f>
        <v>0</v>
      </c>
      <c r="CO268" s="273">
        <f t="shared" ref="CO268" si="5995">SUM(CG268:CN268)-CI268-CK268</f>
        <v>0</v>
      </c>
      <c r="CQ268" s="229" t="s">
        <v>20</v>
      </c>
      <c r="CR268" s="231">
        <f t="shared" si="5908"/>
        <v>2001.14</v>
      </c>
      <c r="CS268" s="231">
        <f t="shared" si="5909"/>
        <v>750</v>
      </c>
      <c r="CT268" s="231">
        <f t="shared" si="5910"/>
        <v>0</v>
      </c>
      <c r="CU268" s="231">
        <f t="shared" si="5911"/>
        <v>0</v>
      </c>
      <c r="CV268" s="231">
        <f t="shared" si="5912"/>
        <v>0</v>
      </c>
      <c r="CW268" s="231">
        <f t="shared" si="5913"/>
        <v>0</v>
      </c>
      <c r="CX268" s="231">
        <f t="shared" si="5914"/>
        <v>0</v>
      </c>
      <c r="CY268" s="231">
        <f t="shared" ref="CY268" si="5996">IF($CQ268="PROQUIMA",$BD268+$BM268+$BV268+$CE268+CN268,0)</f>
        <v>253.54443800000001</v>
      </c>
      <c r="CZ268" s="231">
        <f t="shared" ref="CZ268" si="5997">SUM(CR268:CY268)-CT268-CV268</f>
        <v>3004.6844380000002</v>
      </c>
      <c r="DA268" s="231">
        <f t="shared" si="5917"/>
        <v>0</v>
      </c>
      <c r="DB268" s="231">
        <f t="shared" si="5918"/>
        <v>0</v>
      </c>
      <c r="DC268" s="269">
        <f t="shared" si="5919"/>
        <v>0</v>
      </c>
      <c r="DD268" s="269">
        <f t="shared" si="5920"/>
        <v>0</v>
      </c>
      <c r="DE268" s="269">
        <f t="shared" si="5921"/>
        <v>0</v>
      </c>
      <c r="DF268" s="231">
        <f t="shared" si="5922"/>
        <v>0</v>
      </c>
      <c r="DG268" s="231">
        <f t="shared" si="5923"/>
        <v>0</v>
      </c>
      <c r="DH268" s="231">
        <f t="shared" si="5924"/>
        <v>0</v>
      </c>
      <c r="DI268" s="231">
        <f t="shared" ref="DI268" si="5998">SUM(DA268:DH268)-DC268-DE268</f>
        <v>0</v>
      </c>
      <c r="DJ268" s="240">
        <f t="shared" si="5926"/>
        <v>0</v>
      </c>
      <c r="DK268" s="240">
        <f t="shared" si="5927"/>
        <v>0</v>
      </c>
      <c r="DL268" s="240">
        <f t="shared" si="5928"/>
        <v>0</v>
      </c>
      <c r="DM268" s="240">
        <f t="shared" si="5929"/>
        <v>0</v>
      </c>
      <c r="DN268" s="240">
        <f t="shared" si="5930"/>
        <v>0</v>
      </c>
      <c r="DO268" s="240">
        <f t="shared" si="5931"/>
        <v>0</v>
      </c>
      <c r="DP268" s="240">
        <f t="shared" si="5932"/>
        <v>0</v>
      </c>
      <c r="DQ268" s="240">
        <f t="shared" si="5933"/>
        <v>0</v>
      </c>
      <c r="DR268" s="240">
        <f t="shared" ref="DR268" si="5999">SUM(DJ268:DQ268)-DL268-DN268</f>
        <v>0</v>
      </c>
      <c r="DS268" s="271"/>
      <c r="DT268" s="272"/>
      <c r="DU268" s="272"/>
      <c r="DV268" s="272"/>
      <c r="DW268" s="272"/>
      <c r="DX268" s="272"/>
      <c r="DY268" s="272"/>
      <c r="DZ268" s="272"/>
      <c r="EA268" s="272"/>
      <c r="EB268" s="272"/>
      <c r="EC268" s="272"/>
      <c r="ED268" s="272"/>
      <c r="EE268" s="272"/>
      <c r="EF268" s="272"/>
      <c r="EG268" s="272"/>
      <c r="EH268" s="272"/>
      <c r="EI268" s="272"/>
      <c r="EJ268" s="273"/>
      <c r="EL268" s="1402">
        <v>65.45</v>
      </c>
      <c r="EM268" s="229"/>
      <c r="EN268" s="229"/>
      <c r="EO268" s="229"/>
      <c r="EP268" s="229"/>
      <c r="EQ268" s="229"/>
      <c r="ER268" s="229"/>
      <c r="ES268" s="229"/>
      <c r="ET268" s="229"/>
      <c r="EU268" s="229">
        <f t="shared" ref="EU268" si="6000">+EP268+EQ268+ER268</f>
        <v>0</v>
      </c>
      <c r="EV268" s="913"/>
      <c r="EW268" s="237">
        <f t="shared" ref="EW268" si="6001">IF($I268&lt;=15,EL268/2,EL268)</f>
        <v>32.725000000000001</v>
      </c>
      <c r="EX268" s="237">
        <f t="shared" ref="EX268" si="6002">IF($I268&lt;=15,EM268/2,EM268)</f>
        <v>0</v>
      </c>
      <c r="EY268" s="237">
        <f t="shared" ref="EY268" si="6003">IF($I268&lt;=15,EN268/2,EN268)</f>
        <v>0</v>
      </c>
      <c r="EZ268" s="237">
        <f t="shared" ref="EZ268" si="6004">IF($I268&lt;=15,EO268/2,EO268)</f>
        <v>0</v>
      </c>
      <c r="FA268" s="237">
        <f t="shared" ref="FA268" si="6005">IF($I268&lt;=15,EP268/2,EP268)</f>
        <v>0</v>
      </c>
      <c r="FB268" s="237">
        <f t="shared" ref="FB268" si="6006">IF($I268&lt;=15,EQ268/2,EQ268)</f>
        <v>0</v>
      </c>
      <c r="FC268" s="237">
        <f t="shared" ref="FC268" si="6007">IF($I268&lt;=15,ER268/2,ER268)</f>
        <v>0</v>
      </c>
      <c r="FD268" s="237">
        <f t="shared" ref="FD268" si="6008">IF($I268&lt;=15,ES268/2,ES268)</f>
        <v>0</v>
      </c>
      <c r="FE268" s="237">
        <f t="shared" ref="FE268" si="6009">IF($I268&lt;=15,ET268/2,ET268)</f>
        <v>0</v>
      </c>
      <c r="FF268" s="237">
        <f t="shared" ref="FF268" si="6010">IF($I268&lt;=15,EU268/2,EU268)</f>
        <v>0</v>
      </c>
      <c r="FG268" s="247">
        <v>1</v>
      </c>
      <c r="FH268" s="247">
        <v>0</v>
      </c>
      <c r="FI268" s="247">
        <v>0</v>
      </c>
      <c r="FJ268" s="247">
        <v>0</v>
      </c>
      <c r="FK268" s="247">
        <v>0</v>
      </c>
      <c r="FL268" s="247">
        <v>1</v>
      </c>
      <c r="FN268" s="1362">
        <f t="shared" ref="FN268" si="6011">(((F268/30/8)*1.5)*(Q268+U268+Y268))-(AZ268+BI268+BR268)</f>
        <v>0</v>
      </c>
      <c r="FO268" s="1362">
        <f t="shared" ref="FO268" si="6012">(((F268/30/8)*2)*(S268+W268+AA268))-(BB268+BK268+BT268)</f>
        <v>0</v>
      </c>
      <c r="FP268" s="1364">
        <f t="shared" ref="FP268" si="6013">(SUM(AW268:CF268))-(SUM(CR268:DR268))</f>
        <v>0</v>
      </c>
      <c r="FQ268" s="1362">
        <f t="shared" ref="FQ268" si="6014">(F268/30*I268)-(CR268+DA268+DJ268)</f>
        <v>0</v>
      </c>
      <c r="FR268" s="1363">
        <f t="shared" ref="FR268" si="6015">(SUM(EL268:EU268))-((SUM(EW268:FF268))*$FR$5)</f>
        <v>32.725000000000001</v>
      </c>
    </row>
    <row r="269" spans="1:174" s="246" customFormat="1" ht="15" customHeight="1" outlineLevel="1">
      <c r="A269" s="246">
        <v>302060</v>
      </c>
      <c r="B269" s="302"/>
      <c r="C269" s="227"/>
      <c r="D269" s="228"/>
      <c r="E269" s="229"/>
      <c r="F269" s="231"/>
      <c r="G269" s="230"/>
      <c r="H269" s="962"/>
      <c r="I269" s="231"/>
      <c r="J269" s="234"/>
      <c r="K269" s="912"/>
      <c r="L269" s="234"/>
      <c r="M269" s="234"/>
      <c r="N269" s="234"/>
      <c r="O269" s="234"/>
      <c r="P269" s="903"/>
      <c r="Q269" s="268"/>
      <c r="R269" s="231"/>
      <c r="S269" s="237"/>
      <c r="T269" s="231"/>
      <c r="U269" s="237"/>
      <c r="V269" s="231"/>
      <c r="W269" s="236"/>
      <c r="X269" s="231"/>
      <c r="Y269" s="237"/>
      <c r="Z269" s="231"/>
      <c r="AA269" s="238"/>
      <c r="AB269" s="231"/>
      <c r="AC269" s="238"/>
      <c r="AD269" s="231"/>
      <c r="AE269" s="238"/>
      <c r="AF269" s="231"/>
      <c r="AG269" s="231"/>
      <c r="AH269" s="231"/>
      <c r="AI269" s="238"/>
      <c r="AJ269" s="231"/>
      <c r="AK269" s="230"/>
      <c r="AL269" s="230"/>
      <c r="AM269" s="230"/>
      <c r="AN269" s="230"/>
      <c r="AO269" s="230"/>
      <c r="AP269" s="230"/>
      <c r="AQ269" s="230"/>
      <c r="AR269" s="230"/>
      <c r="AS269" s="230"/>
      <c r="AT269" s="230"/>
      <c r="AU269" s="230"/>
      <c r="AV269" s="270"/>
      <c r="AW269" s="269"/>
      <c r="AX269" s="269"/>
      <c r="AY269" s="231"/>
      <c r="AZ269" s="231"/>
      <c r="BA269" s="231"/>
      <c r="BB269" s="231"/>
      <c r="BC269" s="231"/>
      <c r="BD269" s="231"/>
      <c r="BE269" s="231"/>
      <c r="BF269" s="231"/>
      <c r="BG269" s="231"/>
      <c r="BH269" s="231"/>
      <c r="BI269" s="231"/>
      <c r="BJ269" s="231"/>
      <c r="BK269" s="231"/>
      <c r="BL269" s="231"/>
      <c r="BM269" s="231"/>
      <c r="BN269" s="230"/>
      <c r="BO269" s="231"/>
      <c r="BP269" s="231"/>
      <c r="BQ269" s="231"/>
      <c r="BR269" s="231"/>
      <c r="BS269" s="231"/>
      <c r="BT269" s="231"/>
      <c r="BU269" s="231"/>
      <c r="BV269" s="231"/>
      <c r="BW269" s="231"/>
      <c r="BX269" s="271"/>
      <c r="BY269" s="272"/>
      <c r="BZ269" s="272"/>
      <c r="CA269" s="272"/>
      <c r="CB269" s="272"/>
      <c r="CC269" s="272"/>
      <c r="CD269" s="272"/>
      <c r="CE269" s="272"/>
      <c r="CF269" s="272"/>
      <c r="CG269" s="272"/>
      <c r="CH269" s="272"/>
      <c r="CI269" s="272"/>
      <c r="CJ269" s="272"/>
      <c r="CK269" s="272"/>
      <c r="CL269" s="272"/>
      <c r="CM269" s="272"/>
      <c r="CN269" s="272"/>
      <c r="CO269" s="273"/>
      <c r="CQ269" s="229"/>
      <c r="CR269" s="231"/>
      <c r="CS269" s="231"/>
      <c r="CT269" s="231"/>
      <c r="CU269" s="231"/>
      <c r="CV269" s="231"/>
      <c r="CW269" s="231"/>
      <c r="CX269" s="231"/>
      <c r="CY269" s="231"/>
      <c r="CZ269" s="231"/>
      <c r="DA269" s="231"/>
      <c r="DB269" s="231"/>
      <c r="DC269" s="269"/>
      <c r="DD269" s="269"/>
      <c r="DE269" s="269"/>
      <c r="DF269" s="231"/>
      <c r="DG269" s="231"/>
      <c r="DH269" s="231"/>
      <c r="DI269" s="231"/>
      <c r="DJ269" s="240"/>
      <c r="DK269" s="240"/>
      <c r="DL269" s="240"/>
      <c r="DM269" s="240"/>
      <c r="DN269" s="240"/>
      <c r="DO269" s="240"/>
      <c r="DP269" s="240"/>
      <c r="DQ269" s="240"/>
      <c r="DR269" s="240"/>
      <c r="DS269" s="271"/>
      <c r="DT269" s="272"/>
      <c r="DU269" s="272"/>
      <c r="DV269" s="272"/>
      <c r="DW269" s="272"/>
      <c r="DX269" s="272"/>
      <c r="DY269" s="272"/>
      <c r="DZ269" s="272"/>
      <c r="EA269" s="272"/>
      <c r="EB269" s="272"/>
      <c r="EC269" s="272"/>
      <c r="ED269" s="272"/>
      <c r="EE269" s="272"/>
      <c r="EF269" s="272"/>
      <c r="EG269" s="272"/>
      <c r="EH269" s="272"/>
      <c r="EI269" s="272"/>
      <c r="EJ269" s="273"/>
      <c r="EL269" s="1408"/>
      <c r="EM269" s="229"/>
      <c r="EN269" s="229"/>
      <c r="EO269" s="229"/>
      <c r="EP269" s="229"/>
      <c r="EQ269" s="939"/>
      <c r="ER269" s="229"/>
      <c r="ES269" s="229"/>
      <c r="ET269" s="229"/>
      <c r="EU269" s="229"/>
      <c r="EW269" s="237"/>
      <c r="EX269" s="237"/>
      <c r="EY269" s="237"/>
      <c r="EZ269" s="237"/>
      <c r="FA269" s="237"/>
      <c r="FB269" s="237"/>
      <c r="FC269" s="237"/>
      <c r="FD269" s="237"/>
      <c r="FE269" s="237"/>
      <c r="FF269" s="237"/>
      <c r="FG269" s="247"/>
      <c r="FH269" s="247"/>
      <c r="FI269" s="247"/>
      <c r="FJ269" s="247"/>
      <c r="FK269" s="247"/>
      <c r="FL269" s="247"/>
      <c r="FN269" s="1362"/>
      <c r="FO269" s="1362"/>
      <c r="FP269" s="1364"/>
      <c r="FQ269" s="1362"/>
      <c r="FR269" s="1363"/>
    </row>
    <row r="270" spans="1:174" s="246" customFormat="1" ht="15" customHeight="1" outlineLevel="1">
      <c r="A270" s="246">
        <v>302060</v>
      </c>
      <c r="B270" s="302"/>
      <c r="C270" s="1175"/>
      <c r="D270" s="265" t="s">
        <v>534</v>
      </c>
      <c r="F270" s="959">
        <f>SUM(F267:F269)</f>
        <v>8004.56</v>
      </c>
      <c r="G270" s="959">
        <f>SUM(G267:G269)</f>
        <v>2250</v>
      </c>
      <c r="H270" s="959">
        <f>SUM(H267:H269)</f>
        <v>10254.560000000001</v>
      </c>
      <c r="I270" s="959"/>
      <c r="J270" s="961"/>
      <c r="K270" s="1177"/>
      <c r="L270" s="1177"/>
      <c r="M270" s="1178"/>
      <c r="N270" s="1178"/>
      <c r="O270" s="1177"/>
      <c r="P270" s="756"/>
      <c r="Q270" s="959">
        <f>SUM(Q267:Q269)</f>
        <v>0</v>
      </c>
      <c r="R270" s="959">
        <f t="shared" ref="R270:AV270" si="6016">SUM(R267:R269)</f>
        <v>0</v>
      </c>
      <c r="S270" s="959">
        <f t="shared" si="6016"/>
        <v>0</v>
      </c>
      <c r="T270" s="959">
        <f t="shared" si="6016"/>
        <v>0</v>
      </c>
      <c r="U270" s="959">
        <f t="shared" si="6016"/>
        <v>0</v>
      </c>
      <c r="V270" s="959">
        <f t="shared" si="6016"/>
        <v>0</v>
      </c>
      <c r="W270" s="959">
        <f t="shared" si="6016"/>
        <v>0</v>
      </c>
      <c r="X270" s="959">
        <f t="shared" si="6016"/>
        <v>0</v>
      </c>
      <c r="Y270" s="959">
        <f t="shared" si="6016"/>
        <v>0</v>
      </c>
      <c r="Z270" s="959">
        <f t="shared" si="6016"/>
        <v>0</v>
      </c>
      <c r="AA270" s="959">
        <f t="shared" si="6016"/>
        <v>0</v>
      </c>
      <c r="AB270" s="959">
        <f t="shared" si="6016"/>
        <v>0</v>
      </c>
      <c r="AC270" s="959">
        <f t="shared" si="6016"/>
        <v>0</v>
      </c>
      <c r="AD270" s="959">
        <f t="shared" si="6016"/>
        <v>0</v>
      </c>
      <c r="AE270" s="959">
        <f t="shared" si="6016"/>
        <v>0</v>
      </c>
      <c r="AF270" s="959">
        <f t="shared" si="6016"/>
        <v>0</v>
      </c>
      <c r="AG270" s="959">
        <f t="shared" si="6016"/>
        <v>0</v>
      </c>
      <c r="AH270" s="959">
        <f t="shared" si="6016"/>
        <v>0</v>
      </c>
      <c r="AI270" s="959">
        <f t="shared" si="6016"/>
        <v>0</v>
      </c>
      <c r="AJ270" s="959">
        <f t="shared" si="6016"/>
        <v>0</v>
      </c>
      <c r="AK270" s="959">
        <f t="shared" si="6016"/>
        <v>0</v>
      </c>
      <c r="AL270" s="959">
        <f t="shared" si="6016"/>
        <v>0</v>
      </c>
      <c r="AM270" s="959">
        <f t="shared" si="6016"/>
        <v>0</v>
      </c>
      <c r="AN270" s="959">
        <f t="shared" si="6016"/>
        <v>0</v>
      </c>
      <c r="AO270" s="959">
        <f t="shared" si="6016"/>
        <v>0</v>
      </c>
      <c r="AP270" s="959">
        <f t="shared" si="6016"/>
        <v>0</v>
      </c>
      <c r="AQ270" s="959">
        <f t="shared" si="6016"/>
        <v>0</v>
      </c>
      <c r="AR270" s="959">
        <f t="shared" si="6016"/>
        <v>0</v>
      </c>
      <c r="AS270" s="959">
        <f t="shared" si="6016"/>
        <v>0</v>
      </c>
      <c r="AT270" s="959">
        <f t="shared" si="6016"/>
        <v>0</v>
      </c>
      <c r="AU270" s="959">
        <f t="shared" si="6016"/>
        <v>0</v>
      </c>
      <c r="AV270" s="959">
        <f t="shared" si="6016"/>
        <v>0</v>
      </c>
      <c r="AW270" s="1327">
        <f t="shared" ref="AW270:CB270" si="6017">SUM(AW267:AW269)</f>
        <v>4002.28</v>
      </c>
      <c r="AX270" s="959">
        <f>SUM(AX267:AX269)</f>
        <v>1125</v>
      </c>
      <c r="AY270" s="959">
        <f t="shared" si="6017"/>
        <v>0</v>
      </c>
      <c r="AZ270" s="959">
        <f t="shared" si="6017"/>
        <v>0</v>
      </c>
      <c r="BA270" s="959">
        <f t="shared" si="6017"/>
        <v>0</v>
      </c>
      <c r="BB270" s="959">
        <f t="shared" si="6017"/>
        <v>0</v>
      </c>
      <c r="BC270" s="959">
        <f t="shared" si="6017"/>
        <v>0</v>
      </c>
      <c r="BD270" s="959">
        <f t="shared" si="6017"/>
        <v>507.08887600000003</v>
      </c>
      <c r="BE270" s="959">
        <f t="shared" si="6017"/>
        <v>5634.3688760000005</v>
      </c>
      <c r="BF270" s="959">
        <f t="shared" si="6017"/>
        <v>0</v>
      </c>
      <c r="BG270" s="959">
        <f t="shared" si="6017"/>
        <v>0</v>
      </c>
      <c r="BH270" s="959">
        <f t="shared" si="6017"/>
        <v>0</v>
      </c>
      <c r="BI270" s="959">
        <f t="shared" si="6017"/>
        <v>0</v>
      </c>
      <c r="BJ270" s="959">
        <f t="shared" si="6017"/>
        <v>0</v>
      </c>
      <c r="BK270" s="959">
        <f t="shared" si="6017"/>
        <v>0</v>
      </c>
      <c r="BL270" s="959">
        <f t="shared" si="6017"/>
        <v>0</v>
      </c>
      <c r="BM270" s="959">
        <f t="shared" si="6017"/>
        <v>0</v>
      </c>
      <c r="BN270" s="959">
        <f t="shared" si="6017"/>
        <v>0</v>
      </c>
      <c r="BO270" s="959">
        <f t="shared" si="6017"/>
        <v>0</v>
      </c>
      <c r="BP270" s="959">
        <f t="shared" si="6017"/>
        <v>0</v>
      </c>
      <c r="BQ270" s="959">
        <f t="shared" si="6017"/>
        <v>0</v>
      </c>
      <c r="BR270" s="959">
        <f t="shared" si="6017"/>
        <v>0</v>
      </c>
      <c r="BS270" s="959">
        <f t="shared" si="6017"/>
        <v>0</v>
      </c>
      <c r="BT270" s="959">
        <f t="shared" si="6017"/>
        <v>0</v>
      </c>
      <c r="BU270" s="959">
        <f t="shared" si="6017"/>
        <v>0</v>
      </c>
      <c r="BV270" s="959">
        <f t="shared" si="6017"/>
        <v>0</v>
      </c>
      <c r="BW270" s="959">
        <f t="shared" si="6017"/>
        <v>0</v>
      </c>
      <c r="BX270" s="959">
        <f t="shared" si="6017"/>
        <v>0</v>
      </c>
      <c r="BY270" s="959">
        <f t="shared" si="6017"/>
        <v>0</v>
      </c>
      <c r="BZ270" s="959">
        <f t="shared" si="6017"/>
        <v>0</v>
      </c>
      <c r="CA270" s="959">
        <f t="shared" si="6017"/>
        <v>0</v>
      </c>
      <c r="CB270" s="959">
        <f t="shared" si="6017"/>
        <v>0</v>
      </c>
      <c r="CC270" s="959">
        <f t="shared" ref="CC270:DH270" si="6018">SUM(CC267:CC269)</f>
        <v>0</v>
      </c>
      <c r="CD270" s="959">
        <f t="shared" si="6018"/>
        <v>0</v>
      </c>
      <c r="CE270" s="959">
        <f t="shared" si="6018"/>
        <v>0</v>
      </c>
      <c r="CF270" s="959">
        <f t="shared" si="6018"/>
        <v>0</v>
      </c>
      <c r="CG270" s="959">
        <f t="shared" si="6018"/>
        <v>0</v>
      </c>
      <c r="CH270" s="959">
        <f t="shared" si="6018"/>
        <v>0</v>
      </c>
      <c r="CI270" s="959">
        <f t="shared" si="6018"/>
        <v>0</v>
      </c>
      <c r="CJ270" s="959">
        <f t="shared" si="6018"/>
        <v>0</v>
      </c>
      <c r="CK270" s="959">
        <f t="shared" si="6018"/>
        <v>0</v>
      </c>
      <c r="CL270" s="959">
        <f t="shared" si="6018"/>
        <v>0</v>
      </c>
      <c r="CM270" s="959">
        <f t="shared" si="6018"/>
        <v>0</v>
      </c>
      <c r="CN270" s="959">
        <f t="shared" si="6018"/>
        <v>0</v>
      </c>
      <c r="CO270" s="959">
        <f t="shared" si="6018"/>
        <v>0</v>
      </c>
      <c r="CP270" s="959">
        <f t="shared" si="6018"/>
        <v>0</v>
      </c>
      <c r="CQ270" s="959">
        <f t="shared" si="6018"/>
        <v>0</v>
      </c>
      <c r="CR270" s="959">
        <f t="shared" si="6018"/>
        <v>4002.28</v>
      </c>
      <c r="CS270" s="959">
        <f t="shared" si="6018"/>
        <v>1125</v>
      </c>
      <c r="CT270" s="959">
        <f t="shared" si="6018"/>
        <v>0</v>
      </c>
      <c r="CU270" s="959">
        <f t="shared" si="6018"/>
        <v>0</v>
      </c>
      <c r="CV270" s="959">
        <f t="shared" si="6018"/>
        <v>0</v>
      </c>
      <c r="CW270" s="959">
        <f t="shared" si="6018"/>
        <v>0</v>
      </c>
      <c r="CX270" s="959">
        <f t="shared" si="6018"/>
        <v>0</v>
      </c>
      <c r="CY270" s="959">
        <f t="shared" si="6018"/>
        <v>507.08887600000003</v>
      </c>
      <c r="CZ270" s="959">
        <f t="shared" si="6018"/>
        <v>5634.3688760000005</v>
      </c>
      <c r="DA270" s="959">
        <f t="shared" si="6018"/>
        <v>0</v>
      </c>
      <c r="DB270" s="959">
        <f t="shared" si="6018"/>
        <v>0</v>
      </c>
      <c r="DC270" s="959">
        <f t="shared" si="6018"/>
        <v>0</v>
      </c>
      <c r="DD270" s="959">
        <f t="shared" si="6018"/>
        <v>0</v>
      </c>
      <c r="DE270" s="959">
        <f t="shared" si="6018"/>
        <v>0</v>
      </c>
      <c r="DF270" s="959">
        <f t="shared" si="6018"/>
        <v>0</v>
      </c>
      <c r="DG270" s="959">
        <f t="shared" si="6018"/>
        <v>0</v>
      </c>
      <c r="DH270" s="959">
        <f t="shared" si="6018"/>
        <v>0</v>
      </c>
      <c r="DI270" s="959">
        <f t="shared" ref="DI270:EN270" si="6019">SUM(DI267:DI269)</f>
        <v>0</v>
      </c>
      <c r="DJ270" s="959">
        <f t="shared" si="6019"/>
        <v>0</v>
      </c>
      <c r="DK270" s="959">
        <f t="shared" si="6019"/>
        <v>0</v>
      </c>
      <c r="DL270" s="959">
        <f t="shared" si="6019"/>
        <v>0</v>
      </c>
      <c r="DM270" s="959">
        <f t="shared" si="6019"/>
        <v>0</v>
      </c>
      <c r="DN270" s="959">
        <f t="shared" si="6019"/>
        <v>0</v>
      </c>
      <c r="DO270" s="959">
        <f t="shared" si="6019"/>
        <v>0</v>
      </c>
      <c r="DP270" s="959">
        <f t="shared" si="6019"/>
        <v>0</v>
      </c>
      <c r="DQ270" s="959">
        <f t="shared" si="6019"/>
        <v>0</v>
      </c>
      <c r="DR270" s="959">
        <f t="shared" si="6019"/>
        <v>0</v>
      </c>
      <c r="DS270" s="959">
        <f t="shared" si="6019"/>
        <v>0</v>
      </c>
      <c r="DT270" s="959">
        <f t="shared" si="6019"/>
        <v>0</v>
      </c>
      <c r="DU270" s="959">
        <f t="shared" si="6019"/>
        <v>0</v>
      </c>
      <c r="DV270" s="959">
        <f t="shared" si="6019"/>
        <v>0</v>
      </c>
      <c r="DW270" s="959">
        <f t="shared" si="6019"/>
        <v>0</v>
      </c>
      <c r="DX270" s="959">
        <f t="shared" si="6019"/>
        <v>0</v>
      </c>
      <c r="DY270" s="959">
        <f t="shared" si="6019"/>
        <v>0</v>
      </c>
      <c r="DZ270" s="959">
        <f t="shared" si="6019"/>
        <v>0</v>
      </c>
      <c r="EA270" s="959">
        <f t="shared" si="6019"/>
        <v>0</v>
      </c>
      <c r="EB270" s="959">
        <f t="shared" si="6019"/>
        <v>0</v>
      </c>
      <c r="EC270" s="959">
        <f t="shared" si="6019"/>
        <v>0</v>
      </c>
      <c r="ED270" s="959">
        <f t="shared" si="6019"/>
        <v>0</v>
      </c>
      <c r="EE270" s="959">
        <f t="shared" si="6019"/>
        <v>0</v>
      </c>
      <c r="EF270" s="959">
        <f t="shared" si="6019"/>
        <v>0</v>
      </c>
      <c r="EG270" s="959">
        <f t="shared" si="6019"/>
        <v>0</v>
      </c>
      <c r="EH270" s="959">
        <f t="shared" si="6019"/>
        <v>0</v>
      </c>
      <c r="EI270" s="959">
        <f t="shared" si="6019"/>
        <v>0</v>
      </c>
      <c r="EJ270" s="959">
        <f t="shared" si="6019"/>
        <v>0</v>
      </c>
      <c r="EK270" s="959">
        <f t="shared" si="6019"/>
        <v>0</v>
      </c>
      <c r="EL270" s="959">
        <f t="shared" si="6019"/>
        <v>93.4</v>
      </c>
      <c r="EM270" s="959">
        <f t="shared" si="6019"/>
        <v>0</v>
      </c>
      <c r="EN270" s="959">
        <f t="shared" si="6019"/>
        <v>0</v>
      </c>
      <c r="EO270" s="959">
        <f t="shared" ref="EO270:FF270" si="6020">SUM(EO267:EO269)</f>
        <v>0</v>
      </c>
      <c r="EP270" s="959">
        <f t="shared" si="6020"/>
        <v>0</v>
      </c>
      <c r="EQ270" s="959">
        <f t="shared" si="6020"/>
        <v>0</v>
      </c>
      <c r="ER270" s="959">
        <f t="shared" si="6020"/>
        <v>0</v>
      </c>
      <c r="ES270" s="959">
        <f t="shared" si="6020"/>
        <v>0</v>
      </c>
      <c r="ET270" s="959">
        <f t="shared" si="6020"/>
        <v>0</v>
      </c>
      <c r="EU270" s="959">
        <f t="shared" si="6020"/>
        <v>0</v>
      </c>
      <c r="EV270" s="959">
        <f t="shared" si="6020"/>
        <v>0</v>
      </c>
      <c r="EW270" s="959">
        <f t="shared" si="6020"/>
        <v>46.7</v>
      </c>
      <c r="EX270" s="959">
        <f t="shared" si="6020"/>
        <v>0</v>
      </c>
      <c r="EY270" s="959">
        <f t="shared" si="6020"/>
        <v>0</v>
      </c>
      <c r="EZ270" s="959">
        <f t="shared" si="6020"/>
        <v>0</v>
      </c>
      <c r="FA270" s="959">
        <f t="shared" si="6020"/>
        <v>0</v>
      </c>
      <c r="FB270" s="959">
        <f t="shared" si="6020"/>
        <v>0</v>
      </c>
      <c r="FC270" s="959">
        <f t="shared" si="6020"/>
        <v>0</v>
      </c>
      <c r="FD270" s="959">
        <f t="shared" si="6020"/>
        <v>0</v>
      </c>
      <c r="FE270" s="959">
        <f t="shared" si="6020"/>
        <v>0</v>
      </c>
      <c r="FF270" s="959">
        <f t="shared" si="6020"/>
        <v>0</v>
      </c>
      <c r="FG270" s="1182"/>
      <c r="FH270" s="1182"/>
      <c r="FI270" s="1182"/>
      <c r="FJ270" s="1182"/>
      <c r="FK270" s="1182"/>
      <c r="FL270" s="1183"/>
    </row>
    <row r="271" spans="1:174" s="246" customFormat="1" ht="15" customHeight="1" outlineLevel="1">
      <c r="B271" s="302"/>
      <c r="C271" s="1175"/>
      <c r="D271" s="265"/>
      <c r="F271" s="877"/>
      <c r="G271" s="877"/>
      <c r="H271" s="877"/>
      <c r="I271" s="877"/>
      <c r="J271" s="961"/>
      <c r="K271" s="1177"/>
      <c r="L271" s="1177"/>
      <c r="M271" s="1178"/>
      <c r="N271" s="1178"/>
      <c r="O271" s="1177"/>
      <c r="P271" s="756"/>
      <c r="Q271" s="1179"/>
      <c r="R271" s="877"/>
      <c r="S271" s="1180"/>
      <c r="T271" s="877"/>
      <c r="U271" s="1180"/>
      <c r="V271" s="877"/>
      <c r="W271" s="1180"/>
      <c r="X271" s="984"/>
      <c r="Y271" s="1180"/>
      <c r="Z271" s="877"/>
      <c r="AA271" s="1181"/>
      <c r="AB271" s="877"/>
      <c r="AC271" s="1193"/>
      <c r="AD271" s="877"/>
      <c r="AE271" s="1194"/>
      <c r="AF271" s="877"/>
      <c r="AG271" s="915"/>
      <c r="AH271" s="915"/>
      <c r="AI271" s="1194"/>
      <c r="AJ271" s="915"/>
      <c r="AK271" s="919"/>
      <c r="AL271" s="919"/>
      <c r="AM271" s="919"/>
      <c r="AN271" s="919"/>
      <c r="AO271" s="919"/>
      <c r="AP271" s="919"/>
      <c r="AQ271" s="919"/>
      <c r="AR271" s="919"/>
      <c r="AS271" s="919"/>
      <c r="AT271" s="919"/>
      <c r="AU271" s="951"/>
      <c r="AV271" s="1186"/>
      <c r="AW271" s="877"/>
      <c r="AX271" s="984"/>
      <c r="AY271" s="877"/>
      <c r="AZ271" s="877"/>
      <c r="BA271" s="877"/>
      <c r="BB271" s="877"/>
      <c r="BC271" s="877"/>
      <c r="BD271" s="877"/>
      <c r="BE271" s="877"/>
      <c r="BF271" s="877"/>
      <c r="BG271" s="877"/>
      <c r="BH271" s="877"/>
      <c r="BI271" s="877"/>
      <c r="BJ271" s="877"/>
      <c r="BK271" s="877"/>
      <c r="BL271" s="877"/>
      <c r="BM271" s="877"/>
      <c r="BN271" s="951"/>
      <c r="BO271" s="877"/>
      <c r="BP271" s="877"/>
      <c r="BQ271" s="877"/>
      <c r="BR271" s="877"/>
      <c r="BS271" s="877"/>
      <c r="BT271" s="877"/>
      <c r="BU271" s="877"/>
      <c r="BV271" s="877"/>
      <c r="BW271" s="877"/>
      <c r="BX271" s="877"/>
      <c r="BY271" s="877"/>
      <c r="BZ271" s="877"/>
      <c r="CA271" s="877"/>
      <c r="CB271" s="877"/>
      <c r="CC271" s="877"/>
      <c r="CD271" s="877"/>
      <c r="CE271" s="877"/>
      <c r="CF271" s="877"/>
      <c r="CG271" s="915"/>
      <c r="CH271" s="915"/>
      <c r="CI271" s="915"/>
      <c r="CJ271" s="915"/>
      <c r="CK271" s="915"/>
      <c r="CL271" s="915"/>
      <c r="CM271" s="915"/>
      <c r="CN271" s="915"/>
      <c r="CO271" s="915"/>
      <c r="CR271" s="877"/>
      <c r="CS271" s="877"/>
      <c r="CT271" s="877"/>
      <c r="CU271" s="877"/>
      <c r="CV271" s="877"/>
      <c r="CW271" s="877"/>
      <c r="CX271" s="877"/>
      <c r="CY271" s="877"/>
      <c r="CZ271" s="877"/>
      <c r="DA271" s="877"/>
      <c r="DB271" s="877"/>
      <c r="DC271" s="877"/>
      <c r="DD271" s="877"/>
      <c r="DE271" s="877"/>
      <c r="DF271" s="877"/>
      <c r="DG271" s="877"/>
      <c r="DH271" s="877"/>
      <c r="DI271" s="877"/>
      <c r="DJ271" s="915"/>
      <c r="DK271" s="915"/>
      <c r="DL271" s="915"/>
      <c r="DM271" s="915"/>
      <c r="DN271" s="915"/>
      <c r="DO271" s="915"/>
      <c r="DP271" s="915"/>
      <c r="DQ271" s="915"/>
      <c r="DR271" s="915"/>
      <c r="DS271" s="915"/>
      <c r="DT271" s="915"/>
      <c r="DU271" s="915"/>
      <c r="DV271" s="915"/>
      <c r="DW271" s="915"/>
      <c r="DX271" s="915"/>
      <c r="DY271" s="915"/>
      <c r="DZ271" s="915"/>
      <c r="EA271" s="915"/>
      <c r="EB271" s="915"/>
      <c r="EC271" s="915"/>
      <c r="ED271" s="915"/>
      <c r="EE271" s="915"/>
      <c r="EF271" s="915"/>
      <c r="EG271" s="915"/>
      <c r="EH271" s="915"/>
      <c r="EI271" s="915"/>
      <c r="EJ271" s="915"/>
      <c r="ET271" s="913"/>
      <c r="EU271" s="1180"/>
      <c r="EW271" s="1180"/>
      <c r="EX271" s="1180"/>
      <c r="EY271" s="1180"/>
      <c r="EZ271" s="1180"/>
      <c r="FA271" s="1180"/>
      <c r="FB271" s="1180"/>
      <c r="FC271" s="1180"/>
      <c r="FD271" s="1180"/>
      <c r="FE271" s="1180"/>
      <c r="FF271" s="1180"/>
      <c r="FG271" s="1188"/>
      <c r="FH271" s="1188"/>
      <c r="FI271" s="1188"/>
      <c r="FJ271" s="1188"/>
      <c r="FK271" s="1188"/>
      <c r="FL271" s="1195"/>
    </row>
    <row r="272" spans="1:174" s="246" customFormat="1" ht="15" customHeight="1" outlineLevel="1">
      <c r="A272" s="246">
        <v>302050</v>
      </c>
      <c r="B272" s="302"/>
      <c r="C272" s="1196" t="s">
        <v>535</v>
      </c>
      <c r="D272" s="265"/>
      <c r="F272" s="877"/>
      <c r="G272" s="877"/>
      <c r="H272" s="877"/>
      <c r="I272" s="877"/>
      <c r="J272" s="961"/>
      <c r="K272" s="1177"/>
      <c r="L272" s="1177"/>
      <c r="M272" s="1178"/>
      <c r="N272" s="1178"/>
      <c r="O272" s="1177"/>
      <c r="P272" s="756"/>
      <c r="Q272" s="1179"/>
      <c r="R272" s="877"/>
      <c r="S272" s="1180"/>
      <c r="T272" s="877"/>
      <c r="U272" s="1180"/>
      <c r="V272" s="877"/>
      <c r="W272" s="1180"/>
      <c r="X272" s="984"/>
      <c r="Y272" s="1180"/>
      <c r="Z272" s="877"/>
      <c r="AA272" s="1181"/>
      <c r="AB272" s="877"/>
      <c r="AC272" s="1193"/>
      <c r="AD272" s="877"/>
      <c r="AE272" s="1194"/>
      <c r="AF272" s="877"/>
      <c r="AG272" s="915"/>
      <c r="AH272" s="915"/>
      <c r="AI272" s="1194"/>
      <c r="AJ272" s="915"/>
      <c r="AK272" s="919"/>
      <c r="AL272" s="919"/>
      <c r="AM272" s="919"/>
      <c r="AN272" s="919"/>
      <c r="AO272" s="919"/>
      <c r="AP272" s="919"/>
      <c r="AQ272" s="919"/>
      <c r="AR272" s="919"/>
      <c r="AS272" s="919"/>
      <c r="AT272" s="919"/>
      <c r="AU272" s="951"/>
      <c r="AV272" s="1186"/>
      <c r="AW272" s="877"/>
      <c r="AX272" s="984"/>
      <c r="AY272" s="877"/>
      <c r="AZ272" s="877"/>
      <c r="BA272" s="877"/>
      <c r="BB272" s="877"/>
      <c r="BC272" s="877"/>
      <c r="BD272" s="877"/>
      <c r="BE272" s="877"/>
      <c r="BF272" s="877"/>
      <c r="BG272" s="877"/>
      <c r="BH272" s="877"/>
      <c r="BI272" s="877"/>
      <c r="BJ272" s="877"/>
      <c r="BK272" s="877"/>
      <c r="BL272" s="877"/>
      <c r="BM272" s="877"/>
      <c r="BN272" s="951"/>
      <c r="BO272" s="877"/>
      <c r="BP272" s="877"/>
      <c r="BQ272" s="877"/>
      <c r="BR272" s="877"/>
      <c r="BS272" s="877"/>
      <c r="BT272" s="877"/>
      <c r="BU272" s="877"/>
      <c r="BV272" s="877"/>
      <c r="BW272" s="877"/>
      <c r="BX272" s="877"/>
      <c r="BY272" s="877"/>
      <c r="BZ272" s="877"/>
      <c r="CA272" s="877"/>
      <c r="CB272" s="877"/>
      <c r="CC272" s="877"/>
      <c r="CD272" s="877"/>
      <c r="CE272" s="877"/>
      <c r="CF272" s="877"/>
      <c r="CG272" s="915"/>
      <c r="CH272" s="915"/>
      <c r="CI272" s="915"/>
      <c r="CJ272" s="915"/>
      <c r="CK272" s="915"/>
      <c r="CL272" s="915"/>
      <c r="CM272" s="915"/>
      <c r="CN272" s="915"/>
      <c r="CO272" s="915"/>
      <c r="CR272" s="877"/>
      <c r="CS272" s="877"/>
      <c r="CT272" s="877"/>
      <c r="CU272" s="877"/>
      <c r="CV272" s="877"/>
      <c r="CW272" s="877"/>
      <c r="CX272" s="877"/>
      <c r="CY272" s="877"/>
      <c r="CZ272" s="877"/>
      <c r="DA272" s="877"/>
      <c r="DB272" s="877"/>
      <c r="DC272" s="877"/>
      <c r="DD272" s="877"/>
      <c r="DE272" s="877"/>
      <c r="DF272" s="877"/>
      <c r="DG272" s="877"/>
      <c r="DH272" s="877"/>
      <c r="DI272" s="877"/>
      <c r="DJ272" s="915"/>
      <c r="DK272" s="915"/>
      <c r="DL272" s="915"/>
      <c r="DM272" s="915"/>
      <c r="DN272" s="915"/>
      <c r="DO272" s="915"/>
      <c r="DP272" s="915"/>
      <c r="DQ272" s="915"/>
      <c r="DR272" s="915"/>
      <c r="DS272" s="915"/>
      <c r="DT272" s="915"/>
      <c r="DU272" s="915"/>
      <c r="DV272" s="915"/>
      <c r="DW272" s="915"/>
      <c r="DX272" s="915"/>
      <c r="DY272" s="915"/>
      <c r="DZ272" s="915"/>
      <c r="EA272" s="915"/>
      <c r="EB272" s="915"/>
      <c r="EC272" s="915"/>
      <c r="ED272" s="915"/>
      <c r="EE272" s="915"/>
      <c r="EF272" s="915"/>
      <c r="EG272" s="915"/>
      <c r="EH272" s="915"/>
      <c r="EI272" s="915"/>
      <c r="EJ272" s="915"/>
      <c r="ET272" s="913"/>
      <c r="EU272" s="1180"/>
      <c r="EW272" s="1180"/>
      <c r="EX272" s="1180"/>
      <c r="EY272" s="1180"/>
      <c r="EZ272" s="1180"/>
      <c r="FA272" s="1180"/>
      <c r="FB272" s="1180"/>
      <c r="FC272" s="1180"/>
      <c r="FD272" s="1180"/>
      <c r="FE272" s="1180"/>
      <c r="FF272" s="1180"/>
      <c r="FG272" s="1188"/>
      <c r="FH272" s="1188"/>
      <c r="FI272" s="1188"/>
      <c r="FJ272" s="1188"/>
      <c r="FK272" s="1188"/>
      <c r="FL272" s="1195"/>
    </row>
    <row r="273" spans="1:174" s="246" customFormat="1" ht="15" customHeight="1" outlineLevel="1">
      <c r="A273" s="1723">
        <v>302050</v>
      </c>
      <c r="B273" s="302">
        <v>78</v>
      </c>
      <c r="C273" s="227" t="s">
        <v>536</v>
      </c>
      <c r="D273" s="228" t="s">
        <v>537</v>
      </c>
      <c r="E273" s="228" t="s">
        <v>16</v>
      </c>
      <c r="F273" s="231">
        <v>4100</v>
      </c>
      <c r="G273" s="930">
        <v>800</v>
      </c>
      <c r="H273" s="930">
        <f t="shared" ref="H273:H274" si="6021">+F273+G273</f>
        <v>4900</v>
      </c>
      <c r="I273" s="231">
        <v>15</v>
      </c>
      <c r="J273" s="957">
        <v>0</v>
      </c>
      <c r="K273" s="957">
        <v>1</v>
      </c>
      <c r="L273" s="957">
        <v>0</v>
      </c>
      <c r="M273" s="234">
        <v>0</v>
      </c>
      <c r="N273" s="234">
        <v>0</v>
      </c>
      <c r="O273" s="234">
        <f t="shared" ref="O273" si="6022">SUM(J273:N273)</f>
        <v>1</v>
      </c>
      <c r="P273" s="903"/>
      <c r="Q273" s="973"/>
      <c r="R273" s="269">
        <f t="shared" ref="R273" si="6023">($F273/30/8*1.5)*Q273</f>
        <v>0</v>
      </c>
      <c r="S273" s="297"/>
      <c r="T273" s="269">
        <f t="shared" ref="T273" si="6024">($F273/30/8*2)*S273</f>
        <v>0</v>
      </c>
      <c r="U273" s="268"/>
      <c r="V273" s="269">
        <f t="shared" ref="V273" si="6025">($F273/30/8*1.5)*U273</f>
        <v>0</v>
      </c>
      <c r="W273" s="297"/>
      <c r="X273" s="269">
        <f t="shared" ref="X273" si="6026">($F273/30/8*2)*W273</f>
        <v>0</v>
      </c>
      <c r="Y273" s="297"/>
      <c r="Z273" s="269">
        <f t="shared" ref="Z273" si="6027">(($F273/30/8)*1.5)*Y273</f>
        <v>0</v>
      </c>
      <c r="AA273" s="931"/>
      <c r="AB273" s="269">
        <f t="shared" ref="AB273" si="6028">(($F273/30/8)*2)*AA273</f>
        <v>0</v>
      </c>
      <c r="AC273" s="930"/>
      <c r="AD273" s="930">
        <f t="shared" ref="AD273" si="6029">(($F273/30/8)*1.5)*AC273</f>
        <v>0</v>
      </c>
      <c r="AE273" s="930"/>
      <c r="AF273" s="930">
        <f t="shared" ref="AF273" si="6030">(($F273/30/8)*2)*AE273</f>
        <v>0</v>
      </c>
      <c r="AG273" s="930"/>
      <c r="AH273" s="930">
        <f t="shared" ref="AH273" si="6031">(($F273/30/8)*1.5)*AG273</f>
        <v>0</v>
      </c>
      <c r="AI273" s="969"/>
      <c r="AJ273" s="297">
        <f t="shared" ref="AJ273" si="6032">(($F273/30/8)*2)*AI273</f>
        <v>0</v>
      </c>
      <c r="AK273" s="269"/>
      <c r="AL273" s="931"/>
      <c r="AM273" s="269"/>
      <c r="AN273" s="930"/>
      <c r="AO273" s="930"/>
      <c r="AP273" s="930"/>
      <c r="AQ273" s="930"/>
      <c r="AR273" s="930"/>
      <c r="AS273" s="930"/>
      <c r="AT273" s="969"/>
      <c r="AU273" s="297"/>
      <c r="AV273" s="269"/>
      <c r="AW273" s="931">
        <f t="shared" ref="AW273" si="6033">((F273/30)*I273)*$J273</f>
        <v>0</v>
      </c>
      <c r="AX273" s="269">
        <f t="shared" ref="AX273" si="6034">((G273/30)*I273)*$J273</f>
        <v>0</v>
      </c>
      <c r="AY273" s="930">
        <f t="shared" ref="AY273" si="6035">Q273</f>
        <v>0</v>
      </c>
      <c r="AZ273" s="930">
        <f t="shared" ref="AZ273" si="6036">R273</f>
        <v>0</v>
      </c>
      <c r="BA273" s="930">
        <f t="shared" ref="BA273" si="6037">S273</f>
        <v>0</v>
      </c>
      <c r="BB273" s="930">
        <f t="shared" ref="BB273" si="6038">T273</f>
        <v>0</v>
      </c>
      <c r="BC273" s="930">
        <f t="shared" ref="BC273" si="6039">AK273+AP273</f>
        <v>0</v>
      </c>
      <c r="BD273" s="231">
        <f t="shared" ref="BD273:BD274" si="6040">(AW273+AZ273+BB273+BC273)*0.1267</f>
        <v>0</v>
      </c>
      <c r="BE273" s="969">
        <f>SUM(AW273:BD273)-AY273-BA273</f>
        <v>0</v>
      </c>
      <c r="BF273" s="269">
        <f t="shared" ref="BF273:BF274" si="6041">(($F273/30)*$I273)*$K273</f>
        <v>2050</v>
      </c>
      <c r="BG273" s="269">
        <f t="shared" ref="BG273:BG274" si="6042">(($G273/30)*$I273)*$K273</f>
        <v>400</v>
      </c>
      <c r="BH273" s="269">
        <f>U273</f>
        <v>0</v>
      </c>
      <c r="BI273" s="269">
        <f t="shared" ref="BI273" si="6043">V273</f>
        <v>0</v>
      </c>
      <c r="BJ273" s="269">
        <f t="shared" ref="BJ273" si="6044">W273</f>
        <v>0</v>
      </c>
      <c r="BK273" s="269">
        <f t="shared" ref="BK273" si="6045">X273</f>
        <v>0</v>
      </c>
      <c r="BL273" s="269">
        <v>0</v>
      </c>
      <c r="BM273" s="231">
        <f t="shared" ref="BM273:BM274" si="6046">(+BF273+BI273+BK273+BL273)*0.1267</f>
        <v>259.73500000000001</v>
      </c>
      <c r="BN273" s="930">
        <f t="shared" ref="BN273" si="6047">SUM(BF273:BM273)-BH273-BJ273</f>
        <v>2709.7350000000001</v>
      </c>
      <c r="BO273" s="269">
        <f t="shared" ref="BO273:BO274" si="6048">(($F273/30)*$I273)*$L273</f>
        <v>0</v>
      </c>
      <c r="BP273" s="269">
        <f t="shared" ref="BP273:BP274" si="6049">(($G273/30)*$I273)*$L273</f>
        <v>0</v>
      </c>
      <c r="BQ273" s="269">
        <f t="shared" ref="BQ273" si="6050">Y273</f>
        <v>0</v>
      </c>
      <c r="BR273" s="269">
        <f t="shared" ref="BR273" si="6051">Z273</f>
        <v>0</v>
      </c>
      <c r="BS273" s="269">
        <f t="shared" ref="BS273" si="6052">AA273</f>
        <v>0</v>
      </c>
      <c r="BT273" s="269">
        <f t="shared" ref="BT273" si="6053">AB273</f>
        <v>0</v>
      </c>
      <c r="BU273" s="269">
        <f t="shared" ref="BU273" si="6054">AM273+AR273</f>
        <v>0</v>
      </c>
      <c r="BV273" s="231">
        <f t="shared" ref="BV273:BV274" si="6055">(BO273+BR273+BT273+BU273)*0.1267</f>
        <v>0</v>
      </c>
      <c r="BW273" s="269">
        <f t="shared" ref="BW273" si="6056">SUM(BO273:BV273)-BQ273-BS273</f>
        <v>0</v>
      </c>
      <c r="BX273" s="970">
        <f t="shared" ref="BX273:BX274" si="6057">(($F273/30)*$I273)*$M273</f>
        <v>0</v>
      </c>
      <c r="BY273" s="971">
        <f t="shared" ref="BY273:BY274" si="6058">(($G273/30)*$I273)*$M273</f>
        <v>0</v>
      </c>
      <c r="BZ273" s="971">
        <f t="shared" ref="BZ273" si="6059">AC273</f>
        <v>0</v>
      </c>
      <c r="CA273" s="971">
        <f t="shared" ref="CA273" si="6060">AD273</f>
        <v>0</v>
      </c>
      <c r="CB273" s="971">
        <f t="shared" ref="CB273" si="6061">AE273</f>
        <v>0</v>
      </c>
      <c r="CC273" s="971">
        <f t="shared" ref="CC273" si="6062">AF273</f>
        <v>0</v>
      </c>
      <c r="CD273" s="971">
        <f t="shared" ref="CD273" si="6063">AN273+AS273</f>
        <v>0</v>
      </c>
      <c r="CE273" s="971">
        <f t="shared" ref="CE273" si="6064">(BX273+CA273+CC273)*0.1267</f>
        <v>0</v>
      </c>
      <c r="CF273" s="971">
        <f t="shared" ref="CF273" si="6065">SUM(BX273:CE273)-BZ273-CB273</f>
        <v>0</v>
      </c>
      <c r="CG273" s="971">
        <f t="shared" ref="CG273" si="6066">(($F273/30)*$I273)*N273</f>
        <v>0</v>
      </c>
      <c r="CH273" s="971">
        <f t="shared" ref="CH273:CH274" si="6067">(($G273/30)*$I273)*$N273</f>
        <v>0</v>
      </c>
      <c r="CI273" s="971">
        <f>+AG273</f>
        <v>0</v>
      </c>
      <c r="CJ273" s="971">
        <f t="shared" ref="CJ273" si="6068">AH273</f>
        <v>0</v>
      </c>
      <c r="CK273" s="971">
        <f t="shared" ref="CK273" si="6069">AI273</f>
        <v>0</v>
      </c>
      <c r="CL273" s="971">
        <f t="shared" ref="CL273" si="6070">AJ273</f>
        <v>0</v>
      </c>
      <c r="CM273" s="971">
        <f t="shared" ref="CM273" si="6071">AO273+AT273</f>
        <v>0</v>
      </c>
      <c r="CN273" s="971">
        <f t="shared" ref="CN273" si="6072">(CG273+CJ273+CL273)*0.1267</f>
        <v>0</v>
      </c>
      <c r="CO273" s="972">
        <f t="shared" ref="CO273" si="6073">SUM(CG273:CN273)-CI273-CK273</f>
        <v>0</v>
      </c>
      <c r="CP273" s="265"/>
      <c r="CQ273" s="228" t="s">
        <v>16</v>
      </c>
      <c r="CR273" s="231">
        <f t="shared" ref="CR273:CR274" si="6074">IF($CQ273="PROQUIMA",$AW273+$BF273+$BO273+$BX273+$CG273,0)</f>
        <v>0</v>
      </c>
      <c r="CS273" s="231">
        <f t="shared" ref="CS273:CS274" si="6075">IF($CQ273="PROQUIMA",$AX273+$BG273+$BP273+$BY273+$CH273,0)</f>
        <v>0</v>
      </c>
      <c r="CT273" s="231">
        <f t="shared" ref="CT273:CT274" si="6076">IF($CQ273="PROQUIMA",$AY273+$BH273+$BQ273+$BZ273+$CI273,0)</f>
        <v>0</v>
      </c>
      <c r="CU273" s="231">
        <f t="shared" ref="CU273:CU274" si="6077">IF($CQ273="PROQUIMA",$AZ273+$BI273+$BR273+$CA273+$CJ273,0)</f>
        <v>0</v>
      </c>
      <c r="CV273" s="231">
        <f t="shared" ref="CV273:CV274" si="6078">IF($CQ273="PROQUIMA",$BA273+$BJ273+$BS273+$CB273+$CK273,0)</f>
        <v>0</v>
      </c>
      <c r="CW273" s="231">
        <f t="shared" ref="CW273:CW274" si="6079">IF($CQ273="PROQUIMA",$BB273+$BK273+$BT273+$CC273+$CL273,0)</f>
        <v>0</v>
      </c>
      <c r="CX273" s="231">
        <f t="shared" ref="CX273:CX274" si="6080">IF($CQ273="PROQUIMA",$BC273+$BL273+$BU273+$CD273+$CM273,0)</f>
        <v>0</v>
      </c>
      <c r="CY273" s="231">
        <f t="shared" ref="CY273" si="6081">IF($CQ273="PROQUIMA",$BD273+$BM273+$BV273+$CE273+CN273,0)</f>
        <v>0</v>
      </c>
      <c r="CZ273" s="231">
        <f t="shared" ref="CZ273" si="6082">SUM(CR273:CY273)-CT273-CV273</f>
        <v>0</v>
      </c>
      <c r="DA273" s="231">
        <f t="shared" ref="DA273:DA274" si="6083">IF($CQ273="UNHESA",$AW273+$BF273+$BO273+$BX273+$CG273,0)</f>
        <v>2050</v>
      </c>
      <c r="DB273" s="231">
        <f t="shared" ref="DB273:DB274" si="6084">IF($CQ273="UNHESA",$AX273+$BG273+$BP273+$BY273+$CH273,0)</f>
        <v>400</v>
      </c>
      <c r="DC273" s="269">
        <f t="shared" ref="DC273:DC274" si="6085">IF($CQ273="UNHESA",$AY273+$BH273+$BQ273+$BZ273+$CI273,0)</f>
        <v>0</v>
      </c>
      <c r="DD273" s="269">
        <f t="shared" ref="DD273:DD274" si="6086">IF($CQ273="UNHESA",$AZ273+$BI273+$BR273+$CA273+$CJ273,0)</f>
        <v>0</v>
      </c>
      <c r="DE273" s="269">
        <f t="shared" ref="DE273:DE274" si="6087">IF($CQ273="UNHESA",$BA273+$BJ273+$BS273+$CB273+$CK273,0)</f>
        <v>0</v>
      </c>
      <c r="DF273" s="231">
        <f t="shared" ref="DF273:DF274" si="6088">IF($CQ273="UNHESA",$BB273+$BK273+$BT273+$CC273+$CL273,0)</f>
        <v>0</v>
      </c>
      <c r="DG273" s="231">
        <f t="shared" ref="DG273:DG274" si="6089">IF($CQ273="UNHESA",$BC273+$BL273+$BU273+$CD273+$CM273,0)</f>
        <v>0</v>
      </c>
      <c r="DH273" s="231">
        <f t="shared" ref="DH273:DH274" si="6090">IF($CQ273="UNHESA",$BD273+$BM273+$BV273+$CE273+$CN273,0)</f>
        <v>259.73500000000001</v>
      </c>
      <c r="DI273" s="231">
        <f t="shared" ref="DI273" si="6091">SUM(DA273:DH273)-DC273-DE273</f>
        <v>2709.7350000000001</v>
      </c>
      <c r="DJ273" s="240">
        <f t="shared" ref="DJ273:DJ274" si="6092">IF($CQ273="UNHESA LIQUIDOS",$AW273+$BF273+$BO273+$BX273+$CG273,0)</f>
        <v>0</v>
      </c>
      <c r="DK273" s="240">
        <f t="shared" ref="DK273:DK274" si="6093">IF($CQ273="UNHESA LIQUIDOS",$AX273+$BG273+$BP273+$BY273+$CH273,0)</f>
        <v>0</v>
      </c>
      <c r="DL273" s="240">
        <f t="shared" ref="DL273:DL274" si="6094">IF($CQ273="UNHESA LIQUIDOS",$AY273+$BH273+$BQ273+$BZ273+$CI273,0)</f>
        <v>0</v>
      </c>
      <c r="DM273" s="240">
        <f t="shared" ref="DM273:DM274" si="6095">IF($CQ273="UNHESA LIQUIDOS",$AZ273+$BI273+$BR273+$CA273+$CJ273,0)</f>
        <v>0</v>
      </c>
      <c r="DN273" s="240">
        <f t="shared" ref="DN273:DN274" si="6096">IF($CQ273="UNHESA LIQUIDOS",$BA273+$BJ273+$BS273+$CB273+$CK273,0)</f>
        <v>0</v>
      </c>
      <c r="DO273" s="240">
        <f t="shared" ref="DO273:DO274" si="6097">IF($CQ273="UNHESA LIQUIDOS",$BB273+$BK273+$BT273+$CC273+$CL273,0)</f>
        <v>0</v>
      </c>
      <c r="DP273" s="240">
        <f t="shared" ref="DP273:DP274" si="6098">IF($CQ273="UNHESA LIQUIDOS",$BC273+$BL273+$BU273+$CD273+$CM273,0)</f>
        <v>0</v>
      </c>
      <c r="DQ273" s="240">
        <f t="shared" ref="DQ273:DQ274" si="6099">IF($CQ273="UNHESA LIQUIDOS",$BD273+$BM273+$BV273+$CE273+$CN273,0)</f>
        <v>0</v>
      </c>
      <c r="DR273" s="240">
        <f t="shared" ref="DR273" si="6100">SUM(DJ273:DQ273)-DL273-DN273</f>
        <v>0</v>
      </c>
      <c r="DS273" s="271"/>
      <c r="DT273" s="272"/>
      <c r="DU273" s="272"/>
      <c r="DV273" s="272"/>
      <c r="DW273" s="272"/>
      <c r="DX273" s="272"/>
      <c r="DY273" s="272"/>
      <c r="DZ273" s="272"/>
      <c r="EA273" s="272"/>
      <c r="EB273" s="272"/>
      <c r="EC273" s="272"/>
      <c r="ED273" s="272"/>
      <c r="EE273" s="272"/>
      <c r="EF273" s="272"/>
      <c r="EG273" s="272"/>
      <c r="EH273" s="272"/>
      <c r="EI273" s="272"/>
      <c r="EJ273" s="273"/>
      <c r="EK273" s="265"/>
      <c r="EL273" s="1485">
        <v>18.29</v>
      </c>
      <c r="EM273" s="228"/>
      <c r="EN273" s="229"/>
      <c r="EO273" s="228"/>
      <c r="EP273" s="229"/>
      <c r="EQ273" s="229"/>
      <c r="ER273" s="229"/>
      <c r="ES273" s="229"/>
      <c r="ET273" s="229"/>
      <c r="EU273" s="229">
        <f t="shared" ref="EU273" si="6101">+EP273+EQ273+ER273</f>
        <v>0</v>
      </c>
      <c r="EV273" s="913"/>
      <c r="EW273" s="237">
        <f t="shared" ref="EW273" si="6102">IF($I273&lt;=15,EL273/2,EL273)</f>
        <v>9.1449999999999996</v>
      </c>
      <c r="EX273" s="237">
        <f t="shared" ref="EX273" si="6103">IF($I273&lt;=15,EM273/2,EM273)</f>
        <v>0</v>
      </c>
      <c r="EY273" s="237">
        <f t="shared" ref="EY273" si="6104">IF($I273&lt;=15,EN273/2,EN273)</f>
        <v>0</v>
      </c>
      <c r="EZ273" s="237">
        <f t="shared" ref="EZ273" si="6105">IF($I273&lt;=15,EO273/2,EO273)</f>
        <v>0</v>
      </c>
      <c r="FA273" s="237">
        <f t="shared" ref="FA273" si="6106">IF($I273&lt;=15,EP273/2,EP273)</f>
        <v>0</v>
      </c>
      <c r="FB273" s="237">
        <f t="shared" ref="FB273" si="6107">IF($I273&lt;=15,EQ273/2,EQ273)</f>
        <v>0</v>
      </c>
      <c r="FC273" s="237">
        <f t="shared" ref="FC273" si="6108">IF($I273&lt;=15,ER273/2,ER273)</f>
        <v>0</v>
      </c>
      <c r="FD273" s="237">
        <f t="shared" ref="FD273" si="6109">IF($I273&lt;=15,ES273/2,ES273)</f>
        <v>0</v>
      </c>
      <c r="FE273" s="237">
        <f>IF($I273&lt;=15,ET273/2,ET273)</f>
        <v>0</v>
      </c>
      <c r="FF273" s="237">
        <f t="shared" ref="FF273" si="6110">IF($I273&lt;=15,EU273/2,EU273)</f>
        <v>0</v>
      </c>
      <c r="FG273" s="247"/>
      <c r="FH273" s="247"/>
      <c r="FI273" s="247"/>
      <c r="FJ273" s="247"/>
      <c r="FK273" s="247"/>
      <c r="FL273" s="247"/>
      <c r="FN273" s="1370">
        <f t="shared" ref="FN273" si="6111">(((F273/30/8)*1.5)*(Q273+U273+Y273))-(AZ273+BI273+BR273)</f>
        <v>0</v>
      </c>
      <c r="FO273" s="1370">
        <f t="shared" ref="FO273" si="6112">(((F273/30/8)*2)*(S273+W273+AA273))-(BB273+BK273+BT273)</f>
        <v>0</v>
      </c>
      <c r="FP273" s="1371">
        <f t="shared" ref="FP273" si="6113">(SUM(AW273:CF273))-(SUM(CR273:DR273))</f>
        <v>0</v>
      </c>
      <c r="FQ273" s="1370">
        <f t="shared" ref="FQ273" si="6114">(F273/30*I273)-(CR273+DA273+DJ273)</f>
        <v>0</v>
      </c>
      <c r="FR273" s="1372">
        <f>(SUM(EL273:EU273))-((SUM(EW273:FF273))*$FR$5)</f>
        <v>9.1449999999999996</v>
      </c>
    </row>
    <row r="274" spans="1:174" s="246" customFormat="1" ht="15" customHeight="1" outlineLevel="1">
      <c r="A274" s="1723">
        <v>302050</v>
      </c>
      <c r="B274" s="302"/>
      <c r="C274" s="227" t="s">
        <v>538</v>
      </c>
      <c r="D274" s="228" t="s">
        <v>537</v>
      </c>
      <c r="E274" s="228" t="s">
        <v>16</v>
      </c>
      <c r="F274" s="231">
        <v>4100</v>
      </c>
      <c r="G274" s="930">
        <v>300</v>
      </c>
      <c r="H274" s="930">
        <f t="shared" si="6021"/>
        <v>4400</v>
      </c>
      <c r="I274" s="231">
        <v>15</v>
      </c>
      <c r="J274" s="957">
        <v>0</v>
      </c>
      <c r="K274" s="957">
        <v>1</v>
      </c>
      <c r="L274" s="957">
        <v>0</v>
      </c>
      <c r="M274" s="234">
        <v>0</v>
      </c>
      <c r="N274" s="234">
        <v>0</v>
      </c>
      <c r="O274" s="234">
        <f t="shared" ref="O274" si="6115">SUM(J274:N274)</f>
        <v>1</v>
      </c>
      <c r="P274" s="903" t="s">
        <v>539</v>
      </c>
      <c r="Q274" s="973"/>
      <c r="R274" s="269">
        <f t="shared" ref="R274" si="6116">($F274/30/8*1.5)*Q274</f>
        <v>0</v>
      </c>
      <c r="S274" s="297"/>
      <c r="T274" s="269">
        <f t="shared" ref="T274" si="6117">($F274/30/8*2)*S274</f>
        <v>0</v>
      </c>
      <c r="U274" s="268"/>
      <c r="V274" s="269">
        <f t="shared" ref="V274" si="6118">($F274/30/8*1.5)*U274</f>
        <v>0</v>
      </c>
      <c r="W274" s="297"/>
      <c r="X274" s="269">
        <f t="shared" ref="X274" si="6119">($F274/30/8*2)*W274</f>
        <v>0</v>
      </c>
      <c r="Y274" s="297"/>
      <c r="Z274" s="269">
        <f t="shared" ref="Z274" si="6120">(($F274/30/8)*1.5)*Y274</f>
        <v>0</v>
      </c>
      <c r="AA274" s="931"/>
      <c r="AB274" s="269">
        <f t="shared" ref="AB274" si="6121">(($F274/30/8)*2)*AA274</f>
        <v>0</v>
      </c>
      <c r="AC274" s="930"/>
      <c r="AD274" s="930">
        <f t="shared" ref="AD274" si="6122">(($F274/30/8)*1.5)*AC274</f>
        <v>0</v>
      </c>
      <c r="AE274" s="930"/>
      <c r="AF274" s="930">
        <f t="shared" ref="AF274" si="6123">(($F274/30/8)*2)*AE274</f>
        <v>0</v>
      </c>
      <c r="AG274" s="930"/>
      <c r="AH274" s="930">
        <f t="shared" ref="AH274" si="6124">(($F274/30/8)*1.5)*AG274</f>
        <v>0</v>
      </c>
      <c r="AI274" s="969"/>
      <c r="AJ274" s="297">
        <f t="shared" ref="AJ274" si="6125">(($F274/30/8)*2)*AI274</f>
        <v>0</v>
      </c>
      <c r="AK274" s="269"/>
      <c r="AL274" s="931"/>
      <c r="AM274" s="269"/>
      <c r="AN274" s="930"/>
      <c r="AO274" s="930"/>
      <c r="AP274" s="930"/>
      <c r="AQ274" s="930"/>
      <c r="AR274" s="930"/>
      <c r="AS274" s="930"/>
      <c r="AT274" s="969"/>
      <c r="AU274" s="297"/>
      <c r="AV274" s="269"/>
      <c r="AW274" s="931">
        <f t="shared" ref="AW274" si="6126">((F274/30)*I274)*$J274</f>
        <v>0</v>
      </c>
      <c r="AX274" s="269">
        <f t="shared" ref="AX274" si="6127">((G274/30)*I274)*$J274</f>
        <v>0</v>
      </c>
      <c r="AY274" s="930">
        <f t="shared" ref="AY274" si="6128">Q274</f>
        <v>0</v>
      </c>
      <c r="AZ274" s="930">
        <f t="shared" ref="AZ274" si="6129">R274</f>
        <v>0</v>
      </c>
      <c r="BA274" s="930">
        <f t="shared" ref="BA274" si="6130">S274</f>
        <v>0</v>
      </c>
      <c r="BB274" s="930">
        <f t="shared" ref="BB274" si="6131">T274</f>
        <v>0</v>
      </c>
      <c r="BC274" s="930">
        <f t="shared" ref="BC274" si="6132">AK274+AP274</f>
        <v>0</v>
      </c>
      <c r="BD274" s="231">
        <f t="shared" si="6040"/>
        <v>0</v>
      </c>
      <c r="BE274" s="969">
        <f>SUM(AW274:BD274)-AY274-BA274</f>
        <v>0</v>
      </c>
      <c r="BF274" s="269">
        <f t="shared" si="6041"/>
        <v>2050</v>
      </c>
      <c r="BG274" s="269">
        <f t="shared" si="6042"/>
        <v>150</v>
      </c>
      <c r="BH274" s="269">
        <f>U274</f>
        <v>0</v>
      </c>
      <c r="BI274" s="269">
        <f t="shared" ref="BI274" si="6133">V274</f>
        <v>0</v>
      </c>
      <c r="BJ274" s="269">
        <f t="shared" ref="BJ274" si="6134">W274</f>
        <v>0</v>
      </c>
      <c r="BK274" s="269">
        <f t="shared" ref="BK274" si="6135">X274</f>
        <v>0</v>
      </c>
      <c r="BL274" s="269">
        <v>0</v>
      </c>
      <c r="BM274" s="231">
        <f t="shared" si="6046"/>
        <v>259.73500000000001</v>
      </c>
      <c r="BN274" s="930">
        <f t="shared" ref="BN274" si="6136">SUM(BF274:BM274)-BH274-BJ274</f>
        <v>2459.7350000000001</v>
      </c>
      <c r="BO274" s="269">
        <f t="shared" si="6048"/>
        <v>0</v>
      </c>
      <c r="BP274" s="269">
        <f t="shared" si="6049"/>
        <v>0</v>
      </c>
      <c r="BQ274" s="269">
        <f t="shared" ref="BQ274" si="6137">Y274</f>
        <v>0</v>
      </c>
      <c r="BR274" s="269">
        <f t="shared" ref="BR274" si="6138">Z274</f>
        <v>0</v>
      </c>
      <c r="BS274" s="269">
        <f t="shared" ref="BS274" si="6139">AA274</f>
        <v>0</v>
      </c>
      <c r="BT274" s="269">
        <f t="shared" ref="BT274" si="6140">AB274</f>
        <v>0</v>
      </c>
      <c r="BU274" s="269">
        <f t="shared" ref="BU274" si="6141">AM274+AR274</f>
        <v>0</v>
      </c>
      <c r="BV274" s="231">
        <f t="shared" si="6055"/>
        <v>0</v>
      </c>
      <c r="BW274" s="269">
        <f t="shared" ref="BW274" si="6142">SUM(BO274:BV274)-BQ274-BS274</f>
        <v>0</v>
      </c>
      <c r="BX274" s="970">
        <f t="shared" si="6057"/>
        <v>0</v>
      </c>
      <c r="BY274" s="971">
        <f t="shared" si="6058"/>
        <v>0</v>
      </c>
      <c r="BZ274" s="971">
        <f t="shared" ref="BZ274" si="6143">AC274</f>
        <v>0</v>
      </c>
      <c r="CA274" s="971">
        <f t="shared" ref="CA274" si="6144">AD274</f>
        <v>0</v>
      </c>
      <c r="CB274" s="971">
        <f t="shared" ref="CB274" si="6145">AE274</f>
        <v>0</v>
      </c>
      <c r="CC274" s="971">
        <f t="shared" ref="CC274" si="6146">AF274</f>
        <v>0</v>
      </c>
      <c r="CD274" s="971">
        <f t="shared" ref="CD274" si="6147">AN274+AS274</f>
        <v>0</v>
      </c>
      <c r="CE274" s="971">
        <f t="shared" ref="CE274" si="6148">(BX274+CA274+CC274)*0.1267</f>
        <v>0</v>
      </c>
      <c r="CF274" s="971">
        <f t="shared" ref="CF274" si="6149">SUM(BX274:CE274)-BZ274-CB274</f>
        <v>0</v>
      </c>
      <c r="CG274" s="971">
        <f t="shared" ref="CG274" si="6150">(($F274/30)*$I274)*N274</f>
        <v>0</v>
      </c>
      <c r="CH274" s="971">
        <f t="shared" si="6067"/>
        <v>0</v>
      </c>
      <c r="CI274" s="971">
        <f>+AG274</f>
        <v>0</v>
      </c>
      <c r="CJ274" s="971">
        <f t="shared" ref="CJ274" si="6151">AH274</f>
        <v>0</v>
      </c>
      <c r="CK274" s="971">
        <f t="shared" ref="CK274" si="6152">AI274</f>
        <v>0</v>
      </c>
      <c r="CL274" s="971">
        <f t="shared" ref="CL274" si="6153">AJ274</f>
        <v>0</v>
      </c>
      <c r="CM274" s="971">
        <f t="shared" ref="CM274" si="6154">AO274+AT274</f>
        <v>0</v>
      </c>
      <c r="CN274" s="971">
        <f t="shared" ref="CN274" si="6155">(CG274+CJ274+CL274)*0.1267</f>
        <v>0</v>
      </c>
      <c r="CO274" s="972">
        <f t="shared" ref="CO274" si="6156">SUM(CG274:CN274)-CI274-CK274</f>
        <v>0</v>
      </c>
      <c r="CP274" s="265"/>
      <c r="CQ274" s="228" t="s">
        <v>16</v>
      </c>
      <c r="CR274" s="231">
        <f t="shared" si="6074"/>
        <v>0</v>
      </c>
      <c r="CS274" s="231">
        <f t="shared" si="6075"/>
        <v>0</v>
      </c>
      <c r="CT274" s="231">
        <f t="shared" si="6076"/>
        <v>0</v>
      </c>
      <c r="CU274" s="231">
        <f t="shared" si="6077"/>
        <v>0</v>
      </c>
      <c r="CV274" s="231">
        <f t="shared" si="6078"/>
        <v>0</v>
      </c>
      <c r="CW274" s="231">
        <f t="shared" si="6079"/>
        <v>0</v>
      </c>
      <c r="CX274" s="231">
        <f t="shared" si="6080"/>
        <v>0</v>
      </c>
      <c r="CY274" s="231">
        <f t="shared" ref="CY274" si="6157">IF($CQ274="PROQUIMA",$BD274+$BM274+$BV274+$CE274+CN274,0)</f>
        <v>0</v>
      </c>
      <c r="CZ274" s="231">
        <f t="shared" ref="CZ274" si="6158">SUM(CR274:CY274)-CT274-CV274</f>
        <v>0</v>
      </c>
      <c r="DA274" s="231">
        <f t="shared" si="6083"/>
        <v>2050</v>
      </c>
      <c r="DB274" s="231">
        <f t="shared" si="6084"/>
        <v>150</v>
      </c>
      <c r="DC274" s="269">
        <f t="shared" si="6085"/>
        <v>0</v>
      </c>
      <c r="DD274" s="269">
        <f t="shared" si="6086"/>
        <v>0</v>
      </c>
      <c r="DE274" s="269">
        <f t="shared" si="6087"/>
        <v>0</v>
      </c>
      <c r="DF274" s="231">
        <f t="shared" si="6088"/>
        <v>0</v>
      </c>
      <c r="DG274" s="231">
        <f t="shared" si="6089"/>
        <v>0</v>
      </c>
      <c r="DH274" s="231">
        <f t="shared" si="6090"/>
        <v>259.73500000000001</v>
      </c>
      <c r="DI274" s="231">
        <f t="shared" ref="DI274" si="6159">SUM(DA274:DH274)-DC274-DE274</f>
        <v>2459.7350000000001</v>
      </c>
      <c r="DJ274" s="240">
        <f t="shared" si="6092"/>
        <v>0</v>
      </c>
      <c r="DK274" s="240">
        <f t="shared" si="6093"/>
        <v>0</v>
      </c>
      <c r="DL274" s="240">
        <f t="shared" si="6094"/>
        <v>0</v>
      </c>
      <c r="DM274" s="240">
        <f t="shared" si="6095"/>
        <v>0</v>
      </c>
      <c r="DN274" s="240">
        <f t="shared" si="6096"/>
        <v>0</v>
      </c>
      <c r="DO274" s="240">
        <f t="shared" si="6097"/>
        <v>0</v>
      </c>
      <c r="DP274" s="240">
        <f t="shared" si="6098"/>
        <v>0</v>
      </c>
      <c r="DQ274" s="240">
        <f t="shared" si="6099"/>
        <v>0</v>
      </c>
      <c r="DR274" s="240">
        <f t="shared" ref="DR274" si="6160">SUM(DJ274:DQ274)-DL274-DN274</f>
        <v>0</v>
      </c>
      <c r="DS274" s="271"/>
      <c r="DT274" s="272"/>
      <c r="DU274" s="272"/>
      <c r="DV274" s="272"/>
      <c r="DW274" s="272"/>
      <c r="DX274" s="272"/>
      <c r="DY274" s="272"/>
      <c r="DZ274" s="272"/>
      <c r="EA274" s="272"/>
      <c r="EB274" s="272"/>
      <c r="EC274" s="272"/>
      <c r="ED274" s="272"/>
      <c r="EE274" s="272"/>
      <c r="EF274" s="272"/>
      <c r="EG274" s="272"/>
      <c r="EH274" s="272"/>
      <c r="EI274" s="272"/>
      <c r="EJ274" s="273"/>
      <c r="EK274" s="265"/>
      <c r="EL274" s="1485">
        <v>10.15</v>
      </c>
      <c r="EM274" s="228"/>
      <c r="EN274" s="229"/>
      <c r="EO274" s="228">
        <f>37.5*2</f>
        <v>75</v>
      </c>
      <c r="EP274" s="229"/>
      <c r="EQ274" s="229"/>
      <c r="ER274" s="229"/>
      <c r="ES274" s="229"/>
      <c r="ET274" s="229"/>
      <c r="EU274" s="229">
        <f t="shared" ref="EU274" si="6161">+EP274+EQ274+ER274</f>
        <v>0</v>
      </c>
      <c r="EV274" s="913"/>
      <c r="EW274" s="237">
        <f t="shared" ref="EW274" si="6162">IF($I274&lt;=15,EL274/2,EL274)</f>
        <v>5.0750000000000002</v>
      </c>
      <c r="EX274" s="237">
        <f t="shared" ref="EX274" si="6163">IF($I274&lt;=15,EM274/2,EM274)</f>
        <v>0</v>
      </c>
      <c r="EY274" s="237">
        <f t="shared" ref="EY274" si="6164">IF($I274&lt;=15,EN274/2,EN274)</f>
        <v>0</v>
      </c>
      <c r="EZ274" s="237">
        <f t="shared" ref="EZ274" si="6165">IF($I274&lt;=15,EO274/2,EO274)</f>
        <v>37.5</v>
      </c>
      <c r="FA274" s="237">
        <f t="shared" ref="FA274" si="6166">IF($I274&lt;=15,EP274/2,EP274)</f>
        <v>0</v>
      </c>
      <c r="FB274" s="237">
        <f t="shared" ref="FB274" si="6167">IF($I274&lt;=15,EQ274/2,EQ274)</f>
        <v>0</v>
      </c>
      <c r="FC274" s="237">
        <f t="shared" ref="FC274" si="6168">IF($I274&lt;=15,ER274/2,ER274)</f>
        <v>0</v>
      </c>
      <c r="FD274" s="237">
        <f t="shared" ref="FD274" si="6169">IF($I274&lt;=15,ES274/2,ES274)</f>
        <v>0</v>
      </c>
      <c r="FE274" s="237">
        <f>IF($I274&lt;=15,ET274/2,ET274)</f>
        <v>0</v>
      </c>
      <c r="FF274" s="237">
        <f t="shared" ref="FF274" si="6170">IF($I274&lt;=15,EU274/2,EU274)</f>
        <v>0</v>
      </c>
      <c r="FG274" s="247"/>
      <c r="FH274" s="247"/>
      <c r="FI274" s="247"/>
      <c r="FJ274" s="247"/>
      <c r="FK274" s="247"/>
      <c r="FL274" s="247"/>
      <c r="FN274" s="1370">
        <f t="shared" ref="FN274" si="6171">(((F274/30/8)*1.5)*(Q274+U274+Y274))-(AZ274+BI274+BR274)</f>
        <v>0</v>
      </c>
      <c r="FO274" s="1370">
        <f t="shared" ref="FO274" si="6172">(((F274/30/8)*2)*(S274+W274+AA274))-(BB274+BK274+BT274)</f>
        <v>0</v>
      </c>
      <c r="FP274" s="1371">
        <f t="shared" ref="FP274" si="6173">(SUM(AW274:CF274))-(SUM(CR274:DR274))</f>
        <v>0</v>
      </c>
      <c r="FQ274" s="1370">
        <f t="shared" ref="FQ274" si="6174">(F274/30*I274)-(CR274+DA274+DJ274)</f>
        <v>0</v>
      </c>
      <c r="FR274" s="1372">
        <f>(SUM(EL274:EU274))-((SUM(EW274:FF274))*$FR$5)</f>
        <v>42.575000000000003</v>
      </c>
    </row>
    <row r="275" spans="1:174" s="246" customFormat="1" ht="15" customHeight="1" outlineLevel="1">
      <c r="A275" s="246">
        <v>302050</v>
      </c>
      <c r="B275" s="302"/>
      <c r="C275" s="1175"/>
      <c r="D275" s="265" t="s">
        <v>540</v>
      </c>
      <c r="F275" s="959">
        <f>SUM(F273:F274)</f>
        <v>8200</v>
      </c>
      <c r="G275" s="959">
        <f t="shared" ref="G275:H275" si="6175">SUM(G273:G274)</f>
        <v>1100</v>
      </c>
      <c r="H275" s="959">
        <f t="shared" si="6175"/>
        <v>9300</v>
      </c>
      <c r="I275" s="877"/>
      <c r="J275" s="961"/>
      <c r="K275" s="1177"/>
      <c r="L275" s="1177"/>
      <c r="M275" s="1178"/>
      <c r="N275" s="1178"/>
      <c r="O275" s="1177"/>
      <c r="P275" s="756"/>
      <c r="Q275" s="959">
        <f t="shared" ref="Q275" si="6176">SUM(Q273:Q274)</f>
        <v>0</v>
      </c>
      <c r="R275" s="959">
        <f t="shared" ref="R275" si="6177">SUM(R273:R274)</f>
        <v>0</v>
      </c>
      <c r="S275" s="959">
        <f t="shared" ref="S275" si="6178">SUM(S273:S274)</f>
        <v>0</v>
      </c>
      <c r="T275" s="959">
        <f t="shared" ref="T275" si="6179">SUM(T273:T274)</f>
        <v>0</v>
      </c>
      <c r="U275" s="959">
        <f t="shared" ref="U275" si="6180">SUM(U273:U274)</f>
        <v>0</v>
      </c>
      <c r="V275" s="959">
        <f t="shared" ref="V275" si="6181">SUM(V273:V274)</f>
        <v>0</v>
      </c>
      <c r="W275" s="959">
        <f t="shared" ref="W275" si="6182">SUM(W273:W274)</f>
        <v>0</v>
      </c>
      <c r="X275" s="959">
        <f t="shared" ref="X275" si="6183">SUM(X273:X274)</f>
        <v>0</v>
      </c>
      <c r="Y275" s="959">
        <f t="shared" ref="Y275" si="6184">SUM(Y273:Y274)</f>
        <v>0</v>
      </c>
      <c r="Z275" s="959">
        <f t="shared" ref="Z275" si="6185">SUM(Z273:Z274)</f>
        <v>0</v>
      </c>
      <c r="AA275" s="959">
        <f t="shared" ref="AA275" si="6186">SUM(AA273:AA274)</f>
        <v>0</v>
      </c>
      <c r="AB275" s="959">
        <f t="shared" ref="AB275" si="6187">SUM(AB273:AB274)</f>
        <v>0</v>
      </c>
      <c r="AC275" s="959">
        <f t="shared" ref="AC275" si="6188">SUM(AC273:AC274)</f>
        <v>0</v>
      </c>
      <c r="AD275" s="959">
        <f t="shared" ref="AD275" si="6189">SUM(AD273:AD274)</f>
        <v>0</v>
      </c>
      <c r="AE275" s="959">
        <f t="shared" ref="AE275" si="6190">SUM(AE273:AE274)</f>
        <v>0</v>
      </c>
      <c r="AF275" s="959">
        <f t="shared" ref="AF275" si="6191">SUM(AF273:AF274)</f>
        <v>0</v>
      </c>
      <c r="AG275" s="959">
        <f t="shared" ref="AG275" si="6192">SUM(AG273:AG274)</f>
        <v>0</v>
      </c>
      <c r="AH275" s="959">
        <f t="shared" ref="AH275" si="6193">SUM(AH273:AH274)</f>
        <v>0</v>
      </c>
      <c r="AI275" s="959">
        <f t="shared" ref="AI275" si="6194">SUM(AI273:AI274)</f>
        <v>0</v>
      </c>
      <c r="AJ275" s="959">
        <f t="shared" ref="AJ275" si="6195">SUM(AJ273:AJ274)</f>
        <v>0</v>
      </c>
      <c r="AK275" s="959">
        <f t="shared" ref="AK275" si="6196">SUM(AK273:AK274)</f>
        <v>0</v>
      </c>
      <c r="AL275" s="959">
        <f t="shared" ref="AL275" si="6197">SUM(AL273:AL274)</f>
        <v>0</v>
      </c>
      <c r="AM275" s="959">
        <f t="shared" ref="AM275" si="6198">SUM(AM273:AM274)</f>
        <v>0</v>
      </c>
      <c r="AN275" s="959">
        <f t="shared" ref="AN275" si="6199">SUM(AN273:AN274)</f>
        <v>0</v>
      </c>
      <c r="AO275" s="959">
        <f t="shared" ref="AO275" si="6200">SUM(AO273:AO274)</f>
        <v>0</v>
      </c>
      <c r="AP275" s="959">
        <f t="shared" ref="AP275" si="6201">SUM(AP273:AP274)</f>
        <v>0</v>
      </c>
      <c r="AQ275" s="959">
        <f t="shared" ref="AQ275" si="6202">SUM(AQ273:AQ274)</f>
        <v>0</v>
      </c>
      <c r="AR275" s="959">
        <f t="shared" ref="AR275" si="6203">SUM(AR273:AR274)</f>
        <v>0</v>
      </c>
      <c r="AS275" s="959">
        <f t="shared" ref="AS275" si="6204">SUM(AS273:AS274)</f>
        <v>0</v>
      </c>
      <c r="AT275" s="959">
        <f t="shared" ref="AT275" si="6205">SUM(AT273:AT274)</f>
        <v>0</v>
      </c>
      <c r="AU275" s="959">
        <f t="shared" ref="AU275" si="6206">SUM(AU273:AU274)</f>
        <v>0</v>
      </c>
      <c r="AV275" s="959">
        <f t="shared" ref="AV275" si="6207">SUM(AV273:AV274)</f>
        <v>0</v>
      </c>
      <c r="AW275" s="959">
        <f t="shared" ref="AW275" si="6208">SUM(AW273:AW274)</f>
        <v>0</v>
      </c>
      <c r="AX275" s="959">
        <f t="shared" ref="AX275" si="6209">SUM(AX273:AX274)</f>
        <v>0</v>
      </c>
      <c r="AY275" s="959">
        <f t="shared" ref="AY275" si="6210">SUM(AY273:AY274)</f>
        <v>0</v>
      </c>
      <c r="AZ275" s="959">
        <f t="shared" ref="AZ275" si="6211">SUM(AZ273:AZ274)</f>
        <v>0</v>
      </c>
      <c r="BA275" s="959">
        <f t="shared" ref="BA275" si="6212">SUM(BA273:BA274)</f>
        <v>0</v>
      </c>
      <c r="BB275" s="959">
        <f t="shared" ref="BB275" si="6213">SUM(BB273:BB274)</f>
        <v>0</v>
      </c>
      <c r="BC275" s="959">
        <f t="shared" ref="BC275" si="6214">SUM(BC273:BC274)</f>
        <v>0</v>
      </c>
      <c r="BD275" s="959">
        <f t="shared" ref="BD275" si="6215">SUM(BD273:BD274)</f>
        <v>0</v>
      </c>
      <c r="BE275" s="959">
        <f t="shared" ref="BE275" si="6216">SUM(BE273:BE274)</f>
        <v>0</v>
      </c>
      <c r="BF275" s="959">
        <f t="shared" ref="BF275" si="6217">SUM(BF273:BF274)</f>
        <v>4100</v>
      </c>
      <c r="BG275" s="959">
        <f t="shared" ref="BG275" si="6218">SUM(BG273:BG274)</f>
        <v>550</v>
      </c>
      <c r="BH275" s="959">
        <f t="shared" ref="BH275" si="6219">SUM(BH273:BH274)</f>
        <v>0</v>
      </c>
      <c r="BI275" s="959">
        <f t="shared" ref="BI275" si="6220">SUM(BI273:BI274)</f>
        <v>0</v>
      </c>
      <c r="BJ275" s="959">
        <f t="shared" ref="BJ275" si="6221">SUM(BJ273:BJ274)</f>
        <v>0</v>
      </c>
      <c r="BK275" s="959">
        <f t="shared" ref="BK275" si="6222">SUM(BK273:BK274)</f>
        <v>0</v>
      </c>
      <c r="BL275" s="959">
        <f t="shared" ref="BL275" si="6223">SUM(BL273:BL274)</f>
        <v>0</v>
      </c>
      <c r="BM275" s="959">
        <f t="shared" ref="BM275" si="6224">SUM(BM273:BM274)</f>
        <v>519.47</v>
      </c>
      <c r="BN275" s="959">
        <f t="shared" ref="BN275" si="6225">SUM(BN273:BN274)</f>
        <v>5169.47</v>
      </c>
      <c r="BO275" s="959">
        <f t="shared" ref="BO275" si="6226">SUM(BO273:BO274)</f>
        <v>0</v>
      </c>
      <c r="BP275" s="959">
        <f t="shared" ref="BP275" si="6227">SUM(BP273:BP274)</f>
        <v>0</v>
      </c>
      <c r="BQ275" s="959">
        <f t="shared" ref="BQ275" si="6228">SUM(BQ273:BQ274)</f>
        <v>0</v>
      </c>
      <c r="BR275" s="959">
        <f t="shared" ref="BR275" si="6229">SUM(BR273:BR274)</f>
        <v>0</v>
      </c>
      <c r="BS275" s="959">
        <f t="shared" ref="BS275" si="6230">SUM(BS273:BS274)</f>
        <v>0</v>
      </c>
      <c r="BT275" s="959">
        <f t="shared" ref="BT275" si="6231">SUM(BT273:BT274)</f>
        <v>0</v>
      </c>
      <c r="BU275" s="959">
        <f t="shared" ref="BU275" si="6232">SUM(BU273:BU274)</f>
        <v>0</v>
      </c>
      <c r="BV275" s="959">
        <f t="shared" ref="BV275" si="6233">SUM(BV273:BV274)</f>
        <v>0</v>
      </c>
      <c r="BW275" s="959">
        <f t="shared" ref="BW275" si="6234">SUM(BW273:BW274)</f>
        <v>0</v>
      </c>
      <c r="BX275" s="959">
        <f t="shared" ref="BX275" si="6235">SUM(BX273:BX274)</f>
        <v>0</v>
      </c>
      <c r="BY275" s="959">
        <f t="shared" ref="BY275" si="6236">SUM(BY273:BY274)</f>
        <v>0</v>
      </c>
      <c r="BZ275" s="959">
        <f t="shared" ref="BZ275" si="6237">SUM(BZ273:BZ274)</f>
        <v>0</v>
      </c>
      <c r="CA275" s="959">
        <f t="shared" ref="CA275" si="6238">SUM(CA273:CA274)</f>
        <v>0</v>
      </c>
      <c r="CB275" s="959">
        <f t="shared" ref="CB275" si="6239">SUM(CB273:CB274)</f>
        <v>0</v>
      </c>
      <c r="CC275" s="959">
        <f t="shared" ref="CC275" si="6240">SUM(CC273:CC274)</f>
        <v>0</v>
      </c>
      <c r="CD275" s="959">
        <f t="shared" ref="CD275" si="6241">SUM(CD273:CD274)</f>
        <v>0</v>
      </c>
      <c r="CE275" s="959">
        <f t="shared" ref="CE275" si="6242">SUM(CE273:CE274)</f>
        <v>0</v>
      </c>
      <c r="CF275" s="959">
        <f t="shared" ref="CF275" si="6243">SUM(CF273:CF274)</f>
        <v>0</v>
      </c>
      <c r="CG275" s="959">
        <f t="shared" ref="CG275" si="6244">SUM(CG273:CG274)</f>
        <v>0</v>
      </c>
      <c r="CH275" s="959">
        <f t="shared" ref="CH275" si="6245">SUM(CH273:CH274)</f>
        <v>0</v>
      </c>
      <c r="CI275" s="959">
        <f t="shared" ref="CI275" si="6246">SUM(CI273:CI274)</f>
        <v>0</v>
      </c>
      <c r="CJ275" s="959">
        <f t="shared" ref="CJ275" si="6247">SUM(CJ273:CJ274)</f>
        <v>0</v>
      </c>
      <c r="CK275" s="959">
        <f t="shared" ref="CK275" si="6248">SUM(CK273:CK274)</f>
        <v>0</v>
      </c>
      <c r="CL275" s="959">
        <f t="shared" ref="CL275" si="6249">SUM(CL273:CL274)</f>
        <v>0</v>
      </c>
      <c r="CM275" s="959">
        <f t="shared" ref="CM275" si="6250">SUM(CM273:CM274)</f>
        <v>0</v>
      </c>
      <c r="CN275" s="959">
        <f t="shared" ref="CN275" si="6251">SUM(CN273:CN274)</f>
        <v>0</v>
      </c>
      <c r="CO275" s="959">
        <f t="shared" ref="CO275" si="6252">SUM(CO273:CO274)</f>
        <v>0</v>
      </c>
      <c r="CP275" s="959">
        <f t="shared" ref="CP275" si="6253">SUM(CP273:CP274)</f>
        <v>0</v>
      </c>
      <c r="CQ275" s="959">
        <f t="shared" ref="CQ275" si="6254">SUM(CQ273:CQ274)</f>
        <v>0</v>
      </c>
      <c r="CR275" s="959">
        <f t="shared" ref="CR275" si="6255">SUM(CR273:CR274)</f>
        <v>0</v>
      </c>
      <c r="CS275" s="959">
        <f t="shared" ref="CS275" si="6256">SUM(CS273:CS274)</f>
        <v>0</v>
      </c>
      <c r="CT275" s="959">
        <f t="shared" ref="CT275" si="6257">SUM(CT273:CT274)</f>
        <v>0</v>
      </c>
      <c r="CU275" s="959">
        <f t="shared" ref="CU275" si="6258">SUM(CU273:CU274)</f>
        <v>0</v>
      </c>
      <c r="CV275" s="959">
        <f t="shared" ref="CV275" si="6259">SUM(CV273:CV274)</f>
        <v>0</v>
      </c>
      <c r="CW275" s="959">
        <f t="shared" ref="CW275" si="6260">SUM(CW273:CW274)</f>
        <v>0</v>
      </c>
      <c r="CX275" s="959">
        <f t="shared" ref="CX275" si="6261">SUM(CX273:CX274)</f>
        <v>0</v>
      </c>
      <c r="CY275" s="959">
        <f t="shared" ref="CY275" si="6262">SUM(CY273:CY274)</f>
        <v>0</v>
      </c>
      <c r="CZ275" s="959">
        <f t="shared" ref="CZ275" si="6263">SUM(CZ273:CZ274)</f>
        <v>0</v>
      </c>
      <c r="DA275" s="959">
        <f t="shared" ref="DA275" si="6264">SUM(DA273:DA274)</f>
        <v>4100</v>
      </c>
      <c r="DB275" s="959">
        <f t="shared" ref="DB275" si="6265">SUM(DB273:DB274)</f>
        <v>550</v>
      </c>
      <c r="DC275" s="959">
        <f t="shared" ref="DC275" si="6266">SUM(DC273:DC274)</f>
        <v>0</v>
      </c>
      <c r="DD275" s="959">
        <f t="shared" ref="DD275" si="6267">SUM(DD273:DD274)</f>
        <v>0</v>
      </c>
      <c r="DE275" s="959">
        <f t="shared" ref="DE275" si="6268">SUM(DE273:DE274)</f>
        <v>0</v>
      </c>
      <c r="DF275" s="959">
        <f t="shared" ref="DF275" si="6269">SUM(DF273:DF274)</f>
        <v>0</v>
      </c>
      <c r="DG275" s="959">
        <f t="shared" ref="DG275" si="6270">SUM(DG273:DG274)</f>
        <v>0</v>
      </c>
      <c r="DH275" s="959">
        <f t="shared" ref="DH275" si="6271">SUM(DH273:DH274)</f>
        <v>519.47</v>
      </c>
      <c r="DI275" s="959">
        <f t="shared" ref="DI275" si="6272">SUM(DI273:DI274)</f>
        <v>5169.47</v>
      </c>
      <c r="DJ275" s="959">
        <f t="shared" ref="DJ275" si="6273">SUM(DJ273:DJ274)</f>
        <v>0</v>
      </c>
      <c r="DK275" s="959">
        <f t="shared" ref="DK275" si="6274">SUM(DK273:DK274)</f>
        <v>0</v>
      </c>
      <c r="DL275" s="959">
        <f t="shared" ref="DL275" si="6275">SUM(DL273:DL274)</f>
        <v>0</v>
      </c>
      <c r="DM275" s="959">
        <f t="shared" ref="DM275" si="6276">SUM(DM273:DM274)</f>
        <v>0</v>
      </c>
      <c r="DN275" s="959">
        <f t="shared" ref="DN275" si="6277">SUM(DN273:DN274)</f>
        <v>0</v>
      </c>
      <c r="DO275" s="959">
        <f t="shared" ref="DO275" si="6278">SUM(DO273:DO274)</f>
        <v>0</v>
      </c>
      <c r="DP275" s="959">
        <f t="shared" ref="DP275" si="6279">SUM(DP273:DP274)</f>
        <v>0</v>
      </c>
      <c r="DQ275" s="959">
        <f t="shared" ref="DQ275" si="6280">SUM(DQ273:DQ274)</f>
        <v>0</v>
      </c>
      <c r="DR275" s="959">
        <f t="shared" ref="DR275" si="6281">SUM(DR273:DR274)</f>
        <v>0</v>
      </c>
      <c r="DS275" s="959">
        <f t="shared" ref="DS275" si="6282">SUM(DS273:DS274)</f>
        <v>0</v>
      </c>
      <c r="DT275" s="959">
        <f t="shared" ref="DT275" si="6283">SUM(DT273:DT274)</f>
        <v>0</v>
      </c>
      <c r="DU275" s="959">
        <f t="shared" ref="DU275" si="6284">SUM(DU273:DU274)</f>
        <v>0</v>
      </c>
      <c r="DV275" s="959">
        <f t="shared" ref="DV275" si="6285">SUM(DV273:DV274)</f>
        <v>0</v>
      </c>
      <c r="DW275" s="959">
        <f t="shared" ref="DW275" si="6286">SUM(DW273:DW274)</f>
        <v>0</v>
      </c>
      <c r="DX275" s="959">
        <f t="shared" ref="DX275" si="6287">SUM(DX273:DX274)</f>
        <v>0</v>
      </c>
      <c r="DY275" s="959">
        <f t="shared" ref="DY275" si="6288">SUM(DY273:DY274)</f>
        <v>0</v>
      </c>
      <c r="DZ275" s="959">
        <f t="shared" ref="DZ275" si="6289">SUM(DZ273:DZ274)</f>
        <v>0</v>
      </c>
      <c r="EA275" s="959">
        <f t="shared" ref="EA275" si="6290">SUM(EA273:EA274)</f>
        <v>0</v>
      </c>
      <c r="EB275" s="959">
        <f t="shared" ref="EB275" si="6291">SUM(EB273:EB274)</f>
        <v>0</v>
      </c>
      <c r="EC275" s="959">
        <f t="shared" ref="EC275" si="6292">SUM(EC273:EC274)</f>
        <v>0</v>
      </c>
      <c r="ED275" s="959">
        <f t="shared" ref="ED275" si="6293">SUM(ED273:ED274)</f>
        <v>0</v>
      </c>
      <c r="EE275" s="959">
        <f t="shared" ref="EE275" si="6294">SUM(EE273:EE274)</f>
        <v>0</v>
      </c>
      <c r="EF275" s="959">
        <f t="shared" ref="EF275" si="6295">SUM(EF273:EF274)</f>
        <v>0</v>
      </c>
      <c r="EG275" s="959">
        <f t="shared" ref="EG275" si="6296">SUM(EG273:EG274)</f>
        <v>0</v>
      </c>
      <c r="EH275" s="959">
        <f t="shared" ref="EH275" si="6297">SUM(EH273:EH274)</f>
        <v>0</v>
      </c>
      <c r="EI275" s="959">
        <f t="shared" ref="EI275" si="6298">SUM(EI273:EI274)</f>
        <v>0</v>
      </c>
      <c r="EJ275" s="959">
        <f t="shared" ref="EJ275" si="6299">SUM(EJ273:EJ274)</f>
        <v>0</v>
      </c>
      <c r="EK275" s="959">
        <f t="shared" ref="EK275" si="6300">SUM(EK273:EK274)</f>
        <v>0</v>
      </c>
      <c r="EL275" s="959">
        <f t="shared" ref="EL275" si="6301">SUM(EL273:EL274)</f>
        <v>28.439999999999998</v>
      </c>
      <c r="EM275" s="959">
        <f t="shared" ref="EM275" si="6302">SUM(EM273:EM274)</f>
        <v>0</v>
      </c>
      <c r="EN275" s="959">
        <f t="shared" ref="EN275" si="6303">SUM(EN273:EN274)</f>
        <v>0</v>
      </c>
      <c r="EO275" s="959">
        <f t="shared" ref="EO275" si="6304">SUM(EO273:EO274)</f>
        <v>75</v>
      </c>
      <c r="EP275" s="959">
        <f t="shared" ref="EP275" si="6305">SUM(EP273:EP274)</f>
        <v>0</v>
      </c>
      <c r="EQ275" s="959">
        <f t="shared" ref="EQ275" si="6306">SUM(EQ273:EQ274)</f>
        <v>0</v>
      </c>
      <c r="ER275" s="959">
        <f t="shared" ref="ER275" si="6307">SUM(ER273:ER274)</f>
        <v>0</v>
      </c>
      <c r="ES275" s="959">
        <f t="shared" ref="ES275" si="6308">SUM(ES273:ES274)</f>
        <v>0</v>
      </c>
      <c r="ET275" s="959">
        <f t="shared" ref="ET275" si="6309">SUM(ET273:ET274)</f>
        <v>0</v>
      </c>
      <c r="EU275" s="959">
        <f t="shared" ref="EU275" si="6310">SUM(EU273:EU274)</f>
        <v>0</v>
      </c>
      <c r="EV275" s="959">
        <f t="shared" ref="EV275" si="6311">SUM(EV273:EV274)</f>
        <v>0</v>
      </c>
      <c r="EW275" s="959">
        <f t="shared" ref="EW275" si="6312">SUM(EW273:EW274)</f>
        <v>14.219999999999999</v>
      </c>
      <c r="EX275" s="959">
        <f t="shared" ref="EX275" si="6313">SUM(EX273:EX274)</f>
        <v>0</v>
      </c>
      <c r="EY275" s="959">
        <f t="shared" ref="EY275" si="6314">SUM(EY273:EY274)</f>
        <v>0</v>
      </c>
      <c r="EZ275" s="959">
        <f t="shared" ref="EZ275" si="6315">SUM(EZ273:EZ274)</f>
        <v>37.5</v>
      </c>
      <c r="FA275" s="959">
        <f t="shared" ref="FA275" si="6316">SUM(FA273:FA274)</f>
        <v>0</v>
      </c>
      <c r="FB275" s="959">
        <f t="shared" ref="FB275" si="6317">SUM(FB273:FB274)</f>
        <v>0</v>
      </c>
      <c r="FC275" s="959">
        <f t="shared" ref="FC275" si="6318">SUM(FC273:FC274)</f>
        <v>0</v>
      </c>
      <c r="FD275" s="959">
        <f t="shared" ref="FD275" si="6319">SUM(FD273:FD274)</f>
        <v>0</v>
      </c>
      <c r="FE275" s="959">
        <f t="shared" ref="FE275" si="6320">SUM(FE273:FE274)</f>
        <v>0</v>
      </c>
      <c r="FF275" s="959">
        <f t="shared" ref="FF275" si="6321">SUM(FF273:FF274)</f>
        <v>0</v>
      </c>
      <c r="FG275" s="1182"/>
      <c r="FH275" s="1182"/>
      <c r="FI275" s="1182"/>
      <c r="FJ275" s="1182"/>
      <c r="FK275" s="1182"/>
      <c r="FL275" s="1183"/>
    </row>
    <row r="276" spans="1:174" s="246" customFormat="1" ht="15" customHeight="1" outlineLevel="1">
      <c r="B276" s="302"/>
      <c r="C276" s="1175"/>
      <c r="D276" s="265"/>
      <c r="F276" s="877"/>
      <c r="G276" s="877"/>
      <c r="H276" s="877"/>
      <c r="I276" s="877"/>
      <c r="J276" s="961"/>
      <c r="K276" s="1177"/>
      <c r="L276" s="1177"/>
      <c r="M276" s="1178"/>
      <c r="N276" s="1178"/>
      <c r="O276" s="1177"/>
      <c r="P276" s="756"/>
      <c r="Q276" s="1179"/>
      <c r="R276" s="877"/>
      <c r="S276" s="1180"/>
      <c r="T276" s="877"/>
      <c r="U276" s="1180"/>
      <c r="V276" s="877"/>
      <c r="W276" s="1180"/>
      <c r="X276" s="984"/>
      <c r="Y276" s="1180"/>
      <c r="Z276" s="877"/>
      <c r="AA276" s="1181"/>
      <c r="AB276" s="877"/>
      <c r="AC276" s="1193"/>
      <c r="AD276" s="877"/>
      <c r="AE276" s="1194"/>
      <c r="AF276" s="877"/>
      <c r="AG276" s="915"/>
      <c r="AH276" s="915"/>
      <c r="AI276" s="1194"/>
      <c r="AJ276" s="915"/>
      <c r="AK276" s="919"/>
      <c r="AL276" s="919"/>
      <c r="AM276" s="919"/>
      <c r="AN276" s="919"/>
      <c r="AO276" s="919"/>
      <c r="AP276" s="919"/>
      <c r="AQ276" s="919"/>
      <c r="AR276" s="919"/>
      <c r="AS276" s="919"/>
      <c r="AT276" s="919"/>
      <c r="AU276" s="951"/>
      <c r="AV276" s="1186"/>
      <c r="AW276" s="877"/>
      <c r="AX276" s="984"/>
      <c r="AY276" s="877"/>
      <c r="AZ276" s="877"/>
      <c r="BA276" s="877"/>
      <c r="BB276" s="877"/>
      <c r="BC276" s="877"/>
      <c r="BD276" s="877"/>
      <c r="BE276" s="877"/>
      <c r="BF276" s="877"/>
      <c r="BG276" s="877"/>
      <c r="BH276" s="877"/>
      <c r="BI276" s="877"/>
      <c r="BJ276" s="877"/>
      <c r="BK276" s="877"/>
      <c r="BL276" s="877"/>
      <c r="BM276" s="877"/>
      <c r="BN276" s="951"/>
      <c r="BO276" s="877"/>
      <c r="BP276" s="877"/>
      <c r="BQ276" s="877"/>
      <c r="BR276" s="877"/>
      <c r="BS276" s="877"/>
      <c r="BT276" s="877"/>
      <c r="BU276" s="877"/>
      <c r="BV276" s="877"/>
      <c r="BW276" s="877"/>
      <c r="BX276" s="877"/>
      <c r="BY276" s="877"/>
      <c r="BZ276" s="877"/>
      <c r="CA276" s="877"/>
      <c r="CB276" s="877"/>
      <c r="CC276" s="877"/>
      <c r="CD276" s="877"/>
      <c r="CE276" s="877"/>
      <c r="CF276" s="877"/>
      <c r="CG276" s="915"/>
      <c r="CH276" s="915"/>
      <c r="CI276" s="915"/>
      <c r="CJ276" s="915"/>
      <c r="CK276" s="915"/>
      <c r="CL276" s="915"/>
      <c r="CM276" s="915"/>
      <c r="CN276" s="915"/>
      <c r="CO276" s="915"/>
      <c r="CR276" s="877"/>
      <c r="CS276" s="877"/>
      <c r="CT276" s="877"/>
      <c r="CU276" s="877"/>
      <c r="CV276" s="877"/>
      <c r="CW276" s="877"/>
      <c r="CX276" s="877"/>
      <c r="CY276" s="877"/>
      <c r="CZ276" s="877"/>
      <c r="DA276" s="877"/>
      <c r="DB276" s="877"/>
      <c r="DC276" s="877"/>
      <c r="DD276" s="877"/>
      <c r="DE276" s="877"/>
      <c r="DF276" s="877"/>
      <c r="DG276" s="877"/>
      <c r="DH276" s="877"/>
      <c r="DI276" s="877"/>
      <c r="DJ276" s="915"/>
      <c r="DK276" s="915"/>
      <c r="DL276" s="915"/>
      <c r="DM276" s="915"/>
      <c r="DN276" s="915"/>
      <c r="DO276" s="915"/>
      <c r="DP276" s="915"/>
      <c r="DQ276" s="915"/>
      <c r="DR276" s="915"/>
      <c r="DS276" s="915"/>
      <c r="DT276" s="915"/>
      <c r="DU276" s="915"/>
      <c r="DV276" s="915"/>
      <c r="DW276" s="915"/>
      <c r="DX276" s="915"/>
      <c r="DY276" s="915"/>
      <c r="DZ276" s="915"/>
      <c r="EA276" s="915"/>
      <c r="EB276" s="915"/>
      <c r="EC276" s="915"/>
      <c r="ED276" s="915"/>
      <c r="EE276" s="915"/>
      <c r="EF276" s="915"/>
      <c r="EG276" s="915"/>
      <c r="EH276" s="915"/>
      <c r="EI276" s="915"/>
      <c r="EJ276" s="915"/>
      <c r="ET276" s="913"/>
      <c r="EU276" s="1180"/>
      <c r="EW276" s="1180"/>
      <c r="EX276" s="1180"/>
      <c r="EY276" s="1180"/>
      <c r="EZ276" s="1180"/>
      <c r="FA276" s="1180"/>
      <c r="FB276" s="1180"/>
      <c r="FC276" s="1180"/>
      <c r="FD276" s="1180"/>
      <c r="FE276" s="1180"/>
      <c r="FF276" s="1180"/>
      <c r="FG276" s="1188"/>
      <c r="FH276" s="1188"/>
      <c r="FI276" s="1188"/>
      <c r="FJ276" s="1188"/>
      <c r="FK276" s="1188"/>
      <c r="FL276" s="1195"/>
    </row>
    <row r="277" spans="1:174" s="246" customFormat="1" ht="15" customHeight="1" outlineLevel="1">
      <c r="B277" s="302"/>
      <c r="C277" s="1197" t="s">
        <v>279</v>
      </c>
      <c r="D277" s="265"/>
      <c r="F277" s="877"/>
      <c r="G277" s="877"/>
      <c r="H277" s="877"/>
      <c r="I277" s="877"/>
      <c r="J277" s="961"/>
      <c r="K277" s="1177"/>
      <c r="L277" s="1177"/>
      <c r="M277" s="1178"/>
      <c r="N277" s="1178"/>
      <c r="O277" s="1177"/>
      <c r="P277" s="756"/>
      <c r="Q277" s="1179"/>
      <c r="R277" s="877"/>
      <c r="S277" s="1180"/>
      <c r="T277" s="877"/>
      <c r="U277" s="1180"/>
      <c r="V277" s="877"/>
      <c r="W277" s="1180"/>
      <c r="X277" s="984"/>
      <c r="Y277" s="1180"/>
      <c r="Z277" s="877"/>
      <c r="AA277" s="1181"/>
      <c r="AB277" s="877"/>
      <c r="AC277" s="1193"/>
      <c r="AD277" s="877"/>
      <c r="AE277" s="1194"/>
      <c r="AF277" s="877"/>
      <c r="AG277" s="915"/>
      <c r="AH277" s="915"/>
      <c r="AI277" s="1194"/>
      <c r="AJ277" s="915"/>
      <c r="AK277" s="919"/>
      <c r="AL277" s="919"/>
      <c r="AM277" s="919"/>
      <c r="AN277" s="919"/>
      <c r="AO277" s="919"/>
      <c r="AP277" s="919"/>
      <c r="AQ277" s="919"/>
      <c r="AR277" s="919"/>
      <c r="AS277" s="919"/>
      <c r="AT277" s="919"/>
      <c r="AU277" s="951"/>
      <c r="AV277" s="1186"/>
      <c r="AW277" s="877"/>
      <c r="AX277" s="984"/>
      <c r="AY277" s="877"/>
      <c r="AZ277" s="877"/>
      <c r="BA277" s="877"/>
      <c r="BB277" s="877"/>
      <c r="BC277" s="877"/>
      <c r="BD277" s="877"/>
      <c r="BE277" s="877"/>
      <c r="BF277" s="877"/>
      <c r="BG277" s="877"/>
      <c r="BH277" s="877"/>
      <c r="BI277" s="877"/>
      <c r="BJ277" s="877"/>
      <c r="BK277" s="877"/>
      <c r="BL277" s="877"/>
      <c r="BM277" s="877"/>
      <c r="BN277" s="951"/>
      <c r="BO277" s="877"/>
      <c r="BP277" s="877"/>
      <c r="BQ277" s="877"/>
      <c r="BR277" s="877"/>
      <c r="BS277" s="877"/>
      <c r="BT277" s="877"/>
      <c r="BU277" s="877"/>
      <c r="BV277" s="877"/>
      <c r="BW277" s="877"/>
      <c r="BX277" s="877"/>
      <c r="BY277" s="877"/>
      <c r="BZ277" s="877"/>
      <c r="CA277" s="877"/>
      <c r="CB277" s="877"/>
      <c r="CC277" s="877"/>
      <c r="CD277" s="877"/>
      <c r="CE277" s="877"/>
      <c r="CF277" s="877"/>
      <c r="CG277" s="915"/>
      <c r="CH277" s="915"/>
      <c r="CI277" s="915"/>
      <c r="CJ277" s="915"/>
      <c r="CK277" s="915"/>
      <c r="CL277" s="915"/>
      <c r="CM277" s="915"/>
      <c r="CN277" s="915"/>
      <c r="CO277" s="915"/>
      <c r="CR277" s="877"/>
      <c r="CS277" s="877"/>
      <c r="CT277" s="877"/>
      <c r="CU277" s="877"/>
      <c r="CV277" s="877"/>
      <c r="CW277" s="877"/>
      <c r="CX277" s="877"/>
      <c r="CY277" s="877"/>
      <c r="CZ277" s="877"/>
      <c r="DA277" s="877"/>
      <c r="DB277" s="877"/>
      <c r="DC277" s="877"/>
      <c r="DD277" s="877"/>
      <c r="DE277" s="877"/>
      <c r="DF277" s="877"/>
      <c r="DG277" s="877"/>
      <c r="DH277" s="877"/>
      <c r="DI277" s="877"/>
      <c r="DJ277" s="915"/>
      <c r="DK277" s="915"/>
      <c r="DL277" s="915"/>
      <c r="DM277" s="915"/>
      <c r="DN277" s="915"/>
      <c r="DO277" s="915"/>
      <c r="DP277" s="915"/>
      <c r="DQ277" s="915"/>
      <c r="DR277" s="915"/>
      <c r="DS277" s="915"/>
      <c r="DT277" s="915"/>
      <c r="DU277" s="915"/>
      <c r="DV277" s="915"/>
      <c r="DW277" s="915"/>
      <c r="DX277" s="915"/>
      <c r="DY277" s="915"/>
      <c r="DZ277" s="915"/>
      <c r="EA277" s="915"/>
      <c r="EB277" s="915"/>
      <c r="EC277" s="915"/>
      <c r="ED277" s="915"/>
      <c r="EE277" s="915"/>
      <c r="EF277" s="915"/>
      <c r="EG277" s="915"/>
      <c r="EH277" s="915"/>
      <c r="EI277" s="915"/>
      <c r="EJ277" s="915"/>
      <c r="ET277" s="913"/>
      <c r="EU277" s="1180"/>
      <c r="EW277" s="1180"/>
      <c r="EX277" s="1180"/>
      <c r="EY277" s="1180"/>
      <c r="EZ277" s="1180"/>
      <c r="FA277" s="1180"/>
      <c r="FB277" s="1180"/>
      <c r="FC277" s="1180"/>
      <c r="FD277" s="1180"/>
      <c r="FE277" s="1180"/>
      <c r="FF277" s="1180"/>
      <c r="FG277" s="1188"/>
      <c r="FH277" s="1188"/>
      <c r="FI277" s="1188"/>
      <c r="FJ277" s="1188"/>
      <c r="FK277" s="1188"/>
      <c r="FL277" s="1195"/>
    </row>
    <row r="278" spans="1:174" s="246" customFormat="1" ht="15" customHeight="1" outlineLevel="1">
      <c r="B278" s="302"/>
      <c r="C278" s="1196" t="s">
        <v>415</v>
      </c>
      <c r="D278" s="265"/>
      <c r="F278" s="877"/>
      <c r="G278" s="877"/>
      <c r="H278" s="877"/>
      <c r="I278" s="877"/>
      <c r="J278" s="961"/>
      <c r="K278" s="1177"/>
      <c r="L278" s="1177"/>
      <c r="M278" s="1178"/>
      <c r="N278" s="1178"/>
      <c r="O278" s="1177"/>
      <c r="P278" s="756"/>
      <c r="Q278" s="1179"/>
      <c r="R278" s="877"/>
      <c r="S278" s="1180"/>
      <c r="T278" s="877"/>
      <c r="U278" s="1180"/>
      <c r="V278" s="877"/>
      <c r="W278" s="1180"/>
      <c r="X278" s="984"/>
      <c r="Y278" s="1180"/>
      <c r="Z278" s="877"/>
      <c r="AA278" s="1181"/>
      <c r="AB278" s="877"/>
      <c r="AC278" s="1193"/>
      <c r="AD278" s="877"/>
      <c r="AE278" s="1194"/>
      <c r="AF278" s="877"/>
      <c r="AG278" s="915"/>
      <c r="AH278" s="915"/>
      <c r="AI278" s="1194"/>
      <c r="AJ278" s="915"/>
      <c r="AK278" s="919"/>
      <c r="AL278" s="919"/>
      <c r="AM278" s="919"/>
      <c r="AN278" s="919"/>
      <c r="AO278" s="919"/>
      <c r="AP278" s="919"/>
      <c r="AQ278" s="919"/>
      <c r="AR278" s="919"/>
      <c r="AS278" s="919"/>
      <c r="AT278" s="919"/>
      <c r="AU278" s="951"/>
      <c r="AV278" s="1186"/>
      <c r="AW278" s="877"/>
      <c r="AX278" s="984"/>
      <c r="AY278" s="877"/>
      <c r="AZ278" s="877"/>
      <c r="BA278" s="877"/>
      <c r="BB278" s="877"/>
      <c r="BC278" s="877"/>
      <c r="BD278" s="877"/>
      <c r="BE278" s="877"/>
      <c r="BF278" s="877"/>
      <c r="BG278" s="877"/>
      <c r="BH278" s="877"/>
      <c r="BI278" s="877"/>
      <c r="BJ278" s="877"/>
      <c r="BK278" s="877"/>
      <c r="BL278" s="877"/>
      <c r="BM278" s="877"/>
      <c r="BN278" s="951"/>
      <c r="BO278" s="877"/>
      <c r="BP278" s="877"/>
      <c r="BQ278" s="877"/>
      <c r="BR278" s="877"/>
      <c r="BS278" s="877"/>
      <c r="BT278" s="877"/>
      <c r="BU278" s="877"/>
      <c r="BV278" s="877"/>
      <c r="BW278" s="877"/>
      <c r="BX278" s="877"/>
      <c r="BY278" s="877"/>
      <c r="BZ278" s="877"/>
      <c r="CA278" s="877"/>
      <c r="CB278" s="877"/>
      <c r="CC278" s="877"/>
      <c r="CD278" s="877"/>
      <c r="CE278" s="877"/>
      <c r="CF278" s="877"/>
      <c r="CG278" s="915"/>
      <c r="CH278" s="915"/>
      <c r="CI278" s="915"/>
      <c r="CJ278" s="915"/>
      <c r="CK278" s="915"/>
      <c r="CL278" s="915"/>
      <c r="CM278" s="915"/>
      <c r="CN278" s="915"/>
      <c r="CO278" s="915"/>
      <c r="CR278" s="877"/>
      <c r="CS278" s="877"/>
      <c r="CT278" s="877"/>
      <c r="CU278" s="877"/>
      <c r="CV278" s="877"/>
      <c r="CW278" s="877"/>
      <c r="CX278" s="877"/>
      <c r="CY278" s="877"/>
      <c r="CZ278" s="877"/>
      <c r="DA278" s="877"/>
      <c r="DB278" s="877"/>
      <c r="DC278" s="877"/>
      <c r="DD278" s="877"/>
      <c r="DE278" s="877"/>
      <c r="DF278" s="877"/>
      <c r="DG278" s="877"/>
      <c r="DH278" s="877"/>
      <c r="DI278" s="877"/>
      <c r="DJ278" s="915"/>
      <c r="DK278" s="915"/>
      <c r="DL278" s="915"/>
      <c r="DM278" s="915"/>
      <c r="DN278" s="915"/>
      <c r="DO278" s="915"/>
      <c r="DP278" s="915"/>
      <c r="DQ278" s="915"/>
      <c r="DR278" s="915"/>
      <c r="DS278" s="915"/>
      <c r="DT278" s="915"/>
      <c r="DU278" s="915"/>
      <c r="DV278" s="915"/>
      <c r="DW278" s="915"/>
      <c r="DX278" s="915"/>
      <c r="DY278" s="915"/>
      <c r="DZ278" s="915"/>
      <c r="EA278" s="915"/>
      <c r="EB278" s="915"/>
      <c r="EC278" s="915"/>
      <c r="ED278" s="915"/>
      <c r="EE278" s="915"/>
      <c r="EF278" s="915"/>
      <c r="EG278" s="915"/>
      <c r="EH278" s="915"/>
      <c r="EI278" s="915"/>
      <c r="EJ278" s="915"/>
      <c r="ET278" s="913"/>
      <c r="EU278" s="1180"/>
      <c r="EW278" s="1180"/>
      <c r="EX278" s="1180"/>
      <c r="EY278" s="1180"/>
      <c r="EZ278" s="1180"/>
      <c r="FA278" s="1180"/>
      <c r="FB278" s="1180"/>
      <c r="FC278" s="1180"/>
      <c r="FD278" s="1180"/>
      <c r="FE278" s="1180"/>
      <c r="FF278" s="1180"/>
      <c r="FG278" s="1188"/>
      <c r="FH278" s="1188"/>
      <c r="FI278" s="1188"/>
      <c r="FJ278" s="1188"/>
      <c r="FK278" s="1188"/>
      <c r="FL278" s="1195"/>
    </row>
    <row r="279" spans="1:174" s="246" customFormat="1" ht="15" customHeight="1" outlineLevel="1">
      <c r="B279" s="302"/>
      <c r="C279" s="227"/>
      <c r="D279" s="228"/>
      <c r="E279" s="229"/>
      <c r="F279" s="230"/>
      <c r="G279" s="230"/>
      <c r="H279" s="230"/>
      <c r="I279" s="231"/>
      <c r="J279" s="1192"/>
      <c r="K279" s="912"/>
      <c r="L279" s="912"/>
      <c r="M279" s="234"/>
      <c r="N279" s="232"/>
      <c r="O279" s="234"/>
      <c r="P279" s="903"/>
      <c r="Q279" s="236"/>
      <c r="R279" s="231"/>
      <c r="S279" s="237"/>
      <c r="T279" s="231"/>
      <c r="U279" s="237"/>
      <c r="V279" s="231"/>
      <c r="W279" s="237"/>
      <c r="X279" s="231"/>
      <c r="Y279" s="237"/>
      <c r="Z279" s="231"/>
      <c r="AA279" s="238"/>
      <c r="AB279" s="231"/>
      <c r="AC279" s="238"/>
      <c r="AD279" s="231"/>
      <c r="AE279" s="238"/>
      <c r="AF279" s="231"/>
      <c r="AG279" s="231"/>
      <c r="AH279" s="231"/>
      <c r="AI279" s="238"/>
      <c r="AJ279" s="231"/>
      <c r="AK279" s="230"/>
      <c r="AL279" s="230"/>
      <c r="AM279" s="230"/>
      <c r="AN279" s="230"/>
      <c r="AO279" s="230"/>
      <c r="AP279" s="230"/>
      <c r="AQ279" s="230"/>
      <c r="AR279" s="230"/>
      <c r="AS279" s="230"/>
      <c r="AT279" s="230"/>
      <c r="AU279" s="230"/>
      <c r="AV279" s="242"/>
      <c r="AW279" s="231"/>
      <c r="AX279" s="231"/>
      <c r="AY279" s="231"/>
      <c r="AZ279" s="231"/>
      <c r="BA279" s="231"/>
      <c r="BB279" s="231"/>
      <c r="BC279" s="231"/>
      <c r="BD279" s="231"/>
      <c r="BE279" s="231"/>
      <c r="BF279" s="231"/>
      <c r="BG279" s="231"/>
      <c r="BH279" s="231"/>
      <c r="BI279" s="231"/>
      <c r="BJ279" s="231"/>
      <c r="BK279" s="231"/>
      <c r="BL279" s="231"/>
      <c r="BM279" s="231"/>
      <c r="BN279" s="230"/>
      <c r="BO279" s="231"/>
      <c r="BP279" s="231"/>
      <c r="BQ279" s="231"/>
      <c r="BR279" s="231"/>
      <c r="BS279" s="231"/>
      <c r="BT279" s="231"/>
      <c r="BU279" s="231"/>
      <c r="BV279" s="231"/>
      <c r="BW279" s="231"/>
      <c r="BX279" s="271"/>
      <c r="BY279" s="272"/>
      <c r="BZ279" s="272"/>
      <c r="CA279" s="272"/>
      <c r="CB279" s="272"/>
      <c r="CC279" s="272"/>
      <c r="CD279" s="272"/>
      <c r="CE279" s="272"/>
      <c r="CF279" s="272"/>
      <c r="CG279" s="272"/>
      <c r="CH279" s="272"/>
      <c r="CI279" s="272"/>
      <c r="CJ279" s="272"/>
      <c r="CK279" s="272"/>
      <c r="CL279" s="272"/>
      <c r="CM279" s="272"/>
      <c r="CN279" s="272"/>
      <c r="CO279" s="273"/>
      <c r="CQ279" s="229"/>
      <c r="CR279" s="231"/>
      <c r="CS279" s="231"/>
      <c r="CT279" s="231"/>
      <c r="CU279" s="231"/>
      <c r="CV279" s="231"/>
      <c r="CW279" s="231"/>
      <c r="CX279" s="231"/>
      <c r="CY279" s="231"/>
      <c r="CZ279" s="231"/>
      <c r="DA279" s="231"/>
      <c r="DB279" s="231"/>
      <c r="DC279" s="269"/>
      <c r="DD279" s="269"/>
      <c r="DE279" s="269"/>
      <c r="DF279" s="231"/>
      <c r="DG279" s="231"/>
      <c r="DH279" s="231"/>
      <c r="DI279" s="231"/>
      <c r="DJ279" s="240"/>
      <c r="DK279" s="240"/>
      <c r="DL279" s="240"/>
      <c r="DM279" s="240"/>
      <c r="DN279" s="240"/>
      <c r="DO279" s="240"/>
      <c r="DP279" s="240"/>
      <c r="DQ279" s="240"/>
      <c r="DR279" s="240"/>
      <c r="DS279" s="271"/>
      <c r="DT279" s="272"/>
      <c r="DU279" s="272"/>
      <c r="DV279" s="272"/>
      <c r="DW279" s="272"/>
      <c r="DX279" s="272"/>
      <c r="DY279" s="272"/>
      <c r="DZ279" s="272"/>
      <c r="EA279" s="272"/>
      <c r="EB279" s="272"/>
      <c r="EC279" s="272"/>
      <c r="ED279" s="272"/>
      <c r="EE279" s="272"/>
      <c r="EF279" s="272"/>
      <c r="EG279" s="272"/>
      <c r="EH279" s="272"/>
      <c r="EI279" s="272"/>
      <c r="EJ279" s="273"/>
      <c r="EL279" s="229"/>
      <c r="EM279" s="229"/>
      <c r="EN279" s="229"/>
      <c r="EO279" s="229"/>
      <c r="EP279" s="229"/>
      <c r="EQ279" s="229"/>
      <c r="ER279" s="229"/>
      <c r="ES279" s="939"/>
      <c r="ET279" s="229"/>
      <c r="EU279" s="229"/>
      <c r="EV279" s="913"/>
      <c r="EW279" s="237"/>
      <c r="EX279" s="237"/>
      <c r="EY279" s="237"/>
      <c r="EZ279" s="237"/>
      <c r="FA279" s="237"/>
      <c r="FB279" s="237"/>
      <c r="FC279" s="237"/>
      <c r="FD279" s="237"/>
      <c r="FE279" s="237"/>
      <c r="FF279" s="237"/>
      <c r="FG279" s="247"/>
      <c r="FH279" s="247"/>
      <c r="FI279" s="247"/>
      <c r="FJ279" s="247"/>
      <c r="FK279" s="247"/>
      <c r="FL279" s="247"/>
      <c r="FN279" s="1362">
        <f t="shared" ref="FN279" si="6322">(((F279/30/8)*1.5)*(Q279+U279+Y279))-(AZ279+BI279+BR279)</f>
        <v>0</v>
      </c>
      <c r="FO279" s="1362">
        <f t="shared" ref="FO279" si="6323">(((F279/30/8)*2)*(S279+W279+AA279))-(BB279+BK279+BT279)</f>
        <v>0</v>
      </c>
      <c r="FP279" s="1364">
        <f t="shared" ref="FP279" si="6324">(SUM(AW279:CF279))-(SUM(CR279:DR279))</f>
        <v>0</v>
      </c>
      <c r="FQ279" s="1362">
        <f t="shared" ref="FQ279" si="6325">(F279/30*I279)-(CR279+DA279+DJ279)</f>
        <v>0</v>
      </c>
      <c r="FR279" s="1363">
        <f>(SUM(EL279:EU279))-((SUM(EW279:FF279))*$FR$5)</f>
        <v>0</v>
      </c>
    </row>
    <row r="280" spans="1:174" s="246" customFormat="1" ht="15" customHeight="1" outlineLevel="1">
      <c r="B280" s="302"/>
      <c r="C280" s="1175"/>
      <c r="D280" s="265"/>
      <c r="F280" s="877">
        <f>SUM(F279:F279)</f>
        <v>0</v>
      </c>
      <c r="G280" s="877">
        <f>SUM(G279:G279)</f>
        <v>0</v>
      </c>
      <c r="H280" s="877">
        <f>SUM(H279:H279)</f>
        <v>0</v>
      </c>
      <c r="I280" s="877"/>
      <c r="J280" s="961"/>
      <c r="K280" s="1177"/>
      <c r="L280" s="1177"/>
      <c r="M280" s="1178"/>
      <c r="N280" s="1178"/>
      <c r="O280" s="1177"/>
      <c r="P280" s="756"/>
      <c r="Q280" s="877">
        <f>SUM(Q279:Q279)</f>
        <v>0</v>
      </c>
      <c r="R280" s="877">
        <f t="shared" ref="R280:AV280" si="6326">SUM(R279:R279)</f>
        <v>0</v>
      </c>
      <c r="S280" s="877">
        <f t="shared" si="6326"/>
        <v>0</v>
      </c>
      <c r="T280" s="877">
        <f t="shared" si="6326"/>
        <v>0</v>
      </c>
      <c r="U280" s="877">
        <f t="shared" si="6326"/>
        <v>0</v>
      </c>
      <c r="V280" s="877">
        <f t="shared" si="6326"/>
        <v>0</v>
      </c>
      <c r="W280" s="877">
        <f t="shared" si="6326"/>
        <v>0</v>
      </c>
      <c r="X280" s="877">
        <f t="shared" si="6326"/>
        <v>0</v>
      </c>
      <c r="Y280" s="877">
        <f t="shared" si="6326"/>
        <v>0</v>
      </c>
      <c r="Z280" s="877">
        <f t="shared" si="6326"/>
        <v>0</v>
      </c>
      <c r="AA280" s="877">
        <f t="shared" si="6326"/>
        <v>0</v>
      </c>
      <c r="AB280" s="877">
        <f t="shared" si="6326"/>
        <v>0</v>
      </c>
      <c r="AC280" s="877">
        <f t="shared" si="6326"/>
        <v>0</v>
      </c>
      <c r="AD280" s="877">
        <f t="shared" si="6326"/>
        <v>0</v>
      </c>
      <c r="AE280" s="877">
        <f t="shared" si="6326"/>
        <v>0</v>
      </c>
      <c r="AF280" s="877">
        <f t="shared" si="6326"/>
        <v>0</v>
      </c>
      <c r="AG280" s="877">
        <f t="shared" si="6326"/>
        <v>0</v>
      </c>
      <c r="AH280" s="877">
        <f t="shared" si="6326"/>
        <v>0</v>
      </c>
      <c r="AI280" s="877">
        <f t="shared" si="6326"/>
        <v>0</v>
      </c>
      <c r="AJ280" s="877">
        <f t="shared" si="6326"/>
        <v>0</v>
      </c>
      <c r="AK280" s="877">
        <f t="shared" si="6326"/>
        <v>0</v>
      </c>
      <c r="AL280" s="877">
        <f t="shared" si="6326"/>
        <v>0</v>
      </c>
      <c r="AM280" s="877">
        <f t="shared" si="6326"/>
        <v>0</v>
      </c>
      <c r="AN280" s="877">
        <f t="shared" si="6326"/>
        <v>0</v>
      </c>
      <c r="AO280" s="877">
        <f t="shared" si="6326"/>
        <v>0</v>
      </c>
      <c r="AP280" s="877">
        <f t="shared" si="6326"/>
        <v>0</v>
      </c>
      <c r="AQ280" s="877">
        <f t="shared" si="6326"/>
        <v>0</v>
      </c>
      <c r="AR280" s="877">
        <f t="shared" si="6326"/>
        <v>0</v>
      </c>
      <c r="AS280" s="877">
        <f t="shared" si="6326"/>
        <v>0</v>
      </c>
      <c r="AT280" s="877">
        <f t="shared" si="6326"/>
        <v>0</v>
      </c>
      <c r="AU280" s="877">
        <f t="shared" si="6326"/>
        <v>0</v>
      </c>
      <c r="AV280" s="877">
        <f t="shared" si="6326"/>
        <v>0</v>
      </c>
      <c r="AW280" s="877">
        <f t="shared" ref="AW280:CB280" si="6327">SUM(AW279:AW279)</f>
        <v>0</v>
      </c>
      <c r="AX280" s="877">
        <f t="shared" si="6327"/>
        <v>0</v>
      </c>
      <c r="AY280" s="877">
        <f t="shared" si="6327"/>
        <v>0</v>
      </c>
      <c r="AZ280" s="877">
        <f t="shared" si="6327"/>
        <v>0</v>
      </c>
      <c r="BA280" s="877">
        <f t="shared" si="6327"/>
        <v>0</v>
      </c>
      <c r="BB280" s="877">
        <f t="shared" si="6327"/>
        <v>0</v>
      </c>
      <c r="BC280" s="877">
        <f t="shared" si="6327"/>
        <v>0</v>
      </c>
      <c r="BD280" s="877">
        <f t="shared" si="6327"/>
        <v>0</v>
      </c>
      <c r="BE280" s="877">
        <f t="shared" si="6327"/>
        <v>0</v>
      </c>
      <c r="BF280" s="877">
        <f t="shared" si="6327"/>
        <v>0</v>
      </c>
      <c r="BG280" s="877">
        <f t="shared" si="6327"/>
        <v>0</v>
      </c>
      <c r="BH280" s="877">
        <f t="shared" si="6327"/>
        <v>0</v>
      </c>
      <c r="BI280" s="877">
        <f t="shared" si="6327"/>
        <v>0</v>
      </c>
      <c r="BJ280" s="877">
        <f t="shared" si="6327"/>
        <v>0</v>
      </c>
      <c r="BK280" s="877">
        <f t="shared" si="6327"/>
        <v>0</v>
      </c>
      <c r="BL280" s="877">
        <f t="shared" si="6327"/>
        <v>0</v>
      </c>
      <c r="BM280" s="877">
        <f t="shared" si="6327"/>
        <v>0</v>
      </c>
      <c r="BN280" s="877">
        <f t="shared" si="6327"/>
        <v>0</v>
      </c>
      <c r="BO280" s="877">
        <f t="shared" si="6327"/>
        <v>0</v>
      </c>
      <c r="BP280" s="877">
        <f t="shared" si="6327"/>
        <v>0</v>
      </c>
      <c r="BQ280" s="877">
        <f t="shared" si="6327"/>
        <v>0</v>
      </c>
      <c r="BR280" s="877">
        <f t="shared" si="6327"/>
        <v>0</v>
      </c>
      <c r="BS280" s="877">
        <f t="shared" si="6327"/>
        <v>0</v>
      </c>
      <c r="BT280" s="877">
        <f t="shared" si="6327"/>
        <v>0</v>
      </c>
      <c r="BU280" s="877">
        <f t="shared" si="6327"/>
        <v>0</v>
      </c>
      <c r="BV280" s="877">
        <f t="shared" si="6327"/>
        <v>0</v>
      </c>
      <c r="BW280" s="877">
        <f t="shared" si="6327"/>
        <v>0</v>
      </c>
      <c r="BX280" s="877">
        <f t="shared" si="6327"/>
        <v>0</v>
      </c>
      <c r="BY280" s="877">
        <f t="shared" si="6327"/>
        <v>0</v>
      </c>
      <c r="BZ280" s="877">
        <f t="shared" si="6327"/>
        <v>0</v>
      </c>
      <c r="CA280" s="877">
        <f t="shared" si="6327"/>
        <v>0</v>
      </c>
      <c r="CB280" s="877">
        <f t="shared" si="6327"/>
        <v>0</v>
      </c>
      <c r="CC280" s="877">
        <f t="shared" ref="CC280:DH280" si="6328">SUM(CC279:CC279)</f>
        <v>0</v>
      </c>
      <c r="CD280" s="877">
        <f t="shared" si="6328"/>
        <v>0</v>
      </c>
      <c r="CE280" s="877">
        <f t="shared" si="6328"/>
        <v>0</v>
      </c>
      <c r="CF280" s="877">
        <f t="shared" si="6328"/>
        <v>0</v>
      </c>
      <c r="CG280" s="877">
        <f t="shared" si="6328"/>
        <v>0</v>
      </c>
      <c r="CH280" s="877">
        <f t="shared" si="6328"/>
        <v>0</v>
      </c>
      <c r="CI280" s="877">
        <f t="shared" si="6328"/>
        <v>0</v>
      </c>
      <c r="CJ280" s="877">
        <f t="shared" si="6328"/>
        <v>0</v>
      </c>
      <c r="CK280" s="877">
        <f t="shared" si="6328"/>
        <v>0</v>
      </c>
      <c r="CL280" s="877">
        <f t="shared" si="6328"/>
        <v>0</v>
      </c>
      <c r="CM280" s="877">
        <f t="shared" si="6328"/>
        <v>0</v>
      </c>
      <c r="CN280" s="877">
        <f t="shared" si="6328"/>
        <v>0</v>
      </c>
      <c r="CO280" s="877">
        <f t="shared" si="6328"/>
        <v>0</v>
      </c>
      <c r="CP280" s="877">
        <f t="shared" si="6328"/>
        <v>0</v>
      </c>
      <c r="CQ280" s="877">
        <f t="shared" si="6328"/>
        <v>0</v>
      </c>
      <c r="CR280" s="877">
        <f t="shared" si="6328"/>
        <v>0</v>
      </c>
      <c r="CS280" s="877">
        <f t="shared" si="6328"/>
        <v>0</v>
      </c>
      <c r="CT280" s="877">
        <f t="shared" si="6328"/>
        <v>0</v>
      </c>
      <c r="CU280" s="877">
        <f t="shared" si="6328"/>
        <v>0</v>
      </c>
      <c r="CV280" s="877">
        <f t="shared" si="6328"/>
        <v>0</v>
      </c>
      <c r="CW280" s="877">
        <f t="shared" si="6328"/>
        <v>0</v>
      </c>
      <c r="CX280" s="877">
        <f t="shared" si="6328"/>
        <v>0</v>
      </c>
      <c r="CY280" s="877">
        <f t="shared" si="6328"/>
        <v>0</v>
      </c>
      <c r="CZ280" s="877">
        <f t="shared" si="6328"/>
        <v>0</v>
      </c>
      <c r="DA280" s="877">
        <f t="shared" si="6328"/>
        <v>0</v>
      </c>
      <c r="DB280" s="877">
        <f t="shared" si="6328"/>
        <v>0</v>
      </c>
      <c r="DC280" s="877">
        <f t="shared" si="6328"/>
        <v>0</v>
      </c>
      <c r="DD280" s="877">
        <f t="shared" si="6328"/>
        <v>0</v>
      </c>
      <c r="DE280" s="877">
        <f t="shared" si="6328"/>
        <v>0</v>
      </c>
      <c r="DF280" s="877">
        <f t="shared" si="6328"/>
        <v>0</v>
      </c>
      <c r="DG280" s="877">
        <f t="shared" si="6328"/>
        <v>0</v>
      </c>
      <c r="DH280" s="877">
        <f t="shared" si="6328"/>
        <v>0</v>
      </c>
      <c r="DI280" s="877">
        <f t="shared" ref="DI280:EN280" si="6329">SUM(DI279:DI279)</f>
        <v>0</v>
      </c>
      <c r="DJ280" s="877">
        <f t="shared" si="6329"/>
        <v>0</v>
      </c>
      <c r="DK280" s="877">
        <f t="shared" si="6329"/>
        <v>0</v>
      </c>
      <c r="DL280" s="877">
        <f t="shared" si="6329"/>
        <v>0</v>
      </c>
      <c r="DM280" s="877">
        <f t="shared" si="6329"/>
        <v>0</v>
      </c>
      <c r="DN280" s="877">
        <f t="shared" si="6329"/>
        <v>0</v>
      </c>
      <c r="DO280" s="877">
        <f t="shared" si="6329"/>
        <v>0</v>
      </c>
      <c r="DP280" s="877">
        <f t="shared" si="6329"/>
        <v>0</v>
      </c>
      <c r="DQ280" s="877">
        <f t="shared" si="6329"/>
        <v>0</v>
      </c>
      <c r="DR280" s="877">
        <f t="shared" si="6329"/>
        <v>0</v>
      </c>
      <c r="DS280" s="877">
        <f t="shared" si="6329"/>
        <v>0</v>
      </c>
      <c r="DT280" s="877">
        <f t="shared" si="6329"/>
        <v>0</v>
      </c>
      <c r="DU280" s="877">
        <f t="shared" si="6329"/>
        <v>0</v>
      </c>
      <c r="DV280" s="877">
        <f t="shared" si="6329"/>
        <v>0</v>
      </c>
      <c r="DW280" s="877">
        <f t="shared" si="6329"/>
        <v>0</v>
      </c>
      <c r="DX280" s="877">
        <f t="shared" si="6329"/>
        <v>0</v>
      </c>
      <c r="DY280" s="877">
        <f t="shared" si="6329"/>
        <v>0</v>
      </c>
      <c r="DZ280" s="877">
        <f t="shared" si="6329"/>
        <v>0</v>
      </c>
      <c r="EA280" s="877">
        <f t="shared" si="6329"/>
        <v>0</v>
      </c>
      <c r="EB280" s="877">
        <f t="shared" si="6329"/>
        <v>0</v>
      </c>
      <c r="EC280" s="877">
        <f t="shared" si="6329"/>
        <v>0</v>
      </c>
      <c r="ED280" s="877">
        <f t="shared" si="6329"/>
        <v>0</v>
      </c>
      <c r="EE280" s="877">
        <f t="shared" si="6329"/>
        <v>0</v>
      </c>
      <c r="EF280" s="877">
        <f t="shared" si="6329"/>
        <v>0</v>
      </c>
      <c r="EG280" s="877">
        <f t="shared" si="6329"/>
        <v>0</v>
      </c>
      <c r="EH280" s="877">
        <f t="shared" si="6329"/>
        <v>0</v>
      </c>
      <c r="EI280" s="877">
        <f t="shared" si="6329"/>
        <v>0</v>
      </c>
      <c r="EJ280" s="877">
        <f t="shared" si="6329"/>
        <v>0</v>
      </c>
      <c r="EK280" s="877">
        <f t="shared" si="6329"/>
        <v>0</v>
      </c>
      <c r="EL280" s="877">
        <f t="shared" si="6329"/>
        <v>0</v>
      </c>
      <c r="EM280" s="877">
        <f t="shared" si="6329"/>
        <v>0</v>
      </c>
      <c r="EN280" s="877">
        <f t="shared" si="6329"/>
        <v>0</v>
      </c>
      <c r="EO280" s="877">
        <f t="shared" ref="EO280:FF280" si="6330">SUM(EO279:EO279)</f>
        <v>0</v>
      </c>
      <c r="EP280" s="877">
        <f t="shared" si="6330"/>
        <v>0</v>
      </c>
      <c r="EQ280" s="877">
        <f t="shared" si="6330"/>
        <v>0</v>
      </c>
      <c r="ER280" s="877">
        <f t="shared" si="6330"/>
        <v>0</v>
      </c>
      <c r="ES280" s="877">
        <f t="shared" si="6330"/>
        <v>0</v>
      </c>
      <c r="ET280" s="877">
        <f t="shared" si="6330"/>
        <v>0</v>
      </c>
      <c r="EU280" s="877">
        <f t="shared" si="6330"/>
        <v>0</v>
      </c>
      <c r="EV280" s="877">
        <f t="shared" si="6330"/>
        <v>0</v>
      </c>
      <c r="EW280" s="877">
        <f t="shared" si="6330"/>
        <v>0</v>
      </c>
      <c r="EX280" s="877">
        <f t="shared" si="6330"/>
        <v>0</v>
      </c>
      <c r="EY280" s="877">
        <f t="shared" si="6330"/>
        <v>0</v>
      </c>
      <c r="EZ280" s="877">
        <f t="shared" si="6330"/>
        <v>0</v>
      </c>
      <c r="FA280" s="877">
        <f t="shared" si="6330"/>
        <v>0</v>
      </c>
      <c r="FB280" s="877">
        <f t="shared" si="6330"/>
        <v>0</v>
      </c>
      <c r="FC280" s="877">
        <f t="shared" si="6330"/>
        <v>0</v>
      </c>
      <c r="FD280" s="877">
        <f t="shared" si="6330"/>
        <v>0</v>
      </c>
      <c r="FE280" s="877">
        <f t="shared" si="6330"/>
        <v>0</v>
      </c>
      <c r="FF280" s="877">
        <f t="shared" si="6330"/>
        <v>0</v>
      </c>
      <c r="FG280" s="1182"/>
      <c r="FH280" s="1182"/>
      <c r="FI280" s="1182"/>
      <c r="FJ280" s="1182"/>
      <c r="FK280" s="1182"/>
      <c r="FL280" s="1183"/>
    </row>
    <row r="281" spans="1:174" s="246" customFormat="1" ht="15" customHeight="1" outlineLevel="1">
      <c r="B281" s="302"/>
      <c r="C281" s="1196" t="s">
        <v>541</v>
      </c>
      <c r="D281" s="265"/>
      <c r="F281" s="877"/>
      <c r="G281" s="877"/>
      <c r="H281" s="877"/>
      <c r="I281" s="877"/>
      <c r="J281" s="961"/>
      <c r="K281" s="1177"/>
      <c r="L281" s="1177"/>
      <c r="M281" s="1178"/>
      <c r="N281" s="1178"/>
      <c r="O281" s="1177"/>
      <c r="P281" s="756"/>
      <c r="Q281" s="1179"/>
      <c r="R281" s="877"/>
      <c r="S281" s="1180"/>
      <c r="T281" s="877"/>
      <c r="U281" s="1180"/>
      <c r="V281" s="877"/>
      <c r="W281" s="1180"/>
      <c r="X281" s="984"/>
      <c r="Y281" s="1180"/>
      <c r="Z281" s="877"/>
      <c r="AA281" s="1181"/>
      <c r="AB281" s="877"/>
      <c r="AC281" s="1193"/>
      <c r="AD281" s="877"/>
      <c r="AE281" s="1194"/>
      <c r="AF281" s="877"/>
      <c r="AG281" s="915"/>
      <c r="AH281" s="915"/>
      <c r="AI281" s="1194"/>
      <c r="AJ281" s="915"/>
      <c r="AK281" s="919"/>
      <c r="AL281" s="919"/>
      <c r="AM281" s="919"/>
      <c r="AN281" s="919"/>
      <c r="AO281" s="919"/>
      <c r="AP281" s="919"/>
      <c r="AQ281" s="919"/>
      <c r="AR281" s="919"/>
      <c r="AS281" s="919"/>
      <c r="AT281" s="919"/>
      <c r="AU281" s="951"/>
      <c r="AV281" s="1186"/>
      <c r="AW281" s="877"/>
      <c r="AX281" s="984"/>
      <c r="AY281" s="877"/>
      <c r="AZ281" s="877"/>
      <c r="BA281" s="877"/>
      <c r="BB281" s="877"/>
      <c r="BC281" s="877"/>
      <c r="BD281" s="877"/>
      <c r="BE281" s="877"/>
      <c r="BF281" s="877"/>
      <c r="BG281" s="877"/>
      <c r="BH281" s="877"/>
      <c r="BI281" s="877"/>
      <c r="BJ281" s="877"/>
      <c r="BK281" s="877"/>
      <c r="BL281" s="877"/>
      <c r="BM281" s="877"/>
      <c r="BN281" s="951"/>
      <c r="BO281" s="877"/>
      <c r="BP281" s="877"/>
      <c r="BQ281" s="877"/>
      <c r="BR281" s="877"/>
      <c r="BS281" s="877"/>
      <c r="BT281" s="877"/>
      <c r="BU281" s="877"/>
      <c r="BV281" s="877"/>
      <c r="BW281" s="877"/>
      <c r="BX281" s="877"/>
      <c r="BY281" s="877"/>
      <c r="BZ281" s="877"/>
      <c r="CA281" s="877"/>
      <c r="CB281" s="877"/>
      <c r="CC281" s="877"/>
      <c r="CD281" s="877"/>
      <c r="CE281" s="877"/>
      <c r="CF281" s="877"/>
      <c r="CG281" s="915"/>
      <c r="CH281" s="915"/>
      <c r="CI281" s="915"/>
      <c r="CJ281" s="915"/>
      <c r="CK281" s="915"/>
      <c r="CL281" s="915"/>
      <c r="CM281" s="915"/>
      <c r="CN281" s="915"/>
      <c r="CO281" s="915"/>
      <c r="CR281" s="877"/>
      <c r="CS281" s="877"/>
      <c r="CT281" s="877"/>
      <c r="CU281" s="877"/>
      <c r="CV281" s="877"/>
      <c r="CW281" s="877"/>
      <c r="CX281" s="877"/>
      <c r="CY281" s="877"/>
      <c r="CZ281" s="877"/>
      <c r="DA281" s="877"/>
      <c r="DB281" s="877"/>
      <c r="DC281" s="877"/>
      <c r="DD281" s="877"/>
      <c r="DE281" s="877"/>
      <c r="DF281" s="877"/>
      <c r="DG281" s="877"/>
      <c r="DH281" s="877"/>
      <c r="DI281" s="877"/>
      <c r="DJ281" s="915"/>
      <c r="DK281" s="915"/>
      <c r="DL281" s="915"/>
      <c r="DM281" s="915"/>
      <c r="DN281" s="915"/>
      <c r="DO281" s="915"/>
      <c r="DP281" s="915"/>
      <c r="DQ281" s="915"/>
      <c r="DR281" s="915"/>
      <c r="DS281" s="915"/>
      <c r="DT281" s="915"/>
      <c r="DU281" s="915"/>
      <c r="DV281" s="915"/>
      <c r="DW281" s="915"/>
      <c r="DX281" s="915"/>
      <c r="DY281" s="915"/>
      <c r="DZ281" s="915"/>
      <c r="EA281" s="915"/>
      <c r="EB281" s="915"/>
      <c r="EC281" s="915"/>
      <c r="ED281" s="915"/>
      <c r="EE281" s="915"/>
      <c r="EF281" s="915"/>
      <c r="EG281" s="915"/>
      <c r="EH281" s="915"/>
      <c r="EI281" s="915"/>
      <c r="EJ281" s="915"/>
      <c r="ET281" s="913"/>
      <c r="EU281" s="1180"/>
      <c r="EW281" s="1180"/>
      <c r="EX281" s="1180"/>
      <c r="EY281" s="1180"/>
      <c r="EZ281" s="1180"/>
      <c r="FA281" s="1180"/>
      <c r="FB281" s="1180"/>
      <c r="FC281" s="1180"/>
      <c r="FD281" s="1180"/>
      <c r="FE281" s="1180"/>
      <c r="FF281" s="1180"/>
      <c r="FG281" s="1188"/>
      <c r="FH281" s="1188"/>
      <c r="FI281" s="1188"/>
      <c r="FJ281" s="1188"/>
      <c r="FK281" s="1188"/>
      <c r="FL281" s="1195"/>
    </row>
    <row r="282" spans="1:174" s="246" customFormat="1" ht="14.25" customHeight="1" outlineLevel="1">
      <c r="B282" s="302"/>
      <c r="C282" s="227"/>
      <c r="D282" s="228"/>
      <c r="E282" s="229"/>
      <c r="F282" s="231"/>
      <c r="G282" s="231"/>
      <c r="H282" s="230"/>
      <c r="I282" s="231"/>
      <c r="J282" s="1192"/>
      <c r="K282" s="912"/>
      <c r="L282" s="912"/>
      <c r="M282" s="234"/>
      <c r="N282" s="232"/>
      <c r="O282" s="234"/>
      <c r="P282" s="903"/>
      <c r="Q282" s="236"/>
      <c r="R282" s="231"/>
      <c r="S282" s="237"/>
      <c r="T282" s="231"/>
      <c r="U282" s="237"/>
      <c r="V282" s="231"/>
      <c r="W282" s="237"/>
      <c r="X282" s="231"/>
      <c r="Y282" s="237"/>
      <c r="Z282" s="231"/>
      <c r="AA282" s="238"/>
      <c r="AB282" s="231"/>
      <c r="AC282" s="238"/>
      <c r="AD282" s="231"/>
      <c r="AE282" s="238"/>
      <c r="AF282" s="231"/>
      <c r="AG282" s="231"/>
      <c r="AH282" s="231"/>
      <c r="AI282" s="238"/>
      <c r="AJ282" s="231"/>
      <c r="AK282" s="230"/>
      <c r="AL282" s="230"/>
      <c r="AM282" s="230"/>
      <c r="AN282" s="230"/>
      <c r="AO282" s="230"/>
      <c r="AP282" s="230"/>
      <c r="AQ282" s="230"/>
      <c r="AR282" s="230"/>
      <c r="AS282" s="230"/>
      <c r="AT282" s="230"/>
      <c r="AU282" s="230"/>
      <c r="AV282" s="242"/>
      <c r="AW282" s="231"/>
      <c r="AX282" s="231"/>
      <c r="AY282" s="231"/>
      <c r="AZ282" s="231"/>
      <c r="BA282" s="231"/>
      <c r="BB282" s="231"/>
      <c r="BC282" s="231"/>
      <c r="BD282" s="231"/>
      <c r="BE282" s="231"/>
      <c r="BF282" s="231"/>
      <c r="BG282" s="231"/>
      <c r="BH282" s="231"/>
      <c r="BI282" s="231"/>
      <c r="BJ282" s="231"/>
      <c r="BK282" s="231"/>
      <c r="BL282" s="231"/>
      <c r="BM282" s="231"/>
      <c r="BN282" s="230"/>
      <c r="BO282" s="231"/>
      <c r="BP282" s="231"/>
      <c r="BQ282" s="231"/>
      <c r="BR282" s="231"/>
      <c r="BS282" s="231"/>
      <c r="BT282" s="231"/>
      <c r="BU282" s="231"/>
      <c r="BV282" s="231"/>
      <c r="BW282" s="231"/>
      <c r="BX282" s="271"/>
      <c r="BY282" s="272"/>
      <c r="BZ282" s="272"/>
      <c r="CA282" s="272"/>
      <c r="CB282" s="272"/>
      <c r="CC282" s="272"/>
      <c r="CD282" s="272"/>
      <c r="CE282" s="272"/>
      <c r="CF282" s="272"/>
      <c r="CG282" s="272"/>
      <c r="CH282" s="272"/>
      <c r="CI282" s="272"/>
      <c r="CJ282" s="272"/>
      <c r="CK282" s="272"/>
      <c r="CL282" s="272"/>
      <c r="CM282" s="272"/>
      <c r="CN282" s="272"/>
      <c r="CO282" s="273"/>
      <c r="CQ282" s="229"/>
      <c r="CR282" s="231"/>
      <c r="CS282" s="231"/>
      <c r="CT282" s="231"/>
      <c r="CU282" s="231"/>
      <c r="CV282" s="231"/>
      <c r="CW282" s="231"/>
      <c r="CX282" s="231"/>
      <c r="CY282" s="231"/>
      <c r="CZ282" s="231"/>
      <c r="DA282" s="231"/>
      <c r="DB282" s="231"/>
      <c r="DC282" s="269"/>
      <c r="DD282" s="269"/>
      <c r="DE282" s="269"/>
      <c r="DF282" s="231"/>
      <c r="DG282" s="231"/>
      <c r="DH282" s="231"/>
      <c r="DI282" s="231"/>
      <c r="DJ282" s="240"/>
      <c r="DK282" s="240"/>
      <c r="DL282" s="240"/>
      <c r="DM282" s="240"/>
      <c r="DN282" s="240"/>
      <c r="DO282" s="240"/>
      <c r="DP282" s="240"/>
      <c r="DQ282" s="240"/>
      <c r="DR282" s="240"/>
      <c r="DS282" s="271"/>
      <c r="DT282" s="272"/>
      <c r="DU282" s="272"/>
      <c r="DV282" s="272"/>
      <c r="DW282" s="272"/>
      <c r="DX282" s="272"/>
      <c r="DY282" s="272"/>
      <c r="DZ282" s="272"/>
      <c r="EA282" s="272"/>
      <c r="EB282" s="272"/>
      <c r="EC282" s="272"/>
      <c r="ED282" s="272"/>
      <c r="EE282" s="272"/>
      <c r="EF282" s="272"/>
      <c r="EG282" s="272"/>
      <c r="EH282" s="272"/>
      <c r="EI282" s="272"/>
      <c r="EJ282" s="273"/>
      <c r="EL282" s="229"/>
      <c r="EM282" s="229"/>
      <c r="EN282" s="229"/>
      <c r="EO282" s="229"/>
      <c r="EP282" s="229"/>
      <c r="EQ282" s="229"/>
      <c r="ER282" s="229"/>
      <c r="ES282" s="939"/>
      <c r="ET282" s="939"/>
      <c r="EU282" s="229"/>
      <c r="EV282" s="913"/>
      <c r="EW282" s="237"/>
      <c r="EX282" s="237"/>
      <c r="EY282" s="237"/>
      <c r="EZ282" s="237"/>
      <c r="FA282" s="237"/>
      <c r="FB282" s="237"/>
      <c r="FC282" s="237"/>
      <c r="FD282" s="237"/>
      <c r="FE282" s="237"/>
      <c r="FF282" s="237"/>
      <c r="FG282" s="247"/>
      <c r="FH282" s="247"/>
      <c r="FI282" s="247"/>
      <c r="FJ282" s="247"/>
      <c r="FK282" s="247"/>
      <c r="FL282" s="247"/>
      <c r="FN282" s="1362">
        <f t="shared" ref="FN282" si="6331">(((F282/30/8)*1.5)*(Q282+U282+Y282))-(AZ282+BI282+BR282)</f>
        <v>0</v>
      </c>
      <c r="FO282" s="1362">
        <f t="shared" ref="FO282" si="6332">(((F282/30/8)*2)*(S282+W282+AA282))-(BB282+BK282+BT282)</f>
        <v>0</v>
      </c>
      <c r="FP282" s="1364">
        <f t="shared" ref="FP282" si="6333">(SUM(AW282:CF282))-(SUM(CR282:DR282))</f>
        <v>0</v>
      </c>
      <c r="FQ282" s="1362">
        <f t="shared" ref="FQ282" si="6334">(F282/30*I282)-(CR282+DA282+DJ282)</f>
        <v>0</v>
      </c>
      <c r="FR282" s="1363">
        <f>(SUM(EL282:EU282))-((SUM(EW282:FF282))*$FR$5)</f>
        <v>0</v>
      </c>
    </row>
    <row r="283" spans="1:174" s="246" customFormat="1" ht="15" customHeight="1" outlineLevel="1">
      <c r="B283" s="302"/>
      <c r="C283" s="1175"/>
      <c r="D283" s="265"/>
      <c r="F283" s="877">
        <f>+F282</f>
        <v>0</v>
      </c>
      <c r="G283" s="877">
        <f t="shared" ref="G283:H283" si="6335">+G282</f>
        <v>0</v>
      </c>
      <c r="H283" s="877">
        <f t="shared" si="6335"/>
        <v>0</v>
      </c>
      <c r="I283" s="877"/>
      <c r="J283" s="961"/>
      <c r="K283" s="1177"/>
      <c r="L283" s="1177"/>
      <c r="M283" s="1178"/>
      <c r="N283" s="1178"/>
      <c r="O283" s="1177"/>
      <c r="P283" s="756"/>
      <c r="Q283" s="877">
        <f>+Q282</f>
        <v>0</v>
      </c>
      <c r="R283" s="877">
        <f t="shared" ref="R283:CB283" si="6336">+R282</f>
        <v>0</v>
      </c>
      <c r="S283" s="877">
        <f t="shared" si="6336"/>
        <v>0</v>
      </c>
      <c r="T283" s="877">
        <f t="shared" si="6336"/>
        <v>0</v>
      </c>
      <c r="U283" s="877">
        <f t="shared" si="6336"/>
        <v>0</v>
      </c>
      <c r="V283" s="877">
        <f t="shared" si="6336"/>
        <v>0</v>
      </c>
      <c r="W283" s="877">
        <f t="shared" si="6336"/>
        <v>0</v>
      </c>
      <c r="X283" s="877">
        <f t="shared" si="6336"/>
        <v>0</v>
      </c>
      <c r="Y283" s="877">
        <f t="shared" si="6336"/>
        <v>0</v>
      </c>
      <c r="Z283" s="877">
        <f t="shared" si="6336"/>
        <v>0</v>
      </c>
      <c r="AA283" s="877">
        <f t="shared" si="6336"/>
        <v>0</v>
      </c>
      <c r="AB283" s="877">
        <f t="shared" si="6336"/>
        <v>0</v>
      </c>
      <c r="AC283" s="877">
        <f t="shared" si="6336"/>
        <v>0</v>
      </c>
      <c r="AD283" s="877">
        <f t="shared" si="6336"/>
        <v>0</v>
      </c>
      <c r="AE283" s="877">
        <f t="shared" si="6336"/>
        <v>0</v>
      </c>
      <c r="AF283" s="877">
        <f t="shared" si="6336"/>
        <v>0</v>
      </c>
      <c r="AG283" s="877">
        <f t="shared" si="6336"/>
        <v>0</v>
      </c>
      <c r="AH283" s="877">
        <f t="shared" si="6336"/>
        <v>0</v>
      </c>
      <c r="AI283" s="877">
        <f t="shared" si="6336"/>
        <v>0</v>
      </c>
      <c r="AJ283" s="877">
        <f t="shared" si="6336"/>
        <v>0</v>
      </c>
      <c r="AK283" s="877">
        <f t="shared" si="6336"/>
        <v>0</v>
      </c>
      <c r="AL283" s="877">
        <f t="shared" si="6336"/>
        <v>0</v>
      </c>
      <c r="AM283" s="877">
        <f t="shared" si="6336"/>
        <v>0</v>
      </c>
      <c r="AN283" s="877">
        <f t="shared" si="6336"/>
        <v>0</v>
      </c>
      <c r="AO283" s="877">
        <f t="shared" si="6336"/>
        <v>0</v>
      </c>
      <c r="AP283" s="877">
        <f t="shared" si="6336"/>
        <v>0</v>
      </c>
      <c r="AQ283" s="877">
        <f t="shared" si="6336"/>
        <v>0</v>
      </c>
      <c r="AR283" s="877">
        <f t="shared" si="6336"/>
        <v>0</v>
      </c>
      <c r="AS283" s="877">
        <f t="shared" si="6336"/>
        <v>0</v>
      </c>
      <c r="AT283" s="877">
        <f t="shared" si="6336"/>
        <v>0</v>
      </c>
      <c r="AU283" s="877">
        <f t="shared" si="6336"/>
        <v>0</v>
      </c>
      <c r="AV283" s="877">
        <f t="shared" si="6336"/>
        <v>0</v>
      </c>
      <c r="AW283" s="1325">
        <f>+AW282</f>
        <v>0</v>
      </c>
      <c r="AX283" s="877">
        <f t="shared" si="6336"/>
        <v>0</v>
      </c>
      <c r="AY283" s="877">
        <f t="shared" si="6336"/>
        <v>0</v>
      </c>
      <c r="AZ283" s="877">
        <f t="shared" si="6336"/>
        <v>0</v>
      </c>
      <c r="BA283" s="877">
        <f t="shared" si="6336"/>
        <v>0</v>
      </c>
      <c r="BB283" s="877">
        <f t="shared" si="6336"/>
        <v>0</v>
      </c>
      <c r="BC283" s="877">
        <f t="shared" si="6336"/>
        <v>0</v>
      </c>
      <c r="BD283" s="877">
        <f t="shared" si="6336"/>
        <v>0</v>
      </c>
      <c r="BE283" s="877">
        <f t="shared" si="6336"/>
        <v>0</v>
      </c>
      <c r="BF283" s="877">
        <f t="shared" si="6336"/>
        <v>0</v>
      </c>
      <c r="BG283" s="877">
        <f t="shared" si="6336"/>
        <v>0</v>
      </c>
      <c r="BH283" s="877">
        <f t="shared" si="6336"/>
        <v>0</v>
      </c>
      <c r="BI283" s="877">
        <f t="shared" si="6336"/>
        <v>0</v>
      </c>
      <c r="BJ283" s="877">
        <f t="shared" si="6336"/>
        <v>0</v>
      </c>
      <c r="BK283" s="877">
        <f t="shared" si="6336"/>
        <v>0</v>
      </c>
      <c r="BL283" s="877">
        <f t="shared" si="6336"/>
        <v>0</v>
      </c>
      <c r="BM283" s="877">
        <f t="shared" si="6336"/>
        <v>0</v>
      </c>
      <c r="BN283" s="877">
        <f>+BN282</f>
        <v>0</v>
      </c>
      <c r="BO283" s="877">
        <f t="shared" si="6336"/>
        <v>0</v>
      </c>
      <c r="BP283" s="877">
        <f t="shared" si="6336"/>
        <v>0</v>
      </c>
      <c r="BQ283" s="877">
        <f t="shared" si="6336"/>
        <v>0</v>
      </c>
      <c r="BR283" s="877">
        <f t="shared" si="6336"/>
        <v>0</v>
      </c>
      <c r="BS283" s="877">
        <f t="shared" si="6336"/>
        <v>0</v>
      </c>
      <c r="BT283" s="877">
        <f t="shared" si="6336"/>
        <v>0</v>
      </c>
      <c r="BU283" s="877">
        <f t="shared" si="6336"/>
        <v>0</v>
      </c>
      <c r="BV283" s="877">
        <f t="shared" si="6336"/>
        <v>0</v>
      </c>
      <c r="BW283" s="877">
        <f t="shared" si="6336"/>
        <v>0</v>
      </c>
      <c r="BX283" s="877">
        <f t="shared" si="6336"/>
        <v>0</v>
      </c>
      <c r="BY283" s="877">
        <f t="shared" si="6336"/>
        <v>0</v>
      </c>
      <c r="BZ283" s="877">
        <f t="shared" si="6336"/>
        <v>0</v>
      </c>
      <c r="CA283" s="877">
        <f t="shared" si="6336"/>
        <v>0</v>
      </c>
      <c r="CB283" s="877">
        <f t="shared" si="6336"/>
        <v>0</v>
      </c>
      <c r="CC283" s="877">
        <f t="shared" ref="CC283:EN283" si="6337">+CC282</f>
        <v>0</v>
      </c>
      <c r="CD283" s="877">
        <f t="shared" si="6337"/>
        <v>0</v>
      </c>
      <c r="CE283" s="877">
        <f t="shared" si="6337"/>
        <v>0</v>
      </c>
      <c r="CF283" s="877">
        <f t="shared" si="6337"/>
        <v>0</v>
      </c>
      <c r="CG283" s="877">
        <f t="shared" si="6337"/>
        <v>0</v>
      </c>
      <c r="CH283" s="877">
        <f t="shared" si="6337"/>
        <v>0</v>
      </c>
      <c r="CI283" s="877">
        <f t="shared" si="6337"/>
        <v>0</v>
      </c>
      <c r="CJ283" s="877">
        <f t="shared" si="6337"/>
        <v>0</v>
      </c>
      <c r="CK283" s="877">
        <f t="shared" si="6337"/>
        <v>0</v>
      </c>
      <c r="CL283" s="877">
        <f t="shared" si="6337"/>
        <v>0</v>
      </c>
      <c r="CM283" s="877">
        <f t="shared" si="6337"/>
        <v>0</v>
      </c>
      <c r="CN283" s="877">
        <f t="shared" si="6337"/>
        <v>0</v>
      </c>
      <c r="CO283" s="877">
        <f t="shared" si="6337"/>
        <v>0</v>
      </c>
      <c r="CP283" s="877">
        <f t="shared" si="6337"/>
        <v>0</v>
      </c>
      <c r="CQ283" s="877">
        <f t="shared" si="6337"/>
        <v>0</v>
      </c>
      <c r="CR283" s="877">
        <f t="shared" si="6337"/>
        <v>0</v>
      </c>
      <c r="CS283" s="877">
        <f t="shared" si="6337"/>
        <v>0</v>
      </c>
      <c r="CT283" s="877">
        <f t="shared" si="6337"/>
        <v>0</v>
      </c>
      <c r="CU283" s="877">
        <f t="shared" si="6337"/>
        <v>0</v>
      </c>
      <c r="CV283" s="877">
        <f t="shared" si="6337"/>
        <v>0</v>
      </c>
      <c r="CW283" s="877">
        <f t="shared" si="6337"/>
        <v>0</v>
      </c>
      <c r="CX283" s="877">
        <f t="shared" si="6337"/>
        <v>0</v>
      </c>
      <c r="CY283" s="877">
        <f t="shared" si="6337"/>
        <v>0</v>
      </c>
      <c r="CZ283" s="877">
        <f t="shared" si="6337"/>
        <v>0</v>
      </c>
      <c r="DA283" s="877">
        <f t="shared" si="6337"/>
        <v>0</v>
      </c>
      <c r="DB283" s="877">
        <f t="shared" si="6337"/>
        <v>0</v>
      </c>
      <c r="DC283" s="877">
        <f t="shared" si="6337"/>
        <v>0</v>
      </c>
      <c r="DD283" s="877">
        <f t="shared" si="6337"/>
        <v>0</v>
      </c>
      <c r="DE283" s="877">
        <f t="shared" si="6337"/>
        <v>0</v>
      </c>
      <c r="DF283" s="877">
        <f t="shared" si="6337"/>
        <v>0</v>
      </c>
      <c r="DG283" s="877">
        <f t="shared" si="6337"/>
        <v>0</v>
      </c>
      <c r="DH283" s="877">
        <f t="shared" si="6337"/>
        <v>0</v>
      </c>
      <c r="DI283" s="877">
        <f t="shared" si="6337"/>
        <v>0</v>
      </c>
      <c r="DJ283" s="877">
        <f t="shared" si="6337"/>
        <v>0</v>
      </c>
      <c r="DK283" s="877">
        <f t="shared" si="6337"/>
        <v>0</v>
      </c>
      <c r="DL283" s="877">
        <f t="shared" si="6337"/>
        <v>0</v>
      </c>
      <c r="DM283" s="877">
        <f t="shared" si="6337"/>
        <v>0</v>
      </c>
      <c r="DN283" s="877">
        <f t="shared" si="6337"/>
        <v>0</v>
      </c>
      <c r="DO283" s="877">
        <f t="shared" si="6337"/>
        <v>0</v>
      </c>
      <c r="DP283" s="877">
        <f t="shared" si="6337"/>
        <v>0</v>
      </c>
      <c r="DQ283" s="877">
        <f t="shared" si="6337"/>
        <v>0</v>
      </c>
      <c r="DR283" s="877">
        <f t="shared" si="6337"/>
        <v>0</v>
      </c>
      <c r="DS283" s="877">
        <f t="shared" si="6337"/>
        <v>0</v>
      </c>
      <c r="DT283" s="877">
        <f t="shared" si="6337"/>
        <v>0</v>
      </c>
      <c r="DU283" s="877">
        <f t="shared" si="6337"/>
        <v>0</v>
      </c>
      <c r="DV283" s="877">
        <f t="shared" si="6337"/>
        <v>0</v>
      </c>
      <c r="DW283" s="877">
        <f t="shared" si="6337"/>
        <v>0</v>
      </c>
      <c r="DX283" s="877">
        <f t="shared" si="6337"/>
        <v>0</v>
      </c>
      <c r="DY283" s="877">
        <f t="shared" si="6337"/>
        <v>0</v>
      </c>
      <c r="DZ283" s="877">
        <f t="shared" si="6337"/>
        <v>0</v>
      </c>
      <c r="EA283" s="877">
        <f t="shared" si="6337"/>
        <v>0</v>
      </c>
      <c r="EB283" s="877">
        <f t="shared" si="6337"/>
        <v>0</v>
      </c>
      <c r="EC283" s="877">
        <f t="shared" si="6337"/>
        <v>0</v>
      </c>
      <c r="ED283" s="877">
        <f t="shared" si="6337"/>
        <v>0</v>
      </c>
      <c r="EE283" s="877">
        <f t="shared" si="6337"/>
        <v>0</v>
      </c>
      <c r="EF283" s="877">
        <f t="shared" si="6337"/>
        <v>0</v>
      </c>
      <c r="EG283" s="877">
        <f t="shared" si="6337"/>
        <v>0</v>
      </c>
      <c r="EH283" s="877">
        <f t="shared" si="6337"/>
        <v>0</v>
      </c>
      <c r="EI283" s="877">
        <f t="shared" si="6337"/>
        <v>0</v>
      </c>
      <c r="EJ283" s="877">
        <f t="shared" si="6337"/>
        <v>0</v>
      </c>
      <c r="EK283" s="877">
        <f t="shared" si="6337"/>
        <v>0</v>
      </c>
      <c r="EL283" s="877">
        <f t="shared" si="6337"/>
        <v>0</v>
      </c>
      <c r="EM283" s="877">
        <f t="shared" si="6337"/>
        <v>0</v>
      </c>
      <c r="EN283" s="877">
        <f t="shared" si="6337"/>
        <v>0</v>
      </c>
      <c r="EO283" s="877">
        <f t="shared" ref="EO283:FF283" si="6338">+EO282</f>
        <v>0</v>
      </c>
      <c r="EP283" s="877">
        <f t="shared" si="6338"/>
        <v>0</v>
      </c>
      <c r="EQ283" s="877">
        <f t="shared" si="6338"/>
        <v>0</v>
      </c>
      <c r="ER283" s="877">
        <f t="shared" si="6338"/>
        <v>0</v>
      </c>
      <c r="ES283" s="877">
        <f t="shared" si="6338"/>
        <v>0</v>
      </c>
      <c r="ET283" s="877">
        <f t="shared" si="6338"/>
        <v>0</v>
      </c>
      <c r="EU283" s="877">
        <f t="shared" si="6338"/>
        <v>0</v>
      </c>
      <c r="EV283" s="877">
        <f t="shared" si="6338"/>
        <v>0</v>
      </c>
      <c r="EW283" s="877">
        <f t="shared" si="6338"/>
        <v>0</v>
      </c>
      <c r="EX283" s="877">
        <f t="shared" si="6338"/>
        <v>0</v>
      </c>
      <c r="EY283" s="877">
        <f t="shared" si="6338"/>
        <v>0</v>
      </c>
      <c r="EZ283" s="877">
        <f t="shared" si="6338"/>
        <v>0</v>
      </c>
      <c r="FA283" s="877">
        <f t="shared" si="6338"/>
        <v>0</v>
      </c>
      <c r="FB283" s="877">
        <f t="shared" si="6338"/>
        <v>0</v>
      </c>
      <c r="FC283" s="877">
        <f t="shared" si="6338"/>
        <v>0</v>
      </c>
      <c r="FD283" s="877">
        <f t="shared" si="6338"/>
        <v>0</v>
      </c>
      <c r="FE283" s="877">
        <f t="shared" si="6338"/>
        <v>0</v>
      </c>
      <c r="FF283" s="877">
        <f t="shared" si="6338"/>
        <v>0</v>
      </c>
      <c r="FG283" s="1182"/>
      <c r="FH283" s="1182"/>
      <c r="FI283" s="1182"/>
      <c r="FJ283" s="1182"/>
      <c r="FK283" s="1182"/>
      <c r="FL283" s="1183"/>
    </row>
    <row r="284" spans="1:174" s="246" customFormat="1" ht="15" customHeight="1" outlineLevel="1">
      <c r="B284" s="302"/>
      <c r="C284" s="1196" t="s">
        <v>472</v>
      </c>
      <c r="D284" s="265"/>
      <c r="F284" s="877"/>
      <c r="G284" s="877"/>
      <c r="H284" s="877"/>
      <c r="I284" s="877"/>
      <c r="J284" s="961"/>
      <c r="K284" s="1177"/>
      <c r="L284" s="1177"/>
      <c r="M284" s="1178"/>
      <c r="N284" s="1178"/>
      <c r="O284" s="1177"/>
      <c r="P284" s="756"/>
      <c r="Q284" s="1179"/>
      <c r="R284" s="877"/>
      <c r="S284" s="1180"/>
      <c r="T284" s="877"/>
      <c r="U284" s="1180"/>
      <c r="V284" s="877"/>
      <c r="W284" s="1180"/>
      <c r="X284" s="984"/>
      <c r="Y284" s="1180"/>
      <c r="Z284" s="877"/>
      <c r="AA284" s="1181"/>
      <c r="AB284" s="877"/>
      <c r="AC284" s="1193"/>
      <c r="AD284" s="877"/>
      <c r="AE284" s="1194"/>
      <c r="AF284" s="877"/>
      <c r="AG284" s="915"/>
      <c r="AH284" s="915"/>
      <c r="AI284" s="1194"/>
      <c r="AJ284" s="915"/>
      <c r="AK284" s="919"/>
      <c r="AL284" s="919"/>
      <c r="AM284" s="919"/>
      <c r="AN284" s="919"/>
      <c r="AO284" s="919"/>
      <c r="AP284" s="919"/>
      <c r="AQ284" s="919"/>
      <c r="AR284" s="919"/>
      <c r="AS284" s="919"/>
      <c r="AT284" s="919"/>
      <c r="AU284" s="951"/>
      <c r="AV284" s="1186"/>
      <c r="AW284" s="877"/>
      <c r="AX284" s="984"/>
      <c r="AY284" s="877"/>
      <c r="AZ284" s="877"/>
      <c r="BA284" s="877"/>
      <c r="BB284" s="877"/>
      <c r="BC284" s="877"/>
      <c r="BD284" s="877"/>
      <c r="BE284" s="877"/>
      <c r="BF284" s="877"/>
      <c r="BG284" s="877"/>
      <c r="BH284" s="877"/>
      <c r="BI284" s="877"/>
      <c r="BJ284" s="877"/>
      <c r="BK284" s="877"/>
      <c r="BL284" s="877"/>
      <c r="BM284" s="877"/>
      <c r="BN284" s="951"/>
      <c r="BO284" s="877"/>
      <c r="BP284" s="877"/>
      <c r="BQ284" s="877"/>
      <c r="BR284" s="877"/>
      <c r="BS284" s="877"/>
      <c r="BT284" s="877"/>
      <c r="BU284" s="877"/>
      <c r="BV284" s="877"/>
      <c r="BW284" s="877"/>
      <c r="BX284" s="877"/>
      <c r="BY284" s="877"/>
      <c r="BZ284" s="877"/>
      <c r="CA284" s="877"/>
      <c r="CB284" s="877"/>
      <c r="CC284" s="877"/>
      <c r="CD284" s="877"/>
      <c r="CE284" s="877"/>
      <c r="CF284" s="877"/>
      <c r="CG284" s="915"/>
      <c r="CH284" s="915"/>
      <c r="CI284" s="915"/>
      <c r="CJ284" s="915"/>
      <c r="CK284" s="915"/>
      <c r="CL284" s="915"/>
      <c r="CM284" s="915"/>
      <c r="CN284" s="915"/>
      <c r="CO284" s="915"/>
      <c r="CR284" s="877"/>
      <c r="CS284" s="877"/>
      <c r="CT284" s="877"/>
      <c r="CU284" s="877"/>
      <c r="CV284" s="877"/>
      <c r="CW284" s="877"/>
      <c r="CX284" s="877"/>
      <c r="CY284" s="877"/>
      <c r="CZ284" s="877"/>
      <c r="DA284" s="877"/>
      <c r="DB284" s="877"/>
      <c r="DC284" s="877"/>
      <c r="DD284" s="877"/>
      <c r="DE284" s="877"/>
      <c r="DF284" s="877"/>
      <c r="DG284" s="877"/>
      <c r="DH284" s="877"/>
      <c r="DI284" s="877"/>
      <c r="DJ284" s="915"/>
      <c r="DK284" s="915"/>
      <c r="DL284" s="915"/>
      <c r="DM284" s="915"/>
      <c r="DN284" s="915"/>
      <c r="DO284" s="915"/>
      <c r="DP284" s="915"/>
      <c r="DQ284" s="915"/>
      <c r="DR284" s="915"/>
      <c r="DS284" s="915"/>
      <c r="DT284" s="915"/>
      <c r="DU284" s="915"/>
      <c r="DV284" s="915"/>
      <c r="DW284" s="915"/>
      <c r="DX284" s="915"/>
      <c r="DY284" s="915"/>
      <c r="DZ284" s="915"/>
      <c r="EA284" s="915"/>
      <c r="EB284" s="915"/>
      <c r="EC284" s="915"/>
      <c r="ED284" s="915"/>
      <c r="EE284" s="915"/>
      <c r="EF284" s="915"/>
      <c r="EG284" s="915"/>
      <c r="EH284" s="915"/>
      <c r="EI284" s="915"/>
      <c r="EJ284" s="915"/>
      <c r="ET284" s="913"/>
      <c r="EU284" s="1180"/>
      <c r="EW284" s="1180"/>
      <c r="EX284" s="1180"/>
      <c r="EY284" s="1180"/>
      <c r="EZ284" s="1180"/>
      <c r="FA284" s="1180"/>
      <c r="FB284" s="1180"/>
      <c r="FC284" s="1180"/>
      <c r="FD284" s="1180"/>
      <c r="FE284" s="1180"/>
      <c r="FF284" s="1180"/>
      <c r="FG284" s="1188"/>
      <c r="FH284" s="1188"/>
      <c r="FI284" s="1188"/>
      <c r="FJ284" s="1188"/>
      <c r="FK284" s="1188"/>
      <c r="FL284" s="1195"/>
    </row>
    <row r="285" spans="1:174" s="246" customFormat="1" ht="14.25" customHeight="1" outlineLevel="1">
      <c r="B285" s="302"/>
      <c r="C285" s="227"/>
      <c r="D285" s="228"/>
      <c r="E285" s="229"/>
      <c r="F285" s="231"/>
      <c r="G285" s="231"/>
      <c r="H285" s="230"/>
      <c r="I285" s="231"/>
      <c r="J285" s="1192"/>
      <c r="K285" s="912"/>
      <c r="L285" s="912"/>
      <c r="M285" s="234"/>
      <c r="N285" s="232"/>
      <c r="O285" s="234"/>
      <c r="P285" s="903"/>
      <c r="Q285" s="236"/>
      <c r="R285" s="231"/>
      <c r="S285" s="237"/>
      <c r="T285" s="231"/>
      <c r="U285" s="237"/>
      <c r="V285" s="231"/>
      <c r="W285" s="237"/>
      <c r="X285" s="231"/>
      <c r="Y285" s="237"/>
      <c r="Z285" s="231"/>
      <c r="AA285" s="238"/>
      <c r="AB285" s="231"/>
      <c r="AC285" s="238"/>
      <c r="AD285" s="231"/>
      <c r="AE285" s="238"/>
      <c r="AF285" s="231"/>
      <c r="AG285" s="231"/>
      <c r="AH285" s="231"/>
      <c r="AI285" s="238"/>
      <c r="AJ285" s="231"/>
      <c r="AK285" s="230"/>
      <c r="AL285" s="230"/>
      <c r="AM285" s="230"/>
      <c r="AN285" s="230"/>
      <c r="AO285" s="230"/>
      <c r="AP285" s="230"/>
      <c r="AQ285" s="230"/>
      <c r="AR285" s="230"/>
      <c r="AS285" s="230"/>
      <c r="AT285" s="230"/>
      <c r="AU285" s="230"/>
      <c r="AV285" s="242"/>
      <c r="AW285" s="231"/>
      <c r="AX285" s="231"/>
      <c r="AY285" s="231"/>
      <c r="AZ285" s="231"/>
      <c r="BA285" s="231"/>
      <c r="BB285" s="231"/>
      <c r="BC285" s="231"/>
      <c r="BD285" s="231"/>
      <c r="BE285" s="231"/>
      <c r="BF285" s="231"/>
      <c r="BG285" s="231"/>
      <c r="BH285" s="231"/>
      <c r="BI285" s="231"/>
      <c r="BJ285" s="231"/>
      <c r="BK285" s="231"/>
      <c r="BL285" s="231"/>
      <c r="BM285" s="231"/>
      <c r="BN285" s="230"/>
      <c r="BO285" s="231"/>
      <c r="BP285" s="231"/>
      <c r="BQ285" s="231"/>
      <c r="BR285" s="231"/>
      <c r="BS285" s="231"/>
      <c r="BT285" s="231"/>
      <c r="BU285" s="231"/>
      <c r="BV285" s="231"/>
      <c r="BW285" s="231"/>
      <c r="BX285" s="271"/>
      <c r="BY285" s="272"/>
      <c r="BZ285" s="272"/>
      <c r="CA285" s="272"/>
      <c r="CB285" s="272"/>
      <c r="CC285" s="272"/>
      <c r="CD285" s="272"/>
      <c r="CE285" s="272"/>
      <c r="CF285" s="272"/>
      <c r="CG285" s="272"/>
      <c r="CH285" s="272"/>
      <c r="CI285" s="272"/>
      <c r="CJ285" s="272"/>
      <c r="CK285" s="272"/>
      <c r="CL285" s="272"/>
      <c r="CM285" s="272"/>
      <c r="CN285" s="272"/>
      <c r="CO285" s="273"/>
      <c r="CQ285" s="229"/>
      <c r="CR285" s="231"/>
      <c r="CS285" s="231"/>
      <c r="CT285" s="231"/>
      <c r="CU285" s="231"/>
      <c r="CV285" s="231"/>
      <c r="CW285" s="231"/>
      <c r="CX285" s="231"/>
      <c r="CY285" s="231"/>
      <c r="CZ285" s="231"/>
      <c r="DA285" s="231"/>
      <c r="DB285" s="231"/>
      <c r="DC285" s="269"/>
      <c r="DD285" s="269"/>
      <c r="DE285" s="269"/>
      <c r="DF285" s="231"/>
      <c r="DG285" s="231"/>
      <c r="DH285" s="231"/>
      <c r="DI285" s="231"/>
      <c r="DJ285" s="240"/>
      <c r="DK285" s="240"/>
      <c r="DL285" s="240"/>
      <c r="DM285" s="240"/>
      <c r="DN285" s="240"/>
      <c r="DO285" s="240"/>
      <c r="DP285" s="240"/>
      <c r="DQ285" s="240"/>
      <c r="DR285" s="240"/>
      <c r="DS285" s="271"/>
      <c r="DT285" s="272"/>
      <c r="DU285" s="272"/>
      <c r="DV285" s="272"/>
      <c r="DW285" s="272"/>
      <c r="DX285" s="272"/>
      <c r="DY285" s="272"/>
      <c r="DZ285" s="272"/>
      <c r="EA285" s="272"/>
      <c r="EB285" s="272"/>
      <c r="EC285" s="272"/>
      <c r="ED285" s="272"/>
      <c r="EE285" s="272"/>
      <c r="EF285" s="272"/>
      <c r="EG285" s="272"/>
      <c r="EH285" s="272"/>
      <c r="EI285" s="272"/>
      <c r="EJ285" s="273"/>
      <c r="EL285" s="229"/>
      <c r="EM285" s="229"/>
      <c r="EN285" s="229"/>
      <c r="EO285" s="229"/>
      <c r="EP285" s="229"/>
      <c r="EQ285" s="229"/>
      <c r="ER285" s="229"/>
      <c r="ES285" s="939"/>
      <c r="ET285" s="939"/>
      <c r="EU285" s="229"/>
      <c r="EV285" s="913"/>
      <c r="EW285" s="237"/>
      <c r="EX285" s="237"/>
      <c r="EY285" s="237"/>
      <c r="EZ285" s="237"/>
      <c r="FA285" s="237"/>
      <c r="FB285" s="237"/>
      <c r="FC285" s="237"/>
      <c r="FD285" s="237"/>
      <c r="FE285" s="237"/>
      <c r="FF285" s="237"/>
      <c r="FG285" s="247"/>
      <c r="FH285" s="247"/>
      <c r="FI285" s="247"/>
      <c r="FJ285" s="247"/>
      <c r="FK285" s="247"/>
      <c r="FL285" s="247"/>
      <c r="FN285" s="1362">
        <f t="shared" ref="FN285" si="6339">(((F285/30/8)*1.5)*(Q285+U285+Y285))-(AZ285+BI285+BR285)</f>
        <v>0</v>
      </c>
      <c r="FO285" s="1362">
        <f t="shared" ref="FO285" si="6340">(((F285/30/8)*2)*(S285+W285+AA285))-(BB285+BK285+BT285)</f>
        <v>0</v>
      </c>
      <c r="FP285" s="1364">
        <f t="shared" ref="FP285" si="6341">(SUM(AW285:CF285))-(SUM(CR285:DR285))</f>
        <v>0</v>
      </c>
      <c r="FQ285" s="1362">
        <f t="shared" ref="FQ285" si="6342">(F285/30*I285)-(CR285+DA285+DJ285)</f>
        <v>0</v>
      </c>
      <c r="FR285" s="1363">
        <f>(SUM(EL285:EU285))-((SUM(EW285:FF285))*$FR$5)</f>
        <v>0</v>
      </c>
    </row>
    <row r="286" spans="1:174" s="246" customFormat="1" ht="15" customHeight="1" outlineLevel="1">
      <c r="B286" s="302"/>
      <c r="C286" s="1175"/>
      <c r="D286" s="265"/>
      <c r="F286" s="877">
        <f>+F285</f>
        <v>0</v>
      </c>
      <c r="G286" s="877">
        <f t="shared" ref="G286:H286" si="6343">+G285</f>
        <v>0</v>
      </c>
      <c r="H286" s="877">
        <f t="shared" si="6343"/>
        <v>0</v>
      </c>
      <c r="I286" s="877"/>
      <c r="J286" s="961"/>
      <c r="K286" s="1177"/>
      <c r="L286" s="1177"/>
      <c r="M286" s="1178"/>
      <c r="N286" s="1178"/>
      <c r="O286" s="1177"/>
      <c r="P286" s="756"/>
      <c r="Q286" s="877">
        <f>+Q285</f>
        <v>0</v>
      </c>
      <c r="R286" s="877">
        <f t="shared" ref="R286:CC286" si="6344">+R285</f>
        <v>0</v>
      </c>
      <c r="S286" s="877">
        <f t="shared" si="6344"/>
        <v>0</v>
      </c>
      <c r="T286" s="877">
        <f t="shared" si="6344"/>
        <v>0</v>
      </c>
      <c r="U286" s="877">
        <f t="shared" si="6344"/>
        <v>0</v>
      </c>
      <c r="V286" s="877">
        <f t="shared" si="6344"/>
        <v>0</v>
      </c>
      <c r="W286" s="877">
        <f t="shared" si="6344"/>
        <v>0</v>
      </c>
      <c r="X286" s="877">
        <f t="shared" si="6344"/>
        <v>0</v>
      </c>
      <c r="Y286" s="877">
        <f t="shared" si="6344"/>
        <v>0</v>
      </c>
      <c r="Z286" s="877">
        <f t="shared" si="6344"/>
        <v>0</v>
      </c>
      <c r="AA286" s="877">
        <f t="shared" si="6344"/>
        <v>0</v>
      </c>
      <c r="AB286" s="877">
        <f t="shared" si="6344"/>
        <v>0</v>
      </c>
      <c r="AC286" s="877">
        <f t="shared" si="6344"/>
        <v>0</v>
      </c>
      <c r="AD286" s="877">
        <f t="shared" si="6344"/>
        <v>0</v>
      </c>
      <c r="AE286" s="877">
        <f t="shared" si="6344"/>
        <v>0</v>
      </c>
      <c r="AF286" s="877">
        <f t="shared" si="6344"/>
        <v>0</v>
      </c>
      <c r="AG286" s="877">
        <f t="shared" si="6344"/>
        <v>0</v>
      </c>
      <c r="AH286" s="877">
        <f t="shared" si="6344"/>
        <v>0</v>
      </c>
      <c r="AI286" s="877">
        <f t="shared" si="6344"/>
        <v>0</v>
      </c>
      <c r="AJ286" s="877">
        <f t="shared" si="6344"/>
        <v>0</v>
      </c>
      <c r="AK286" s="877">
        <f t="shared" si="6344"/>
        <v>0</v>
      </c>
      <c r="AL286" s="877">
        <f t="shared" si="6344"/>
        <v>0</v>
      </c>
      <c r="AM286" s="877">
        <f t="shared" si="6344"/>
        <v>0</v>
      </c>
      <c r="AN286" s="877">
        <f t="shared" si="6344"/>
        <v>0</v>
      </c>
      <c r="AO286" s="877">
        <f t="shared" si="6344"/>
        <v>0</v>
      </c>
      <c r="AP286" s="877">
        <f t="shared" si="6344"/>
        <v>0</v>
      </c>
      <c r="AQ286" s="877">
        <f t="shared" si="6344"/>
        <v>0</v>
      </c>
      <c r="AR286" s="877">
        <f t="shared" si="6344"/>
        <v>0</v>
      </c>
      <c r="AS286" s="877">
        <f t="shared" si="6344"/>
        <v>0</v>
      </c>
      <c r="AT286" s="877">
        <f t="shared" si="6344"/>
        <v>0</v>
      </c>
      <c r="AU286" s="877">
        <f t="shared" si="6344"/>
        <v>0</v>
      </c>
      <c r="AV286" s="877">
        <f t="shared" si="6344"/>
        <v>0</v>
      </c>
      <c r="AW286" s="877">
        <f t="shared" si="6344"/>
        <v>0</v>
      </c>
      <c r="AX286" s="877">
        <f t="shared" si="6344"/>
        <v>0</v>
      </c>
      <c r="AY286" s="877">
        <f t="shared" si="6344"/>
        <v>0</v>
      </c>
      <c r="AZ286" s="877">
        <f t="shared" si="6344"/>
        <v>0</v>
      </c>
      <c r="BA286" s="877">
        <f t="shared" si="6344"/>
        <v>0</v>
      </c>
      <c r="BB286" s="877">
        <f t="shared" si="6344"/>
        <v>0</v>
      </c>
      <c r="BC286" s="877">
        <f t="shared" si="6344"/>
        <v>0</v>
      </c>
      <c r="BD286" s="877">
        <f t="shared" si="6344"/>
        <v>0</v>
      </c>
      <c r="BE286" s="877">
        <f t="shared" si="6344"/>
        <v>0</v>
      </c>
      <c r="BF286" s="877">
        <f t="shared" si="6344"/>
        <v>0</v>
      </c>
      <c r="BG286" s="877">
        <f t="shared" si="6344"/>
        <v>0</v>
      </c>
      <c r="BH286" s="877">
        <f t="shared" si="6344"/>
        <v>0</v>
      </c>
      <c r="BI286" s="877">
        <f t="shared" si="6344"/>
        <v>0</v>
      </c>
      <c r="BJ286" s="877">
        <f t="shared" si="6344"/>
        <v>0</v>
      </c>
      <c r="BK286" s="877">
        <f t="shared" si="6344"/>
        <v>0</v>
      </c>
      <c r="BL286" s="877">
        <f t="shared" si="6344"/>
        <v>0</v>
      </c>
      <c r="BM286" s="877">
        <f t="shared" si="6344"/>
        <v>0</v>
      </c>
      <c r="BN286" s="877">
        <f t="shared" si="6344"/>
        <v>0</v>
      </c>
      <c r="BO286" s="877">
        <f t="shared" si="6344"/>
        <v>0</v>
      </c>
      <c r="BP286" s="877">
        <f t="shared" si="6344"/>
        <v>0</v>
      </c>
      <c r="BQ286" s="877">
        <f t="shared" si="6344"/>
        <v>0</v>
      </c>
      <c r="BR286" s="877">
        <f t="shared" si="6344"/>
        <v>0</v>
      </c>
      <c r="BS286" s="877">
        <f t="shared" si="6344"/>
        <v>0</v>
      </c>
      <c r="BT286" s="877">
        <f t="shared" si="6344"/>
        <v>0</v>
      </c>
      <c r="BU286" s="877">
        <f t="shared" si="6344"/>
        <v>0</v>
      </c>
      <c r="BV286" s="877">
        <f t="shared" si="6344"/>
        <v>0</v>
      </c>
      <c r="BW286" s="877">
        <f t="shared" si="6344"/>
        <v>0</v>
      </c>
      <c r="BX286" s="877">
        <f t="shared" si="6344"/>
        <v>0</v>
      </c>
      <c r="BY286" s="877">
        <f t="shared" si="6344"/>
        <v>0</v>
      </c>
      <c r="BZ286" s="877">
        <f t="shared" si="6344"/>
        <v>0</v>
      </c>
      <c r="CA286" s="877">
        <f t="shared" si="6344"/>
        <v>0</v>
      </c>
      <c r="CB286" s="877">
        <f t="shared" si="6344"/>
        <v>0</v>
      </c>
      <c r="CC286" s="877">
        <f t="shared" si="6344"/>
        <v>0</v>
      </c>
      <c r="CD286" s="877">
        <f t="shared" ref="CD286:EO286" si="6345">+CD285</f>
        <v>0</v>
      </c>
      <c r="CE286" s="877">
        <f t="shared" si="6345"/>
        <v>0</v>
      </c>
      <c r="CF286" s="877">
        <f t="shared" si="6345"/>
        <v>0</v>
      </c>
      <c r="CG286" s="877">
        <f t="shared" si="6345"/>
        <v>0</v>
      </c>
      <c r="CH286" s="877">
        <f t="shared" si="6345"/>
        <v>0</v>
      </c>
      <c r="CI286" s="877">
        <f t="shared" si="6345"/>
        <v>0</v>
      </c>
      <c r="CJ286" s="877">
        <f t="shared" si="6345"/>
        <v>0</v>
      </c>
      <c r="CK286" s="877">
        <f t="shared" si="6345"/>
        <v>0</v>
      </c>
      <c r="CL286" s="877">
        <f t="shared" si="6345"/>
        <v>0</v>
      </c>
      <c r="CM286" s="877">
        <f t="shared" si="6345"/>
        <v>0</v>
      </c>
      <c r="CN286" s="877">
        <f t="shared" si="6345"/>
        <v>0</v>
      </c>
      <c r="CO286" s="877">
        <f t="shared" si="6345"/>
        <v>0</v>
      </c>
      <c r="CP286" s="877">
        <f t="shared" si="6345"/>
        <v>0</v>
      </c>
      <c r="CQ286" s="877">
        <f t="shared" si="6345"/>
        <v>0</v>
      </c>
      <c r="CR286" s="877">
        <f t="shared" si="6345"/>
        <v>0</v>
      </c>
      <c r="CS286" s="877">
        <f t="shared" si="6345"/>
        <v>0</v>
      </c>
      <c r="CT286" s="877">
        <f t="shared" si="6345"/>
        <v>0</v>
      </c>
      <c r="CU286" s="877">
        <f t="shared" si="6345"/>
        <v>0</v>
      </c>
      <c r="CV286" s="877">
        <f t="shared" si="6345"/>
        <v>0</v>
      </c>
      <c r="CW286" s="877">
        <f t="shared" si="6345"/>
        <v>0</v>
      </c>
      <c r="CX286" s="877">
        <f t="shared" si="6345"/>
        <v>0</v>
      </c>
      <c r="CY286" s="877">
        <f t="shared" si="6345"/>
        <v>0</v>
      </c>
      <c r="CZ286" s="877">
        <f t="shared" si="6345"/>
        <v>0</v>
      </c>
      <c r="DA286" s="877">
        <f t="shared" si="6345"/>
        <v>0</v>
      </c>
      <c r="DB286" s="877">
        <f t="shared" si="6345"/>
        <v>0</v>
      </c>
      <c r="DC286" s="877">
        <f t="shared" si="6345"/>
        <v>0</v>
      </c>
      <c r="DD286" s="877">
        <f t="shared" si="6345"/>
        <v>0</v>
      </c>
      <c r="DE286" s="877">
        <f t="shared" si="6345"/>
        <v>0</v>
      </c>
      <c r="DF286" s="877">
        <f t="shared" si="6345"/>
        <v>0</v>
      </c>
      <c r="DG286" s="877">
        <f t="shared" si="6345"/>
        <v>0</v>
      </c>
      <c r="DH286" s="877">
        <f t="shared" si="6345"/>
        <v>0</v>
      </c>
      <c r="DI286" s="877">
        <f t="shared" si="6345"/>
        <v>0</v>
      </c>
      <c r="DJ286" s="877">
        <f t="shared" si="6345"/>
        <v>0</v>
      </c>
      <c r="DK286" s="877">
        <f t="shared" si="6345"/>
        <v>0</v>
      </c>
      <c r="DL286" s="877">
        <f t="shared" si="6345"/>
        <v>0</v>
      </c>
      <c r="DM286" s="877">
        <f t="shared" si="6345"/>
        <v>0</v>
      </c>
      <c r="DN286" s="877">
        <f t="shared" si="6345"/>
        <v>0</v>
      </c>
      <c r="DO286" s="877">
        <f t="shared" si="6345"/>
        <v>0</v>
      </c>
      <c r="DP286" s="877">
        <f t="shared" si="6345"/>
        <v>0</v>
      </c>
      <c r="DQ286" s="877">
        <f t="shared" si="6345"/>
        <v>0</v>
      </c>
      <c r="DR286" s="877">
        <f t="shared" si="6345"/>
        <v>0</v>
      </c>
      <c r="DS286" s="877">
        <f t="shared" si="6345"/>
        <v>0</v>
      </c>
      <c r="DT286" s="877">
        <f t="shared" si="6345"/>
        <v>0</v>
      </c>
      <c r="DU286" s="877">
        <f t="shared" si="6345"/>
        <v>0</v>
      </c>
      <c r="DV286" s="877">
        <f t="shared" si="6345"/>
        <v>0</v>
      </c>
      <c r="DW286" s="877">
        <f t="shared" si="6345"/>
        <v>0</v>
      </c>
      <c r="DX286" s="877">
        <f t="shared" si="6345"/>
        <v>0</v>
      </c>
      <c r="DY286" s="877">
        <f t="shared" si="6345"/>
        <v>0</v>
      </c>
      <c r="DZ286" s="877">
        <f t="shared" si="6345"/>
        <v>0</v>
      </c>
      <c r="EA286" s="877">
        <f t="shared" si="6345"/>
        <v>0</v>
      </c>
      <c r="EB286" s="877">
        <f t="shared" si="6345"/>
        <v>0</v>
      </c>
      <c r="EC286" s="877">
        <f t="shared" si="6345"/>
        <v>0</v>
      </c>
      <c r="ED286" s="877">
        <f t="shared" si="6345"/>
        <v>0</v>
      </c>
      <c r="EE286" s="877">
        <f t="shared" si="6345"/>
        <v>0</v>
      </c>
      <c r="EF286" s="877">
        <f t="shared" si="6345"/>
        <v>0</v>
      </c>
      <c r="EG286" s="877">
        <f t="shared" si="6345"/>
        <v>0</v>
      </c>
      <c r="EH286" s="877">
        <f t="shared" si="6345"/>
        <v>0</v>
      </c>
      <c r="EI286" s="877">
        <f t="shared" si="6345"/>
        <v>0</v>
      </c>
      <c r="EJ286" s="877">
        <f t="shared" si="6345"/>
        <v>0</v>
      </c>
      <c r="EK286" s="877">
        <f t="shared" si="6345"/>
        <v>0</v>
      </c>
      <c r="EL286" s="877">
        <f t="shared" si="6345"/>
        <v>0</v>
      </c>
      <c r="EM286" s="877">
        <f t="shared" si="6345"/>
        <v>0</v>
      </c>
      <c r="EN286" s="877">
        <f t="shared" si="6345"/>
        <v>0</v>
      </c>
      <c r="EO286" s="877">
        <f t="shared" si="6345"/>
        <v>0</v>
      </c>
      <c r="EP286" s="877">
        <f t="shared" ref="EP286:FF286" si="6346">+EP285</f>
        <v>0</v>
      </c>
      <c r="EQ286" s="877">
        <f t="shared" si="6346"/>
        <v>0</v>
      </c>
      <c r="ER286" s="877">
        <f t="shared" si="6346"/>
        <v>0</v>
      </c>
      <c r="ES286" s="877">
        <f t="shared" si="6346"/>
        <v>0</v>
      </c>
      <c r="ET286" s="877">
        <f t="shared" si="6346"/>
        <v>0</v>
      </c>
      <c r="EU286" s="877">
        <f t="shared" si="6346"/>
        <v>0</v>
      </c>
      <c r="EV286" s="877">
        <f t="shared" si="6346"/>
        <v>0</v>
      </c>
      <c r="EW286" s="877">
        <f t="shared" si="6346"/>
        <v>0</v>
      </c>
      <c r="EX286" s="877">
        <f t="shared" si="6346"/>
        <v>0</v>
      </c>
      <c r="EY286" s="877">
        <f t="shared" si="6346"/>
        <v>0</v>
      </c>
      <c r="EZ286" s="877">
        <f t="shared" si="6346"/>
        <v>0</v>
      </c>
      <c r="FA286" s="877">
        <f t="shared" si="6346"/>
        <v>0</v>
      </c>
      <c r="FB286" s="877">
        <f t="shared" si="6346"/>
        <v>0</v>
      </c>
      <c r="FC286" s="877">
        <f t="shared" si="6346"/>
        <v>0</v>
      </c>
      <c r="FD286" s="877">
        <f t="shared" si="6346"/>
        <v>0</v>
      </c>
      <c r="FE286" s="877">
        <f t="shared" si="6346"/>
        <v>0</v>
      </c>
      <c r="FF286" s="877">
        <f t="shared" si="6346"/>
        <v>0</v>
      </c>
      <c r="FG286" s="1182"/>
      <c r="FH286" s="1182"/>
      <c r="FI286" s="1182"/>
      <c r="FJ286" s="1182"/>
      <c r="FK286" s="1182"/>
      <c r="FL286" s="1183"/>
    </row>
    <row r="287" spans="1:174" s="246" customFormat="1" ht="15" customHeight="1" outlineLevel="1">
      <c r="B287" s="302"/>
      <c r="C287" s="1196" t="s">
        <v>542</v>
      </c>
      <c r="D287" s="265"/>
      <c r="F287" s="877"/>
      <c r="G287" s="877"/>
      <c r="H287" s="877"/>
      <c r="I287" s="877"/>
      <c r="J287" s="961"/>
      <c r="K287" s="1177"/>
      <c r="L287" s="1177"/>
      <c r="M287" s="1178"/>
      <c r="N287" s="1178"/>
      <c r="O287" s="1177"/>
      <c r="P287" s="756"/>
      <c r="Q287" s="1179"/>
      <c r="R287" s="877"/>
      <c r="S287" s="1180"/>
      <c r="T287" s="877"/>
      <c r="U287" s="1180"/>
      <c r="V287" s="877"/>
      <c r="W287" s="1180"/>
      <c r="X287" s="984"/>
      <c r="Y287" s="1180"/>
      <c r="Z287" s="877"/>
      <c r="AA287" s="1181"/>
      <c r="AB287" s="877"/>
      <c r="AC287" s="1193"/>
      <c r="AD287" s="877"/>
      <c r="AE287" s="1194"/>
      <c r="AF287" s="877"/>
      <c r="AG287" s="915"/>
      <c r="AH287" s="915"/>
      <c r="AI287" s="1194"/>
      <c r="AJ287" s="915"/>
      <c r="AK287" s="919"/>
      <c r="AL287" s="919"/>
      <c r="AM287" s="919"/>
      <c r="AN287" s="919"/>
      <c r="AO287" s="919"/>
      <c r="AP287" s="919"/>
      <c r="AQ287" s="919"/>
      <c r="AR287" s="919"/>
      <c r="AS287" s="919"/>
      <c r="AT287" s="919"/>
      <c r="AU287" s="951"/>
      <c r="AV287" s="1186"/>
      <c r="AW287" s="877"/>
      <c r="AX287" s="984"/>
      <c r="AY287" s="877"/>
      <c r="AZ287" s="877"/>
      <c r="BA287" s="877"/>
      <c r="BB287" s="877"/>
      <c r="BC287" s="877"/>
      <c r="BD287" s="877"/>
      <c r="BE287" s="877"/>
      <c r="BF287" s="877"/>
      <c r="BG287" s="877"/>
      <c r="BH287" s="877"/>
      <c r="BI287" s="877"/>
      <c r="BJ287" s="877"/>
      <c r="BK287" s="877"/>
      <c r="BL287" s="877"/>
      <c r="BM287" s="877"/>
      <c r="BN287" s="951"/>
      <c r="BO287" s="877"/>
      <c r="BP287" s="877"/>
      <c r="BQ287" s="877"/>
      <c r="BR287" s="877"/>
      <c r="BS287" s="877"/>
      <c r="BT287" s="877"/>
      <c r="BU287" s="877"/>
      <c r="BV287" s="877"/>
      <c r="BW287" s="877"/>
      <c r="BX287" s="877"/>
      <c r="BY287" s="877"/>
      <c r="BZ287" s="877"/>
      <c r="CA287" s="877"/>
      <c r="CB287" s="877"/>
      <c r="CC287" s="877"/>
      <c r="CD287" s="877"/>
      <c r="CE287" s="877"/>
      <c r="CF287" s="877"/>
      <c r="CG287" s="915"/>
      <c r="CH287" s="915"/>
      <c r="CI287" s="915"/>
      <c r="CJ287" s="915"/>
      <c r="CK287" s="915"/>
      <c r="CL287" s="915"/>
      <c r="CM287" s="915"/>
      <c r="CN287" s="915"/>
      <c r="CO287" s="915"/>
      <c r="CR287" s="877"/>
      <c r="CS287" s="877"/>
      <c r="CT287" s="877"/>
      <c r="CU287" s="877"/>
      <c r="CV287" s="877"/>
      <c r="CW287" s="877"/>
      <c r="CX287" s="877"/>
      <c r="CY287" s="877"/>
      <c r="CZ287" s="877"/>
      <c r="DA287" s="877"/>
      <c r="DB287" s="877"/>
      <c r="DC287" s="877"/>
      <c r="DD287" s="877"/>
      <c r="DE287" s="877"/>
      <c r="DF287" s="877"/>
      <c r="DG287" s="877"/>
      <c r="DH287" s="877"/>
      <c r="DI287" s="877"/>
      <c r="DJ287" s="915"/>
      <c r="DK287" s="915"/>
      <c r="DL287" s="915"/>
      <c r="DM287" s="915"/>
      <c r="DN287" s="915"/>
      <c r="DO287" s="915"/>
      <c r="DP287" s="915"/>
      <c r="DQ287" s="915"/>
      <c r="DR287" s="915"/>
      <c r="DS287" s="915"/>
      <c r="DT287" s="915"/>
      <c r="DU287" s="915"/>
      <c r="DV287" s="915"/>
      <c r="DW287" s="915"/>
      <c r="DX287" s="915"/>
      <c r="DY287" s="915"/>
      <c r="DZ287" s="915"/>
      <c r="EA287" s="915"/>
      <c r="EB287" s="915"/>
      <c r="EC287" s="915"/>
      <c r="ED287" s="915"/>
      <c r="EE287" s="915"/>
      <c r="EF287" s="915"/>
      <c r="EG287" s="915"/>
      <c r="EH287" s="915"/>
      <c r="EI287" s="915"/>
      <c r="EJ287" s="915"/>
      <c r="ET287" s="913"/>
      <c r="EU287" s="1180"/>
      <c r="EW287" s="1180"/>
      <c r="EX287" s="1180"/>
      <c r="EY287" s="1180"/>
      <c r="EZ287" s="1180"/>
      <c r="FA287" s="1180"/>
      <c r="FB287" s="1180"/>
      <c r="FC287" s="1180"/>
      <c r="FD287" s="1180"/>
      <c r="FE287" s="1180"/>
      <c r="FF287" s="1180"/>
      <c r="FG287" s="1188"/>
      <c r="FH287" s="1188"/>
      <c r="FI287" s="1188"/>
      <c r="FJ287" s="1188"/>
      <c r="FK287" s="1188"/>
      <c r="FL287" s="1195"/>
    </row>
    <row r="288" spans="1:174" s="246" customFormat="1" ht="14.25" customHeight="1" outlineLevel="1">
      <c r="B288" s="302"/>
      <c r="C288" s="227"/>
      <c r="D288" s="228"/>
      <c r="E288" s="229"/>
      <c r="F288" s="231"/>
      <c r="G288" s="231"/>
      <c r="H288" s="230"/>
      <c r="I288" s="231"/>
      <c r="J288" s="234"/>
      <c r="K288" s="234"/>
      <c r="L288" s="234"/>
      <c r="M288" s="234"/>
      <c r="N288" s="234"/>
      <c r="O288" s="234"/>
      <c r="P288" s="756"/>
      <c r="Q288" s="237"/>
      <c r="R288" s="231"/>
      <c r="S288" s="237"/>
      <c r="T288" s="231"/>
      <c r="U288" s="237"/>
      <c r="V288" s="231"/>
      <c r="W288" s="237"/>
      <c r="X288" s="231"/>
      <c r="Y288" s="237"/>
      <c r="Z288" s="231"/>
      <c r="AA288" s="238"/>
      <c r="AB288" s="231"/>
      <c r="AC288" s="238"/>
      <c r="AD288" s="231"/>
      <c r="AE288" s="238"/>
      <c r="AF288" s="231"/>
      <c r="AG288" s="231"/>
      <c r="AH288" s="231"/>
      <c r="AI288" s="238"/>
      <c r="AJ288" s="231"/>
      <c r="AK288" s="231"/>
      <c r="AL288" s="231"/>
      <c r="AM288" s="231"/>
      <c r="AN288" s="231"/>
      <c r="AO288" s="231"/>
      <c r="AP288" s="230"/>
      <c r="AQ288" s="231"/>
      <c r="AR288" s="231"/>
      <c r="AS288" s="231"/>
      <c r="AT288" s="231"/>
      <c r="AU288" s="231"/>
      <c r="AV288" s="229"/>
      <c r="AW288" s="231"/>
      <c r="AX288" s="231"/>
      <c r="AY288" s="231"/>
      <c r="AZ288" s="231"/>
      <c r="BA288" s="231"/>
      <c r="BB288" s="231"/>
      <c r="BC288" s="231"/>
      <c r="BD288" s="231"/>
      <c r="BE288" s="231"/>
      <c r="BF288" s="231"/>
      <c r="BG288" s="231"/>
      <c r="BH288" s="231"/>
      <c r="BI288" s="231"/>
      <c r="BJ288" s="231"/>
      <c r="BK288" s="231"/>
      <c r="BL288" s="231"/>
      <c r="BM288" s="231"/>
      <c r="BN288" s="230"/>
      <c r="BO288" s="231"/>
      <c r="BP288" s="231"/>
      <c r="BQ288" s="231"/>
      <c r="BR288" s="231"/>
      <c r="BS288" s="231"/>
      <c r="BT288" s="231"/>
      <c r="BU288" s="231"/>
      <c r="BV288" s="231"/>
      <c r="BW288" s="231"/>
      <c r="BX288" s="757"/>
      <c r="BY288" s="758"/>
      <c r="BZ288" s="758"/>
      <c r="CA288" s="758"/>
      <c r="CB288" s="758"/>
      <c r="CC288" s="758"/>
      <c r="CD288" s="758"/>
      <c r="CE288" s="759"/>
      <c r="CF288" s="760"/>
      <c r="CG288" s="761"/>
      <c r="CH288" s="758"/>
      <c r="CI288" s="758"/>
      <c r="CJ288" s="758"/>
      <c r="CK288" s="758"/>
      <c r="CL288" s="758"/>
      <c r="CM288" s="758"/>
      <c r="CN288" s="759"/>
      <c r="CO288" s="759"/>
      <c r="CQ288" s="229"/>
      <c r="CR288" s="231"/>
      <c r="CS288" s="231"/>
      <c r="CT288" s="231"/>
      <c r="CU288" s="231"/>
      <c r="CV288" s="231"/>
      <c r="CW288" s="231"/>
      <c r="CX288" s="231"/>
      <c r="CY288" s="231"/>
      <c r="CZ288" s="231"/>
      <c r="DA288" s="231"/>
      <c r="DB288" s="231"/>
      <c r="DC288" s="269"/>
      <c r="DD288" s="269"/>
      <c r="DE288" s="269"/>
      <c r="DF288" s="231"/>
      <c r="DG288" s="231"/>
      <c r="DH288" s="231"/>
      <c r="DI288" s="231"/>
      <c r="DJ288" s="240"/>
      <c r="DK288" s="240"/>
      <c r="DL288" s="240"/>
      <c r="DM288" s="240"/>
      <c r="DN288" s="240"/>
      <c r="DO288" s="240"/>
      <c r="DP288" s="240"/>
      <c r="DQ288" s="240"/>
      <c r="DR288" s="240"/>
      <c r="DS288" s="271"/>
      <c r="DT288" s="272"/>
      <c r="DU288" s="272"/>
      <c r="DV288" s="272"/>
      <c r="DW288" s="272"/>
      <c r="DX288" s="272"/>
      <c r="DY288" s="272"/>
      <c r="DZ288" s="272"/>
      <c r="EA288" s="272"/>
      <c r="EB288" s="272"/>
      <c r="EC288" s="272"/>
      <c r="ED288" s="272"/>
      <c r="EE288" s="272"/>
      <c r="EF288" s="272"/>
      <c r="EG288" s="272"/>
      <c r="EH288" s="272"/>
      <c r="EI288" s="272"/>
      <c r="EJ288" s="273"/>
      <c r="EL288" s="1335"/>
      <c r="EM288" s="939"/>
      <c r="EN288" s="939"/>
      <c r="EO288" s="229"/>
      <c r="EP288" s="229"/>
      <c r="EQ288" s="229"/>
      <c r="ER288" s="229"/>
      <c r="ES288" s="229"/>
      <c r="ET288" s="229"/>
      <c r="EU288" s="229"/>
      <c r="EW288" s="237"/>
      <c r="EX288" s="237"/>
      <c r="EY288" s="237"/>
      <c r="EZ288" s="237"/>
      <c r="FA288" s="237"/>
      <c r="FB288" s="237"/>
      <c r="FC288" s="237"/>
      <c r="FD288" s="237"/>
      <c r="FE288" s="237"/>
      <c r="FF288" s="237"/>
      <c r="FG288" s="247"/>
      <c r="FH288" s="247"/>
      <c r="FI288" s="247"/>
      <c r="FJ288" s="247"/>
      <c r="FK288" s="247"/>
      <c r="FL288" s="247"/>
      <c r="FN288" s="1362">
        <f t="shared" ref="FN288" si="6347">(((F288/30/8)*1.5)*(Q288+U288+Y288))-(AZ288+BI288+BR288)</f>
        <v>0</v>
      </c>
      <c r="FO288" s="1362">
        <f t="shared" ref="FO288" si="6348">(((F288/30/8)*2)*(S288+W288+AA288))-(BB288+BK288+BT288)</f>
        <v>0</v>
      </c>
      <c r="FP288" s="1364">
        <f t="shared" ref="FP288" si="6349">(SUM(AW288:CF288))-(SUM(CR288:DR288))</f>
        <v>0</v>
      </c>
      <c r="FQ288" s="1362">
        <f t="shared" ref="FQ288" si="6350">(F288/30*I288)-(CR288+DA288+DJ288)</f>
        <v>0</v>
      </c>
      <c r="FR288" s="1363">
        <f>(SUM(EL288:EU288))-((SUM(EW288:FF288))*$FR$5)</f>
        <v>0</v>
      </c>
    </row>
    <row r="289" spans="1:261" s="246" customFormat="1" ht="15" customHeight="1" outlineLevel="1">
      <c r="B289" s="302"/>
      <c r="C289" s="1175"/>
      <c r="D289" s="265"/>
      <c r="F289" s="877">
        <f>+F288</f>
        <v>0</v>
      </c>
      <c r="G289" s="877">
        <f t="shared" ref="G289:H289" si="6351">+G288</f>
        <v>0</v>
      </c>
      <c r="H289" s="877">
        <f t="shared" si="6351"/>
        <v>0</v>
      </c>
      <c r="I289" s="877"/>
      <c r="J289" s="961"/>
      <c r="K289" s="1177"/>
      <c r="L289" s="1177"/>
      <c r="M289" s="1178"/>
      <c r="N289" s="1178"/>
      <c r="O289" s="1177"/>
      <c r="P289" s="756"/>
      <c r="Q289" s="877">
        <f>+Q288</f>
        <v>0</v>
      </c>
      <c r="R289" s="877">
        <f t="shared" ref="R289:CB289" si="6352">+R288</f>
        <v>0</v>
      </c>
      <c r="S289" s="877">
        <f t="shared" si="6352"/>
        <v>0</v>
      </c>
      <c r="T289" s="877">
        <f t="shared" si="6352"/>
        <v>0</v>
      </c>
      <c r="U289" s="877">
        <f t="shared" si="6352"/>
        <v>0</v>
      </c>
      <c r="V289" s="877">
        <f t="shared" si="6352"/>
        <v>0</v>
      </c>
      <c r="W289" s="877">
        <f t="shared" si="6352"/>
        <v>0</v>
      </c>
      <c r="X289" s="877">
        <f t="shared" si="6352"/>
        <v>0</v>
      </c>
      <c r="Y289" s="877">
        <f t="shared" si="6352"/>
        <v>0</v>
      </c>
      <c r="Z289" s="877">
        <f t="shared" si="6352"/>
        <v>0</v>
      </c>
      <c r="AA289" s="877">
        <f t="shared" si="6352"/>
        <v>0</v>
      </c>
      <c r="AB289" s="877">
        <f t="shared" si="6352"/>
        <v>0</v>
      </c>
      <c r="AC289" s="877">
        <f t="shared" si="6352"/>
        <v>0</v>
      </c>
      <c r="AD289" s="877">
        <f t="shared" si="6352"/>
        <v>0</v>
      </c>
      <c r="AE289" s="877">
        <f t="shared" si="6352"/>
        <v>0</v>
      </c>
      <c r="AF289" s="877">
        <f t="shared" si="6352"/>
        <v>0</v>
      </c>
      <c r="AG289" s="877">
        <f t="shared" si="6352"/>
        <v>0</v>
      </c>
      <c r="AH289" s="877">
        <f t="shared" si="6352"/>
        <v>0</v>
      </c>
      <c r="AI289" s="877">
        <f t="shared" si="6352"/>
        <v>0</v>
      </c>
      <c r="AJ289" s="877">
        <f t="shared" si="6352"/>
        <v>0</v>
      </c>
      <c r="AK289" s="877">
        <f t="shared" si="6352"/>
        <v>0</v>
      </c>
      <c r="AL289" s="877">
        <f t="shared" si="6352"/>
        <v>0</v>
      </c>
      <c r="AM289" s="877">
        <f t="shared" si="6352"/>
        <v>0</v>
      </c>
      <c r="AN289" s="877">
        <f t="shared" si="6352"/>
        <v>0</v>
      </c>
      <c r="AO289" s="877">
        <f t="shared" si="6352"/>
        <v>0</v>
      </c>
      <c r="AP289" s="877">
        <f t="shared" si="6352"/>
        <v>0</v>
      </c>
      <c r="AQ289" s="877">
        <f t="shared" si="6352"/>
        <v>0</v>
      </c>
      <c r="AR289" s="877">
        <f t="shared" si="6352"/>
        <v>0</v>
      </c>
      <c r="AS289" s="877">
        <f t="shared" si="6352"/>
        <v>0</v>
      </c>
      <c r="AT289" s="877">
        <f t="shared" si="6352"/>
        <v>0</v>
      </c>
      <c r="AU289" s="877">
        <f t="shared" si="6352"/>
        <v>0</v>
      </c>
      <c r="AV289" s="877">
        <f t="shared" si="6352"/>
        <v>0</v>
      </c>
      <c r="AW289" s="1325">
        <f>+AW288</f>
        <v>0</v>
      </c>
      <c r="AX289" s="877">
        <f t="shared" si="6352"/>
        <v>0</v>
      </c>
      <c r="AY289" s="877">
        <f t="shared" si="6352"/>
        <v>0</v>
      </c>
      <c r="AZ289" s="877">
        <f t="shared" si="6352"/>
        <v>0</v>
      </c>
      <c r="BA289" s="877">
        <f t="shared" si="6352"/>
        <v>0</v>
      </c>
      <c r="BB289" s="877">
        <f t="shared" si="6352"/>
        <v>0</v>
      </c>
      <c r="BC289" s="877">
        <f t="shared" si="6352"/>
        <v>0</v>
      </c>
      <c r="BD289" s="877">
        <f t="shared" si="6352"/>
        <v>0</v>
      </c>
      <c r="BE289" s="877">
        <f t="shared" si="6352"/>
        <v>0</v>
      </c>
      <c r="BF289" s="877">
        <f t="shared" si="6352"/>
        <v>0</v>
      </c>
      <c r="BG289" s="877">
        <f t="shared" si="6352"/>
        <v>0</v>
      </c>
      <c r="BH289" s="877">
        <f t="shared" si="6352"/>
        <v>0</v>
      </c>
      <c r="BI289" s="877">
        <f t="shared" si="6352"/>
        <v>0</v>
      </c>
      <c r="BJ289" s="877">
        <f t="shared" si="6352"/>
        <v>0</v>
      </c>
      <c r="BK289" s="877">
        <f t="shared" si="6352"/>
        <v>0</v>
      </c>
      <c r="BL289" s="877">
        <f t="shared" si="6352"/>
        <v>0</v>
      </c>
      <c r="BM289" s="877">
        <f t="shared" si="6352"/>
        <v>0</v>
      </c>
      <c r="BN289" s="877">
        <f t="shared" si="6352"/>
        <v>0</v>
      </c>
      <c r="BO289" s="877">
        <f t="shared" si="6352"/>
        <v>0</v>
      </c>
      <c r="BP289" s="877">
        <f t="shared" si="6352"/>
        <v>0</v>
      </c>
      <c r="BQ289" s="877">
        <f t="shared" si="6352"/>
        <v>0</v>
      </c>
      <c r="BR289" s="877">
        <f t="shared" si="6352"/>
        <v>0</v>
      </c>
      <c r="BS289" s="877">
        <f t="shared" si="6352"/>
        <v>0</v>
      </c>
      <c r="BT289" s="877">
        <f t="shared" si="6352"/>
        <v>0</v>
      </c>
      <c r="BU289" s="877">
        <f t="shared" si="6352"/>
        <v>0</v>
      </c>
      <c r="BV289" s="877">
        <f t="shared" si="6352"/>
        <v>0</v>
      </c>
      <c r="BW289" s="877">
        <f t="shared" si="6352"/>
        <v>0</v>
      </c>
      <c r="BX289" s="877">
        <f t="shared" si="6352"/>
        <v>0</v>
      </c>
      <c r="BY289" s="877">
        <f t="shared" si="6352"/>
        <v>0</v>
      </c>
      <c r="BZ289" s="877">
        <f t="shared" si="6352"/>
        <v>0</v>
      </c>
      <c r="CA289" s="877">
        <f t="shared" si="6352"/>
        <v>0</v>
      </c>
      <c r="CB289" s="877">
        <f t="shared" si="6352"/>
        <v>0</v>
      </c>
      <c r="CC289" s="877">
        <f t="shared" ref="CC289:EN289" si="6353">+CC288</f>
        <v>0</v>
      </c>
      <c r="CD289" s="877">
        <f t="shared" si="6353"/>
        <v>0</v>
      </c>
      <c r="CE289" s="877">
        <f t="shared" si="6353"/>
        <v>0</v>
      </c>
      <c r="CF289" s="877">
        <f t="shared" si="6353"/>
        <v>0</v>
      </c>
      <c r="CG289" s="877">
        <f t="shared" si="6353"/>
        <v>0</v>
      </c>
      <c r="CH289" s="877">
        <f t="shared" si="6353"/>
        <v>0</v>
      </c>
      <c r="CI289" s="877">
        <f t="shared" si="6353"/>
        <v>0</v>
      </c>
      <c r="CJ289" s="877">
        <f t="shared" si="6353"/>
        <v>0</v>
      </c>
      <c r="CK289" s="877">
        <f t="shared" si="6353"/>
        <v>0</v>
      </c>
      <c r="CL289" s="877">
        <f t="shared" si="6353"/>
        <v>0</v>
      </c>
      <c r="CM289" s="877">
        <f t="shared" si="6353"/>
        <v>0</v>
      </c>
      <c r="CN289" s="877">
        <f t="shared" si="6353"/>
        <v>0</v>
      </c>
      <c r="CO289" s="877">
        <f t="shared" si="6353"/>
        <v>0</v>
      </c>
      <c r="CP289" s="877">
        <f t="shared" si="6353"/>
        <v>0</v>
      </c>
      <c r="CQ289" s="877">
        <f t="shared" si="6353"/>
        <v>0</v>
      </c>
      <c r="CR289" s="877">
        <f t="shared" si="6353"/>
        <v>0</v>
      </c>
      <c r="CS289" s="877">
        <f t="shared" si="6353"/>
        <v>0</v>
      </c>
      <c r="CT289" s="877">
        <f t="shared" si="6353"/>
        <v>0</v>
      </c>
      <c r="CU289" s="877">
        <f t="shared" si="6353"/>
        <v>0</v>
      </c>
      <c r="CV289" s="877">
        <f t="shared" si="6353"/>
        <v>0</v>
      </c>
      <c r="CW289" s="877">
        <f t="shared" si="6353"/>
        <v>0</v>
      </c>
      <c r="CX289" s="877">
        <f t="shared" si="6353"/>
        <v>0</v>
      </c>
      <c r="CY289" s="877">
        <f t="shared" si="6353"/>
        <v>0</v>
      </c>
      <c r="CZ289" s="877">
        <f t="shared" si="6353"/>
        <v>0</v>
      </c>
      <c r="DA289" s="877">
        <f t="shared" si="6353"/>
        <v>0</v>
      </c>
      <c r="DB289" s="877">
        <f t="shared" si="6353"/>
        <v>0</v>
      </c>
      <c r="DC289" s="877">
        <f t="shared" si="6353"/>
        <v>0</v>
      </c>
      <c r="DD289" s="877">
        <f t="shared" si="6353"/>
        <v>0</v>
      </c>
      <c r="DE289" s="877">
        <f t="shared" si="6353"/>
        <v>0</v>
      </c>
      <c r="DF289" s="877">
        <f t="shared" si="6353"/>
        <v>0</v>
      </c>
      <c r="DG289" s="877">
        <f t="shared" si="6353"/>
        <v>0</v>
      </c>
      <c r="DH289" s="877">
        <f t="shared" si="6353"/>
        <v>0</v>
      </c>
      <c r="DI289" s="877">
        <f t="shared" si="6353"/>
        <v>0</v>
      </c>
      <c r="DJ289" s="877">
        <f t="shared" si="6353"/>
        <v>0</v>
      </c>
      <c r="DK289" s="877">
        <f t="shared" si="6353"/>
        <v>0</v>
      </c>
      <c r="DL289" s="877">
        <f t="shared" si="6353"/>
        <v>0</v>
      </c>
      <c r="DM289" s="877">
        <f t="shared" si="6353"/>
        <v>0</v>
      </c>
      <c r="DN289" s="877">
        <f t="shared" si="6353"/>
        <v>0</v>
      </c>
      <c r="DO289" s="877">
        <f t="shared" si="6353"/>
        <v>0</v>
      </c>
      <c r="DP289" s="877">
        <f t="shared" si="6353"/>
        <v>0</v>
      </c>
      <c r="DQ289" s="877">
        <f t="shared" si="6353"/>
        <v>0</v>
      </c>
      <c r="DR289" s="877">
        <f t="shared" si="6353"/>
        <v>0</v>
      </c>
      <c r="DS289" s="877">
        <f t="shared" si="6353"/>
        <v>0</v>
      </c>
      <c r="DT289" s="877">
        <f t="shared" si="6353"/>
        <v>0</v>
      </c>
      <c r="DU289" s="877">
        <f t="shared" si="6353"/>
        <v>0</v>
      </c>
      <c r="DV289" s="877">
        <f t="shared" si="6353"/>
        <v>0</v>
      </c>
      <c r="DW289" s="877">
        <f t="shared" si="6353"/>
        <v>0</v>
      </c>
      <c r="DX289" s="877">
        <f t="shared" si="6353"/>
        <v>0</v>
      </c>
      <c r="DY289" s="877">
        <f t="shared" si="6353"/>
        <v>0</v>
      </c>
      <c r="DZ289" s="877">
        <f t="shared" si="6353"/>
        <v>0</v>
      </c>
      <c r="EA289" s="877">
        <f t="shared" si="6353"/>
        <v>0</v>
      </c>
      <c r="EB289" s="877">
        <f t="shared" si="6353"/>
        <v>0</v>
      </c>
      <c r="EC289" s="877">
        <f t="shared" si="6353"/>
        <v>0</v>
      </c>
      <c r="ED289" s="877">
        <f t="shared" si="6353"/>
        <v>0</v>
      </c>
      <c r="EE289" s="877">
        <f t="shared" si="6353"/>
        <v>0</v>
      </c>
      <c r="EF289" s="877">
        <f t="shared" si="6353"/>
        <v>0</v>
      </c>
      <c r="EG289" s="877">
        <f t="shared" si="6353"/>
        <v>0</v>
      </c>
      <c r="EH289" s="877">
        <f t="shared" si="6353"/>
        <v>0</v>
      </c>
      <c r="EI289" s="877">
        <f t="shared" si="6353"/>
        <v>0</v>
      </c>
      <c r="EJ289" s="877">
        <f t="shared" si="6353"/>
        <v>0</v>
      </c>
      <c r="EK289" s="877">
        <f t="shared" si="6353"/>
        <v>0</v>
      </c>
      <c r="EL289" s="877">
        <f t="shared" si="6353"/>
        <v>0</v>
      </c>
      <c r="EM289" s="877">
        <f t="shared" si="6353"/>
        <v>0</v>
      </c>
      <c r="EN289" s="877">
        <f t="shared" si="6353"/>
        <v>0</v>
      </c>
      <c r="EO289" s="877">
        <f t="shared" ref="EO289:FF289" si="6354">+EO288</f>
        <v>0</v>
      </c>
      <c r="EP289" s="877">
        <f t="shared" si="6354"/>
        <v>0</v>
      </c>
      <c r="EQ289" s="877">
        <f t="shared" si="6354"/>
        <v>0</v>
      </c>
      <c r="ER289" s="877">
        <f t="shared" si="6354"/>
        <v>0</v>
      </c>
      <c r="ES289" s="877">
        <f t="shared" si="6354"/>
        <v>0</v>
      </c>
      <c r="ET289" s="877">
        <f t="shared" si="6354"/>
        <v>0</v>
      </c>
      <c r="EU289" s="877">
        <f t="shared" si="6354"/>
        <v>0</v>
      </c>
      <c r="EV289" s="877">
        <f t="shared" si="6354"/>
        <v>0</v>
      </c>
      <c r="EW289" s="877">
        <f t="shared" si="6354"/>
        <v>0</v>
      </c>
      <c r="EX289" s="877">
        <f t="shared" si="6354"/>
        <v>0</v>
      </c>
      <c r="EY289" s="877">
        <f t="shared" si="6354"/>
        <v>0</v>
      </c>
      <c r="EZ289" s="877">
        <f t="shared" si="6354"/>
        <v>0</v>
      </c>
      <c r="FA289" s="877">
        <f t="shared" si="6354"/>
        <v>0</v>
      </c>
      <c r="FB289" s="877">
        <f t="shared" si="6354"/>
        <v>0</v>
      </c>
      <c r="FC289" s="877">
        <f t="shared" si="6354"/>
        <v>0</v>
      </c>
      <c r="FD289" s="877">
        <f t="shared" si="6354"/>
        <v>0</v>
      </c>
      <c r="FE289" s="877">
        <f t="shared" si="6354"/>
        <v>0</v>
      </c>
      <c r="FF289" s="877">
        <f t="shared" si="6354"/>
        <v>0</v>
      </c>
      <c r="FG289" s="1182"/>
      <c r="FH289" s="1182"/>
      <c r="FI289" s="1182"/>
      <c r="FJ289" s="1182"/>
      <c r="FK289" s="1182"/>
      <c r="FL289" s="1183"/>
    </row>
    <row r="290" spans="1:261" s="246" customFormat="1" ht="15" customHeight="1" outlineLevel="1">
      <c r="B290" s="302"/>
      <c r="C290" s="1175"/>
      <c r="D290" s="265"/>
      <c r="F290" s="877"/>
      <c r="G290" s="877"/>
      <c r="H290" s="877"/>
      <c r="I290" s="877"/>
      <c r="J290" s="877"/>
      <c r="K290" s="877"/>
      <c r="L290" s="877"/>
      <c r="M290" s="877"/>
      <c r="N290" s="877"/>
      <c r="O290" s="877"/>
      <c r="P290" s="877"/>
      <c r="Q290" s="877"/>
      <c r="R290" s="877"/>
      <c r="S290" s="877"/>
      <c r="T290" s="877"/>
      <c r="U290" s="877"/>
      <c r="V290" s="877"/>
      <c r="W290" s="877"/>
      <c r="X290" s="877"/>
      <c r="Y290" s="877"/>
      <c r="Z290" s="877"/>
      <c r="AA290" s="877"/>
      <c r="AB290" s="877"/>
      <c r="AC290" s="877"/>
      <c r="AD290" s="877"/>
      <c r="AE290" s="877"/>
      <c r="AF290" s="877"/>
      <c r="AG290" s="877"/>
      <c r="AH290" s="877"/>
      <c r="AI290" s="877"/>
      <c r="AJ290" s="877"/>
      <c r="AK290" s="877"/>
      <c r="AL290" s="877"/>
      <c r="AM290" s="877"/>
      <c r="AN290" s="877"/>
      <c r="AO290" s="877"/>
      <c r="AP290" s="877"/>
      <c r="AQ290" s="877"/>
      <c r="AR290" s="877"/>
      <c r="AS290" s="877"/>
      <c r="AT290" s="877"/>
      <c r="AU290" s="877"/>
      <c r="AV290" s="877"/>
      <c r="AW290" s="877"/>
      <c r="AX290" s="877"/>
      <c r="AY290" s="877"/>
      <c r="AZ290" s="877"/>
      <c r="BA290" s="877"/>
      <c r="BB290" s="877"/>
      <c r="BC290" s="877"/>
      <c r="BD290" s="877"/>
      <c r="BE290" s="877"/>
      <c r="BF290" s="877"/>
      <c r="BG290" s="877"/>
      <c r="BH290" s="877"/>
      <c r="BI290" s="877"/>
      <c r="BJ290" s="877"/>
      <c r="BK290" s="877"/>
      <c r="BL290" s="877"/>
      <c r="BM290" s="877"/>
      <c r="BN290" s="877"/>
      <c r="BO290" s="877"/>
      <c r="BP290" s="877"/>
      <c r="BQ290" s="877"/>
      <c r="BR290" s="877"/>
      <c r="BS290" s="877"/>
      <c r="BT290" s="877"/>
      <c r="BU290" s="877"/>
      <c r="BV290" s="877"/>
      <c r="BW290" s="877"/>
      <c r="BX290" s="877"/>
      <c r="BY290" s="877"/>
      <c r="BZ290" s="877"/>
      <c r="CA290" s="877"/>
      <c r="CB290" s="877"/>
      <c r="CC290" s="877"/>
      <c r="CD290" s="877"/>
      <c r="CE290" s="877"/>
      <c r="CF290" s="877"/>
      <c r="CG290" s="877"/>
      <c r="CH290" s="877"/>
      <c r="CI290" s="877"/>
      <c r="CJ290" s="877"/>
      <c r="CK290" s="877"/>
      <c r="CL290" s="877"/>
      <c r="CM290" s="877"/>
      <c r="CN290" s="877"/>
      <c r="CO290" s="877"/>
      <c r="CP290" s="877"/>
      <c r="CQ290" s="877"/>
      <c r="CR290" s="877"/>
      <c r="CS290" s="877"/>
      <c r="CT290" s="877"/>
      <c r="CU290" s="877"/>
      <c r="CV290" s="877"/>
      <c r="CW290" s="877"/>
      <c r="CX290" s="877"/>
      <c r="CY290" s="877"/>
      <c r="CZ290" s="877"/>
      <c r="DA290" s="877"/>
      <c r="DB290" s="877"/>
      <c r="DC290" s="877"/>
      <c r="DD290" s="877"/>
      <c r="DE290" s="877"/>
      <c r="DF290" s="877"/>
      <c r="DG290" s="877"/>
      <c r="DH290" s="877"/>
      <c r="DI290" s="877"/>
      <c r="DJ290" s="877"/>
      <c r="DK290" s="877"/>
      <c r="DL290" s="877"/>
      <c r="DM290" s="877"/>
      <c r="DN290" s="877"/>
      <c r="DO290" s="877"/>
      <c r="DP290" s="877"/>
      <c r="DQ290" s="877"/>
      <c r="DR290" s="877"/>
      <c r="DS290" s="877"/>
      <c r="DT290" s="877"/>
      <c r="DU290" s="877"/>
      <c r="DV290" s="877"/>
      <c r="DW290" s="877"/>
      <c r="DX290" s="877"/>
      <c r="DY290" s="877"/>
      <c r="DZ290" s="877"/>
      <c r="EA290" s="877"/>
      <c r="EB290" s="877"/>
      <c r="EC290" s="877"/>
      <c r="ED290" s="877"/>
      <c r="EE290" s="877"/>
      <c r="EF290" s="877"/>
      <c r="EG290" s="877"/>
      <c r="EH290" s="877"/>
      <c r="EI290" s="877"/>
      <c r="EJ290" s="877"/>
      <c r="EK290" s="877"/>
      <c r="EL290" s="877"/>
      <c r="EM290" s="877"/>
      <c r="EN290" s="877"/>
      <c r="EO290" s="877"/>
      <c r="EP290" s="877"/>
      <c r="EQ290" s="877"/>
      <c r="ER290" s="877"/>
      <c r="ES290" s="877"/>
      <c r="ET290" s="877"/>
      <c r="EU290" s="877"/>
      <c r="EV290" s="877"/>
      <c r="EW290" s="877"/>
      <c r="EX290" s="877"/>
      <c r="EY290" s="877"/>
      <c r="EZ290" s="877"/>
      <c r="FA290" s="877"/>
      <c r="FB290" s="877"/>
      <c r="FC290" s="877"/>
      <c r="FD290" s="877"/>
      <c r="FE290" s="877"/>
      <c r="FF290" s="877"/>
      <c r="FG290" s="1182"/>
      <c r="FH290" s="1182"/>
      <c r="FI290" s="1182"/>
      <c r="FJ290" s="1182"/>
      <c r="FK290" s="1182"/>
      <c r="FL290" s="1183"/>
    </row>
    <row r="291" spans="1:261" s="920" customFormat="1" ht="15" customHeight="1" outlineLevel="1">
      <c r="B291" s="918"/>
      <c r="C291" s="848" t="s">
        <v>543</v>
      </c>
      <c r="D291" s="835"/>
      <c r="E291" s="846"/>
      <c r="F291" s="919"/>
      <c r="J291" s="921"/>
      <c r="K291" s="921"/>
      <c r="L291" s="921"/>
      <c r="M291" s="921"/>
      <c r="N291" s="921"/>
      <c r="O291" s="921"/>
      <c r="P291" s="849"/>
      <c r="Q291" s="922"/>
      <c r="S291" s="922"/>
      <c r="U291" s="922"/>
      <c r="W291" s="922"/>
      <c r="Y291" s="922"/>
      <c r="AA291" s="923"/>
      <c r="AC291" s="923"/>
      <c r="AE291" s="923"/>
      <c r="AI291" s="923"/>
      <c r="AV291" s="924"/>
      <c r="CP291" s="846"/>
      <c r="CQ291" s="846"/>
      <c r="EK291" s="846"/>
      <c r="EL291" s="265"/>
      <c r="EM291" s="846"/>
      <c r="EN291" s="846"/>
      <c r="EO291" s="246"/>
      <c r="EP291" s="846"/>
      <c r="EQ291" s="846"/>
      <c r="ER291" s="846"/>
      <c r="ES291" s="846"/>
      <c r="ET291" s="846"/>
      <c r="EU291" s="846"/>
      <c r="EV291" s="775"/>
      <c r="EW291" s="846"/>
      <c r="EX291" s="846"/>
      <c r="EY291" s="846"/>
      <c r="EZ291" s="846"/>
      <c r="FA291" s="846"/>
      <c r="FB291" s="846"/>
      <c r="FC291" s="846"/>
      <c r="FD291" s="846"/>
      <c r="FE291" s="846"/>
      <c r="FF291" s="846"/>
      <c r="FG291" s="875"/>
      <c r="FH291" s="875"/>
      <c r="FI291" s="875"/>
      <c r="FJ291" s="875"/>
      <c r="FK291" s="875"/>
      <c r="FL291" s="875"/>
      <c r="FM291" s="846"/>
      <c r="FN291" s="846"/>
      <c r="FO291" s="846"/>
      <c r="FP291" s="846"/>
      <c r="FQ291" s="846"/>
    </row>
    <row r="292" spans="1:261" s="920" customFormat="1" ht="15" customHeight="1" outlineLevel="1">
      <c r="B292" s="918"/>
      <c r="C292" s="782" t="s">
        <v>415</v>
      </c>
      <c r="D292" s="835"/>
      <c r="E292" s="846"/>
      <c r="F292" s="919"/>
      <c r="J292" s="921"/>
      <c r="K292" s="921"/>
      <c r="L292" s="921"/>
      <c r="M292" s="921"/>
      <c r="N292" s="921"/>
      <c r="O292" s="921"/>
      <c r="P292" s="849"/>
      <c r="Q292" s="922"/>
      <c r="S292" s="922"/>
      <c r="U292" s="922"/>
      <c r="W292" s="922"/>
      <c r="Y292" s="922"/>
      <c r="AA292" s="923"/>
      <c r="AC292" s="923"/>
      <c r="AE292" s="923"/>
      <c r="AI292" s="923"/>
      <c r="AV292" s="924"/>
      <c r="CP292" s="846"/>
      <c r="CQ292" s="846"/>
      <c r="EK292" s="846"/>
      <c r="EL292" s="265"/>
      <c r="EM292" s="846"/>
      <c r="EN292" s="846"/>
      <c r="EO292" s="246"/>
      <c r="EP292" s="846"/>
      <c r="EQ292" s="846"/>
      <c r="ER292" s="846"/>
      <c r="ES292" s="846"/>
      <c r="ET292" s="846"/>
      <c r="EU292" s="846"/>
      <c r="EV292" s="775"/>
      <c r="EW292" s="846"/>
      <c r="EX292" s="846"/>
      <c r="EY292" s="846"/>
      <c r="EZ292" s="846"/>
      <c r="FA292" s="846"/>
      <c r="FB292" s="846"/>
      <c r="FC292" s="846"/>
      <c r="FD292" s="846"/>
      <c r="FE292" s="846"/>
      <c r="FF292" s="846"/>
      <c r="FG292" s="875"/>
      <c r="FH292" s="875"/>
      <c r="FI292" s="875"/>
      <c r="FJ292" s="875"/>
      <c r="FK292" s="875"/>
      <c r="FL292" s="875"/>
      <c r="FM292" s="846"/>
      <c r="FN292" s="846"/>
      <c r="FO292" s="846"/>
      <c r="FP292" s="846"/>
      <c r="FQ292" s="846"/>
    </row>
    <row r="293" spans="1:261" s="246" customFormat="1" ht="15" customHeight="1" outlineLevel="1">
      <c r="B293" s="881"/>
      <c r="C293" s="227"/>
      <c r="D293" s="228"/>
      <c r="E293" s="229"/>
      <c r="F293" s="230"/>
      <c r="G293" s="980"/>
      <c r="H293" s="230"/>
      <c r="I293" s="231"/>
      <c r="J293" s="267"/>
      <c r="K293" s="234"/>
      <c r="L293" s="234"/>
      <c r="M293" s="234"/>
      <c r="N293" s="234"/>
      <c r="O293" s="234"/>
      <c r="P293" s="756"/>
      <c r="Q293" s="268"/>
      <c r="R293" s="231"/>
      <c r="S293" s="237"/>
      <c r="T293" s="231"/>
      <c r="U293" s="237"/>
      <c r="V293" s="269"/>
      <c r="W293" s="237"/>
      <c r="X293" s="231"/>
      <c r="Y293" s="237"/>
      <c r="Z293" s="231"/>
      <c r="AA293" s="238"/>
      <c r="AB293" s="231"/>
      <c r="AC293" s="238"/>
      <c r="AD293" s="231"/>
      <c r="AE293" s="238"/>
      <c r="AF293" s="231"/>
      <c r="AG293" s="231"/>
      <c r="AH293" s="231"/>
      <c r="AI293" s="238"/>
      <c r="AJ293" s="231"/>
      <c r="AK293" s="230"/>
      <c r="AL293" s="230"/>
      <c r="AM293" s="230"/>
      <c r="AN293" s="230"/>
      <c r="AO293" s="230"/>
      <c r="AP293" s="230"/>
      <c r="AQ293" s="230"/>
      <c r="AR293" s="230"/>
      <c r="AS293" s="230"/>
      <c r="AT293" s="230"/>
      <c r="AU293" s="230"/>
      <c r="AV293" s="270"/>
      <c r="AW293" s="231"/>
      <c r="AX293" s="231"/>
      <c r="AY293" s="231"/>
      <c r="AZ293" s="231"/>
      <c r="BA293" s="231"/>
      <c r="BB293" s="231"/>
      <c r="BC293" s="231"/>
      <c r="BD293" s="231"/>
      <c r="BE293" s="231"/>
      <c r="BF293" s="231"/>
      <c r="BG293" s="231"/>
      <c r="BH293" s="231"/>
      <c r="BI293" s="231"/>
      <c r="BJ293" s="231"/>
      <c r="BK293" s="231"/>
      <c r="BL293" s="231"/>
      <c r="BM293" s="231"/>
      <c r="BN293" s="230"/>
      <c r="BO293" s="231"/>
      <c r="BP293" s="231"/>
      <c r="BQ293" s="231"/>
      <c r="BR293" s="231"/>
      <c r="BS293" s="231"/>
      <c r="BT293" s="231"/>
      <c r="BU293" s="231"/>
      <c r="BV293" s="231"/>
      <c r="BW293" s="231"/>
      <c r="BX293" s="271"/>
      <c r="BY293" s="272"/>
      <c r="BZ293" s="272"/>
      <c r="CA293" s="272"/>
      <c r="CB293" s="272"/>
      <c r="CC293" s="272"/>
      <c r="CD293" s="272"/>
      <c r="CE293" s="272"/>
      <c r="CF293" s="272"/>
      <c r="CG293" s="272"/>
      <c r="CH293" s="272"/>
      <c r="CI293" s="272"/>
      <c r="CJ293" s="272"/>
      <c r="CK293" s="272"/>
      <c r="CL293" s="272"/>
      <c r="CM293" s="272"/>
      <c r="CN293" s="272"/>
      <c r="CO293" s="273"/>
      <c r="CQ293" s="229"/>
      <c r="CR293" s="231"/>
      <c r="CS293" s="231"/>
      <c r="CT293" s="231"/>
      <c r="CU293" s="231"/>
      <c r="CV293" s="231"/>
      <c r="CW293" s="231"/>
      <c r="CX293" s="231"/>
      <c r="CY293" s="231"/>
      <c r="CZ293" s="231"/>
      <c r="DA293" s="231"/>
      <c r="DB293" s="231"/>
      <c r="DC293" s="269"/>
      <c r="DD293" s="269"/>
      <c r="DE293" s="269"/>
      <c r="DF293" s="231"/>
      <c r="DG293" s="231"/>
      <c r="DH293" s="231"/>
      <c r="DI293" s="231"/>
      <c r="DJ293" s="240"/>
      <c r="DK293" s="240"/>
      <c r="DL293" s="240"/>
      <c r="DM293" s="240"/>
      <c r="DN293" s="240"/>
      <c r="DO293" s="240"/>
      <c r="DP293" s="240"/>
      <c r="DQ293" s="240"/>
      <c r="DR293" s="240"/>
      <c r="DS293" s="271"/>
      <c r="DT293" s="272"/>
      <c r="DU293" s="272"/>
      <c r="DV293" s="272"/>
      <c r="DW293" s="272"/>
      <c r="DX293" s="272"/>
      <c r="DY293" s="272"/>
      <c r="DZ293" s="272"/>
      <c r="EA293" s="272"/>
      <c r="EB293" s="272"/>
      <c r="EC293" s="272"/>
      <c r="ED293" s="272"/>
      <c r="EE293" s="272"/>
      <c r="EF293" s="272"/>
      <c r="EG293" s="272"/>
      <c r="EH293" s="272"/>
      <c r="EI293" s="272"/>
      <c r="EJ293" s="273"/>
      <c r="EL293" s="1337"/>
      <c r="EM293" s="229"/>
      <c r="EN293" s="229"/>
      <c r="EO293" s="229"/>
      <c r="EP293" s="229"/>
      <c r="EQ293" s="229"/>
      <c r="ER293" s="229"/>
      <c r="ES293" s="229"/>
      <c r="ET293" s="229"/>
      <c r="EU293" s="229"/>
      <c r="EV293" s="913"/>
      <c r="EW293" s="237"/>
      <c r="EX293" s="237"/>
      <c r="EY293" s="237"/>
      <c r="EZ293" s="237"/>
      <c r="FA293" s="237"/>
      <c r="FB293" s="237"/>
      <c r="FC293" s="237"/>
      <c r="FD293" s="237"/>
      <c r="FE293" s="237"/>
      <c r="FF293" s="237"/>
      <c r="FG293" s="247"/>
      <c r="FH293" s="247"/>
      <c r="FI293" s="247"/>
      <c r="FJ293" s="247"/>
      <c r="FK293" s="247"/>
      <c r="FL293" s="247"/>
      <c r="FN293" s="1362">
        <f t="shared" ref="FN293" si="6355">(((F293/30/8)*1.5)*(Q293+U293+Y293))-(AZ293+BI293+BR293)</f>
        <v>0</v>
      </c>
      <c r="FO293" s="1362">
        <f t="shared" ref="FO293" si="6356">(((F293/30/8)*2)*(S293+W293+AA293))-(BB293+BK293+BT293)</f>
        <v>0</v>
      </c>
      <c r="FP293" s="1364">
        <f t="shared" ref="FP293" si="6357">(SUM(AW293:CF293))-(SUM(CR293:DR293))</f>
        <v>0</v>
      </c>
      <c r="FQ293" s="1362">
        <f t="shared" ref="FQ293" si="6358">(F293/30*I293)-(CR293+DA293+DJ293)</f>
        <v>0</v>
      </c>
      <c r="FR293" s="1363">
        <f>(SUM(EL293:EU293))-((SUM(EW293:FF293))*$FR$5)</f>
        <v>0</v>
      </c>
    </row>
    <row r="294" spans="1:261" s="246" customFormat="1" ht="15" customHeight="1" outlineLevel="1">
      <c r="B294" s="881"/>
      <c r="C294" s="782" t="s">
        <v>544</v>
      </c>
      <c r="D294" s="228"/>
      <c r="E294" s="229"/>
      <c r="F294" s="230"/>
      <c r="G294" s="230"/>
      <c r="H294" s="230"/>
      <c r="I294" s="231"/>
      <c r="J294" s="267"/>
      <c r="K294" s="234"/>
      <c r="L294" s="234"/>
      <c r="M294" s="234"/>
      <c r="N294" s="234"/>
      <c r="O294" s="234"/>
      <c r="P294" s="756"/>
      <c r="Q294" s="268"/>
      <c r="R294" s="231"/>
      <c r="S294" s="237"/>
      <c r="T294" s="231"/>
      <c r="U294" s="237"/>
      <c r="V294" s="269"/>
      <c r="W294" s="237"/>
      <c r="X294" s="231"/>
      <c r="Y294" s="237"/>
      <c r="Z294" s="231"/>
      <c r="AA294" s="238"/>
      <c r="AB294" s="231"/>
      <c r="AC294" s="238"/>
      <c r="AD294" s="231"/>
      <c r="AE294" s="238"/>
      <c r="AF294" s="231"/>
      <c r="AG294" s="231"/>
      <c r="AH294" s="231"/>
      <c r="AI294" s="238"/>
      <c r="AJ294" s="231"/>
      <c r="AK294" s="230"/>
      <c r="AL294" s="230"/>
      <c r="AM294" s="230"/>
      <c r="AN294" s="230"/>
      <c r="AO294" s="230"/>
      <c r="AP294" s="230"/>
      <c r="AQ294" s="230"/>
      <c r="AR294" s="230"/>
      <c r="AS294" s="230"/>
      <c r="AT294" s="230"/>
      <c r="AU294" s="230"/>
      <c r="AV294" s="270"/>
      <c r="AW294" s="231"/>
      <c r="AX294" s="231"/>
      <c r="AY294" s="231"/>
      <c r="AZ294" s="231"/>
      <c r="BA294" s="231"/>
      <c r="BB294" s="231"/>
      <c r="BC294" s="231"/>
      <c r="BD294" s="231"/>
      <c r="BE294" s="231"/>
      <c r="BF294" s="231"/>
      <c r="BG294" s="231"/>
      <c r="BH294" s="231"/>
      <c r="BI294" s="231"/>
      <c r="BJ294" s="231"/>
      <c r="BK294" s="231"/>
      <c r="BL294" s="231"/>
      <c r="BM294" s="231"/>
      <c r="BN294" s="230"/>
      <c r="BO294" s="231"/>
      <c r="BP294" s="231"/>
      <c r="BQ294" s="231"/>
      <c r="BR294" s="231"/>
      <c r="BS294" s="231"/>
      <c r="BT294" s="231"/>
      <c r="BU294" s="231"/>
      <c r="BV294" s="231"/>
      <c r="BW294" s="231"/>
      <c r="BX294" s="271"/>
      <c r="BY294" s="272"/>
      <c r="BZ294" s="272"/>
      <c r="CA294" s="272"/>
      <c r="CB294" s="272"/>
      <c r="CC294" s="272"/>
      <c r="CD294" s="272"/>
      <c r="CE294" s="272"/>
      <c r="CF294" s="272"/>
      <c r="CG294" s="272"/>
      <c r="CH294" s="272"/>
      <c r="CI294" s="272"/>
      <c r="CJ294" s="272"/>
      <c r="CK294" s="272"/>
      <c r="CL294" s="272"/>
      <c r="CM294" s="272"/>
      <c r="CN294" s="272"/>
      <c r="CO294" s="273"/>
      <c r="CQ294" s="229"/>
      <c r="CR294" s="231"/>
      <c r="CS294" s="231"/>
      <c r="CT294" s="231"/>
      <c r="CU294" s="231"/>
      <c r="CV294" s="231"/>
      <c r="CW294" s="231"/>
      <c r="CX294" s="231"/>
      <c r="CY294" s="231"/>
      <c r="CZ294" s="231"/>
      <c r="DA294" s="231"/>
      <c r="DB294" s="231"/>
      <c r="DC294" s="231"/>
      <c r="DD294" s="231"/>
      <c r="DE294" s="231"/>
      <c r="DF294" s="231"/>
      <c r="DG294" s="231"/>
      <c r="DH294" s="231"/>
      <c r="DI294" s="231"/>
      <c r="DJ294" s="231"/>
      <c r="DK294" s="231"/>
      <c r="DL294" s="231"/>
      <c r="DM294" s="231"/>
      <c r="DN294" s="231"/>
      <c r="DO294" s="231"/>
      <c r="DP294" s="231"/>
      <c r="DQ294" s="231"/>
      <c r="DR294" s="231"/>
      <c r="DS294" s="271"/>
      <c r="DT294" s="272"/>
      <c r="DU294" s="272"/>
      <c r="DV294" s="272"/>
      <c r="DW294" s="272"/>
      <c r="DX294" s="272"/>
      <c r="DY294" s="272"/>
      <c r="DZ294" s="272"/>
      <c r="EA294" s="272"/>
      <c r="EB294" s="272"/>
      <c r="EC294" s="272"/>
      <c r="ED294" s="272"/>
      <c r="EE294" s="272"/>
      <c r="EF294" s="272"/>
      <c r="EG294" s="272"/>
      <c r="EH294" s="272"/>
      <c r="EI294" s="272"/>
      <c r="EJ294" s="273"/>
      <c r="EL294" s="229"/>
      <c r="EM294" s="229"/>
      <c r="EN294" s="229"/>
      <c r="EO294" s="229"/>
      <c r="EP294" s="229"/>
      <c r="EQ294" s="229"/>
      <c r="ER294" s="229"/>
      <c r="ES294" s="229"/>
      <c r="ET294" s="229"/>
      <c r="EU294" s="229"/>
      <c r="EV294" s="913"/>
      <c r="EW294" s="237"/>
      <c r="EX294" s="237"/>
      <c r="EY294" s="237"/>
      <c r="EZ294" s="237"/>
      <c r="FA294" s="237"/>
      <c r="FB294" s="237"/>
      <c r="FC294" s="237"/>
      <c r="FD294" s="237"/>
      <c r="FE294" s="237"/>
      <c r="FF294" s="237"/>
      <c r="FG294" s="247"/>
      <c r="FH294" s="247"/>
      <c r="FI294" s="247"/>
      <c r="FJ294" s="247"/>
      <c r="FK294" s="247"/>
      <c r="FL294" s="247"/>
    </row>
    <row r="295" spans="1:261" s="246" customFormat="1" ht="15" customHeight="1" outlineLevel="1">
      <c r="B295" s="881"/>
      <c r="C295" s="227"/>
      <c r="D295" s="228"/>
      <c r="E295" s="228"/>
      <c r="F295" s="231"/>
      <c r="G295" s="930"/>
      <c r="H295" s="963"/>
      <c r="I295" s="231"/>
      <c r="J295" s="304"/>
      <c r="K295" s="234"/>
      <c r="L295" s="304"/>
      <c r="M295" s="234"/>
      <c r="N295" s="234"/>
      <c r="O295" s="234"/>
      <c r="P295" s="903"/>
      <c r="Q295" s="268"/>
      <c r="R295" s="231"/>
      <c r="S295" s="297"/>
      <c r="T295" s="231"/>
      <c r="U295" s="237"/>
      <c r="V295" s="269"/>
      <c r="W295" s="237"/>
      <c r="X295" s="231"/>
      <c r="Y295" s="237"/>
      <c r="Z295" s="231"/>
      <c r="AA295" s="238"/>
      <c r="AB295" s="231"/>
      <c r="AC295" s="238"/>
      <c r="AD295" s="231"/>
      <c r="AE295" s="238"/>
      <c r="AF295" s="231"/>
      <c r="AG295" s="231"/>
      <c r="AH295" s="231"/>
      <c r="AI295" s="238"/>
      <c r="AJ295" s="231"/>
      <c r="AK295" s="230"/>
      <c r="AL295" s="230"/>
      <c r="AM295" s="230"/>
      <c r="AN295" s="230"/>
      <c r="AO295" s="230"/>
      <c r="AP295" s="230"/>
      <c r="AQ295" s="230"/>
      <c r="AR295" s="230"/>
      <c r="AS295" s="230"/>
      <c r="AT295" s="230"/>
      <c r="AU295" s="230"/>
      <c r="AV295" s="270"/>
      <c r="AW295" s="231"/>
      <c r="AX295" s="857"/>
      <c r="AY295" s="231"/>
      <c r="AZ295" s="231"/>
      <c r="BA295" s="231"/>
      <c r="BB295" s="231"/>
      <c r="BC295" s="231"/>
      <c r="BD295" s="231"/>
      <c r="BE295" s="231"/>
      <c r="BF295" s="231"/>
      <c r="BG295" s="231"/>
      <c r="BH295" s="231"/>
      <c r="BI295" s="231"/>
      <c r="BJ295" s="231"/>
      <c r="BK295" s="231"/>
      <c r="BL295" s="231"/>
      <c r="BM295" s="231"/>
      <c r="BN295" s="230"/>
      <c r="BO295" s="231"/>
      <c r="BP295" s="231"/>
      <c r="BQ295" s="231"/>
      <c r="BR295" s="231"/>
      <c r="BS295" s="231"/>
      <c r="BT295" s="231"/>
      <c r="BU295" s="231"/>
      <c r="BV295" s="231"/>
      <c r="BW295" s="231"/>
      <c r="BX295" s="271"/>
      <c r="BY295" s="272"/>
      <c r="BZ295" s="272"/>
      <c r="CA295" s="272"/>
      <c r="CB295" s="272"/>
      <c r="CC295" s="272"/>
      <c r="CD295" s="272"/>
      <c r="CE295" s="272"/>
      <c r="CF295" s="272"/>
      <c r="CG295" s="272"/>
      <c r="CH295" s="272"/>
      <c r="CI295" s="272"/>
      <c r="CJ295" s="272"/>
      <c r="CK295" s="272"/>
      <c r="CL295" s="272"/>
      <c r="CM295" s="272"/>
      <c r="CN295" s="272"/>
      <c r="CO295" s="273"/>
      <c r="CQ295" s="229"/>
      <c r="CR295" s="231"/>
      <c r="CS295" s="231"/>
      <c r="CT295" s="231"/>
      <c r="CU295" s="231"/>
      <c r="CV295" s="231"/>
      <c r="CW295" s="231"/>
      <c r="CX295" s="231"/>
      <c r="CY295" s="231"/>
      <c r="CZ295" s="231"/>
      <c r="DA295" s="231"/>
      <c r="DB295" s="231"/>
      <c r="DC295" s="269"/>
      <c r="DD295" s="269"/>
      <c r="DE295" s="269"/>
      <c r="DF295" s="231"/>
      <c r="DG295" s="231"/>
      <c r="DH295" s="231"/>
      <c r="DI295" s="231"/>
      <c r="DJ295" s="240"/>
      <c r="DK295" s="240"/>
      <c r="DL295" s="240"/>
      <c r="DM295" s="240"/>
      <c r="DN295" s="240"/>
      <c r="DO295" s="240"/>
      <c r="DP295" s="240"/>
      <c r="DQ295" s="240"/>
      <c r="DR295" s="240"/>
      <c r="DS295" s="271"/>
      <c r="DT295" s="272"/>
      <c r="DU295" s="272"/>
      <c r="DV295" s="272"/>
      <c r="DW295" s="272"/>
      <c r="DX295" s="272"/>
      <c r="DY295" s="272"/>
      <c r="DZ295" s="272"/>
      <c r="EA295" s="272"/>
      <c r="EB295" s="272"/>
      <c r="EC295" s="272"/>
      <c r="ED295" s="272"/>
      <c r="EE295" s="272"/>
      <c r="EF295" s="272"/>
      <c r="EG295" s="272"/>
      <c r="EH295" s="272"/>
      <c r="EI295" s="272"/>
      <c r="EJ295" s="273"/>
      <c r="EL295" s="1337"/>
      <c r="EM295" s="229"/>
      <c r="EN295" s="229"/>
      <c r="EO295" s="229"/>
      <c r="EP295" s="229"/>
      <c r="EQ295" s="229"/>
      <c r="ER295" s="229"/>
      <c r="ES295" s="228"/>
      <c r="ET295" s="228"/>
      <c r="EU295" s="229"/>
      <c r="EV295" s="913"/>
      <c r="EW295" s="237"/>
      <c r="EX295" s="237"/>
      <c r="EY295" s="237"/>
      <c r="EZ295" s="237"/>
      <c r="FA295" s="237"/>
      <c r="FB295" s="237"/>
      <c r="FC295" s="237"/>
      <c r="FD295" s="237"/>
      <c r="FE295" s="237"/>
      <c r="FF295" s="237"/>
      <c r="FG295" s="247"/>
      <c r="FH295" s="247"/>
      <c r="FI295" s="247"/>
      <c r="FJ295" s="247"/>
      <c r="FK295" s="247"/>
      <c r="FL295" s="247"/>
      <c r="FN295" s="1362">
        <f t="shared" ref="FN295" si="6359">(((F295/30/8)*1.5)*(Q295+U295+Y295))-(AZ295+BI295+BR295)</f>
        <v>0</v>
      </c>
      <c r="FO295" s="1362">
        <f t="shared" ref="FO295" si="6360">(((F295/30/8)*2)*(S295+W295+AA295))-(BB295+BK295+BT295)</f>
        <v>0</v>
      </c>
      <c r="FP295" s="1364">
        <f t="shared" ref="FP295" si="6361">(SUM(AW295:CF295))-(SUM(CR295:DR295))</f>
        <v>0</v>
      </c>
      <c r="FQ295" s="1362">
        <f t="shared" ref="FQ295" si="6362">(F295/30*I295)-(CR295+DA295+DJ295)</f>
        <v>0</v>
      </c>
      <c r="FR295" s="1363">
        <f>(SUM(EL295:EU295))-((SUM(EW295:FF295))*$FR$5)</f>
        <v>0</v>
      </c>
    </row>
    <row r="296" spans="1:261" s="246" customFormat="1" ht="15" customHeight="1" outlineLevel="1">
      <c r="B296" s="881"/>
      <c r="C296" s="782" t="s">
        <v>545</v>
      </c>
      <c r="D296" s="228"/>
      <c r="E296" s="229"/>
      <c r="F296" s="230"/>
      <c r="G296" s="230"/>
      <c r="H296" s="230"/>
      <c r="I296" s="231"/>
      <c r="J296" s="267"/>
      <c r="K296" s="234"/>
      <c r="L296" s="234"/>
      <c r="M296" s="234"/>
      <c r="N296" s="234"/>
      <c r="O296" s="234"/>
      <c r="P296" s="756"/>
      <c r="Q296" s="268"/>
      <c r="R296" s="231"/>
      <c r="S296" s="297"/>
      <c r="T296" s="231"/>
      <c r="U296" s="237"/>
      <c r="V296" s="269"/>
      <c r="W296" s="237"/>
      <c r="X296" s="231"/>
      <c r="Y296" s="237"/>
      <c r="Z296" s="231"/>
      <c r="AA296" s="238"/>
      <c r="AB296" s="231"/>
      <c r="AC296" s="238"/>
      <c r="AD296" s="231"/>
      <c r="AE296" s="238"/>
      <c r="AF296" s="231"/>
      <c r="AG296" s="231"/>
      <c r="AH296" s="231"/>
      <c r="AI296" s="238"/>
      <c r="AJ296" s="231"/>
      <c r="AK296" s="230"/>
      <c r="AL296" s="230"/>
      <c r="AM296" s="230"/>
      <c r="AN296" s="230"/>
      <c r="AO296" s="230"/>
      <c r="AP296" s="230"/>
      <c r="AQ296" s="230"/>
      <c r="AR296" s="230"/>
      <c r="AS296" s="230"/>
      <c r="AT296" s="230"/>
      <c r="AU296" s="230"/>
      <c r="AV296" s="270"/>
      <c r="AW296" s="231"/>
      <c r="AX296" s="857"/>
      <c r="AY296" s="231"/>
      <c r="AZ296" s="231"/>
      <c r="BA296" s="231"/>
      <c r="BB296" s="231"/>
      <c r="BC296" s="231"/>
      <c r="BD296" s="231"/>
      <c r="BE296" s="231"/>
      <c r="BF296" s="231"/>
      <c r="BG296" s="231"/>
      <c r="BH296" s="231"/>
      <c r="BI296" s="231"/>
      <c r="BJ296" s="231"/>
      <c r="BK296" s="231"/>
      <c r="BL296" s="231"/>
      <c r="BM296" s="231"/>
      <c r="BN296" s="230"/>
      <c r="BO296" s="231"/>
      <c r="BP296" s="231"/>
      <c r="BQ296" s="231"/>
      <c r="BR296" s="231"/>
      <c r="BS296" s="231"/>
      <c r="BT296" s="231"/>
      <c r="BU296" s="231"/>
      <c r="BV296" s="231"/>
      <c r="BW296" s="231"/>
      <c r="BX296" s="271"/>
      <c r="BY296" s="272"/>
      <c r="BZ296" s="272"/>
      <c r="CA296" s="272"/>
      <c r="CB296" s="272"/>
      <c r="CC296" s="272"/>
      <c r="CD296" s="272"/>
      <c r="CE296" s="272"/>
      <c r="CF296" s="272"/>
      <c r="CG296" s="272"/>
      <c r="CH296" s="272"/>
      <c r="CI296" s="272"/>
      <c r="CJ296" s="272"/>
      <c r="CK296" s="272"/>
      <c r="CL296" s="272"/>
      <c r="CM296" s="272"/>
      <c r="CN296" s="272"/>
      <c r="CO296" s="273"/>
      <c r="CQ296" s="229"/>
      <c r="CR296" s="231"/>
      <c r="CS296" s="231"/>
      <c r="CT296" s="231"/>
      <c r="CU296" s="231"/>
      <c r="CV296" s="231"/>
      <c r="CW296" s="231"/>
      <c r="CX296" s="231"/>
      <c r="CY296" s="231"/>
      <c r="CZ296" s="231"/>
      <c r="DA296" s="231"/>
      <c r="DB296" s="231"/>
      <c r="DC296" s="231"/>
      <c r="DD296" s="231"/>
      <c r="DE296" s="231"/>
      <c r="DF296" s="231"/>
      <c r="DG296" s="231"/>
      <c r="DH296" s="231"/>
      <c r="DI296" s="231"/>
      <c r="DJ296" s="231"/>
      <c r="DK296" s="231"/>
      <c r="DL296" s="231"/>
      <c r="DM296" s="231"/>
      <c r="DN296" s="231"/>
      <c r="DO296" s="231"/>
      <c r="DP296" s="231"/>
      <c r="DQ296" s="231"/>
      <c r="DR296" s="231"/>
      <c r="DS296" s="271"/>
      <c r="DT296" s="272"/>
      <c r="DU296" s="272"/>
      <c r="DV296" s="272"/>
      <c r="DW296" s="272"/>
      <c r="DX296" s="272"/>
      <c r="DY296" s="272"/>
      <c r="DZ296" s="272"/>
      <c r="EA296" s="272"/>
      <c r="EB296" s="272"/>
      <c r="EC296" s="272"/>
      <c r="ED296" s="272"/>
      <c r="EE296" s="272"/>
      <c r="EF296" s="272"/>
      <c r="EG296" s="272"/>
      <c r="EH296" s="272"/>
      <c r="EI296" s="272"/>
      <c r="EJ296" s="273"/>
      <c r="EL296" s="229"/>
      <c r="EM296" s="229"/>
      <c r="EN296" s="229"/>
      <c r="EO296" s="229"/>
      <c r="EP296" s="229"/>
      <c r="EQ296" s="229"/>
      <c r="ER296" s="228"/>
      <c r="ES296" s="229"/>
      <c r="ET296" s="229"/>
      <c r="EU296" s="229"/>
      <c r="EV296" s="913"/>
      <c r="EW296" s="237"/>
      <c r="EX296" s="237"/>
      <c r="EY296" s="237"/>
      <c r="EZ296" s="237"/>
      <c r="FA296" s="237"/>
      <c r="FB296" s="237"/>
      <c r="FC296" s="237"/>
      <c r="FD296" s="237"/>
      <c r="FE296" s="237"/>
      <c r="FF296" s="237"/>
      <c r="FG296" s="247"/>
      <c r="FH296" s="247"/>
      <c r="FI296" s="247"/>
      <c r="FJ296" s="247"/>
      <c r="FK296" s="247"/>
      <c r="FL296" s="247"/>
    </row>
    <row r="297" spans="1:261" s="1424" customFormat="1" ht="15" customHeight="1" outlineLevel="1">
      <c r="A297" s="1424">
        <v>304030</v>
      </c>
      <c r="B297" s="1412"/>
      <c r="C297" s="1413" t="s">
        <v>546</v>
      </c>
      <c r="D297" s="1414" t="s">
        <v>547</v>
      </c>
      <c r="E297" s="1414" t="s">
        <v>16</v>
      </c>
      <c r="F297" s="1416">
        <v>4100</v>
      </c>
      <c r="G297" s="1417">
        <v>350</v>
      </c>
      <c r="H297" s="1425">
        <f t="shared" ref="H297" si="6363">+F297+G297</f>
        <v>4450</v>
      </c>
      <c r="I297" s="231">
        <v>15</v>
      </c>
      <c r="J297" s="1473">
        <v>0</v>
      </c>
      <c r="K297" s="1473"/>
      <c r="L297" s="1473">
        <v>1</v>
      </c>
      <c r="M297" s="1418">
        <v>0</v>
      </c>
      <c r="N297" s="1418">
        <v>0</v>
      </c>
      <c r="O297" s="1418">
        <f t="shared" ref="O297" si="6364">SUM(J297:N297)</f>
        <v>1</v>
      </c>
      <c r="P297" s="1474" t="s">
        <v>548</v>
      </c>
      <c r="Q297" s="1475"/>
      <c r="R297" s="1476">
        <f t="shared" ref="R297" si="6365">($F297/30/8*1.5)*Q297</f>
        <v>0</v>
      </c>
      <c r="S297" s="1477"/>
      <c r="T297" s="1476">
        <f t="shared" ref="T297" si="6366">($F297/30/8*2)*S297</f>
        <v>0</v>
      </c>
      <c r="U297" s="1478"/>
      <c r="V297" s="1476">
        <f t="shared" ref="V297" si="6367">($F297/30/8*1.5)*U297</f>
        <v>0</v>
      </c>
      <c r="W297" s="1477"/>
      <c r="X297" s="1476">
        <f t="shared" ref="X297" si="6368">($F297/30/8*2)*W297</f>
        <v>0</v>
      </c>
      <c r="Y297" s="1477"/>
      <c r="Z297" s="1476">
        <f t="shared" ref="Z297" si="6369">(($F297/30/8)*1.5)*Y297</f>
        <v>0</v>
      </c>
      <c r="AA297" s="1479"/>
      <c r="AB297" s="1476">
        <f t="shared" ref="AB297" si="6370">(($F297/30/8)*2)*AA297</f>
        <v>0</v>
      </c>
      <c r="AC297" s="1425"/>
      <c r="AD297" s="1425">
        <f t="shared" ref="AD297" si="6371">(($F297/30/8)*1.5)*AC297</f>
        <v>0</v>
      </c>
      <c r="AE297" s="1425"/>
      <c r="AF297" s="1425">
        <f t="shared" ref="AF297" si="6372">(($F297/30/8)*2)*AE297</f>
        <v>0</v>
      </c>
      <c r="AG297" s="1425"/>
      <c r="AH297" s="1425">
        <f t="shared" ref="AH297" si="6373">(($F297/30/8)*1.5)*AG297</f>
        <v>0</v>
      </c>
      <c r="AI297" s="1480"/>
      <c r="AJ297" s="1477">
        <f t="shared" ref="AJ297" si="6374">(($F297/30/8)*2)*AI297</f>
        <v>0</v>
      </c>
      <c r="AK297" s="1476"/>
      <c r="AL297" s="1479"/>
      <c r="AM297" s="1476"/>
      <c r="AN297" s="1425"/>
      <c r="AO297" s="1425"/>
      <c r="AP297" s="1425"/>
      <c r="AQ297" s="1425"/>
      <c r="AR297" s="1425"/>
      <c r="AS297" s="1425"/>
      <c r="AT297" s="1480"/>
      <c r="AU297" s="1477"/>
      <c r="AV297" s="1476"/>
      <c r="AW297" s="1479">
        <f t="shared" ref="AW297" si="6375">((F297/30)*I297)*$J297</f>
        <v>0</v>
      </c>
      <c r="AX297" s="1476">
        <f t="shared" ref="AX297" si="6376">((G297/30)*I297)*$J297</f>
        <v>0</v>
      </c>
      <c r="AY297" s="1425">
        <f t="shared" ref="AY297" si="6377">Q297</f>
        <v>0</v>
      </c>
      <c r="AZ297" s="1425">
        <f t="shared" ref="AZ297" si="6378">R297</f>
        <v>0</v>
      </c>
      <c r="BA297" s="1425">
        <f t="shared" ref="BA297" si="6379">S297</f>
        <v>0</v>
      </c>
      <c r="BB297" s="1425">
        <f t="shared" ref="BB297" si="6380">T297</f>
        <v>0</v>
      </c>
      <c r="BC297" s="1425">
        <f t="shared" ref="BC297" si="6381">AK297+AP297</f>
        <v>0</v>
      </c>
      <c r="BD297" s="231">
        <f t="shared" ref="BD297" si="6382">(AW297+AZ297+BB297+BC297)*0.1267</f>
        <v>0</v>
      </c>
      <c r="BE297" s="1480">
        <f>SUM(AW297:BD297)-AY297-BA297</f>
        <v>0</v>
      </c>
      <c r="BF297" s="1476">
        <f t="shared" ref="BF297" si="6383">(($F297/30)*$I297)*$K297</f>
        <v>0</v>
      </c>
      <c r="BG297" s="1476">
        <f t="shared" ref="BG297" si="6384">(($G297/30)*$I297)*$K297</f>
        <v>0</v>
      </c>
      <c r="BH297" s="1476">
        <f>U297</f>
        <v>0</v>
      </c>
      <c r="BI297" s="1476">
        <f t="shared" ref="BI297" si="6385">V297</f>
        <v>0</v>
      </c>
      <c r="BJ297" s="1476">
        <f t="shared" ref="BJ297" si="6386">W297</f>
        <v>0</v>
      </c>
      <c r="BK297" s="1476">
        <f t="shared" ref="BK297" si="6387">X297</f>
        <v>0</v>
      </c>
      <c r="BL297" s="1476">
        <v>0</v>
      </c>
      <c r="BM297" s="231">
        <f t="shared" ref="BM297" si="6388">(+BF297+BI297+BK297+BL297)*0.1267</f>
        <v>0</v>
      </c>
      <c r="BN297" s="1425">
        <f t="shared" ref="BN297" si="6389">SUM(BF297:BM297)-BH297-BJ297</f>
        <v>0</v>
      </c>
      <c r="BO297" s="1476">
        <f t="shared" ref="BO297" si="6390">(($F297/30)*$I297)*$L297</f>
        <v>2050</v>
      </c>
      <c r="BP297" s="1476">
        <f t="shared" ref="BP297" si="6391">(($G297/30)*$I297)*$L297</f>
        <v>175</v>
      </c>
      <c r="BQ297" s="1476">
        <f t="shared" ref="BQ297" si="6392">Y297</f>
        <v>0</v>
      </c>
      <c r="BR297" s="1476">
        <f t="shared" ref="BR297" si="6393">Z297</f>
        <v>0</v>
      </c>
      <c r="BS297" s="1476">
        <f t="shared" ref="BS297" si="6394">AA297</f>
        <v>0</v>
      </c>
      <c r="BT297" s="1476">
        <f t="shared" ref="BT297" si="6395">AB297</f>
        <v>0</v>
      </c>
      <c r="BU297" s="1476">
        <f t="shared" ref="BU297" si="6396">AM297+AR297</f>
        <v>0</v>
      </c>
      <c r="BV297" s="231">
        <f t="shared" ref="BV297" si="6397">(BO297+BR297+BT297+BU297)*0.1267</f>
        <v>259.73500000000001</v>
      </c>
      <c r="BW297" s="1476">
        <f t="shared" ref="BW297" si="6398">SUM(BO297:BV297)-BQ297-BS297</f>
        <v>2484.7350000000001</v>
      </c>
      <c r="BX297" s="1481">
        <f t="shared" ref="BX297" si="6399">(($F297/30)*$I297)*$M297</f>
        <v>0</v>
      </c>
      <c r="BY297" s="1482">
        <f t="shared" ref="BY297" si="6400">(($G297/30)*$I297)*$M297</f>
        <v>0</v>
      </c>
      <c r="BZ297" s="1482">
        <f t="shared" ref="BZ297" si="6401">AC297</f>
        <v>0</v>
      </c>
      <c r="CA297" s="1482">
        <f t="shared" ref="CA297" si="6402">AD297</f>
        <v>0</v>
      </c>
      <c r="CB297" s="1482">
        <f t="shared" ref="CB297" si="6403">AE297</f>
        <v>0</v>
      </c>
      <c r="CC297" s="1482">
        <f t="shared" ref="CC297" si="6404">AF297</f>
        <v>0</v>
      </c>
      <c r="CD297" s="1482">
        <f t="shared" ref="CD297" si="6405">AN297+AS297</f>
        <v>0</v>
      </c>
      <c r="CE297" s="1482">
        <f t="shared" ref="CE297" si="6406">(BX297+CA297+CC297)*0.1267</f>
        <v>0</v>
      </c>
      <c r="CF297" s="1482">
        <f t="shared" ref="CF297" si="6407">SUM(BX297:CE297)-BZ297-CB297</f>
        <v>0</v>
      </c>
      <c r="CG297" s="1482">
        <f t="shared" ref="CG297" si="6408">(($F297/30)*$I297)*N297</f>
        <v>0</v>
      </c>
      <c r="CH297" s="1482">
        <f t="shared" ref="CH297" si="6409">(($G297/30)*$I297)*$N297</f>
        <v>0</v>
      </c>
      <c r="CI297" s="1482">
        <f>+AG297</f>
        <v>0</v>
      </c>
      <c r="CJ297" s="1482">
        <f t="shared" ref="CJ297" si="6410">AH297</f>
        <v>0</v>
      </c>
      <c r="CK297" s="1482">
        <f t="shared" ref="CK297" si="6411">AI297</f>
        <v>0</v>
      </c>
      <c r="CL297" s="1482">
        <f t="shared" ref="CL297" si="6412">AJ297</f>
        <v>0</v>
      </c>
      <c r="CM297" s="1482">
        <f t="shared" ref="CM297" si="6413">AO297+AT297</f>
        <v>0</v>
      </c>
      <c r="CN297" s="1482">
        <f t="shared" ref="CN297" si="6414">(CG297+CJ297+CL297)*0.1267</f>
        <v>0</v>
      </c>
      <c r="CO297" s="1483">
        <f t="shared" ref="CO297" si="6415">SUM(CG297:CN297)-CI297-CK297</f>
        <v>0</v>
      </c>
      <c r="CQ297" s="1414" t="s">
        <v>16</v>
      </c>
      <c r="CR297" s="1416">
        <f t="shared" ref="CR297" si="6416">IF($CQ297="PROQUIMA",$AW297+$BF297+$BO297+$BX297+$CG297,0)</f>
        <v>0</v>
      </c>
      <c r="CS297" s="1416">
        <f t="shared" ref="CS297" si="6417">IF($CQ297="PROQUIMA",$AX297+$BG297+$BP297+$BY297+$CH297,0)</f>
        <v>0</v>
      </c>
      <c r="CT297" s="1416">
        <f t="shared" ref="CT297" si="6418">IF($CQ297="PROQUIMA",$AY297+$BH297+$BQ297+$BZ297+$CI297,0)</f>
        <v>0</v>
      </c>
      <c r="CU297" s="1416">
        <f t="shared" ref="CU297" si="6419">IF($CQ297="PROQUIMA",$AZ297+$BI297+$BR297+$CA297+$CJ297,0)</f>
        <v>0</v>
      </c>
      <c r="CV297" s="1416">
        <f t="shared" ref="CV297" si="6420">IF($CQ297="PROQUIMA",$BA297+$BJ297+$BS297+$CB297+$CK297,0)</f>
        <v>0</v>
      </c>
      <c r="CW297" s="1416">
        <f t="shared" ref="CW297" si="6421">IF($CQ297="PROQUIMA",$BB297+$BK297+$BT297+$CC297+$CL297,0)</f>
        <v>0</v>
      </c>
      <c r="CX297" s="1416">
        <f t="shared" ref="CX297" si="6422">IF($CQ297="PROQUIMA",$BC297+$BL297+$BU297+$CD297+$CM297,0)</f>
        <v>0</v>
      </c>
      <c r="CY297" s="1416">
        <f t="shared" ref="CY297" si="6423">IF($CQ297="PROQUIMA",$BD297+$BM297+$BV297+$CE297+CN297,0)</f>
        <v>0</v>
      </c>
      <c r="CZ297" s="1416">
        <f t="shared" ref="CZ297" si="6424">SUM(CR297:CY297)-CT297-CV297</f>
        <v>0</v>
      </c>
      <c r="DA297" s="1416">
        <f t="shared" ref="DA297" si="6425">IF($CQ297="UNHESA",$AW297+$BF297+$BO297+$BX297+$CG297,0)</f>
        <v>2050</v>
      </c>
      <c r="DB297" s="1416">
        <f t="shared" ref="DB297" si="6426">IF($CQ297="UNHESA",$AX297+$BG297+$BP297+$BY297+$CH297,0)</f>
        <v>175</v>
      </c>
      <c r="DC297" s="1476">
        <f t="shared" ref="DC297" si="6427">IF($CQ297="UNHESA",$AY297+$BH297+$BQ297+$BZ297+$CI297,0)</f>
        <v>0</v>
      </c>
      <c r="DD297" s="1476">
        <f t="shared" ref="DD297" si="6428">IF($CQ297="UNHESA",$AZ297+$BI297+$BR297+$CA297+$CJ297,0)</f>
        <v>0</v>
      </c>
      <c r="DE297" s="1476">
        <f t="shared" ref="DE297" si="6429">IF($CQ297="UNHESA",$BA297+$BJ297+$BS297+$CB297+$CK297,0)</f>
        <v>0</v>
      </c>
      <c r="DF297" s="1416">
        <f t="shared" ref="DF297" si="6430">IF($CQ297="UNHESA",$BB297+$BK297+$BT297+$CC297+$CL297,0)</f>
        <v>0</v>
      </c>
      <c r="DG297" s="1416">
        <f t="shared" ref="DG297" si="6431">IF($CQ297="UNHESA",$BC297+$BL297+$BU297+$CD297+$CM297,0)</f>
        <v>0</v>
      </c>
      <c r="DH297" s="1416">
        <f t="shared" ref="DH297" si="6432">IF($CQ297="UNHESA",$BD297+$BM297+$BV297+$CE297+$CN297,0)</f>
        <v>259.73500000000001</v>
      </c>
      <c r="DI297" s="1416">
        <f t="shared" ref="DI297" si="6433">SUM(DA297:DH297)-DC297-DE297</f>
        <v>2484.7350000000001</v>
      </c>
      <c r="DJ297" s="1426">
        <f t="shared" ref="DJ297" si="6434">IF($CQ297="UNHESA LIQUIDOS",$AW297+$BF297+$BO297+$BX297+$CG297,0)</f>
        <v>0</v>
      </c>
      <c r="DK297" s="1426">
        <f t="shared" ref="DK297" si="6435">IF($CQ297="UNHESA LIQUIDOS",$AX297+$BG297+$BP297+$BY297+$CH297,0)</f>
        <v>0</v>
      </c>
      <c r="DL297" s="1426">
        <f t="shared" ref="DL297" si="6436">IF($CQ297="UNHESA LIQUIDOS",$AY297+$BH297+$BQ297+$BZ297+$CI297,0)</f>
        <v>0</v>
      </c>
      <c r="DM297" s="1426">
        <f t="shared" ref="DM297" si="6437">IF($CQ297="UNHESA LIQUIDOS",$AZ297+$BI297+$BR297+$CA297+$CJ297,0)</f>
        <v>0</v>
      </c>
      <c r="DN297" s="1426">
        <f t="shared" ref="DN297" si="6438">IF($CQ297="UNHESA LIQUIDOS",$BA297+$BJ297+$BS297+$CB297+$CK297,0)</f>
        <v>0</v>
      </c>
      <c r="DO297" s="1426">
        <f t="shared" ref="DO297" si="6439">IF($CQ297="UNHESA LIQUIDOS",$BB297+$BK297+$BT297+$CC297+$CL297,0)</f>
        <v>0</v>
      </c>
      <c r="DP297" s="1426">
        <f t="shared" ref="DP297" si="6440">IF($CQ297="UNHESA LIQUIDOS",$BC297+$BL297+$BU297+$CD297+$CM297,0)</f>
        <v>0</v>
      </c>
      <c r="DQ297" s="1426">
        <f t="shared" ref="DQ297" si="6441">IF($CQ297="UNHESA LIQUIDOS",$BD297+$BM297+$BV297+$CE297+$CN297,0)</f>
        <v>0</v>
      </c>
      <c r="DR297" s="1426">
        <f t="shared" ref="DR297" si="6442">SUM(DJ297:DQ297)-DL297-DN297</f>
        <v>0</v>
      </c>
      <c r="DS297" s="1428"/>
      <c r="DT297" s="1429"/>
      <c r="DU297" s="1429"/>
      <c r="DV297" s="1429"/>
      <c r="DW297" s="1429"/>
      <c r="DX297" s="1429"/>
      <c r="DY297" s="1429"/>
      <c r="DZ297" s="1429"/>
      <c r="EA297" s="1429"/>
      <c r="EB297" s="1429"/>
      <c r="EC297" s="1429"/>
      <c r="ED297" s="1429"/>
      <c r="EE297" s="1429"/>
      <c r="EF297" s="1429"/>
      <c r="EG297" s="1429"/>
      <c r="EH297" s="1429"/>
      <c r="EI297" s="1429"/>
      <c r="EJ297" s="1430"/>
      <c r="EL297" s="1485">
        <v>18.670000000000002</v>
      </c>
      <c r="EM297" s="1414"/>
      <c r="EN297" s="1415"/>
      <c r="EO297" s="1414"/>
      <c r="EP297" s="1415"/>
      <c r="EQ297" s="1415"/>
      <c r="ER297" s="228"/>
      <c r="ES297" s="229"/>
      <c r="ET297" s="229"/>
      <c r="EU297" s="1415">
        <f t="shared" ref="EU297" si="6443">+EP297+EQ297+ER297</f>
        <v>0</v>
      </c>
      <c r="EV297" s="1427"/>
      <c r="EW297" s="1419">
        <f t="shared" ref="EW297" si="6444">IF($I297&lt;=15,EL297/2,EL297)</f>
        <v>9.3350000000000009</v>
      </c>
      <c r="EX297" s="1419">
        <f t="shared" ref="EX297" si="6445">IF($I297&lt;=15,EM297/2,EM297)</f>
        <v>0</v>
      </c>
      <c r="EY297" s="1419">
        <f t="shared" ref="EY297" si="6446">IF($I297&lt;=15,EN297/2,EN297)</f>
        <v>0</v>
      </c>
      <c r="EZ297" s="1419">
        <f t="shared" ref="EZ297" si="6447">IF($I297&lt;=15,EO297/2,EO297)</f>
        <v>0</v>
      </c>
      <c r="FA297" s="1419">
        <f t="shared" ref="FA297" si="6448">IF($I297&lt;=15,EP297/2,EP297)</f>
        <v>0</v>
      </c>
      <c r="FB297" s="1419">
        <f t="shared" ref="FB297" si="6449">IF($I297&lt;=15,EQ297/2,EQ297)</f>
        <v>0</v>
      </c>
      <c r="FC297" s="1419">
        <f t="shared" ref="FC297" si="6450">IF($I297&lt;=15,ER297/2,ER297)</f>
        <v>0</v>
      </c>
      <c r="FD297" s="1419">
        <f t="shared" ref="FD297" si="6451">IF($I297&lt;=15,ES297/2,ES297)</f>
        <v>0</v>
      </c>
      <c r="FE297" s="1419">
        <f>IF($I297&lt;=15,ET297/2,ET297)</f>
        <v>0</v>
      </c>
      <c r="FF297" s="1419">
        <f t="shared" ref="FF297" si="6452">IF($I297&lt;=15,EU297/2,EU297)</f>
        <v>0</v>
      </c>
      <c r="FG297" s="1420"/>
      <c r="FH297" s="1420"/>
      <c r="FI297" s="1420"/>
      <c r="FJ297" s="1420"/>
      <c r="FK297" s="1420"/>
      <c r="FL297" s="1420"/>
      <c r="FM297" s="1411"/>
      <c r="FN297" s="1421">
        <f t="shared" ref="FN297" si="6453">(((F297/30/8)*1.5)*(Q297+U297+Y297))-(AZ297+BI297+BR297)</f>
        <v>0</v>
      </c>
      <c r="FO297" s="1421">
        <f t="shared" ref="FO297" si="6454">(((F297/30/8)*2)*(S297+W297+AA297))-(BB297+BK297+BT297)</f>
        <v>0</v>
      </c>
      <c r="FP297" s="1422">
        <f t="shared" ref="FP297" si="6455">(SUM(AW297:CF297))-(SUM(CR297:DR297))</f>
        <v>0</v>
      </c>
      <c r="FQ297" s="1421">
        <f t="shared" ref="FQ297" si="6456">(F297/30*I297)-(CR297+DA297+DJ297)</f>
        <v>0</v>
      </c>
      <c r="FR297" s="1423">
        <f>(SUM(EL297:EU297))-((SUM(EW297:FF297))*$FR$5)</f>
        <v>9.3350000000000009</v>
      </c>
      <c r="FS297" s="1411"/>
      <c r="FT297" s="1411"/>
      <c r="FU297" s="1411"/>
      <c r="FV297" s="1411"/>
      <c r="FW297" s="1411"/>
      <c r="FX297" s="1411"/>
      <c r="FY297" s="1411"/>
      <c r="FZ297" s="1411"/>
    </row>
    <row r="298" spans="1:261" s="846" customFormat="1" ht="15.75" customHeight="1" outlineLevel="1" thickBot="1">
      <c r="B298" s="835"/>
      <c r="C298" s="782"/>
      <c r="D298" s="775" t="s">
        <v>70</v>
      </c>
      <c r="F298" s="932">
        <f>SUM(F293:F297)</f>
        <v>4100</v>
      </c>
      <c r="G298" s="932">
        <f>SUM(G293:G297)</f>
        <v>350</v>
      </c>
      <c r="H298" s="932">
        <f>SUM(H293:H297)</f>
        <v>4450</v>
      </c>
      <c r="I298" s="231"/>
      <c r="J298" s="929"/>
      <c r="K298" s="929"/>
      <c r="L298" s="929"/>
      <c r="M298" s="929"/>
      <c r="N298" s="929"/>
      <c r="O298" s="929"/>
      <c r="P298" s="849"/>
      <c r="Q298" s="932">
        <f>SUM(Q293:Q297)</f>
        <v>0</v>
      </c>
      <c r="R298" s="932">
        <f t="shared" ref="R298:AV298" si="6457">SUM(R293:R297)</f>
        <v>0</v>
      </c>
      <c r="S298" s="932">
        <f t="shared" si="6457"/>
        <v>0</v>
      </c>
      <c r="T298" s="932">
        <f t="shared" si="6457"/>
        <v>0</v>
      </c>
      <c r="U298" s="932">
        <f t="shared" si="6457"/>
        <v>0</v>
      </c>
      <c r="V298" s="932">
        <f t="shared" si="6457"/>
        <v>0</v>
      </c>
      <c r="W298" s="932">
        <f t="shared" si="6457"/>
        <v>0</v>
      </c>
      <c r="X298" s="932">
        <f t="shared" si="6457"/>
        <v>0</v>
      </c>
      <c r="Y298" s="932">
        <f t="shared" si="6457"/>
        <v>0</v>
      </c>
      <c r="Z298" s="932">
        <f t="shared" si="6457"/>
        <v>0</v>
      </c>
      <c r="AA298" s="932">
        <f t="shared" si="6457"/>
        <v>0</v>
      </c>
      <c r="AB298" s="932">
        <f t="shared" si="6457"/>
        <v>0</v>
      </c>
      <c r="AC298" s="932">
        <f t="shared" si="6457"/>
        <v>0</v>
      </c>
      <c r="AD298" s="932">
        <f t="shared" si="6457"/>
        <v>0</v>
      </c>
      <c r="AE298" s="932">
        <f t="shared" si="6457"/>
        <v>0</v>
      </c>
      <c r="AF298" s="932">
        <f t="shared" si="6457"/>
        <v>0</v>
      </c>
      <c r="AG298" s="932">
        <f t="shared" si="6457"/>
        <v>0</v>
      </c>
      <c r="AH298" s="932">
        <f t="shared" si="6457"/>
        <v>0</v>
      </c>
      <c r="AI298" s="932">
        <f t="shared" si="6457"/>
        <v>0</v>
      </c>
      <c r="AJ298" s="932">
        <f t="shared" si="6457"/>
        <v>0</v>
      </c>
      <c r="AK298" s="932">
        <f t="shared" si="6457"/>
        <v>0</v>
      </c>
      <c r="AL298" s="932">
        <f t="shared" si="6457"/>
        <v>0</v>
      </c>
      <c r="AM298" s="932">
        <f t="shared" si="6457"/>
        <v>0</v>
      </c>
      <c r="AN298" s="932">
        <f t="shared" si="6457"/>
        <v>0</v>
      </c>
      <c r="AO298" s="932">
        <f t="shared" si="6457"/>
        <v>0</v>
      </c>
      <c r="AP298" s="932">
        <f t="shared" si="6457"/>
        <v>0</v>
      </c>
      <c r="AQ298" s="932">
        <f t="shared" si="6457"/>
        <v>0</v>
      </c>
      <c r="AR298" s="932">
        <f t="shared" si="6457"/>
        <v>0</v>
      </c>
      <c r="AS298" s="932">
        <f t="shared" si="6457"/>
        <v>0</v>
      </c>
      <c r="AT298" s="932">
        <f t="shared" si="6457"/>
        <v>0</v>
      </c>
      <c r="AU298" s="932">
        <f t="shared" si="6457"/>
        <v>0</v>
      </c>
      <c r="AV298" s="932">
        <f t="shared" si="6457"/>
        <v>0</v>
      </c>
      <c r="AW298" s="1331">
        <f t="shared" ref="AW298:CB298" si="6458">SUM(AW293:AW297)</f>
        <v>0</v>
      </c>
      <c r="AX298" s="932">
        <f t="shared" si="6458"/>
        <v>0</v>
      </c>
      <c r="AY298" s="932">
        <f t="shared" si="6458"/>
        <v>0</v>
      </c>
      <c r="AZ298" s="932">
        <f t="shared" si="6458"/>
        <v>0</v>
      </c>
      <c r="BA298" s="932">
        <f t="shared" si="6458"/>
        <v>0</v>
      </c>
      <c r="BB298" s="932">
        <f t="shared" si="6458"/>
        <v>0</v>
      </c>
      <c r="BC298" s="932">
        <f t="shared" si="6458"/>
        <v>0</v>
      </c>
      <c r="BD298" s="932">
        <f t="shared" si="6458"/>
        <v>0</v>
      </c>
      <c r="BE298" s="932">
        <f t="shared" si="6458"/>
        <v>0</v>
      </c>
      <c r="BF298" s="932">
        <f t="shared" si="6458"/>
        <v>0</v>
      </c>
      <c r="BG298" s="932">
        <f t="shared" si="6458"/>
        <v>0</v>
      </c>
      <c r="BH298" s="932">
        <f t="shared" si="6458"/>
        <v>0</v>
      </c>
      <c r="BI298" s="932">
        <f t="shared" si="6458"/>
        <v>0</v>
      </c>
      <c r="BJ298" s="932">
        <f t="shared" si="6458"/>
        <v>0</v>
      </c>
      <c r="BK298" s="932">
        <f t="shared" si="6458"/>
        <v>0</v>
      </c>
      <c r="BL298" s="932">
        <f t="shared" si="6458"/>
        <v>0</v>
      </c>
      <c r="BM298" s="932">
        <f t="shared" si="6458"/>
        <v>0</v>
      </c>
      <c r="BN298" s="932">
        <f t="shared" si="6458"/>
        <v>0</v>
      </c>
      <c r="BO298" s="932">
        <f t="shared" si="6458"/>
        <v>2050</v>
      </c>
      <c r="BP298" s="932">
        <f t="shared" si="6458"/>
        <v>175</v>
      </c>
      <c r="BQ298" s="932">
        <f t="shared" si="6458"/>
        <v>0</v>
      </c>
      <c r="BR298" s="932">
        <f t="shared" si="6458"/>
        <v>0</v>
      </c>
      <c r="BS298" s="932">
        <f t="shared" si="6458"/>
        <v>0</v>
      </c>
      <c r="BT298" s="932">
        <f t="shared" si="6458"/>
        <v>0</v>
      </c>
      <c r="BU298" s="932">
        <f t="shared" si="6458"/>
        <v>0</v>
      </c>
      <c r="BV298" s="932">
        <f t="shared" si="6458"/>
        <v>259.73500000000001</v>
      </c>
      <c r="BW298" s="932">
        <f t="shared" si="6458"/>
        <v>2484.7350000000001</v>
      </c>
      <c r="BX298" s="932">
        <f t="shared" si="6458"/>
        <v>0</v>
      </c>
      <c r="BY298" s="932">
        <f t="shared" si="6458"/>
        <v>0</v>
      </c>
      <c r="BZ298" s="932">
        <f t="shared" si="6458"/>
        <v>0</v>
      </c>
      <c r="CA298" s="932">
        <f t="shared" si="6458"/>
        <v>0</v>
      </c>
      <c r="CB298" s="932">
        <f t="shared" si="6458"/>
        <v>0</v>
      </c>
      <c r="CC298" s="932">
        <f t="shared" ref="CC298:DH298" si="6459">SUM(CC293:CC297)</f>
        <v>0</v>
      </c>
      <c r="CD298" s="932">
        <f t="shared" si="6459"/>
        <v>0</v>
      </c>
      <c r="CE298" s="932">
        <f t="shared" si="6459"/>
        <v>0</v>
      </c>
      <c r="CF298" s="932">
        <f t="shared" si="6459"/>
        <v>0</v>
      </c>
      <c r="CG298" s="932">
        <f t="shared" si="6459"/>
        <v>0</v>
      </c>
      <c r="CH298" s="932">
        <f t="shared" si="6459"/>
        <v>0</v>
      </c>
      <c r="CI298" s="932">
        <f t="shared" si="6459"/>
        <v>0</v>
      </c>
      <c r="CJ298" s="932">
        <f t="shared" si="6459"/>
        <v>0</v>
      </c>
      <c r="CK298" s="932">
        <f t="shared" si="6459"/>
        <v>0</v>
      </c>
      <c r="CL298" s="932">
        <f t="shared" si="6459"/>
        <v>0</v>
      </c>
      <c r="CM298" s="932">
        <f t="shared" si="6459"/>
        <v>0</v>
      </c>
      <c r="CN298" s="932">
        <f t="shared" si="6459"/>
        <v>0</v>
      </c>
      <c r="CO298" s="932">
        <f t="shared" si="6459"/>
        <v>0</v>
      </c>
      <c r="CP298" s="932">
        <f t="shared" si="6459"/>
        <v>0</v>
      </c>
      <c r="CQ298" s="932">
        <f t="shared" si="6459"/>
        <v>0</v>
      </c>
      <c r="CR298" s="932">
        <f t="shared" si="6459"/>
        <v>0</v>
      </c>
      <c r="CS298" s="932">
        <f t="shared" si="6459"/>
        <v>0</v>
      </c>
      <c r="CT298" s="932">
        <f t="shared" si="6459"/>
        <v>0</v>
      </c>
      <c r="CU298" s="932">
        <f t="shared" si="6459"/>
        <v>0</v>
      </c>
      <c r="CV298" s="932">
        <f t="shared" si="6459"/>
        <v>0</v>
      </c>
      <c r="CW298" s="932">
        <f t="shared" si="6459"/>
        <v>0</v>
      </c>
      <c r="CX298" s="932">
        <f t="shared" si="6459"/>
        <v>0</v>
      </c>
      <c r="CY298" s="932">
        <f t="shared" si="6459"/>
        <v>0</v>
      </c>
      <c r="CZ298" s="932">
        <f t="shared" si="6459"/>
        <v>0</v>
      </c>
      <c r="DA298" s="932">
        <f t="shared" si="6459"/>
        <v>2050</v>
      </c>
      <c r="DB298" s="932">
        <f t="shared" si="6459"/>
        <v>175</v>
      </c>
      <c r="DC298" s="932">
        <f t="shared" si="6459"/>
        <v>0</v>
      </c>
      <c r="DD298" s="932">
        <f t="shared" si="6459"/>
        <v>0</v>
      </c>
      <c r="DE298" s="932">
        <f t="shared" si="6459"/>
        <v>0</v>
      </c>
      <c r="DF298" s="932">
        <f t="shared" si="6459"/>
        <v>0</v>
      </c>
      <c r="DG298" s="932">
        <f t="shared" si="6459"/>
        <v>0</v>
      </c>
      <c r="DH298" s="932">
        <f t="shared" si="6459"/>
        <v>259.73500000000001</v>
      </c>
      <c r="DI298" s="932">
        <f t="shared" ref="DI298:EN298" si="6460">SUM(DI293:DI297)</f>
        <v>2484.7350000000001</v>
      </c>
      <c r="DJ298" s="932">
        <f t="shared" si="6460"/>
        <v>0</v>
      </c>
      <c r="DK298" s="932">
        <f t="shared" si="6460"/>
        <v>0</v>
      </c>
      <c r="DL298" s="932">
        <f t="shared" si="6460"/>
        <v>0</v>
      </c>
      <c r="DM298" s="932">
        <f t="shared" si="6460"/>
        <v>0</v>
      </c>
      <c r="DN298" s="932">
        <f t="shared" si="6460"/>
        <v>0</v>
      </c>
      <c r="DO298" s="932">
        <f t="shared" si="6460"/>
        <v>0</v>
      </c>
      <c r="DP298" s="932">
        <f t="shared" si="6460"/>
        <v>0</v>
      </c>
      <c r="DQ298" s="932">
        <f t="shared" si="6460"/>
        <v>0</v>
      </c>
      <c r="DR298" s="932">
        <f t="shared" si="6460"/>
        <v>0</v>
      </c>
      <c r="DS298" s="932">
        <f t="shared" si="6460"/>
        <v>0</v>
      </c>
      <c r="DT298" s="932">
        <f t="shared" si="6460"/>
        <v>0</v>
      </c>
      <c r="DU298" s="932">
        <f t="shared" si="6460"/>
        <v>0</v>
      </c>
      <c r="DV298" s="932">
        <f t="shared" si="6460"/>
        <v>0</v>
      </c>
      <c r="DW298" s="932">
        <f t="shared" si="6460"/>
        <v>0</v>
      </c>
      <c r="DX298" s="932">
        <f t="shared" si="6460"/>
        <v>0</v>
      </c>
      <c r="DY298" s="932">
        <f t="shared" si="6460"/>
        <v>0</v>
      </c>
      <c r="DZ298" s="932">
        <f t="shared" si="6460"/>
        <v>0</v>
      </c>
      <c r="EA298" s="932">
        <f t="shared" si="6460"/>
        <v>0</v>
      </c>
      <c r="EB298" s="932">
        <f t="shared" si="6460"/>
        <v>0</v>
      </c>
      <c r="EC298" s="932">
        <f t="shared" si="6460"/>
        <v>0</v>
      </c>
      <c r="ED298" s="932">
        <f t="shared" si="6460"/>
        <v>0</v>
      </c>
      <c r="EE298" s="932">
        <f t="shared" si="6460"/>
        <v>0</v>
      </c>
      <c r="EF298" s="932">
        <f t="shared" si="6460"/>
        <v>0</v>
      </c>
      <c r="EG298" s="932">
        <f t="shared" si="6460"/>
        <v>0</v>
      </c>
      <c r="EH298" s="932">
        <f t="shared" si="6460"/>
        <v>0</v>
      </c>
      <c r="EI298" s="932">
        <f t="shared" si="6460"/>
        <v>0</v>
      </c>
      <c r="EJ298" s="932">
        <f t="shared" si="6460"/>
        <v>0</v>
      </c>
      <c r="EK298" s="932">
        <f t="shared" si="6460"/>
        <v>0</v>
      </c>
      <c r="EL298" s="932">
        <f t="shared" si="6460"/>
        <v>18.670000000000002</v>
      </c>
      <c r="EM298" s="932">
        <f t="shared" si="6460"/>
        <v>0</v>
      </c>
      <c r="EN298" s="932">
        <f t="shared" si="6460"/>
        <v>0</v>
      </c>
      <c r="EO298" s="932">
        <f t="shared" ref="EO298:FF298" si="6461">SUM(EO293:EO297)</f>
        <v>0</v>
      </c>
      <c r="EP298" s="932">
        <f t="shared" si="6461"/>
        <v>0</v>
      </c>
      <c r="EQ298" s="932">
        <f t="shared" si="6461"/>
        <v>0</v>
      </c>
      <c r="ER298" s="932">
        <f t="shared" si="6461"/>
        <v>0</v>
      </c>
      <c r="ES298" s="932">
        <f t="shared" si="6461"/>
        <v>0</v>
      </c>
      <c r="ET298" s="932">
        <f t="shared" si="6461"/>
        <v>0</v>
      </c>
      <c r="EU298" s="932">
        <f t="shared" si="6461"/>
        <v>0</v>
      </c>
      <c r="EV298" s="932">
        <f t="shared" si="6461"/>
        <v>0</v>
      </c>
      <c r="EW298" s="932">
        <f t="shared" si="6461"/>
        <v>9.3350000000000009</v>
      </c>
      <c r="EX298" s="932">
        <f t="shared" si="6461"/>
        <v>0</v>
      </c>
      <c r="EY298" s="932">
        <f t="shared" si="6461"/>
        <v>0</v>
      </c>
      <c r="EZ298" s="932">
        <f t="shared" si="6461"/>
        <v>0</v>
      </c>
      <c r="FA298" s="932">
        <f t="shared" si="6461"/>
        <v>0</v>
      </c>
      <c r="FB298" s="932">
        <f t="shared" si="6461"/>
        <v>0</v>
      </c>
      <c r="FC298" s="932">
        <f t="shared" si="6461"/>
        <v>0</v>
      </c>
      <c r="FD298" s="932">
        <f t="shared" si="6461"/>
        <v>0</v>
      </c>
      <c r="FE298" s="932">
        <f t="shared" si="6461"/>
        <v>0</v>
      </c>
      <c r="FF298" s="932">
        <f t="shared" si="6461"/>
        <v>0</v>
      </c>
      <c r="FG298" s="875"/>
      <c r="FH298" s="875"/>
      <c r="FI298" s="875"/>
      <c r="FJ298" s="875"/>
      <c r="FK298" s="875"/>
      <c r="FL298" s="875"/>
    </row>
    <row r="299" spans="1:261" s="920" customFormat="1" ht="15.75" customHeight="1" outlineLevel="1" thickTop="1">
      <c r="B299" s="918"/>
      <c r="C299" s="782"/>
      <c r="D299" s="775"/>
      <c r="E299" s="846"/>
      <c r="F299" s="919"/>
      <c r="J299" s="929"/>
      <c r="K299" s="929"/>
      <c r="L299" s="929"/>
      <c r="M299" s="929"/>
      <c r="N299" s="929"/>
      <c r="O299" s="929"/>
      <c r="P299" s="849"/>
      <c r="Q299" s="922"/>
      <c r="S299" s="922"/>
      <c r="U299" s="922"/>
      <c r="W299" s="922"/>
      <c r="Y299" s="922"/>
      <c r="AA299" s="923"/>
      <c r="AC299" s="923"/>
      <c r="AE299" s="923"/>
      <c r="AI299" s="923"/>
      <c r="AV299" s="924"/>
      <c r="BG299" s="920" t="s">
        <v>2</v>
      </c>
      <c r="CP299" s="846"/>
      <c r="CQ299" s="846"/>
      <c r="EK299" s="846"/>
      <c r="EL299" s="919"/>
      <c r="EO299" s="919"/>
      <c r="EQ299" s="933"/>
      <c r="EV299" s="846"/>
      <c r="FG299" s="875"/>
      <c r="FH299" s="875"/>
      <c r="FI299" s="875"/>
      <c r="FJ299" s="875"/>
      <c r="FK299" s="875"/>
      <c r="FL299" s="875"/>
      <c r="FM299" s="846"/>
      <c r="FN299" s="846"/>
      <c r="FO299" s="846"/>
      <c r="FP299" s="846"/>
      <c r="FQ299" s="846"/>
      <c r="FR299" s="846"/>
      <c r="FS299" s="846"/>
      <c r="FT299" s="846"/>
      <c r="FU299" s="846"/>
      <c r="FV299" s="846"/>
      <c r="FW299" s="846"/>
      <c r="FX299" s="846"/>
      <c r="FY299" s="846"/>
      <c r="FZ299" s="846"/>
      <c r="GA299" s="846"/>
      <c r="GB299" s="846"/>
      <c r="GC299" s="846"/>
      <c r="GD299" s="846"/>
      <c r="GE299" s="846"/>
      <c r="GF299" s="846"/>
      <c r="GG299" s="846"/>
      <c r="GH299" s="846"/>
      <c r="GI299" s="846"/>
      <c r="GJ299" s="846"/>
      <c r="GK299" s="846"/>
      <c r="GL299" s="846"/>
      <c r="GM299" s="846"/>
      <c r="GN299" s="846"/>
      <c r="GO299" s="846"/>
      <c r="GP299" s="846"/>
      <c r="GQ299" s="846"/>
      <c r="GR299" s="846"/>
      <c r="GS299" s="846"/>
      <c r="GT299" s="846"/>
      <c r="GU299" s="846"/>
      <c r="GV299" s="846"/>
      <c r="GW299" s="846"/>
      <c r="GX299" s="846"/>
      <c r="GY299" s="846"/>
      <c r="GZ299" s="846"/>
      <c r="HA299" s="846"/>
      <c r="HB299" s="846"/>
      <c r="HC299" s="846"/>
      <c r="HD299" s="846"/>
      <c r="HE299" s="846"/>
      <c r="HF299" s="846"/>
      <c r="HG299" s="846"/>
      <c r="HH299" s="846"/>
      <c r="HI299" s="846"/>
      <c r="HJ299" s="846"/>
      <c r="HK299" s="846"/>
      <c r="HL299" s="846"/>
      <c r="HM299" s="846"/>
      <c r="HN299" s="846"/>
      <c r="HO299" s="846"/>
      <c r="HP299" s="846"/>
      <c r="HQ299" s="846"/>
      <c r="HR299" s="846"/>
      <c r="HS299" s="846"/>
      <c r="HT299" s="846"/>
      <c r="HU299" s="846"/>
      <c r="HV299" s="846"/>
      <c r="HW299" s="846"/>
      <c r="HX299" s="846"/>
      <c r="HY299" s="846"/>
      <c r="HZ299" s="846"/>
      <c r="IA299" s="846"/>
      <c r="IB299" s="846"/>
      <c r="IC299" s="846"/>
      <c r="ID299" s="846"/>
      <c r="IE299" s="846"/>
      <c r="IF299" s="846"/>
      <c r="IG299" s="846"/>
      <c r="IH299" s="846"/>
      <c r="II299" s="846"/>
      <c r="IJ299" s="846"/>
      <c r="IK299" s="846"/>
      <c r="IL299" s="846"/>
      <c r="IM299" s="846"/>
      <c r="IN299" s="846"/>
      <c r="IO299" s="846"/>
      <c r="IP299" s="846"/>
      <c r="IQ299" s="846"/>
      <c r="IR299" s="846"/>
      <c r="IS299" s="846"/>
      <c r="IT299" s="846"/>
      <c r="IU299" s="846"/>
      <c r="IV299" s="846"/>
      <c r="IW299" s="846"/>
      <c r="IX299" s="846"/>
      <c r="IY299" s="846"/>
      <c r="IZ299" s="846"/>
      <c r="JA299" s="846"/>
    </row>
    <row r="300" spans="1:261" s="846" customFormat="1" ht="15.75" customHeight="1" outlineLevel="1">
      <c r="B300" s="835"/>
      <c r="C300" s="848" t="s">
        <v>189</v>
      </c>
      <c r="D300" s="835"/>
      <c r="F300" s="943"/>
      <c r="G300" s="928"/>
      <c r="H300" s="928"/>
      <c r="I300" s="928"/>
      <c r="J300" s="942"/>
      <c r="K300" s="942"/>
      <c r="L300" s="942"/>
      <c r="M300" s="942"/>
      <c r="N300" s="942"/>
      <c r="O300" s="942"/>
      <c r="Q300" s="916"/>
      <c r="R300" s="928"/>
      <c r="S300" s="916"/>
      <c r="T300" s="928"/>
      <c r="U300" s="916"/>
      <c r="V300" s="928"/>
      <c r="W300" s="916"/>
      <c r="X300" s="928"/>
      <c r="Y300" s="916"/>
      <c r="Z300" s="928"/>
      <c r="AA300" s="917"/>
      <c r="AB300" s="928"/>
      <c r="AC300" s="917"/>
      <c r="AD300" s="928"/>
      <c r="AE300" s="917"/>
      <c r="AF300" s="928"/>
      <c r="AG300" s="917"/>
      <c r="AH300" s="928"/>
      <c r="AI300" s="917"/>
      <c r="AJ300" s="928"/>
      <c r="AK300" s="928"/>
      <c r="AL300" s="928"/>
      <c r="AM300" s="928"/>
      <c r="AN300" s="928"/>
      <c r="AO300" s="928"/>
      <c r="AP300" s="928"/>
      <c r="AQ300" s="928"/>
      <c r="AR300" s="928"/>
      <c r="AS300" s="928"/>
      <c r="AT300" s="928"/>
      <c r="AU300" s="928"/>
      <c r="AW300" s="928"/>
      <c r="AX300" s="928"/>
      <c r="AY300" s="928"/>
      <c r="AZ300" s="928"/>
      <c r="BA300" s="928"/>
      <c r="BB300" s="928"/>
      <c r="BC300" s="928"/>
      <c r="BD300" s="928"/>
      <c r="BE300" s="928"/>
      <c r="BF300" s="928"/>
      <c r="BG300" s="928"/>
      <c r="BH300" s="928"/>
      <c r="BI300" s="928"/>
      <c r="BJ300" s="928"/>
      <c r="BK300" s="928"/>
      <c r="BL300" s="928"/>
      <c r="BM300" s="928"/>
      <c r="BN300" s="928"/>
      <c r="BO300" s="928"/>
      <c r="BP300" s="928"/>
      <c r="BQ300" s="928"/>
      <c r="BR300" s="928"/>
      <c r="BS300" s="928"/>
      <c r="BT300" s="928"/>
      <c r="BU300" s="928"/>
      <c r="BV300" s="928"/>
      <c r="BW300" s="928"/>
      <c r="BX300" s="928"/>
      <c r="BY300" s="928"/>
      <c r="BZ300" s="928"/>
      <c r="CA300" s="928"/>
      <c r="CB300" s="928"/>
      <c r="CC300" s="928"/>
      <c r="CD300" s="928"/>
      <c r="CE300" s="928"/>
      <c r="CF300" s="928"/>
      <c r="CG300" s="928"/>
      <c r="CH300" s="928"/>
      <c r="CI300" s="928"/>
      <c r="CJ300" s="928"/>
      <c r="CK300" s="928"/>
      <c r="CL300" s="928"/>
      <c r="CM300" s="928"/>
      <c r="CN300" s="928"/>
      <c r="CO300" s="928"/>
      <c r="CR300" s="914"/>
      <c r="CS300" s="914"/>
      <c r="CT300" s="914"/>
      <c r="CU300" s="914"/>
      <c r="CV300" s="914"/>
      <c r="CW300" s="914"/>
      <c r="CX300" s="914"/>
      <c r="CY300" s="914"/>
      <c r="CZ300" s="914"/>
      <c r="DA300" s="914"/>
      <c r="DB300" s="914"/>
      <c r="DC300" s="914"/>
      <c r="DD300" s="914"/>
      <c r="DE300" s="914"/>
      <c r="DF300" s="914"/>
      <c r="DG300" s="914"/>
      <c r="DH300" s="914"/>
      <c r="DI300" s="914"/>
      <c r="DJ300" s="914"/>
      <c r="DK300" s="914"/>
      <c r="DL300" s="914"/>
      <c r="DM300" s="914"/>
      <c r="DN300" s="914"/>
      <c r="DO300" s="914"/>
      <c r="DP300" s="914"/>
      <c r="DQ300" s="914"/>
      <c r="DR300" s="914"/>
      <c r="DS300" s="914"/>
      <c r="DT300" s="914"/>
      <c r="DU300" s="914"/>
      <c r="DV300" s="914"/>
      <c r="DW300" s="914"/>
      <c r="DX300" s="914"/>
      <c r="DY300" s="914"/>
      <c r="DZ300" s="914"/>
      <c r="EA300" s="914"/>
      <c r="EB300" s="914"/>
      <c r="EC300" s="914"/>
      <c r="ED300" s="914"/>
      <c r="EE300" s="914"/>
      <c r="EF300" s="914"/>
      <c r="EG300" s="914"/>
      <c r="EH300" s="914"/>
      <c r="EI300" s="914"/>
      <c r="EJ300" s="914"/>
      <c r="EL300" s="265"/>
      <c r="EO300" s="246"/>
      <c r="ER300" s="846">
        <f>+ER297/2</f>
        <v>0</v>
      </c>
      <c r="FG300" s="875"/>
      <c r="FH300" s="875"/>
      <c r="FI300" s="875"/>
      <c r="FJ300" s="875"/>
      <c r="FK300" s="875"/>
      <c r="FL300" s="875"/>
    </row>
    <row r="301" spans="1:261" s="846" customFormat="1" ht="15.75" customHeight="1" outlineLevel="1">
      <c r="B301" s="835"/>
      <c r="C301" s="782" t="s">
        <v>415</v>
      </c>
      <c r="D301" s="835"/>
      <c r="F301" s="943"/>
      <c r="G301" s="928"/>
      <c r="H301" s="928"/>
      <c r="I301" s="928"/>
      <c r="J301" s="942"/>
      <c r="K301" s="942"/>
      <c r="L301" s="942"/>
      <c r="M301" s="942"/>
      <c r="N301" s="942"/>
      <c r="O301" s="942"/>
      <c r="Q301" s="916"/>
      <c r="R301" s="928"/>
      <c r="S301" s="916"/>
      <c r="T301" s="928"/>
      <c r="U301" s="916"/>
      <c r="V301" s="928"/>
      <c r="W301" s="916"/>
      <c r="X301" s="928"/>
      <c r="Y301" s="916"/>
      <c r="Z301" s="928"/>
      <c r="AA301" s="917"/>
      <c r="AB301" s="928"/>
      <c r="AC301" s="917"/>
      <c r="AD301" s="928"/>
      <c r="AE301" s="917"/>
      <c r="AF301" s="928"/>
      <c r="AG301" s="917"/>
      <c r="AH301" s="928"/>
      <c r="AI301" s="917"/>
      <c r="AJ301" s="928"/>
      <c r="AK301" s="928"/>
      <c r="AL301" s="928"/>
      <c r="AM301" s="928"/>
      <c r="AN301" s="928"/>
      <c r="AO301" s="928"/>
      <c r="AP301" s="928"/>
      <c r="AQ301" s="928"/>
      <c r="AR301" s="928"/>
      <c r="AS301" s="928"/>
      <c r="AT301" s="928"/>
      <c r="AU301" s="928"/>
      <c r="AW301" s="928"/>
      <c r="AX301" s="928"/>
      <c r="AY301" s="928"/>
      <c r="AZ301" s="928"/>
      <c r="BA301" s="928"/>
      <c r="BB301" s="928"/>
      <c r="BC301" s="928"/>
      <c r="BD301" s="928"/>
      <c r="BE301" s="928"/>
      <c r="BF301" s="928"/>
      <c r="BG301" s="928"/>
      <c r="BH301" s="928"/>
      <c r="BI301" s="928"/>
      <c r="BJ301" s="928"/>
      <c r="BK301" s="928"/>
      <c r="BL301" s="928"/>
      <c r="BM301" s="928"/>
      <c r="BN301" s="928"/>
      <c r="BO301" s="928"/>
      <c r="BP301" s="928"/>
      <c r="BQ301" s="928"/>
      <c r="BR301" s="928"/>
      <c r="BS301" s="928"/>
      <c r="BT301" s="928"/>
      <c r="BU301" s="928"/>
      <c r="BV301" s="928"/>
      <c r="BW301" s="928"/>
      <c r="BX301" s="928"/>
      <c r="BY301" s="928"/>
      <c r="BZ301" s="928"/>
      <c r="CA301" s="928"/>
      <c r="CB301" s="928"/>
      <c r="CC301" s="928"/>
      <c r="CD301" s="928"/>
      <c r="CE301" s="928"/>
      <c r="CF301" s="928"/>
      <c r="CG301" s="928"/>
      <c r="CH301" s="928"/>
      <c r="CI301" s="928"/>
      <c r="CJ301" s="928"/>
      <c r="CK301" s="928"/>
      <c r="CL301" s="928"/>
      <c r="CM301" s="928"/>
      <c r="CN301" s="928"/>
      <c r="CO301" s="928"/>
      <c r="CR301" s="914"/>
      <c r="CS301" s="914"/>
      <c r="CT301" s="914"/>
      <c r="CU301" s="914"/>
      <c r="CV301" s="914"/>
      <c r="CW301" s="914"/>
      <c r="CX301" s="914"/>
      <c r="CY301" s="914"/>
      <c r="CZ301" s="914"/>
      <c r="DA301" s="914"/>
      <c r="DB301" s="914"/>
      <c r="DC301" s="914"/>
      <c r="DD301" s="914"/>
      <c r="DE301" s="914"/>
      <c r="DF301" s="914"/>
      <c r="DG301" s="914"/>
      <c r="DH301" s="914"/>
      <c r="DI301" s="914"/>
      <c r="DJ301" s="914"/>
      <c r="DK301" s="914"/>
      <c r="DL301" s="914"/>
      <c r="DM301" s="914"/>
      <c r="DN301" s="914"/>
      <c r="DO301" s="914"/>
      <c r="DP301" s="914"/>
      <c r="DQ301" s="914"/>
      <c r="DR301" s="914"/>
      <c r="DS301" s="914"/>
      <c r="DT301" s="914"/>
      <c r="DU301" s="914"/>
      <c r="DV301" s="914"/>
      <c r="DW301" s="914"/>
      <c r="DX301" s="914"/>
      <c r="DY301" s="914"/>
      <c r="DZ301" s="914"/>
      <c r="EA301" s="914"/>
      <c r="EB301" s="914"/>
      <c r="EC301" s="914"/>
      <c r="ED301" s="914"/>
      <c r="EE301" s="914"/>
      <c r="EF301" s="914"/>
      <c r="EG301" s="914"/>
      <c r="EH301" s="914"/>
      <c r="EI301" s="914"/>
      <c r="EJ301" s="914"/>
      <c r="EL301" s="265"/>
      <c r="EO301" s="246"/>
      <c r="FG301" s="875"/>
      <c r="FH301" s="875"/>
      <c r="FI301" s="875"/>
      <c r="FJ301" s="875"/>
      <c r="FK301" s="875"/>
      <c r="FL301" s="875"/>
    </row>
    <row r="302" spans="1:261" s="246" customFormat="1" ht="15" customHeight="1" outlineLevel="1">
      <c r="B302" s="302"/>
      <c r="C302" s="227"/>
      <c r="D302" s="228"/>
      <c r="E302" s="229"/>
      <c r="F302" s="230"/>
      <c r="G302" s="230"/>
      <c r="H302" s="230"/>
      <c r="I302" s="231"/>
      <c r="J302" s="912"/>
      <c r="K302" s="912"/>
      <c r="L302" s="912"/>
      <c r="M302" s="234"/>
      <c r="N302" s="912"/>
      <c r="O302" s="234"/>
      <c r="P302" s="235"/>
      <c r="Q302" s="268"/>
      <c r="R302" s="231"/>
      <c r="S302" s="237"/>
      <c r="T302" s="231"/>
      <c r="U302" s="237"/>
      <c r="V302" s="231"/>
      <c r="W302" s="237"/>
      <c r="X302" s="231"/>
      <c r="Y302" s="237"/>
      <c r="Z302" s="231"/>
      <c r="AA302" s="238"/>
      <c r="AB302" s="231"/>
      <c r="AC302" s="931"/>
      <c r="AD302" s="231"/>
      <c r="AE302" s="238"/>
      <c r="AF302" s="231"/>
      <c r="AG302" s="231"/>
      <c r="AH302" s="231"/>
      <c r="AI302" s="238"/>
      <c r="AJ302" s="231"/>
      <c r="AK302" s="230"/>
      <c r="AL302" s="230"/>
      <c r="AM302" s="230"/>
      <c r="AN302" s="230"/>
      <c r="AO302" s="230"/>
      <c r="AP302" s="230"/>
      <c r="AQ302" s="230"/>
      <c r="AR302" s="230"/>
      <c r="AS302" s="230"/>
      <c r="AT302" s="230"/>
      <c r="AU302" s="230"/>
      <c r="AV302" s="242"/>
      <c r="AW302" s="269"/>
      <c r="AX302" s="303"/>
      <c r="AY302" s="231"/>
      <c r="AZ302" s="231"/>
      <c r="BA302" s="231"/>
      <c r="BB302" s="231"/>
      <c r="BC302" s="231"/>
      <c r="BD302" s="231"/>
      <c r="BE302" s="231"/>
      <c r="BF302" s="231"/>
      <c r="BG302" s="956"/>
      <c r="BH302" s="231"/>
      <c r="BI302" s="231"/>
      <c r="BJ302" s="231"/>
      <c r="BK302" s="231"/>
      <c r="BL302" s="231"/>
      <c r="BM302" s="231"/>
      <c r="BN302" s="230"/>
      <c r="BO302" s="231"/>
      <c r="BP302" s="269"/>
      <c r="BQ302" s="231"/>
      <c r="BR302" s="231"/>
      <c r="BS302" s="231"/>
      <c r="BT302" s="231"/>
      <c r="BU302" s="231"/>
      <c r="BV302" s="231"/>
      <c r="BW302" s="231"/>
      <c r="BX302" s="271"/>
      <c r="BY302" s="272"/>
      <c r="BZ302" s="272"/>
      <c r="CA302" s="272"/>
      <c r="CB302" s="272"/>
      <c r="CC302" s="272"/>
      <c r="CD302" s="272"/>
      <c r="CE302" s="272"/>
      <c r="CF302" s="272"/>
      <c r="CG302" s="272"/>
      <c r="CH302" s="272"/>
      <c r="CI302" s="272"/>
      <c r="CJ302" s="272"/>
      <c r="CK302" s="272"/>
      <c r="CL302" s="272"/>
      <c r="CM302" s="272"/>
      <c r="CN302" s="272"/>
      <c r="CO302" s="273"/>
      <c r="CQ302" s="229"/>
      <c r="CR302" s="231"/>
      <c r="CS302" s="231"/>
      <c r="CT302" s="231"/>
      <c r="CU302" s="231"/>
      <c r="CV302" s="231"/>
      <c r="CW302" s="231"/>
      <c r="CX302" s="231"/>
      <c r="CY302" s="231"/>
      <c r="CZ302" s="231"/>
      <c r="DA302" s="231"/>
      <c r="DB302" s="231"/>
      <c r="DC302" s="269"/>
      <c r="DD302" s="269"/>
      <c r="DE302" s="269"/>
      <c r="DF302" s="231"/>
      <c r="DG302" s="231"/>
      <c r="DH302" s="231"/>
      <c r="DI302" s="231"/>
      <c r="DJ302" s="240"/>
      <c r="DK302" s="240"/>
      <c r="DL302" s="240"/>
      <c r="DM302" s="240"/>
      <c r="DN302" s="240"/>
      <c r="DO302" s="240"/>
      <c r="DP302" s="240"/>
      <c r="DQ302" s="240"/>
      <c r="DR302" s="240"/>
      <c r="DS302" s="271"/>
      <c r="DT302" s="272"/>
      <c r="DU302" s="272"/>
      <c r="DV302" s="272"/>
      <c r="DW302" s="272"/>
      <c r="DX302" s="272"/>
      <c r="DY302" s="272"/>
      <c r="DZ302" s="272"/>
      <c r="EA302" s="272"/>
      <c r="EB302" s="272"/>
      <c r="EC302" s="272"/>
      <c r="ED302" s="272"/>
      <c r="EE302" s="272"/>
      <c r="EF302" s="272"/>
      <c r="EG302" s="272"/>
      <c r="EH302" s="272"/>
      <c r="EI302" s="272"/>
      <c r="EJ302" s="273"/>
      <c r="EL302" s="1337"/>
      <c r="EM302" s="229"/>
      <c r="EN302" s="229"/>
      <c r="EO302" s="229"/>
      <c r="EP302" s="229"/>
      <c r="EQ302" s="229"/>
      <c r="ER302" s="229"/>
      <c r="ES302" s="229"/>
      <c r="ET302" s="228"/>
      <c r="EU302" s="229"/>
      <c r="EW302" s="237"/>
      <c r="EX302" s="237"/>
      <c r="EY302" s="237"/>
      <c r="EZ302" s="237"/>
      <c r="FA302" s="237"/>
      <c r="FB302" s="237"/>
      <c r="FC302" s="237"/>
      <c r="FD302" s="237"/>
      <c r="FE302" s="237"/>
      <c r="FF302" s="237"/>
      <c r="FG302" s="247"/>
      <c r="FH302" s="247"/>
      <c r="FI302" s="247"/>
      <c r="FJ302" s="247"/>
      <c r="FK302" s="247"/>
      <c r="FL302" s="247"/>
      <c r="FN302" s="1362">
        <f t="shared" ref="FN302" si="6462">(((F302/30/8)*1.5)*(Q302+U302+Y302))-(AZ302+BI302+BR302)</f>
        <v>0</v>
      </c>
      <c r="FO302" s="1362">
        <f t="shared" ref="FO302" si="6463">(((F302/30/8)*2)*(S302+W302+AA302))-(BB302+BK302+BT302)</f>
        <v>0</v>
      </c>
      <c r="FP302" s="1364">
        <f t="shared" ref="FP302" si="6464">(SUM(AW302:CF302))-(SUM(CR302:DR302))</f>
        <v>0</v>
      </c>
      <c r="FQ302" s="1362">
        <f t="shared" ref="FQ302" si="6465">(F302/30*I302)-(CR302+DA302+DJ302)</f>
        <v>0</v>
      </c>
      <c r="FR302" s="1363">
        <f>(SUM(EL302:EU302))-((SUM(EW302:FF302))*$FR$5)</f>
        <v>0</v>
      </c>
    </row>
    <row r="303" spans="1:261" s="246" customFormat="1" ht="15" customHeight="1" outlineLevel="1">
      <c r="B303" s="302"/>
      <c r="C303" s="1175"/>
      <c r="D303" s="265"/>
      <c r="F303" s="951">
        <f>+F302</f>
        <v>0</v>
      </c>
      <c r="G303" s="951">
        <f t="shared" ref="G303:H303" si="6466">+G302</f>
        <v>0</v>
      </c>
      <c r="H303" s="951">
        <f t="shared" si="6466"/>
        <v>0</v>
      </c>
      <c r="I303" s="877"/>
      <c r="J303" s="961"/>
      <c r="K303" s="961"/>
      <c r="L303" s="961"/>
      <c r="M303" s="1177"/>
      <c r="N303" s="961"/>
      <c r="O303" s="1177"/>
      <c r="P303" s="235"/>
      <c r="Q303" s="951">
        <f>+Q302</f>
        <v>0</v>
      </c>
      <c r="R303" s="951">
        <f t="shared" ref="R303:CB303" si="6467">+R302</f>
        <v>0</v>
      </c>
      <c r="S303" s="951">
        <f t="shared" si="6467"/>
        <v>0</v>
      </c>
      <c r="T303" s="951">
        <f t="shared" si="6467"/>
        <v>0</v>
      </c>
      <c r="U303" s="951">
        <f t="shared" si="6467"/>
        <v>0</v>
      </c>
      <c r="V303" s="951">
        <f t="shared" si="6467"/>
        <v>0</v>
      </c>
      <c r="W303" s="951">
        <f t="shared" si="6467"/>
        <v>0</v>
      </c>
      <c r="X303" s="951">
        <f t="shared" si="6467"/>
        <v>0</v>
      </c>
      <c r="Y303" s="951">
        <f t="shared" si="6467"/>
        <v>0</v>
      </c>
      <c r="Z303" s="951">
        <f t="shared" si="6467"/>
        <v>0</v>
      </c>
      <c r="AA303" s="951">
        <f t="shared" si="6467"/>
        <v>0</v>
      </c>
      <c r="AB303" s="951">
        <f t="shared" si="6467"/>
        <v>0</v>
      </c>
      <c r="AC303" s="951">
        <f t="shared" si="6467"/>
        <v>0</v>
      </c>
      <c r="AD303" s="951">
        <f t="shared" si="6467"/>
        <v>0</v>
      </c>
      <c r="AE303" s="951">
        <f t="shared" si="6467"/>
        <v>0</v>
      </c>
      <c r="AF303" s="951">
        <f t="shared" si="6467"/>
        <v>0</v>
      </c>
      <c r="AG303" s="951">
        <f t="shared" si="6467"/>
        <v>0</v>
      </c>
      <c r="AH303" s="951">
        <f t="shared" si="6467"/>
        <v>0</v>
      </c>
      <c r="AI303" s="951">
        <f t="shared" si="6467"/>
        <v>0</v>
      </c>
      <c r="AJ303" s="951">
        <f t="shared" si="6467"/>
        <v>0</v>
      </c>
      <c r="AK303" s="951">
        <f t="shared" si="6467"/>
        <v>0</v>
      </c>
      <c r="AL303" s="951">
        <f t="shared" si="6467"/>
        <v>0</v>
      </c>
      <c r="AM303" s="951">
        <f t="shared" si="6467"/>
        <v>0</v>
      </c>
      <c r="AN303" s="951">
        <f t="shared" si="6467"/>
        <v>0</v>
      </c>
      <c r="AO303" s="951">
        <f t="shared" si="6467"/>
        <v>0</v>
      </c>
      <c r="AP303" s="951">
        <f t="shared" si="6467"/>
        <v>0</v>
      </c>
      <c r="AQ303" s="951">
        <f t="shared" si="6467"/>
        <v>0</v>
      </c>
      <c r="AR303" s="951">
        <f t="shared" si="6467"/>
        <v>0</v>
      </c>
      <c r="AS303" s="951">
        <f t="shared" si="6467"/>
        <v>0</v>
      </c>
      <c r="AT303" s="951">
        <f t="shared" si="6467"/>
        <v>0</v>
      </c>
      <c r="AU303" s="951">
        <f t="shared" si="6467"/>
        <v>0</v>
      </c>
      <c r="AV303" s="951">
        <f t="shared" si="6467"/>
        <v>0</v>
      </c>
      <c r="AW303" s="1329">
        <f>+AW302</f>
        <v>0</v>
      </c>
      <c r="AX303" s="951">
        <f t="shared" si="6467"/>
        <v>0</v>
      </c>
      <c r="AY303" s="951">
        <f t="shared" si="6467"/>
        <v>0</v>
      </c>
      <c r="AZ303" s="951">
        <f t="shared" si="6467"/>
        <v>0</v>
      </c>
      <c r="BA303" s="951">
        <f t="shared" si="6467"/>
        <v>0</v>
      </c>
      <c r="BB303" s="951">
        <f t="shared" si="6467"/>
        <v>0</v>
      </c>
      <c r="BC303" s="951">
        <f t="shared" si="6467"/>
        <v>0</v>
      </c>
      <c r="BD303" s="951">
        <f t="shared" si="6467"/>
        <v>0</v>
      </c>
      <c r="BE303" s="951">
        <f t="shared" si="6467"/>
        <v>0</v>
      </c>
      <c r="BF303" s="951">
        <f t="shared" si="6467"/>
        <v>0</v>
      </c>
      <c r="BG303" s="951">
        <f t="shared" si="6467"/>
        <v>0</v>
      </c>
      <c r="BH303" s="951">
        <f t="shared" si="6467"/>
        <v>0</v>
      </c>
      <c r="BI303" s="951">
        <f t="shared" si="6467"/>
        <v>0</v>
      </c>
      <c r="BJ303" s="951">
        <f t="shared" si="6467"/>
        <v>0</v>
      </c>
      <c r="BK303" s="951">
        <f t="shared" si="6467"/>
        <v>0</v>
      </c>
      <c r="BL303" s="951">
        <f t="shared" si="6467"/>
        <v>0</v>
      </c>
      <c r="BM303" s="951">
        <f t="shared" si="6467"/>
        <v>0</v>
      </c>
      <c r="BN303" s="951">
        <f t="shared" si="6467"/>
        <v>0</v>
      </c>
      <c r="BO303" s="951">
        <f t="shared" si="6467"/>
        <v>0</v>
      </c>
      <c r="BP303" s="951">
        <f t="shared" si="6467"/>
        <v>0</v>
      </c>
      <c r="BQ303" s="951">
        <f t="shared" si="6467"/>
        <v>0</v>
      </c>
      <c r="BR303" s="951">
        <f t="shared" si="6467"/>
        <v>0</v>
      </c>
      <c r="BS303" s="951">
        <f t="shared" si="6467"/>
        <v>0</v>
      </c>
      <c r="BT303" s="951">
        <f t="shared" si="6467"/>
        <v>0</v>
      </c>
      <c r="BU303" s="951">
        <f t="shared" si="6467"/>
        <v>0</v>
      </c>
      <c r="BV303" s="951">
        <f t="shared" si="6467"/>
        <v>0</v>
      </c>
      <c r="BW303" s="951">
        <f t="shared" si="6467"/>
        <v>0</v>
      </c>
      <c r="BX303" s="951">
        <f t="shared" si="6467"/>
        <v>0</v>
      </c>
      <c r="BY303" s="951">
        <f t="shared" si="6467"/>
        <v>0</v>
      </c>
      <c r="BZ303" s="951">
        <f t="shared" si="6467"/>
        <v>0</v>
      </c>
      <c r="CA303" s="951">
        <f t="shared" si="6467"/>
        <v>0</v>
      </c>
      <c r="CB303" s="951">
        <f t="shared" si="6467"/>
        <v>0</v>
      </c>
      <c r="CC303" s="951">
        <f t="shared" ref="CC303:EN303" si="6468">+CC302</f>
        <v>0</v>
      </c>
      <c r="CD303" s="951">
        <f t="shared" si="6468"/>
        <v>0</v>
      </c>
      <c r="CE303" s="951">
        <f t="shared" si="6468"/>
        <v>0</v>
      </c>
      <c r="CF303" s="951">
        <f t="shared" si="6468"/>
        <v>0</v>
      </c>
      <c r="CG303" s="951">
        <f t="shared" si="6468"/>
        <v>0</v>
      </c>
      <c r="CH303" s="951">
        <f t="shared" si="6468"/>
        <v>0</v>
      </c>
      <c r="CI303" s="951">
        <f t="shared" si="6468"/>
        <v>0</v>
      </c>
      <c r="CJ303" s="951">
        <f t="shared" si="6468"/>
        <v>0</v>
      </c>
      <c r="CK303" s="951">
        <f t="shared" si="6468"/>
        <v>0</v>
      </c>
      <c r="CL303" s="951">
        <f t="shared" si="6468"/>
        <v>0</v>
      </c>
      <c r="CM303" s="951">
        <f t="shared" si="6468"/>
        <v>0</v>
      </c>
      <c r="CN303" s="951">
        <f t="shared" si="6468"/>
        <v>0</v>
      </c>
      <c r="CO303" s="951">
        <f t="shared" si="6468"/>
        <v>0</v>
      </c>
      <c r="CP303" s="951">
        <f t="shared" si="6468"/>
        <v>0</v>
      </c>
      <c r="CQ303" s="951">
        <f t="shared" si="6468"/>
        <v>0</v>
      </c>
      <c r="CR303" s="951">
        <f t="shared" si="6468"/>
        <v>0</v>
      </c>
      <c r="CS303" s="951">
        <f t="shared" si="6468"/>
        <v>0</v>
      </c>
      <c r="CT303" s="951">
        <f t="shared" si="6468"/>
        <v>0</v>
      </c>
      <c r="CU303" s="951">
        <f t="shared" si="6468"/>
        <v>0</v>
      </c>
      <c r="CV303" s="951">
        <f t="shared" si="6468"/>
        <v>0</v>
      </c>
      <c r="CW303" s="951">
        <f t="shared" si="6468"/>
        <v>0</v>
      </c>
      <c r="CX303" s="951">
        <f t="shared" si="6468"/>
        <v>0</v>
      </c>
      <c r="CY303" s="951">
        <f t="shared" si="6468"/>
        <v>0</v>
      </c>
      <c r="CZ303" s="951">
        <f t="shared" si="6468"/>
        <v>0</v>
      </c>
      <c r="DA303" s="951">
        <f t="shared" si="6468"/>
        <v>0</v>
      </c>
      <c r="DB303" s="951">
        <f t="shared" si="6468"/>
        <v>0</v>
      </c>
      <c r="DC303" s="951">
        <f t="shared" si="6468"/>
        <v>0</v>
      </c>
      <c r="DD303" s="951">
        <f t="shared" si="6468"/>
        <v>0</v>
      </c>
      <c r="DE303" s="951">
        <f t="shared" si="6468"/>
        <v>0</v>
      </c>
      <c r="DF303" s="951">
        <f t="shared" si="6468"/>
        <v>0</v>
      </c>
      <c r="DG303" s="951">
        <f t="shared" si="6468"/>
        <v>0</v>
      </c>
      <c r="DH303" s="951">
        <f t="shared" si="6468"/>
        <v>0</v>
      </c>
      <c r="DI303" s="951">
        <f t="shared" si="6468"/>
        <v>0</v>
      </c>
      <c r="DJ303" s="951">
        <f t="shared" si="6468"/>
        <v>0</v>
      </c>
      <c r="DK303" s="951">
        <f t="shared" si="6468"/>
        <v>0</v>
      </c>
      <c r="DL303" s="951">
        <f t="shared" si="6468"/>
        <v>0</v>
      </c>
      <c r="DM303" s="951">
        <f t="shared" si="6468"/>
        <v>0</v>
      </c>
      <c r="DN303" s="951">
        <f t="shared" si="6468"/>
        <v>0</v>
      </c>
      <c r="DO303" s="951">
        <f t="shared" si="6468"/>
        <v>0</v>
      </c>
      <c r="DP303" s="951">
        <f t="shared" si="6468"/>
        <v>0</v>
      </c>
      <c r="DQ303" s="951">
        <f t="shared" si="6468"/>
        <v>0</v>
      </c>
      <c r="DR303" s="951">
        <f t="shared" si="6468"/>
        <v>0</v>
      </c>
      <c r="DS303" s="951">
        <f t="shared" si="6468"/>
        <v>0</v>
      </c>
      <c r="DT303" s="951">
        <f t="shared" si="6468"/>
        <v>0</v>
      </c>
      <c r="DU303" s="951">
        <f t="shared" si="6468"/>
        <v>0</v>
      </c>
      <c r="DV303" s="951">
        <f t="shared" si="6468"/>
        <v>0</v>
      </c>
      <c r="DW303" s="951">
        <f t="shared" si="6468"/>
        <v>0</v>
      </c>
      <c r="DX303" s="951">
        <f t="shared" si="6468"/>
        <v>0</v>
      </c>
      <c r="DY303" s="951">
        <f t="shared" si="6468"/>
        <v>0</v>
      </c>
      <c r="DZ303" s="951">
        <f t="shared" si="6468"/>
        <v>0</v>
      </c>
      <c r="EA303" s="951">
        <f t="shared" si="6468"/>
        <v>0</v>
      </c>
      <c r="EB303" s="951">
        <f t="shared" si="6468"/>
        <v>0</v>
      </c>
      <c r="EC303" s="951">
        <f t="shared" si="6468"/>
        <v>0</v>
      </c>
      <c r="ED303" s="951">
        <f t="shared" si="6468"/>
        <v>0</v>
      </c>
      <c r="EE303" s="951">
        <f t="shared" si="6468"/>
        <v>0</v>
      </c>
      <c r="EF303" s="951">
        <f t="shared" si="6468"/>
        <v>0</v>
      </c>
      <c r="EG303" s="951">
        <f t="shared" si="6468"/>
        <v>0</v>
      </c>
      <c r="EH303" s="951">
        <f t="shared" si="6468"/>
        <v>0</v>
      </c>
      <c r="EI303" s="951">
        <f t="shared" si="6468"/>
        <v>0</v>
      </c>
      <c r="EJ303" s="951">
        <f t="shared" si="6468"/>
        <v>0</v>
      </c>
      <c r="EK303" s="951">
        <f t="shared" si="6468"/>
        <v>0</v>
      </c>
      <c r="EL303" s="951">
        <f t="shared" si="6468"/>
        <v>0</v>
      </c>
      <c r="EM303" s="951">
        <f t="shared" si="6468"/>
        <v>0</v>
      </c>
      <c r="EN303" s="951">
        <f t="shared" si="6468"/>
        <v>0</v>
      </c>
      <c r="EO303" s="951">
        <f t="shared" ref="EO303:FF303" si="6469">+EO302</f>
        <v>0</v>
      </c>
      <c r="EP303" s="951">
        <f t="shared" si="6469"/>
        <v>0</v>
      </c>
      <c r="EQ303" s="951">
        <f t="shared" si="6469"/>
        <v>0</v>
      </c>
      <c r="ER303" s="951">
        <f t="shared" si="6469"/>
        <v>0</v>
      </c>
      <c r="ES303" s="951">
        <f t="shared" si="6469"/>
        <v>0</v>
      </c>
      <c r="ET303" s="951">
        <f t="shared" si="6469"/>
        <v>0</v>
      </c>
      <c r="EU303" s="951">
        <f t="shared" si="6469"/>
        <v>0</v>
      </c>
      <c r="EV303" s="951">
        <f t="shared" si="6469"/>
        <v>0</v>
      </c>
      <c r="EW303" s="951">
        <f t="shared" si="6469"/>
        <v>0</v>
      </c>
      <c r="EX303" s="951">
        <f t="shared" si="6469"/>
        <v>0</v>
      </c>
      <c r="EY303" s="951">
        <f t="shared" si="6469"/>
        <v>0</v>
      </c>
      <c r="EZ303" s="951">
        <f t="shared" si="6469"/>
        <v>0</v>
      </c>
      <c r="FA303" s="951">
        <f t="shared" si="6469"/>
        <v>0</v>
      </c>
      <c r="FB303" s="951">
        <f t="shared" si="6469"/>
        <v>0</v>
      </c>
      <c r="FC303" s="951">
        <f t="shared" si="6469"/>
        <v>0</v>
      </c>
      <c r="FD303" s="951">
        <f t="shared" si="6469"/>
        <v>0</v>
      </c>
      <c r="FE303" s="951">
        <f t="shared" si="6469"/>
        <v>0</v>
      </c>
      <c r="FF303" s="951">
        <f t="shared" si="6469"/>
        <v>0</v>
      </c>
      <c r="FG303" s="1188"/>
      <c r="FH303" s="1188"/>
      <c r="FI303" s="1188"/>
      <c r="FJ303" s="1188"/>
      <c r="FK303" s="1188"/>
      <c r="FL303" s="1188"/>
    </row>
    <row r="304" spans="1:261" s="246" customFormat="1" ht="15" customHeight="1" outlineLevel="1">
      <c r="B304" s="302"/>
      <c r="C304" s="782" t="s">
        <v>549</v>
      </c>
      <c r="D304" s="265"/>
      <c r="F304" s="951"/>
      <c r="G304" s="951"/>
      <c r="H304" s="951"/>
      <c r="I304" s="877"/>
      <c r="J304" s="961"/>
      <c r="K304" s="961"/>
      <c r="L304" s="961"/>
      <c r="M304" s="1177"/>
      <c r="N304" s="961"/>
      <c r="O304" s="1177"/>
      <c r="P304" s="235"/>
      <c r="Q304" s="1179"/>
      <c r="R304" s="877"/>
      <c r="S304" s="1180"/>
      <c r="T304" s="877"/>
      <c r="U304" s="1180"/>
      <c r="V304" s="877"/>
      <c r="W304" s="1180"/>
      <c r="X304" s="877"/>
      <c r="Y304" s="1180"/>
      <c r="Z304" s="877"/>
      <c r="AA304" s="1181"/>
      <c r="AB304" s="877"/>
      <c r="AC304" s="1185"/>
      <c r="AD304" s="877"/>
      <c r="AE304" s="1181"/>
      <c r="AF304" s="877"/>
      <c r="AG304" s="877"/>
      <c r="AH304" s="877"/>
      <c r="AI304" s="1181"/>
      <c r="AJ304" s="877"/>
      <c r="AK304" s="951"/>
      <c r="AL304" s="951"/>
      <c r="AM304" s="951"/>
      <c r="AN304" s="951"/>
      <c r="AO304" s="951"/>
      <c r="AP304" s="951"/>
      <c r="AQ304" s="951"/>
      <c r="AR304" s="951"/>
      <c r="AS304" s="951"/>
      <c r="AT304" s="951"/>
      <c r="AU304" s="951"/>
      <c r="AV304" s="1186"/>
      <c r="AW304" s="984"/>
      <c r="AX304" s="984"/>
      <c r="AY304" s="877"/>
      <c r="AZ304" s="877"/>
      <c r="BA304" s="877"/>
      <c r="BB304" s="877"/>
      <c r="BC304" s="877"/>
      <c r="BD304" s="877"/>
      <c r="BE304" s="877"/>
      <c r="BF304" s="877"/>
      <c r="BG304" s="877"/>
      <c r="BH304" s="877"/>
      <c r="BI304" s="877"/>
      <c r="BJ304" s="877"/>
      <c r="BK304" s="877"/>
      <c r="BL304" s="877"/>
      <c r="BM304" s="877"/>
      <c r="BN304" s="951"/>
      <c r="BO304" s="877"/>
      <c r="BP304" s="984"/>
      <c r="BQ304" s="877"/>
      <c r="BR304" s="877"/>
      <c r="BS304" s="877"/>
      <c r="BT304" s="877"/>
      <c r="BU304" s="877"/>
      <c r="BV304" s="877"/>
      <c r="BW304" s="877"/>
      <c r="BX304" s="877"/>
      <c r="BY304" s="877"/>
      <c r="BZ304" s="877"/>
      <c r="CA304" s="877"/>
      <c r="CB304" s="877"/>
      <c r="CC304" s="877"/>
      <c r="CD304" s="877"/>
      <c r="CE304" s="877"/>
      <c r="CF304" s="877"/>
      <c r="CG304" s="877"/>
      <c r="CH304" s="877"/>
      <c r="CI304" s="877"/>
      <c r="CJ304" s="877"/>
      <c r="CK304" s="877"/>
      <c r="CL304" s="877"/>
      <c r="CM304" s="877"/>
      <c r="CN304" s="877"/>
      <c r="CO304" s="877"/>
      <c r="CR304" s="877"/>
      <c r="CS304" s="877"/>
      <c r="CT304" s="877"/>
      <c r="CU304" s="877"/>
      <c r="CV304" s="877"/>
      <c r="CW304" s="877"/>
      <c r="CX304" s="877"/>
      <c r="CY304" s="877"/>
      <c r="CZ304" s="877"/>
      <c r="DA304" s="877"/>
      <c r="DB304" s="877"/>
      <c r="DC304" s="877"/>
      <c r="DD304" s="877"/>
      <c r="DE304" s="877"/>
      <c r="DF304" s="877"/>
      <c r="DG304" s="877"/>
      <c r="DH304" s="877"/>
      <c r="DI304" s="877"/>
      <c r="DJ304" s="877"/>
      <c r="DK304" s="877"/>
      <c r="DL304" s="877"/>
      <c r="DM304" s="877"/>
      <c r="DN304" s="877"/>
      <c r="DO304" s="877"/>
      <c r="DP304" s="877"/>
      <c r="DQ304" s="877"/>
      <c r="DR304" s="877"/>
      <c r="DS304" s="877"/>
      <c r="DT304" s="877"/>
      <c r="DU304" s="877"/>
      <c r="DV304" s="877"/>
      <c r="DW304" s="877"/>
      <c r="DX304" s="877"/>
      <c r="DY304" s="877"/>
      <c r="DZ304" s="877"/>
      <c r="EA304" s="877"/>
      <c r="EB304" s="877"/>
      <c r="EC304" s="877"/>
      <c r="ED304" s="877"/>
      <c r="EE304" s="877"/>
      <c r="EF304" s="877"/>
      <c r="EG304" s="877"/>
      <c r="EH304" s="877"/>
      <c r="EI304" s="877"/>
      <c r="EJ304" s="877"/>
      <c r="ER304" s="265"/>
      <c r="ET304" s="265"/>
      <c r="EW304" s="1180"/>
      <c r="EX304" s="1180"/>
      <c r="EY304" s="1180"/>
      <c r="EZ304" s="1180"/>
      <c r="FA304" s="1180"/>
      <c r="FB304" s="1180"/>
      <c r="FC304" s="1180"/>
      <c r="FD304" s="1180"/>
      <c r="FE304" s="1180"/>
      <c r="FF304" s="1180"/>
      <c r="FG304" s="1188"/>
      <c r="FH304" s="1188"/>
      <c r="FI304" s="1188"/>
      <c r="FJ304" s="1188"/>
      <c r="FK304" s="1188"/>
      <c r="FL304" s="1188"/>
    </row>
    <row r="305" spans="1:174" s="246" customFormat="1" ht="14.4" outlineLevel="1">
      <c r="B305" s="302"/>
      <c r="C305" s="227"/>
      <c r="D305" s="228"/>
      <c r="E305" s="229"/>
      <c r="F305" s="231"/>
      <c r="G305" s="230"/>
      <c r="H305" s="230"/>
      <c r="I305" s="231"/>
      <c r="J305" s="912"/>
      <c r="K305" s="912"/>
      <c r="L305" s="912"/>
      <c r="M305" s="234"/>
      <c r="N305" s="912"/>
      <c r="O305" s="234"/>
      <c r="P305" s="235"/>
      <c r="Q305" s="268"/>
      <c r="R305" s="231"/>
      <c r="S305" s="237"/>
      <c r="T305" s="231"/>
      <c r="U305" s="297"/>
      <c r="V305" s="269"/>
      <c r="W305" s="297"/>
      <c r="X305" s="231"/>
      <c r="Y305" s="237"/>
      <c r="Z305" s="231"/>
      <c r="AA305" s="238"/>
      <c r="AB305" s="231"/>
      <c r="AC305" s="931"/>
      <c r="AD305" s="231"/>
      <c r="AE305" s="238"/>
      <c r="AF305" s="231"/>
      <c r="AG305" s="231"/>
      <c r="AH305" s="231"/>
      <c r="AI305" s="238"/>
      <c r="AJ305" s="231"/>
      <c r="AK305" s="230"/>
      <c r="AL305" s="230"/>
      <c r="AM305" s="230"/>
      <c r="AN305" s="230"/>
      <c r="AO305" s="230"/>
      <c r="AP305" s="230"/>
      <c r="AQ305" s="230"/>
      <c r="AR305" s="230"/>
      <c r="AS305" s="230"/>
      <c r="AT305" s="230"/>
      <c r="AU305" s="230"/>
      <c r="AV305" s="242"/>
      <c r="AW305" s="269"/>
      <c r="AX305" s="303"/>
      <c r="AY305" s="231"/>
      <c r="AZ305" s="231"/>
      <c r="BA305" s="231"/>
      <c r="BB305" s="231"/>
      <c r="BC305" s="231"/>
      <c r="BD305" s="231"/>
      <c r="BE305" s="231"/>
      <c r="BF305" s="231"/>
      <c r="BG305" s="303"/>
      <c r="BH305" s="231"/>
      <c r="BI305" s="231"/>
      <c r="BJ305" s="231"/>
      <c r="BK305" s="231"/>
      <c r="BL305" s="231"/>
      <c r="BM305" s="231"/>
      <c r="BN305" s="230"/>
      <c r="BO305" s="231"/>
      <c r="BP305" s="231"/>
      <c r="BQ305" s="231"/>
      <c r="BR305" s="231"/>
      <c r="BS305" s="231"/>
      <c r="BT305" s="231"/>
      <c r="BU305" s="231"/>
      <c r="BV305" s="231"/>
      <c r="BW305" s="231"/>
      <c r="BX305" s="271"/>
      <c r="BY305" s="272"/>
      <c r="BZ305" s="272"/>
      <c r="CA305" s="272"/>
      <c r="CB305" s="272"/>
      <c r="CC305" s="272"/>
      <c r="CD305" s="272"/>
      <c r="CE305" s="272"/>
      <c r="CF305" s="272"/>
      <c r="CG305" s="272"/>
      <c r="CH305" s="272"/>
      <c r="CI305" s="272"/>
      <c r="CJ305" s="272"/>
      <c r="CK305" s="272"/>
      <c r="CL305" s="272"/>
      <c r="CM305" s="272"/>
      <c r="CN305" s="272"/>
      <c r="CO305" s="273"/>
      <c r="CQ305" s="229"/>
      <c r="CR305" s="231"/>
      <c r="CS305" s="231"/>
      <c r="CT305" s="231"/>
      <c r="CU305" s="231"/>
      <c r="CV305" s="231"/>
      <c r="CW305" s="231"/>
      <c r="CX305" s="231"/>
      <c r="CY305" s="231"/>
      <c r="CZ305" s="231"/>
      <c r="DA305" s="231"/>
      <c r="DB305" s="231"/>
      <c r="DC305" s="269"/>
      <c r="DD305" s="269"/>
      <c r="DE305" s="269"/>
      <c r="DF305" s="231"/>
      <c r="DG305" s="231"/>
      <c r="DH305" s="231"/>
      <c r="DI305" s="231"/>
      <c r="DJ305" s="240"/>
      <c r="DK305" s="240"/>
      <c r="DL305" s="240"/>
      <c r="DM305" s="240"/>
      <c r="DN305" s="240"/>
      <c r="DO305" s="240"/>
      <c r="DP305" s="240"/>
      <c r="DQ305" s="240"/>
      <c r="DR305" s="240"/>
      <c r="DS305" s="271"/>
      <c r="DT305" s="272"/>
      <c r="DU305" s="272"/>
      <c r="DV305" s="272"/>
      <c r="DW305" s="272"/>
      <c r="DX305" s="272"/>
      <c r="DY305" s="272"/>
      <c r="DZ305" s="272"/>
      <c r="EA305" s="272"/>
      <c r="EB305" s="272"/>
      <c r="EC305" s="272"/>
      <c r="ED305" s="272"/>
      <c r="EE305" s="272"/>
      <c r="EF305" s="272"/>
      <c r="EG305" s="272"/>
      <c r="EH305" s="272"/>
      <c r="EI305" s="272"/>
      <c r="EJ305" s="273"/>
      <c r="EL305" s="1338"/>
      <c r="EM305" s="229"/>
      <c r="EN305" s="229"/>
      <c r="EO305" s="229"/>
      <c r="EP305" s="229"/>
      <c r="EQ305" s="229"/>
      <c r="ER305" s="229"/>
      <c r="ES305" s="229"/>
      <c r="ET305" s="229"/>
      <c r="EU305" s="229"/>
      <c r="EW305" s="237"/>
      <c r="EX305" s="237"/>
      <c r="EY305" s="237"/>
      <c r="EZ305" s="237"/>
      <c r="FA305" s="237"/>
      <c r="FB305" s="237"/>
      <c r="FC305" s="237"/>
      <c r="FD305" s="237"/>
      <c r="FE305" s="237"/>
      <c r="FF305" s="237"/>
      <c r="FG305" s="247"/>
      <c r="FH305" s="247"/>
      <c r="FI305" s="247"/>
      <c r="FJ305" s="247"/>
      <c r="FK305" s="247"/>
      <c r="FL305" s="247"/>
      <c r="FN305" s="1362">
        <f t="shared" ref="FN305" si="6470">(((F305/30/8)*1.5)*(Q305+U305+Y305))-(AZ305+BI305+BR305)</f>
        <v>0</v>
      </c>
      <c r="FO305" s="1362">
        <f t="shared" ref="FO305" si="6471">(((F305/30/8)*2)*(S305+W305+AA305))-(BB305+BK305+BT305)</f>
        <v>0</v>
      </c>
      <c r="FP305" s="1364">
        <f t="shared" ref="FP305" si="6472">(SUM(AW305:CF305))-(SUM(CR305:DR305))</f>
        <v>0</v>
      </c>
      <c r="FQ305" s="1362">
        <f t="shared" ref="FQ305" si="6473">(F305/30*I305)-(CR305+DA305+DJ305)</f>
        <v>0</v>
      </c>
      <c r="FR305" s="1363">
        <f>(SUM(EL305:EU305))-((SUM(EW305:FF305))*$FR$5)</f>
        <v>0</v>
      </c>
    </row>
    <row r="306" spans="1:174" s="913" customFormat="1" ht="15.75" customHeight="1" outlineLevel="1" thickBot="1">
      <c r="B306" s="265"/>
      <c r="C306" s="782" t="s">
        <v>550</v>
      </c>
      <c r="F306" s="958">
        <f>+F305</f>
        <v>0</v>
      </c>
      <c r="G306" s="958">
        <f t="shared" ref="G306:H306" si="6474">+G305</f>
        <v>0</v>
      </c>
      <c r="H306" s="958">
        <f t="shared" si="6474"/>
        <v>0</v>
      </c>
      <c r="I306" s="959"/>
      <c r="J306" s="960"/>
      <c r="K306" s="960"/>
      <c r="L306" s="960"/>
      <c r="M306" s="960"/>
      <c r="N306" s="960"/>
      <c r="O306" s="960"/>
      <c r="P306" s="903"/>
      <c r="Q306" s="958">
        <f>+Q305</f>
        <v>0</v>
      </c>
      <c r="R306" s="958">
        <f t="shared" ref="R306:CC306" si="6475">+R305</f>
        <v>0</v>
      </c>
      <c r="S306" s="958">
        <f t="shared" si="6475"/>
        <v>0</v>
      </c>
      <c r="T306" s="958">
        <f t="shared" si="6475"/>
        <v>0</v>
      </c>
      <c r="U306" s="958">
        <f t="shared" si="6475"/>
        <v>0</v>
      </c>
      <c r="V306" s="958">
        <f t="shared" si="6475"/>
        <v>0</v>
      </c>
      <c r="W306" s="958">
        <f t="shared" si="6475"/>
        <v>0</v>
      </c>
      <c r="X306" s="958">
        <f t="shared" si="6475"/>
        <v>0</v>
      </c>
      <c r="Y306" s="958">
        <f t="shared" si="6475"/>
        <v>0</v>
      </c>
      <c r="Z306" s="958">
        <f t="shared" si="6475"/>
        <v>0</v>
      </c>
      <c r="AA306" s="958">
        <f t="shared" si="6475"/>
        <v>0</v>
      </c>
      <c r="AB306" s="958">
        <f t="shared" si="6475"/>
        <v>0</v>
      </c>
      <c r="AC306" s="958">
        <f t="shared" si="6475"/>
        <v>0</v>
      </c>
      <c r="AD306" s="958">
        <f t="shared" si="6475"/>
        <v>0</v>
      </c>
      <c r="AE306" s="958">
        <f t="shared" si="6475"/>
        <v>0</v>
      </c>
      <c r="AF306" s="958">
        <f t="shared" si="6475"/>
        <v>0</v>
      </c>
      <c r="AG306" s="958">
        <f t="shared" si="6475"/>
        <v>0</v>
      </c>
      <c r="AH306" s="958">
        <f t="shared" si="6475"/>
        <v>0</v>
      </c>
      <c r="AI306" s="958">
        <f t="shared" si="6475"/>
        <v>0</v>
      </c>
      <c r="AJ306" s="958">
        <f t="shared" si="6475"/>
        <v>0</v>
      </c>
      <c r="AK306" s="958">
        <f t="shared" si="6475"/>
        <v>0</v>
      </c>
      <c r="AL306" s="958">
        <f t="shared" si="6475"/>
        <v>0</v>
      </c>
      <c r="AM306" s="958">
        <f t="shared" si="6475"/>
        <v>0</v>
      </c>
      <c r="AN306" s="958">
        <f t="shared" si="6475"/>
        <v>0</v>
      </c>
      <c r="AO306" s="958">
        <f t="shared" si="6475"/>
        <v>0</v>
      </c>
      <c r="AP306" s="958">
        <f t="shared" si="6475"/>
        <v>0</v>
      </c>
      <c r="AQ306" s="958">
        <f t="shared" si="6475"/>
        <v>0</v>
      </c>
      <c r="AR306" s="958">
        <f t="shared" si="6475"/>
        <v>0</v>
      </c>
      <c r="AS306" s="958">
        <f t="shared" si="6475"/>
        <v>0</v>
      </c>
      <c r="AT306" s="958">
        <f t="shared" si="6475"/>
        <v>0</v>
      </c>
      <c r="AU306" s="958">
        <f t="shared" si="6475"/>
        <v>0</v>
      </c>
      <c r="AV306" s="958">
        <f t="shared" si="6475"/>
        <v>0</v>
      </c>
      <c r="AW306" s="958">
        <f t="shared" si="6475"/>
        <v>0</v>
      </c>
      <c r="AX306" s="958">
        <f t="shared" si="6475"/>
        <v>0</v>
      </c>
      <c r="AY306" s="958">
        <f t="shared" si="6475"/>
        <v>0</v>
      </c>
      <c r="AZ306" s="958">
        <f t="shared" si="6475"/>
        <v>0</v>
      </c>
      <c r="BA306" s="958">
        <f t="shared" si="6475"/>
        <v>0</v>
      </c>
      <c r="BB306" s="958">
        <f t="shared" si="6475"/>
        <v>0</v>
      </c>
      <c r="BC306" s="958">
        <f t="shared" si="6475"/>
        <v>0</v>
      </c>
      <c r="BD306" s="958">
        <f t="shared" si="6475"/>
        <v>0</v>
      </c>
      <c r="BE306" s="958">
        <f t="shared" si="6475"/>
        <v>0</v>
      </c>
      <c r="BF306" s="958">
        <f t="shared" si="6475"/>
        <v>0</v>
      </c>
      <c r="BG306" s="958">
        <f t="shared" si="6475"/>
        <v>0</v>
      </c>
      <c r="BH306" s="958">
        <f t="shared" si="6475"/>
        <v>0</v>
      </c>
      <c r="BI306" s="958">
        <f t="shared" si="6475"/>
        <v>0</v>
      </c>
      <c r="BJ306" s="958">
        <f t="shared" si="6475"/>
        <v>0</v>
      </c>
      <c r="BK306" s="958">
        <f t="shared" si="6475"/>
        <v>0</v>
      </c>
      <c r="BL306" s="958">
        <f t="shared" si="6475"/>
        <v>0</v>
      </c>
      <c r="BM306" s="958">
        <f t="shared" si="6475"/>
        <v>0</v>
      </c>
      <c r="BN306" s="958">
        <f t="shared" si="6475"/>
        <v>0</v>
      </c>
      <c r="BO306" s="958">
        <f t="shared" si="6475"/>
        <v>0</v>
      </c>
      <c r="BP306" s="958">
        <f t="shared" si="6475"/>
        <v>0</v>
      </c>
      <c r="BQ306" s="958">
        <f t="shared" si="6475"/>
        <v>0</v>
      </c>
      <c r="BR306" s="958">
        <f t="shared" si="6475"/>
        <v>0</v>
      </c>
      <c r="BS306" s="958">
        <f t="shared" si="6475"/>
        <v>0</v>
      </c>
      <c r="BT306" s="958">
        <f t="shared" si="6475"/>
        <v>0</v>
      </c>
      <c r="BU306" s="958">
        <f t="shared" si="6475"/>
        <v>0</v>
      </c>
      <c r="BV306" s="958">
        <f t="shared" si="6475"/>
        <v>0</v>
      </c>
      <c r="BW306" s="958">
        <f t="shared" si="6475"/>
        <v>0</v>
      </c>
      <c r="BX306" s="958">
        <f t="shared" si="6475"/>
        <v>0</v>
      </c>
      <c r="BY306" s="958">
        <f t="shared" si="6475"/>
        <v>0</v>
      </c>
      <c r="BZ306" s="958">
        <f t="shared" si="6475"/>
        <v>0</v>
      </c>
      <c r="CA306" s="958">
        <f t="shared" si="6475"/>
        <v>0</v>
      </c>
      <c r="CB306" s="958">
        <f t="shared" si="6475"/>
        <v>0</v>
      </c>
      <c r="CC306" s="958">
        <f t="shared" si="6475"/>
        <v>0</v>
      </c>
      <c r="CD306" s="958">
        <f t="shared" ref="CD306:EO306" si="6476">+CD305</f>
        <v>0</v>
      </c>
      <c r="CE306" s="958">
        <f t="shared" si="6476"/>
        <v>0</v>
      </c>
      <c r="CF306" s="958">
        <f t="shared" si="6476"/>
        <v>0</v>
      </c>
      <c r="CG306" s="958">
        <f t="shared" si="6476"/>
        <v>0</v>
      </c>
      <c r="CH306" s="958">
        <f t="shared" si="6476"/>
        <v>0</v>
      </c>
      <c r="CI306" s="958">
        <f t="shared" si="6476"/>
        <v>0</v>
      </c>
      <c r="CJ306" s="958">
        <f t="shared" si="6476"/>
        <v>0</v>
      </c>
      <c r="CK306" s="958">
        <f t="shared" si="6476"/>
        <v>0</v>
      </c>
      <c r="CL306" s="958">
        <f t="shared" si="6476"/>
        <v>0</v>
      </c>
      <c r="CM306" s="958">
        <f t="shared" si="6476"/>
        <v>0</v>
      </c>
      <c r="CN306" s="958">
        <f t="shared" si="6476"/>
        <v>0</v>
      </c>
      <c r="CO306" s="958">
        <f t="shared" si="6476"/>
        <v>0</v>
      </c>
      <c r="CP306" s="958">
        <f t="shared" si="6476"/>
        <v>0</v>
      </c>
      <c r="CQ306" s="958">
        <f t="shared" si="6476"/>
        <v>0</v>
      </c>
      <c r="CR306" s="958">
        <f t="shared" si="6476"/>
        <v>0</v>
      </c>
      <c r="CS306" s="958">
        <f t="shared" si="6476"/>
        <v>0</v>
      </c>
      <c r="CT306" s="958">
        <f t="shared" si="6476"/>
        <v>0</v>
      </c>
      <c r="CU306" s="958">
        <f t="shared" si="6476"/>
        <v>0</v>
      </c>
      <c r="CV306" s="958">
        <f t="shared" si="6476"/>
        <v>0</v>
      </c>
      <c r="CW306" s="958">
        <f t="shared" si="6476"/>
        <v>0</v>
      </c>
      <c r="CX306" s="958">
        <f t="shared" si="6476"/>
        <v>0</v>
      </c>
      <c r="CY306" s="958">
        <f t="shared" si="6476"/>
        <v>0</v>
      </c>
      <c r="CZ306" s="958">
        <f t="shared" si="6476"/>
        <v>0</v>
      </c>
      <c r="DA306" s="958">
        <f t="shared" si="6476"/>
        <v>0</v>
      </c>
      <c r="DB306" s="958">
        <f t="shared" si="6476"/>
        <v>0</v>
      </c>
      <c r="DC306" s="958">
        <f t="shared" si="6476"/>
        <v>0</v>
      </c>
      <c r="DD306" s="958">
        <f t="shared" si="6476"/>
        <v>0</v>
      </c>
      <c r="DE306" s="958">
        <f t="shared" si="6476"/>
        <v>0</v>
      </c>
      <c r="DF306" s="958">
        <f t="shared" si="6476"/>
        <v>0</v>
      </c>
      <c r="DG306" s="958">
        <f t="shared" si="6476"/>
        <v>0</v>
      </c>
      <c r="DH306" s="958">
        <f t="shared" si="6476"/>
        <v>0</v>
      </c>
      <c r="DI306" s="958">
        <f t="shared" si="6476"/>
        <v>0</v>
      </c>
      <c r="DJ306" s="958">
        <f t="shared" si="6476"/>
        <v>0</v>
      </c>
      <c r="DK306" s="958">
        <f t="shared" si="6476"/>
        <v>0</v>
      </c>
      <c r="DL306" s="958">
        <f t="shared" si="6476"/>
        <v>0</v>
      </c>
      <c r="DM306" s="958">
        <f t="shared" si="6476"/>
        <v>0</v>
      </c>
      <c r="DN306" s="958">
        <f t="shared" si="6476"/>
        <v>0</v>
      </c>
      <c r="DO306" s="958">
        <f t="shared" si="6476"/>
        <v>0</v>
      </c>
      <c r="DP306" s="958">
        <f t="shared" si="6476"/>
        <v>0</v>
      </c>
      <c r="DQ306" s="958">
        <f t="shared" si="6476"/>
        <v>0</v>
      </c>
      <c r="DR306" s="958">
        <f t="shared" si="6476"/>
        <v>0</v>
      </c>
      <c r="DS306" s="958">
        <f t="shared" si="6476"/>
        <v>0</v>
      </c>
      <c r="DT306" s="958">
        <f t="shared" si="6476"/>
        <v>0</v>
      </c>
      <c r="DU306" s="958">
        <f t="shared" si="6476"/>
        <v>0</v>
      </c>
      <c r="DV306" s="958">
        <f t="shared" si="6476"/>
        <v>0</v>
      </c>
      <c r="DW306" s="958">
        <f t="shared" si="6476"/>
        <v>0</v>
      </c>
      <c r="DX306" s="958">
        <f t="shared" si="6476"/>
        <v>0</v>
      </c>
      <c r="DY306" s="958">
        <f t="shared" si="6476"/>
        <v>0</v>
      </c>
      <c r="DZ306" s="958">
        <f t="shared" si="6476"/>
        <v>0</v>
      </c>
      <c r="EA306" s="958">
        <f t="shared" si="6476"/>
        <v>0</v>
      </c>
      <c r="EB306" s="958">
        <f t="shared" si="6476"/>
        <v>0</v>
      </c>
      <c r="EC306" s="958">
        <f t="shared" si="6476"/>
        <v>0</v>
      </c>
      <c r="ED306" s="958">
        <f t="shared" si="6476"/>
        <v>0</v>
      </c>
      <c r="EE306" s="958">
        <f t="shared" si="6476"/>
        <v>0</v>
      </c>
      <c r="EF306" s="958">
        <f t="shared" si="6476"/>
        <v>0</v>
      </c>
      <c r="EG306" s="958">
        <f t="shared" si="6476"/>
        <v>0</v>
      </c>
      <c r="EH306" s="958">
        <f t="shared" si="6476"/>
        <v>0</v>
      </c>
      <c r="EI306" s="958">
        <f t="shared" si="6476"/>
        <v>0</v>
      </c>
      <c r="EJ306" s="958">
        <f t="shared" si="6476"/>
        <v>0</v>
      </c>
      <c r="EK306" s="958">
        <f t="shared" si="6476"/>
        <v>0</v>
      </c>
      <c r="EL306" s="958">
        <f t="shared" si="6476"/>
        <v>0</v>
      </c>
      <c r="EM306" s="958">
        <f t="shared" si="6476"/>
        <v>0</v>
      </c>
      <c r="EN306" s="958">
        <f t="shared" si="6476"/>
        <v>0</v>
      </c>
      <c r="EO306" s="958">
        <f t="shared" si="6476"/>
        <v>0</v>
      </c>
      <c r="EP306" s="958">
        <f t="shared" ref="EP306:FF306" si="6477">+EP305</f>
        <v>0</v>
      </c>
      <c r="EQ306" s="958">
        <f t="shared" si="6477"/>
        <v>0</v>
      </c>
      <c r="ER306" s="958">
        <f t="shared" si="6477"/>
        <v>0</v>
      </c>
      <c r="ES306" s="958">
        <f t="shared" si="6477"/>
        <v>0</v>
      </c>
      <c r="ET306" s="958">
        <f t="shared" si="6477"/>
        <v>0</v>
      </c>
      <c r="EU306" s="958">
        <f t="shared" si="6477"/>
        <v>0</v>
      </c>
      <c r="EV306" s="958">
        <f t="shared" si="6477"/>
        <v>0</v>
      </c>
      <c r="EW306" s="958">
        <f t="shared" si="6477"/>
        <v>0</v>
      </c>
      <c r="EX306" s="958">
        <f t="shared" si="6477"/>
        <v>0</v>
      </c>
      <c r="EY306" s="958">
        <f t="shared" si="6477"/>
        <v>0</v>
      </c>
      <c r="EZ306" s="958">
        <f t="shared" si="6477"/>
        <v>0</v>
      </c>
      <c r="FA306" s="958">
        <f t="shared" si="6477"/>
        <v>0</v>
      </c>
      <c r="FB306" s="958">
        <f t="shared" si="6477"/>
        <v>0</v>
      </c>
      <c r="FC306" s="958">
        <f t="shared" si="6477"/>
        <v>0</v>
      </c>
      <c r="FD306" s="958">
        <f t="shared" si="6477"/>
        <v>0</v>
      </c>
      <c r="FE306" s="958">
        <f t="shared" si="6477"/>
        <v>0</v>
      </c>
      <c r="FF306" s="958">
        <f t="shared" si="6477"/>
        <v>0</v>
      </c>
      <c r="FG306" s="875"/>
      <c r="FH306" s="875"/>
      <c r="FI306" s="875"/>
      <c r="FJ306" s="875"/>
      <c r="FK306" s="875"/>
      <c r="FL306" s="875"/>
      <c r="FM306" s="846"/>
    </row>
    <row r="307" spans="1:174" s="246" customFormat="1" ht="15" customHeight="1" outlineLevel="1" thickTop="1">
      <c r="B307" s="302"/>
      <c r="C307" s="782"/>
      <c r="D307" s="265"/>
      <c r="F307" s="877"/>
      <c r="G307" s="951"/>
      <c r="H307" s="951"/>
      <c r="I307" s="877"/>
      <c r="J307" s="961"/>
      <c r="K307" s="961"/>
      <c r="L307" s="961"/>
      <c r="M307" s="1177"/>
      <c r="N307" s="961"/>
      <c r="O307" s="1177"/>
      <c r="P307" s="235"/>
      <c r="Q307" s="1179"/>
      <c r="R307" s="877"/>
      <c r="S307" s="1180"/>
      <c r="T307" s="877"/>
      <c r="U307" s="1184"/>
      <c r="V307" s="984"/>
      <c r="W307" s="1184"/>
      <c r="X307" s="877"/>
      <c r="Y307" s="1180"/>
      <c r="Z307" s="877"/>
      <c r="AA307" s="1181"/>
      <c r="AB307" s="877"/>
      <c r="AC307" s="1185"/>
      <c r="AD307" s="877"/>
      <c r="AE307" s="1181"/>
      <c r="AF307" s="877"/>
      <c r="AG307" s="877"/>
      <c r="AH307" s="877"/>
      <c r="AI307" s="1181"/>
      <c r="AJ307" s="877"/>
      <c r="AK307" s="951"/>
      <c r="AL307" s="951"/>
      <c r="AM307" s="951"/>
      <c r="AN307" s="951"/>
      <c r="AO307" s="951"/>
      <c r="AP307" s="951"/>
      <c r="AQ307" s="951"/>
      <c r="AR307" s="951"/>
      <c r="AS307" s="951"/>
      <c r="AT307" s="951"/>
      <c r="AU307" s="951"/>
      <c r="AV307" s="1186"/>
      <c r="AW307" s="984"/>
      <c r="AX307" s="1187"/>
      <c r="AY307" s="877"/>
      <c r="AZ307" s="877"/>
      <c r="BA307" s="877"/>
      <c r="BB307" s="877"/>
      <c r="BC307" s="877"/>
      <c r="BD307" s="877"/>
      <c r="BE307" s="877"/>
      <c r="BF307" s="877"/>
      <c r="BG307" s="1187"/>
      <c r="BH307" s="877"/>
      <c r="BI307" s="877"/>
      <c r="BJ307" s="877"/>
      <c r="BK307" s="877"/>
      <c r="BL307" s="877"/>
      <c r="BM307" s="877"/>
      <c r="BN307" s="951"/>
      <c r="BO307" s="877"/>
      <c r="BP307" s="877"/>
      <c r="BQ307" s="877"/>
      <c r="BR307" s="877"/>
      <c r="BS307" s="877"/>
      <c r="BT307" s="877"/>
      <c r="BU307" s="877"/>
      <c r="BV307" s="877"/>
      <c r="BW307" s="877"/>
      <c r="BX307" s="877"/>
      <c r="BY307" s="877"/>
      <c r="BZ307" s="877"/>
      <c r="CA307" s="877"/>
      <c r="CB307" s="877"/>
      <c r="CC307" s="877"/>
      <c r="CD307" s="877"/>
      <c r="CE307" s="877"/>
      <c r="CF307" s="877"/>
      <c r="CG307" s="877"/>
      <c r="CH307" s="877"/>
      <c r="CI307" s="877"/>
      <c r="CJ307" s="877"/>
      <c r="CK307" s="877"/>
      <c r="CL307" s="877"/>
      <c r="CM307" s="877"/>
      <c r="CN307" s="877"/>
      <c r="CO307" s="877"/>
      <c r="CR307" s="877"/>
      <c r="CS307" s="877"/>
      <c r="CT307" s="877"/>
      <c r="CU307" s="877"/>
      <c r="CV307" s="877"/>
      <c r="CW307" s="877"/>
      <c r="CX307" s="877"/>
      <c r="CY307" s="877"/>
      <c r="CZ307" s="877"/>
      <c r="DA307" s="877"/>
      <c r="DB307" s="877"/>
      <c r="DC307" s="877"/>
      <c r="DD307" s="877"/>
      <c r="DE307" s="877"/>
      <c r="DF307" s="877"/>
      <c r="DG307" s="877"/>
      <c r="DH307" s="877"/>
      <c r="DI307" s="877"/>
      <c r="DJ307" s="877"/>
      <c r="DK307" s="877"/>
      <c r="DL307" s="877"/>
      <c r="DM307" s="877"/>
      <c r="DN307" s="877"/>
      <c r="DO307" s="877"/>
      <c r="DP307" s="877"/>
      <c r="DQ307" s="877"/>
      <c r="DR307" s="877"/>
      <c r="DS307" s="877"/>
      <c r="DT307" s="877"/>
      <c r="DU307" s="877"/>
      <c r="DV307" s="877"/>
      <c r="DW307" s="877"/>
      <c r="DX307" s="877"/>
      <c r="DY307" s="877"/>
      <c r="DZ307" s="877"/>
      <c r="EA307" s="877"/>
      <c r="EB307" s="877"/>
      <c r="EC307" s="877"/>
      <c r="ED307" s="877"/>
      <c r="EE307" s="877"/>
      <c r="EF307" s="877"/>
      <c r="EG307" s="877"/>
      <c r="EH307" s="877"/>
      <c r="EI307" s="877"/>
      <c r="EJ307" s="877"/>
      <c r="EO307" s="265"/>
      <c r="EW307" s="1180"/>
      <c r="EX307" s="1180"/>
      <c r="EY307" s="1180"/>
      <c r="EZ307" s="1180"/>
      <c r="FA307" s="1180"/>
      <c r="FB307" s="1180"/>
      <c r="FC307" s="1180"/>
      <c r="FD307" s="1180"/>
      <c r="FE307" s="1180"/>
      <c r="FF307" s="1180"/>
      <c r="FG307" s="1188"/>
      <c r="FH307" s="1188"/>
      <c r="FI307" s="1188"/>
      <c r="FJ307" s="1188"/>
      <c r="FK307" s="1188"/>
      <c r="FL307" s="1188"/>
    </row>
    <row r="308" spans="1:174" s="246" customFormat="1" ht="15" customHeight="1" outlineLevel="1">
      <c r="B308" s="302"/>
      <c r="C308" s="782" t="s">
        <v>551</v>
      </c>
      <c r="D308" s="265"/>
      <c r="F308" s="877"/>
      <c r="G308" s="951"/>
      <c r="H308" s="951"/>
      <c r="I308" s="877"/>
      <c r="J308" s="961"/>
      <c r="K308" s="961"/>
      <c r="L308" s="961"/>
      <c r="M308" s="1177"/>
      <c r="N308" s="961"/>
      <c r="O308" s="1177"/>
      <c r="P308" s="235"/>
      <c r="Q308" s="1179"/>
      <c r="R308" s="877"/>
      <c r="S308" s="1180"/>
      <c r="T308" s="877"/>
      <c r="U308" s="1184"/>
      <c r="V308" s="984"/>
      <c r="W308" s="1184"/>
      <c r="X308" s="877"/>
      <c r="Y308" s="1180"/>
      <c r="Z308" s="877"/>
      <c r="AA308" s="1181"/>
      <c r="AB308" s="877"/>
      <c r="AC308" s="1185"/>
      <c r="AD308" s="877"/>
      <c r="AE308" s="1181"/>
      <c r="AF308" s="877"/>
      <c r="AG308" s="877"/>
      <c r="AH308" s="877"/>
      <c r="AI308" s="1181"/>
      <c r="AJ308" s="877"/>
      <c r="AK308" s="951"/>
      <c r="AL308" s="951"/>
      <c r="AM308" s="951"/>
      <c r="AN308" s="951"/>
      <c r="AO308" s="951"/>
      <c r="AP308" s="951"/>
      <c r="AQ308" s="951"/>
      <c r="AR308" s="951"/>
      <c r="AS308" s="951"/>
      <c r="AT308" s="951"/>
      <c r="AU308" s="951"/>
      <c r="AV308" s="1186"/>
      <c r="AW308" s="984"/>
      <c r="AX308" s="1187"/>
      <c r="AY308" s="877"/>
      <c r="AZ308" s="877"/>
      <c r="BA308" s="877"/>
      <c r="BB308" s="877"/>
      <c r="BC308" s="877"/>
      <c r="BD308" s="877"/>
      <c r="BE308" s="877"/>
      <c r="BF308" s="877"/>
      <c r="BG308" s="1187"/>
      <c r="BH308" s="877"/>
      <c r="BI308" s="877"/>
      <c r="BJ308" s="877"/>
      <c r="BK308" s="877"/>
      <c r="BL308" s="877"/>
      <c r="BM308" s="877"/>
      <c r="BN308" s="951"/>
      <c r="BO308" s="877"/>
      <c r="BP308" s="877"/>
      <c r="BQ308" s="877"/>
      <c r="BR308" s="877"/>
      <c r="BS308" s="877"/>
      <c r="BT308" s="877"/>
      <c r="BU308" s="877"/>
      <c r="BV308" s="877"/>
      <c r="BW308" s="877"/>
      <c r="BX308" s="877"/>
      <c r="BY308" s="877"/>
      <c r="BZ308" s="877"/>
      <c r="CA308" s="877"/>
      <c r="CB308" s="877"/>
      <c r="CC308" s="877"/>
      <c r="CD308" s="877"/>
      <c r="CE308" s="877"/>
      <c r="CF308" s="877"/>
      <c r="CG308" s="877"/>
      <c r="CH308" s="877"/>
      <c r="CI308" s="877"/>
      <c r="CJ308" s="877"/>
      <c r="CK308" s="877"/>
      <c r="CL308" s="877"/>
      <c r="CM308" s="877"/>
      <c r="CN308" s="877"/>
      <c r="CO308" s="877"/>
      <c r="CR308" s="877"/>
      <c r="CS308" s="877"/>
      <c r="CT308" s="877"/>
      <c r="CU308" s="877"/>
      <c r="CV308" s="877"/>
      <c r="CW308" s="877"/>
      <c r="CX308" s="877"/>
      <c r="CY308" s="877"/>
      <c r="CZ308" s="877"/>
      <c r="DA308" s="877"/>
      <c r="DB308" s="877"/>
      <c r="DC308" s="877"/>
      <c r="DD308" s="877"/>
      <c r="DE308" s="877"/>
      <c r="DF308" s="877"/>
      <c r="DG308" s="877"/>
      <c r="DH308" s="877"/>
      <c r="DI308" s="877"/>
      <c r="DJ308" s="877"/>
      <c r="DK308" s="877"/>
      <c r="DL308" s="877"/>
      <c r="DM308" s="877"/>
      <c r="DN308" s="877"/>
      <c r="DO308" s="877"/>
      <c r="DP308" s="877"/>
      <c r="DQ308" s="877"/>
      <c r="DR308" s="877"/>
      <c r="DS308" s="877"/>
      <c r="DT308" s="877"/>
      <c r="DU308" s="877"/>
      <c r="DV308" s="877"/>
      <c r="DW308" s="877"/>
      <c r="DX308" s="877"/>
      <c r="DY308" s="877"/>
      <c r="DZ308" s="877"/>
      <c r="EA308" s="877"/>
      <c r="EB308" s="877"/>
      <c r="EC308" s="877"/>
      <c r="ED308" s="877"/>
      <c r="EE308" s="877"/>
      <c r="EF308" s="877"/>
      <c r="EG308" s="877"/>
      <c r="EH308" s="877"/>
      <c r="EI308" s="877"/>
      <c r="EJ308" s="877"/>
      <c r="EO308" s="265"/>
      <c r="EW308" s="1180"/>
      <c r="EX308" s="1180"/>
      <c r="EY308" s="1180"/>
      <c r="EZ308" s="1180"/>
      <c r="FA308" s="1180"/>
      <c r="FB308" s="1180"/>
      <c r="FC308" s="1180"/>
      <c r="FD308" s="1180"/>
      <c r="FE308" s="1180"/>
      <c r="FF308" s="1180"/>
      <c r="FG308" s="1188"/>
      <c r="FH308" s="1188"/>
      <c r="FI308" s="1188"/>
      <c r="FJ308" s="1188"/>
      <c r="FK308" s="1188"/>
      <c r="FL308" s="1188"/>
    </row>
    <row r="309" spans="1:174" s="246" customFormat="1" ht="14.4" outlineLevel="1">
      <c r="B309" s="302"/>
      <c r="C309" s="227"/>
      <c r="D309" s="228"/>
      <c r="E309" s="229"/>
      <c r="F309" s="231"/>
      <c r="G309" s="230"/>
      <c r="H309" s="230"/>
      <c r="I309" s="231"/>
      <c r="J309" s="912"/>
      <c r="K309" s="912"/>
      <c r="L309" s="912"/>
      <c r="M309" s="234"/>
      <c r="N309" s="912"/>
      <c r="O309" s="234"/>
      <c r="P309" s="235"/>
      <c r="Q309" s="268"/>
      <c r="R309" s="231"/>
      <c r="S309" s="237"/>
      <c r="T309" s="231"/>
      <c r="U309" s="297"/>
      <c r="V309" s="269"/>
      <c r="W309" s="297"/>
      <c r="X309" s="231"/>
      <c r="Y309" s="237"/>
      <c r="Z309" s="231"/>
      <c r="AA309" s="238"/>
      <c r="AB309" s="231"/>
      <c r="AC309" s="931"/>
      <c r="AD309" s="231"/>
      <c r="AE309" s="238"/>
      <c r="AF309" s="231"/>
      <c r="AG309" s="231"/>
      <c r="AH309" s="231"/>
      <c r="AI309" s="238"/>
      <c r="AJ309" s="231"/>
      <c r="AK309" s="951"/>
      <c r="AL309" s="951"/>
      <c r="AM309" s="230"/>
      <c r="AN309" s="230"/>
      <c r="AO309" s="230"/>
      <c r="AP309" s="230"/>
      <c r="AQ309" s="230"/>
      <c r="AR309" s="230"/>
      <c r="AS309" s="230"/>
      <c r="AT309" s="230"/>
      <c r="AU309" s="230"/>
      <c r="AV309" s="242"/>
      <c r="AW309" s="269"/>
      <c r="AX309" s="303"/>
      <c r="AY309" s="231"/>
      <c r="AZ309" s="231"/>
      <c r="BA309" s="231"/>
      <c r="BB309" s="231"/>
      <c r="BC309" s="231"/>
      <c r="BD309" s="231"/>
      <c r="BE309" s="231"/>
      <c r="BF309" s="231"/>
      <c r="BG309" s="303"/>
      <c r="BH309" s="231"/>
      <c r="BI309" s="231"/>
      <c r="BJ309" s="231"/>
      <c r="BK309" s="231"/>
      <c r="BL309" s="231"/>
      <c r="BM309" s="231"/>
      <c r="BN309" s="230"/>
      <c r="BO309" s="231"/>
      <c r="BP309" s="231"/>
      <c r="BQ309" s="231"/>
      <c r="BR309" s="231"/>
      <c r="BS309" s="231"/>
      <c r="BT309" s="231"/>
      <c r="BU309" s="231"/>
      <c r="BV309" s="231"/>
      <c r="BW309" s="231"/>
      <c r="BX309" s="271"/>
      <c r="BY309" s="272"/>
      <c r="BZ309" s="272"/>
      <c r="CA309" s="272"/>
      <c r="CB309" s="272"/>
      <c r="CC309" s="272"/>
      <c r="CD309" s="272"/>
      <c r="CE309" s="272"/>
      <c r="CF309" s="272"/>
      <c r="CG309" s="272"/>
      <c r="CH309" s="272"/>
      <c r="CI309" s="272"/>
      <c r="CJ309" s="272"/>
      <c r="CK309" s="272"/>
      <c r="CL309" s="272"/>
      <c r="CM309" s="272"/>
      <c r="CN309" s="272"/>
      <c r="CO309" s="273"/>
      <c r="CQ309" s="229"/>
      <c r="CR309" s="231"/>
      <c r="CS309" s="231"/>
      <c r="CT309" s="231"/>
      <c r="CU309" s="231"/>
      <c r="CV309" s="231"/>
      <c r="CW309" s="231"/>
      <c r="CX309" s="231"/>
      <c r="CY309" s="231"/>
      <c r="CZ309" s="231"/>
      <c r="DA309" s="231"/>
      <c r="DB309" s="231"/>
      <c r="DC309" s="269"/>
      <c r="DD309" s="269"/>
      <c r="DE309" s="269"/>
      <c r="DF309" s="231"/>
      <c r="DG309" s="231"/>
      <c r="DH309" s="231"/>
      <c r="DI309" s="231"/>
      <c r="DJ309" s="240"/>
      <c r="DK309" s="240"/>
      <c r="DL309" s="240"/>
      <c r="DM309" s="240"/>
      <c r="DN309" s="240"/>
      <c r="DO309" s="240"/>
      <c r="DP309" s="240"/>
      <c r="DQ309" s="240"/>
      <c r="DR309" s="240"/>
      <c r="DS309" s="271"/>
      <c r="DT309" s="272"/>
      <c r="DU309" s="272"/>
      <c r="DV309" s="272"/>
      <c r="DW309" s="272"/>
      <c r="DX309" s="272"/>
      <c r="DY309" s="272"/>
      <c r="DZ309" s="272"/>
      <c r="EA309" s="272"/>
      <c r="EB309" s="272"/>
      <c r="EC309" s="272"/>
      <c r="ED309" s="272"/>
      <c r="EE309" s="272"/>
      <c r="EF309" s="272"/>
      <c r="EG309" s="272"/>
      <c r="EH309" s="272"/>
      <c r="EI309" s="272"/>
      <c r="EJ309" s="273"/>
      <c r="EL309" s="1339"/>
      <c r="EM309" s="229"/>
      <c r="EN309" s="229"/>
      <c r="EO309" s="229"/>
      <c r="EP309" s="229"/>
      <c r="EQ309" s="229"/>
      <c r="ER309" s="229"/>
      <c r="ES309" s="229"/>
      <c r="ET309" s="229"/>
      <c r="EU309" s="229"/>
      <c r="EW309" s="237"/>
      <c r="EX309" s="237"/>
      <c r="EY309" s="237"/>
      <c r="EZ309" s="237"/>
      <c r="FA309" s="237"/>
      <c r="FB309" s="237"/>
      <c r="FC309" s="237"/>
      <c r="FD309" s="237"/>
      <c r="FE309" s="237"/>
      <c r="FF309" s="237"/>
      <c r="FG309" s="247"/>
      <c r="FH309" s="247"/>
      <c r="FI309" s="247"/>
      <c r="FJ309" s="247"/>
      <c r="FK309" s="247"/>
      <c r="FL309" s="247"/>
      <c r="FN309" s="1362">
        <f t="shared" ref="FN309" si="6478">(((F309/30/8)*1.5)*(Q309+U309+Y309))-(AZ309+BI309+BR309)</f>
        <v>0</v>
      </c>
      <c r="FO309" s="1362">
        <f t="shared" ref="FO309" si="6479">(((F309/30/8)*2)*(S309+W309+AA309))-(BB309+BK309+BT309)</f>
        <v>0</v>
      </c>
      <c r="FP309" s="1364">
        <f t="shared" ref="FP309" si="6480">(SUM(AW309:CF309))-(SUM(CR309:DR309))</f>
        <v>0</v>
      </c>
      <c r="FQ309" s="1362">
        <f t="shared" ref="FQ309" si="6481">(F309/30*I309)-(CR309+DA309+DJ309)</f>
        <v>0</v>
      </c>
      <c r="FR309" s="1363">
        <f>(SUM(EL309:EU309))-((SUM(EW309:FF309))*$FR$5)</f>
        <v>0</v>
      </c>
    </row>
    <row r="310" spans="1:174" s="846" customFormat="1" ht="15.75" customHeight="1" outlineLevel="1" thickBot="1">
      <c r="B310" s="835"/>
      <c r="C310" s="782"/>
      <c r="D310" s="775" t="s">
        <v>552</v>
      </c>
      <c r="F310" s="932">
        <f>+F309</f>
        <v>0</v>
      </c>
      <c r="G310" s="932">
        <f t="shared" ref="G310:H310" si="6482">+G309</f>
        <v>0</v>
      </c>
      <c r="H310" s="932">
        <f t="shared" si="6482"/>
        <v>0</v>
      </c>
      <c r="I310" s="920"/>
      <c r="J310" s="929"/>
      <c r="K310" s="929"/>
      <c r="L310" s="929"/>
      <c r="M310" s="929"/>
      <c r="N310" s="929"/>
      <c r="O310" s="929"/>
      <c r="P310" s="849"/>
      <c r="Q310" s="932">
        <f>+Q309</f>
        <v>0</v>
      </c>
      <c r="R310" s="932">
        <f t="shared" ref="R310" si="6483">+R309</f>
        <v>0</v>
      </c>
      <c r="S310" s="932">
        <f t="shared" ref="S310" si="6484">+S309</f>
        <v>0</v>
      </c>
      <c r="T310" s="932">
        <f t="shared" ref="T310" si="6485">+T309</f>
        <v>0</v>
      </c>
      <c r="U310" s="932">
        <f t="shared" ref="U310" si="6486">+U309</f>
        <v>0</v>
      </c>
      <c r="V310" s="932">
        <f t="shared" ref="V310" si="6487">+V309</f>
        <v>0</v>
      </c>
      <c r="W310" s="932">
        <f t="shared" ref="W310" si="6488">+W309</f>
        <v>0</v>
      </c>
      <c r="X310" s="932">
        <f t="shared" ref="X310" si="6489">+X309</f>
        <v>0</v>
      </c>
      <c r="Y310" s="932">
        <f t="shared" ref="Y310" si="6490">+Y309</f>
        <v>0</v>
      </c>
      <c r="Z310" s="932">
        <f t="shared" ref="Z310" si="6491">+Z309</f>
        <v>0</v>
      </c>
      <c r="AA310" s="932">
        <f t="shared" ref="AA310" si="6492">+AA309</f>
        <v>0</v>
      </c>
      <c r="AB310" s="932">
        <f t="shared" ref="AB310" si="6493">+AB309</f>
        <v>0</v>
      </c>
      <c r="AC310" s="932">
        <f t="shared" ref="AC310" si="6494">+AC309</f>
        <v>0</v>
      </c>
      <c r="AD310" s="932">
        <f t="shared" ref="AD310" si="6495">+AD309</f>
        <v>0</v>
      </c>
      <c r="AE310" s="932">
        <f t="shared" ref="AE310" si="6496">+AE309</f>
        <v>0</v>
      </c>
      <c r="AF310" s="932">
        <f t="shared" ref="AF310" si="6497">+AF309</f>
        <v>0</v>
      </c>
      <c r="AG310" s="932">
        <f t="shared" ref="AG310" si="6498">+AG309</f>
        <v>0</v>
      </c>
      <c r="AH310" s="932">
        <f t="shared" ref="AH310" si="6499">+AH309</f>
        <v>0</v>
      </c>
      <c r="AI310" s="932">
        <f t="shared" ref="AI310" si="6500">+AI309</f>
        <v>0</v>
      </c>
      <c r="AJ310" s="932">
        <f t="shared" ref="AJ310" si="6501">+AJ309</f>
        <v>0</v>
      </c>
      <c r="AK310" s="932">
        <f t="shared" ref="AK310" si="6502">+AK309</f>
        <v>0</v>
      </c>
      <c r="AL310" s="932">
        <f t="shared" ref="AL310" si="6503">+AL309</f>
        <v>0</v>
      </c>
      <c r="AM310" s="932">
        <f t="shared" ref="AM310" si="6504">+AM309</f>
        <v>0</v>
      </c>
      <c r="AN310" s="932">
        <f t="shared" ref="AN310" si="6505">+AN309</f>
        <v>0</v>
      </c>
      <c r="AO310" s="932">
        <f t="shared" ref="AO310" si="6506">+AO309</f>
        <v>0</v>
      </c>
      <c r="AP310" s="932">
        <f t="shared" ref="AP310" si="6507">+AP309</f>
        <v>0</v>
      </c>
      <c r="AQ310" s="932">
        <f t="shared" ref="AQ310" si="6508">+AQ309</f>
        <v>0</v>
      </c>
      <c r="AR310" s="932">
        <f t="shared" ref="AR310" si="6509">+AR309</f>
        <v>0</v>
      </c>
      <c r="AS310" s="932">
        <f t="shared" ref="AS310" si="6510">+AS309</f>
        <v>0</v>
      </c>
      <c r="AT310" s="932">
        <f t="shared" ref="AT310" si="6511">+AT309</f>
        <v>0</v>
      </c>
      <c r="AU310" s="932">
        <f t="shared" ref="AU310" si="6512">+AU309</f>
        <v>0</v>
      </c>
      <c r="AV310" s="932">
        <f t="shared" ref="AV310" si="6513">+AV309</f>
        <v>0</v>
      </c>
      <c r="AW310" s="1331">
        <f t="shared" ref="AW310" si="6514">+AW309</f>
        <v>0</v>
      </c>
      <c r="AX310" s="932">
        <f t="shared" ref="AX310" si="6515">+AX309</f>
        <v>0</v>
      </c>
      <c r="AY310" s="932">
        <f t="shared" ref="AY310" si="6516">+AY309</f>
        <v>0</v>
      </c>
      <c r="AZ310" s="932">
        <f t="shared" ref="AZ310" si="6517">+AZ309</f>
        <v>0</v>
      </c>
      <c r="BA310" s="932">
        <f t="shared" ref="BA310" si="6518">+BA309</f>
        <v>0</v>
      </c>
      <c r="BB310" s="932">
        <f t="shared" ref="BB310" si="6519">+BB309</f>
        <v>0</v>
      </c>
      <c r="BC310" s="932">
        <f t="shared" ref="BC310" si="6520">+BC309</f>
        <v>0</v>
      </c>
      <c r="BD310" s="932">
        <f t="shared" ref="BD310" si="6521">+BD309</f>
        <v>0</v>
      </c>
      <c r="BE310" s="932">
        <f t="shared" ref="BE310" si="6522">+BE309</f>
        <v>0</v>
      </c>
      <c r="BF310" s="932">
        <f t="shared" ref="BF310" si="6523">+BF309</f>
        <v>0</v>
      </c>
      <c r="BG310" s="932">
        <f t="shared" ref="BG310" si="6524">+BG309</f>
        <v>0</v>
      </c>
      <c r="BH310" s="932">
        <f t="shared" ref="BH310" si="6525">+BH309</f>
        <v>0</v>
      </c>
      <c r="BI310" s="932">
        <f t="shared" ref="BI310" si="6526">+BI309</f>
        <v>0</v>
      </c>
      <c r="BJ310" s="932">
        <f t="shared" ref="BJ310" si="6527">+BJ309</f>
        <v>0</v>
      </c>
      <c r="BK310" s="932">
        <f t="shared" ref="BK310" si="6528">+BK309</f>
        <v>0</v>
      </c>
      <c r="BL310" s="932">
        <f t="shared" ref="BL310" si="6529">+BL309</f>
        <v>0</v>
      </c>
      <c r="BM310" s="932">
        <f t="shared" ref="BM310" si="6530">+BM309</f>
        <v>0</v>
      </c>
      <c r="BN310" s="932">
        <f t="shared" ref="BN310" si="6531">+BN309</f>
        <v>0</v>
      </c>
      <c r="BO310" s="932">
        <f t="shared" ref="BO310" si="6532">+BO309</f>
        <v>0</v>
      </c>
      <c r="BP310" s="932">
        <f t="shared" ref="BP310" si="6533">+BP309</f>
        <v>0</v>
      </c>
      <c r="BQ310" s="932">
        <f t="shared" ref="BQ310" si="6534">+BQ309</f>
        <v>0</v>
      </c>
      <c r="BR310" s="932">
        <f t="shared" ref="BR310" si="6535">+BR309</f>
        <v>0</v>
      </c>
      <c r="BS310" s="932">
        <f t="shared" ref="BS310" si="6536">+BS309</f>
        <v>0</v>
      </c>
      <c r="BT310" s="932">
        <f t="shared" ref="BT310" si="6537">+BT309</f>
        <v>0</v>
      </c>
      <c r="BU310" s="932">
        <f t="shared" ref="BU310" si="6538">+BU309</f>
        <v>0</v>
      </c>
      <c r="BV310" s="932">
        <f t="shared" ref="BV310" si="6539">+BV309</f>
        <v>0</v>
      </c>
      <c r="BW310" s="932">
        <f t="shared" ref="BW310" si="6540">+BW309</f>
        <v>0</v>
      </c>
      <c r="BX310" s="932">
        <f t="shared" ref="BX310" si="6541">+BX309</f>
        <v>0</v>
      </c>
      <c r="BY310" s="932">
        <f t="shared" ref="BY310" si="6542">+BY309</f>
        <v>0</v>
      </c>
      <c r="BZ310" s="932">
        <f t="shared" ref="BZ310" si="6543">+BZ309</f>
        <v>0</v>
      </c>
      <c r="CA310" s="932">
        <f t="shared" ref="CA310" si="6544">+CA309</f>
        <v>0</v>
      </c>
      <c r="CB310" s="932">
        <f t="shared" ref="CB310" si="6545">+CB309</f>
        <v>0</v>
      </c>
      <c r="CC310" s="932">
        <f t="shared" ref="CC310" si="6546">+CC309</f>
        <v>0</v>
      </c>
      <c r="CD310" s="932">
        <f t="shared" ref="CD310" si="6547">+CD309</f>
        <v>0</v>
      </c>
      <c r="CE310" s="932">
        <f t="shared" ref="CE310" si="6548">+CE309</f>
        <v>0</v>
      </c>
      <c r="CF310" s="932">
        <f t="shared" ref="CF310" si="6549">+CF309</f>
        <v>0</v>
      </c>
      <c r="CG310" s="932">
        <f t="shared" ref="CG310" si="6550">+CG309</f>
        <v>0</v>
      </c>
      <c r="CH310" s="932">
        <f t="shared" ref="CH310" si="6551">+CH309</f>
        <v>0</v>
      </c>
      <c r="CI310" s="932">
        <f t="shared" ref="CI310" si="6552">+CI309</f>
        <v>0</v>
      </c>
      <c r="CJ310" s="932">
        <f t="shared" ref="CJ310" si="6553">+CJ309</f>
        <v>0</v>
      </c>
      <c r="CK310" s="932">
        <f t="shared" ref="CK310" si="6554">+CK309</f>
        <v>0</v>
      </c>
      <c r="CL310" s="932">
        <f t="shared" ref="CL310" si="6555">+CL309</f>
        <v>0</v>
      </c>
      <c r="CM310" s="932">
        <f t="shared" ref="CM310" si="6556">+CM309</f>
        <v>0</v>
      </c>
      <c r="CN310" s="932">
        <f t="shared" ref="CN310" si="6557">+CN309</f>
        <v>0</v>
      </c>
      <c r="CO310" s="932">
        <f t="shared" ref="CO310" si="6558">+CO309</f>
        <v>0</v>
      </c>
      <c r="CP310" s="932">
        <f t="shared" ref="CP310" si="6559">+CP309</f>
        <v>0</v>
      </c>
      <c r="CQ310" s="932">
        <f t="shared" ref="CQ310" si="6560">+CQ309</f>
        <v>0</v>
      </c>
      <c r="CR310" s="932">
        <f t="shared" ref="CR310" si="6561">+CR309</f>
        <v>0</v>
      </c>
      <c r="CS310" s="932">
        <f t="shared" ref="CS310" si="6562">+CS309</f>
        <v>0</v>
      </c>
      <c r="CT310" s="932">
        <f t="shared" ref="CT310" si="6563">+CT309</f>
        <v>0</v>
      </c>
      <c r="CU310" s="932">
        <f t="shared" ref="CU310" si="6564">+CU309</f>
        <v>0</v>
      </c>
      <c r="CV310" s="932">
        <f t="shared" ref="CV310" si="6565">+CV309</f>
        <v>0</v>
      </c>
      <c r="CW310" s="932">
        <f t="shared" ref="CW310" si="6566">+CW309</f>
        <v>0</v>
      </c>
      <c r="CX310" s="932">
        <f t="shared" ref="CX310" si="6567">+CX309</f>
        <v>0</v>
      </c>
      <c r="CY310" s="932">
        <f t="shared" ref="CY310" si="6568">+CY309</f>
        <v>0</v>
      </c>
      <c r="CZ310" s="932">
        <f t="shared" ref="CZ310" si="6569">+CZ309</f>
        <v>0</v>
      </c>
      <c r="DA310" s="932">
        <f t="shared" ref="DA310" si="6570">+DA309</f>
        <v>0</v>
      </c>
      <c r="DB310" s="932">
        <f t="shared" ref="DB310" si="6571">+DB309</f>
        <v>0</v>
      </c>
      <c r="DC310" s="932">
        <f t="shared" ref="DC310" si="6572">+DC309</f>
        <v>0</v>
      </c>
      <c r="DD310" s="932">
        <f t="shared" ref="DD310" si="6573">+DD309</f>
        <v>0</v>
      </c>
      <c r="DE310" s="932">
        <f t="shared" ref="DE310" si="6574">+DE309</f>
        <v>0</v>
      </c>
      <c r="DF310" s="932">
        <f t="shared" ref="DF310" si="6575">+DF309</f>
        <v>0</v>
      </c>
      <c r="DG310" s="932">
        <f t="shared" ref="DG310" si="6576">+DG309</f>
        <v>0</v>
      </c>
      <c r="DH310" s="932">
        <f t="shared" ref="DH310" si="6577">+DH309</f>
        <v>0</v>
      </c>
      <c r="DI310" s="932">
        <f t="shared" ref="DI310" si="6578">+DI309</f>
        <v>0</v>
      </c>
      <c r="DJ310" s="932">
        <f t="shared" ref="DJ310" si="6579">+DJ309</f>
        <v>0</v>
      </c>
      <c r="DK310" s="932">
        <f t="shared" ref="DK310" si="6580">+DK309</f>
        <v>0</v>
      </c>
      <c r="DL310" s="932">
        <f t="shared" ref="DL310" si="6581">+DL309</f>
        <v>0</v>
      </c>
      <c r="DM310" s="932">
        <f t="shared" ref="DM310" si="6582">+DM309</f>
        <v>0</v>
      </c>
      <c r="DN310" s="932">
        <f t="shared" ref="DN310" si="6583">+DN309</f>
        <v>0</v>
      </c>
      <c r="DO310" s="932">
        <f t="shared" ref="DO310" si="6584">+DO309</f>
        <v>0</v>
      </c>
      <c r="DP310" s="932">
        <f t="shared" ref="DP310" si="6585">+DP309</f>
        <v>0</v>
      </c>
      <c r="DQ310" s="932">
        <f t="shared" ref="DQ310" si="6586">+DQ309</f>
        <v>0</v>
      </c>
      <c r="DR310" s="932">
        <f t="shared" ref="DR310" si="6587">+DR309</f>
        <v>0</v>
      </c>
      <c r="DS310" s="932">
        <f t="shared" ref="DS310" si="6588">+DS309</f>
        <v>0</v>
      </c>
      <c r="DT310" s="932">
        <f t="shared" ref="DT310" si="6589">+DT309</f>
        <v>0</v>
      </c>
      <c r="DU310" s="932">
        <f t="shared" ref="DU310" si="6590">+DU309</f>
        <v>0</v>
      </c>
      <c r="DV310" s="932">
        <f t="shared" ref="DV310" si="6591">+DV309</f>
        <v>0</v>
      </c>
      <c r="DW310" s="932">
        <f t="shared" ref="DW310" si="6592">+DW309</f>
        <v>0</v>
      </c>
      <c r="DX310" s="932">
        <f t="shared" ref="DX310" si="6593">+DX309</f>
        <v>0</v>
      </c>
      <c r="DY310" s="932">
        <f t="shared" ref="DY310" si="6594">+DY309</f>
        <v>0</v>
      </c>
      <c r="DZ310" s="932">
        <f t="shared" ref="DZ310" si="6595">+DZ309</f>
        <v>0</v>
      </c>
      <c r="EA310" s="932">
        <f t="shared" ref="EA310" si="6596">+EA309</f>
        <v>0</v>
      </c>
      <c r="EB310" s="932">
        <f t="shared" ref="EB310" si="6597">+EB309</f>
        <v>0</v>
      </c>
      <c r="EC310" s="932">
        <f t="shared" ref="EC310" si="6598">+EC309</f>
        <v>0</v>
      </c>
      <c r="ED310" s="932">
        <f t="shared" ref="ED310" si="6599">+ED309</f>
        <v>0</v>
      </c>
      <c r="EE310" s="932">
        <f t="shared" ref="EE310" si="6600">+EE309</f>
        <v>0</v>
      </c>
      <c r="EF310" s="932">
        <f t="shared" ref="EF310" si="6601">+EF309</f>
        <v>0</v>
      </c>
      <c r="EG310" s="932">
        <f t="shared" ref="EG310" si="6602">+EG309</f>
        <v>0</v>
      </c>
      <c r="EH310" s="932">
        <f t="shared" ref="EH310" si="6603">+EH309</f>
        <v>0</v>
      </c>
      <c r="EI310" s="932">
        <f t="shared" ref="EI310" si="6604">+EI309</f>
        <v>0</v>
      </c>
      <c r="EJ310" s="932">
        <f t="shared" ref="EJ310" si="6605">+EJ309</f>
        <v>0</v>
      </c>
      <c r="EK310" s="932">
        <f t="shared" ref="EK310" si="6606">+EK309</f>
        <v>0</v>
      </c>
      <c r="EL310" s="932">
        <f t="shared" ref="EL310" si="6607">+EL309</f>
        <v>0</v>
      </c>
      <c r="EM310" s="932">
        <f t="shared" ref="EM310" si="6608">+EM309</f>
        <v>0</v>
      </c>
      <c r="EN310" s="932">
        <f t="shared" ref="EN310" si="6609">+EN309</f>
        <v>0</v>
      </c>
      <c r="EO310" s="932">
        <f t="shared" ref="EO310" si="6610">+EO309</f>
        <v>0</v>
      </c>
      <c r="EP310" s="932">
        <f t="shared" ref="EP310" si="6611">+EP309</f>
        <v>0</v>
      </c>
      <c r="EQ310" s="932">
        <f t="shared" ref="EQ310" si="6612">+EQ309</f>
        <v>0</v>
      </c>
      <c r="ER310" s="932">
        <f t="shared" ref="ER310" si="6613">+ER309</f>
        <v>0</v>
      </c>
      <c r="ES310" s="932">
        <f t="shared" ref="ES310" si="6614">+ES309</f>
        <v>0</v>
      </c>
      <c r="ET310" s="932">
        <f t="shared" ref="ET310" si="6615">+ET309</f>
        <v>0</v>
      </c>
      <c r="EU310" s="932">
        <f t="shared" ref="EU310" si="6616">+EU309</f>
        <v>0</v>
      </c>
      <c r="EV310" s="932">
        <f t="shared" ref="EV310" si="6617">+EV309</f>
        <v>0</v>
      </c>
      <c r="EW310" s="932">
        <f t="shared" ref="EW310" si="6618">+EW309</f>
        <v>0</v>
      </c>
      <c r="EX310" s="932">
        <f t="shared" ref="EX310" si="6619">+EX309</f>
        <v>0</v>
      </c>
      <c r="EY310" s="932">
        <f t="shared" ref="EY310" si="6620">+EY309</f>
        <v>0</v>
      </c>
      <c r="EZ310" s="932">
        <f t="shared" ref="EZ310" si="6621">+EZ309</f>
        <v>0</v>
      </c>
      <c r="FA310" s="932">
        <f t="shared" ref="FA310" si="6622">+FA309</f>
        <v>0</v>
      </c>
      <c r="FB310" s="932">
        <f t="shared" ref="FB310" si="6623">+FB309</f>
        <v>0</v>
      </c>
      <c r="FC310" s="932">
        <f t="shared" ref="FC310" si="6624">+FC309</f>
        <v>0</v>
      </c>
      <c r="FD310" s="932">
        <f t="shared" ref="FD310" si="6625">+FD309</f>
        <v>0</v>
      </c>
      <c r="FE310" s="932">
        <f t="shared" ref="FE310" si="6626">+FE309</f>
        <v>0</v>
      </c>
      <c r="FF310" s="932">
        <f t="shared" ref="FF310" si="6627">+FF309</f>
        <v>0</v>
      </c>
      <c r="FG310" s="875"/>
      <c r="FH310" s="875"/>
      <c r="FI310" s="875"/>
      <c r="FJ310" s="875"/>
      <c r="FK310" s="875"/>
      <c r="FL310" s="875"/>
    </row>
    <row r="311" spans="1:174" s="775" customFormat="1" ht="16.5" customHeight="1" outlineLevel="1" thickTop="1">
      <c r="B311" s="835"/>
      <c r="C311" s="836" t="s">
        <v>553</v>
      </c>
      <c r="F311" s="955"/>
      <c r="G311" s="933"/>
      <c r="H311" s="933"/>
      <c r="I311" s="933"/>
      <c r="J311" s="950"/>
      <c r="K311" s="950"/>
      <c r="L311" s="950"/>
      <c r="M311" s="950"/>
      <c r="N311" s="950"/>
      <c r="O311" s="950"/>
      <c r="P311" s="887"/>
      <c r="Q311" s="933"/>
      <c r="R311" s="933"/>
      <c r="S311" s="933"/>
      <c r="T311" s="933"/>
      <c r="U311" s="933"/>
      <c r="V311" s="933"/>
      <c r="W311" s="933"/>
      <c r="X311" s="933"/>
      <c r="Y311" s="933"/>
      <c r="Z311" s="933"/>
      <c r="AA311" s="933"/>
      <c r="AB311" s="933"/>
      <c r="AC311" s="933"/>
      <c r="AD311" s="933"/>
      <c r="AE311" s="933"/>
      <c r="AF311" s="933"/>
      <c r="AG311" s="933"/>
      <c r="AH311" s="933"/>
      <c r="AI311" s="933"/>
      <c r="AJ311" s="933"/>
      <c r="AK311" s="933"/>
      <c r="AL311" s="933"/>
      <c r="AM311" s="933"/>
      <c r="AN311" s="933"/>
      <c r="AO311" s="933"/>
      <c r="AP311" s="933"/>
      <c r="AQ311" s="933"/>
      <c r="AR311" s="933"/>
      <c r="AS311" s="933"/>
      <c r="AT311" s="933"/>
      <c r="AU311" s="933"/>
      <c r="AV311" s="933"/>
      <c r="AW311" s="933"/>
      <c r="AX311" s="933"/>
      <c r="AY311" s="933"/>
      <c r="AZ311" s="933"/>
      <c r="BA311" s="933"/>
      <c r="BB311" s="933"/>
      <c r="BC311" s="933"/>
      <c r="BD311" s="933"/>
      <c r="BE311" s="933"/>
      <c r="BF311" s="933"/>
      <c r="BG311" s="933"/>
      <c r="BH311" s="933"/>
      <c r="BI311" s="933"/>
      <c r="BJ311" s="933"/>
      <c r="BK311" s="933"/>
      <c r="BL311" s="933"/>
      <c r="BM311" s="933"/>
      <c r="BN311" s="933"/>
      <c r="BO311" s="933"/>
      <c r="BP311" s="933"/>
      <c r="BQ311" s="933"/>
      <c r="BR311" s="933"/>
      <c r="BS311" s="933"/>
      <c r="BT311" s="933"/>
      <c r="BU311" s="933"/>
      <c r="BV311" s="933"/>
      <c r="BW311" s="933"/>
      <c r="BX311" s="933"/>
      <c r="BY311" s="933"/>
      <c r="BZ311" s="933"/>
      <c r="CA311" s="933"/>
      <c r="CB311" s="933"/>
      <c r="CC311" s="933"/>
      <c r="CD311" s="933"/>
      <c r="CE311" s="933"/>
      <c r="CF311" s="933"/>
      <c r="CG311" s="933"/>
      <c r="CH311" s="933"/>
      <c r="CI311" s="933"/>
      <c r="CJ311" s="933"/>
      <c r="CK311" s="933"/>
      <c r="CL311" s="933"/>
      <c r="CM311" s="933"/>
      <c r="CN311" s="933"/>
      <c r="CO311" s="933"/>
      <c r="CP311" s="933"/>
      <c r="CQ311" s="933"/>
      <c r="CR311" s="933"/>
      <c r="CS311" s="933"/>
      <c r="CT311" s="933"/>
      <c r="CU311" s="933"/>
      <c r="CV311" s="933"/>
      <c r="CW311" s="933"/>
      <c r="CX311" s="933"/>
      <c r="CY311" s="933"/>
      <c r="CZ311" s="933"/>
      <c r="DA311" s="933"/>
      <c r="DB311" s="933"/>
      <c r="DC311" s="933"/>
      <c r="DD311" s="933"/>
      <c r="DE311" s="933"/>
      <c r="DF311" s="933"/>
      <c r="DG311" s="933"/>
      <c r="DH311" s="933"/>
      <c r="DI311" s="933"/>
      <c r="DJ311" s="933"/>
      <c r="DK311" s="933"/>
      <c r="DL311" s="933"/>
      <c r="DM311" s="933"/>
      <c r="DN311" s="933"/>
      <c r="DO311" s="933"/>
      <c r="DP311" s="933"/>
      <c r="DQ311" s="933"/>
      <c r="DR311" s="933"/>
      <c r="DS311" s="933"/>
      <c r="DT311" s="933"/>
      <c r="DU311" s="933"/>
      <c r="DV311" s="933"/>
      <c r="DW311" s="933"/>
      <c r="DX311" s="933"/>
      <c r="DY311" s="933"/>
      <c r="DZ311" s="933"/>
      <c r="EA311" s="933"/>
      <c r="EB311" s="933"/>
      <c r="EC311" s="933"/>
      <c r="ED311" s="933"/>
      <c r="EE311" s="933"/>
      <c r="EF311" s="933"/>
      <c r="EG311" s="933"/>
      <c r="EH311" s="933"/>
      <c r="EI311" s="933"/>
      <c r="EJ311" s="933"/>
      <c r="EK311" s="933"/>
      <c r="EL311" s="955"/>
      <c r="EM311" s="933"/>
      <c r="EN311" s="933"/>
      <c r="EO311" s="955"/>
      <c r="EP311" s="933"/>
      <c r="EQ311" s="933"/>
      <c r="ER311" s="933"/>
      <c r="ES311" s="933"/>
      <c r="ET311" s="933"/>
      <c r="EU311" s="933"/>
      <c r="EW311" s="933"/>
      <c r="EX311" s="933"/>
      <c r="EY311" s="933"/>
      <c r="EZ311" s="933"/>
      <c r="FA311" s="933"/>
      <c r="FB311" s="933"/>
      <c r="FC311" s="933"/>
      <c r="FD311" s="933"/>
      <c r="FE311" s="933"/>
      <c r="FF311" s="933"/>
      <c r="FG311" s="875"/>
      <c r="FH311" s="875"/>
      <c r="FI311" s="875"/>
      <c r="FJ311" s="875"/>
      <c r="FK311" s="875"/>
      <c r="FL311" s="875"/>
      <c r="FM311" s="846"/>
    </row>
    <row r="312" spans="1:174" s="878" customFormat="1" ht="15" customHeight="1" outlineLevel="1">
      <c r="B312" s="918"/>
      <c r="C312" s="848" t="s">
        <v>554</v>
      </c>
      <c r="D312" s="835"/>
      <c r="E312" s="846"/>
      <c r="F312" s="951"/>
      <c r="J312" s="942"/>
      <c r="K312" s="942"/>
      <c r="L312" s="942"/>
      <c r="M312" s="942"/>
      <c r="N312" s="942"/>
      <c r="O312" s="942"/>
      <c r="P312" s="849"/>
      <c r="Q312" s="952"/>
      <c r="S312" s="952"/>
      <c r="U312" s="952"/>
      <c r="W312" s="952"/>
      <c r="Y312" s="952"/>
      <c r="AA312" s="953"/>
      <c r="AC312" s="953"/>
      <c r="AE312" s="953"/>
      <c r="AI312" s="953"/>
      <c r="AV312" s="924"/>
      <c r="CP312" s="846"/>
      <c r="CQ312" s="846"/>
      <c r="EK312" s="846"/>
      <c r="EL312" s="265"/>
      <c r="EM312" s="846"/>
      <c r="EN312" s="846"/>
      <c r="EO312" s="246"/>
      <c r="EP312" s="846"/>
      <c r="EQ312" s="846"/>
      <c r="ER312" s="846"/>
      <c r="ES312" s="846"/>
      <c r="ET312" s="846"/>
      <c r="EU312" s="846"/>
      <c r="EV312" s="846"/>
      <c r="EW312" s="846"/>
      <c r="EX312" s="846"/>
      <c r="EY312" s="846"/>
      <c r="EZ312" s="846"/>
      <c r="FA312" s="846"/>
      <c r="FB312" s="846"/>
      <c r="FC312" s="846"/>
      <c r="FD312" s="846"/>
      <c r="FE312" s="846"/>
      <c r="FF312" s="846"/>
      <c r="FG312" s="875"/>
      <c r="FH312" s="875"/>
      <c r="FI312" s="875"/>
      <c r="FJ312" s="875"/>
      <c r="FK312" s="875"/>
      <c r="FL312" s="875"/>
      <c r="FM312" s="846"/>
      <c r="FN312" s="846"/>
      <c r="FO312" s="846"/>
      <c r="FP312" s="846"/>
      <c r="FQ312" s="846"/>
    </row>
    <row r="313" spans="1:174" s="246" customFormat="1" ht="15" customHeight="1" outlineLevel="1">
      <c r="B313" s="302"/>
      <c r="C313" s="227"/>
      <c r="D313" s="228"/>
      <c r="E313" s="229"/>
      <c r="F313" s="230"/>
      <c r="G313" s="230"/>
      <c r="H313" s="230"/>
      <c r="I313" s="231"/>
      <c r="J313" s="304"/>
      <c r="K313" s="304"/>
      <c r="L313" s="304"/>
      <c r="M313" s="232"/>
      <c r="N313" s="233"/>
      <c r="O313" s="234"/>
      <c r="P313" s="235"/>
      <c r="Q313" s="236"/>
      <c r="R313" s="231"/>
      <c r="S313" s="297"/>
      <c r="T313" s="269"/>
      <c r="U313" s="297"/>
      <c r="V313" s="269"/>
      <c r="W313" s="297"/>
      <c r="X313" s="231"/>
      <c r="Y313" s="237"/>
      <c r="Z313" s="231"/>
      <c r="AA313" s="238"/>
      <c r="AB313" s="231"/>
      <c r="AC313" s="239"/>
      <c r="AD313" s="240"/>
      <c r="AE313" s="239"/>
      <c r="AF313" s="240"/>
      <c r="AG313" s="240"/>
      <c r="AH313" s="240"/>
      <c r="AI313" s="239"/>
      <c r="AJ313" s="240"/>
      <c r="AK313" s="241"/>
      <c r="AL313" s="241"/>
      <c r="AM313" s="241"/>
      <c r="AN313" s="241"/>
      <c r="AO313" s="241"/>
      <c r="AP313" s="241"/>
      <c r="AQ313" s="241"/>
      <c r="AR313" s="241"/>
      <c r="AS313" s="241"/>
      <c r="AT313" s="241"/>
      <c r="AU313" s="230"/>
      <c r="AV313" s="242"/>
      <c r="AW313" s="231"/>
      <c r="AX313" s="857"/>
      <c r="AY313" s="231"/>
      <c r="AZ313" s="231"/>
      <c r="BA313" s="231"/>
      <c r="BB313" s="231"/>
      <c r="BC313" s="231"/>
      <c r="BD313" s="231"/>
      <c r="BE313" s="231"/>
      <c r="BF313" s="269"/>
      <c r="BG313" s="269"/>
      <c r="BH313" s="231"/>
      <c r="BI313" s="231"/>
      <c r="BJ313" s="231"/>
      <c r="BK313" s="231"/>
      <c r="BL313" s="231"/>
      <c r="BM313" s="231"/>
      <c r="BN313" s="230"/>
      <c r="BO313" s="269"/>
      <c r="BP313" s="269"/>
      <c r="BQ313" s="231"/>
      <c r="BR313" s="231"/>
      <c r="BS313" s="231"/>
      <c r="BT313" s="231"/>
      <c r="BU313" s="231"/>
      <c r="BV313" s="231"/>
      <c r="BW313" s="231"/>
      <c r="BX313" s="243"/>
      <c r="BY313" s="244"/>
      <c r="BZ313" s="244"/>
      <c r="CA313" s="244"/>
      <c r="CB313" s="244"/>
      <c r="CC313" s="244"/>
      <c r="CD313" s="244"/>
      <c r="CE313" s="244"/>
      <c r="CF313" s="244"/>
      <c r="CG313" s="244"/>
      <c r="CH313" s="244"/>
      <c r="CI313" s="244"/>
      <c r="CJ313" s="244"/>
      <c r="CK313" s="244"/>
      <c r="CL313" s="244"/>
      <c r="CM313" s="244"/>
      <c r="CN313" s="244"/>
      <c r="CO313" s="245"/>
      <c r="CQ313" s="229"/>
      <c r="CR313" s="231"/>
      <c r="CS313" s="231"/>
      <c r="CT313" s="231"/>
      <c r="CU313" s="231"/>
      <c r="CV313" s="231"/>
      <c r="CW313" s="231"/>
      <c r="CX313" s="231"/>
      <c r="CY313" s="231"/>
      <c r="CZ313" s="231"/>
      <c r="DA313" s="231"/>
      <c r="DB313" s="231"/>
      <c r="DC313" s="269"/>
      <c r="DD313" s="269"/>
      <c r="DE313" s="269"/>
      <c r="DF313" s="231"/>
      <c r="DG313" s="231"/>
      <c r="DH313" s="231"/>
      <c r="DI313" s="231"/>
      <c r="DJ313" s="240"/>
      <c r="DK313" s="240"/>
      <c r="DL313" s="240"/>
      <c r="DM313" s="240"/>
      <c r="DN313" s="240"/>
      <c r="DO313" s="240"/>
      <c r="DP313" s="240"/>
      <c r="DQ313" s="240"/>
      <c r="DR313" s="240"/>
      <c r="DS313" s="271"/>
      <c r="DT313" s="272"/>
      <c r="DU313" s="272"/>
      <c r="DV313" s="272"/>
      <c r="DW313" s="272"/>
      <c r="DX313" s="272"/>
      <c r="DY313" s="272"/>
      <c r="DZ313" s="272"/>
      <c r="EA313" s="272"/>
      <c r="EB313" s="272"/>
      <c r="EC313" s="272"/>
      <c r="ED313" s="272"/>
      <c r="EE313" s="272"/>
      <c r="EF313" s="272"/>
      <c r="EG313" s="272"/>
      <c r="EH313" s="272"/>
      <c r="EI313" s="272"/>
      <c r="EJ313" s="273"/>
      <c r="EL313" s="1335"/>
      <c r="EM313" s="229"/>
      <c r="EN313" s="229"/>
      <c r="EO313" s="229"/>
      <c r="EP313" s="229"/>
      <c r="EQ313" s="229"/>
      <c r="ER313" s="229"/>
      <c r="ES313" s="229"/>
      <c r="ET313" s="229"/>
      <c r="EU313" s="229"/>
      <c r="EW313" s="237"/>
      <c r="EX313" s="237"/>
      <c r="EY313" s="237"/>
      <c r="EZ313" s="237"/>
      <c r="FA313" s="237"/>
      <c r="FB313" s="237"/>
      <c r="FC313" s="237"/>
      <c r="FD313" s="237"/>
      <c r="FE313" s="237"/>
      <c r="FF313" s="237"/>
      <c r="FG313" s="247"/>
      <c r="FH313" s="247"/>
      <c r="FI313" s="247"/>
      <c r="FJ313" s="247"/>
      <c r="FK313" s="247"/>
      <c r="FL313" s="248"/>
      <c r="FN313" s="1362">
        <f t="shared" ref="FN313" si="6628">(((F313/30/8)*1.5)*(Q313+U313+Y313))-(AZ313+BI313+BR313)</f>
        <v>0</v>
      </c>
      <c r="FO313" s="1362">
        <f t="shared" ref="FO313" si="6629">(((F313/30/8)*2)*(S313+W313+AA313))-(BB313+BK313+BT313)</f>
        <v>0</v>
      </c>
      <c r="FP313" s="1364">
        <f t="shared" ref="FP313" si="6630">(SUM(AW313:CF313))-(SUM(CR313:DR313))</f>
        <v>0</v>
      </c>
      <c r="FQ313" s="1362">
        <f t="shared" ref="FQ313" si="6631">(F313/30*I313)-(CR313+DA313+DJ313)</f>
        <v>0</v>
      </c>
      <c r="FR313" s="1363">
        <f>(SUM(EL313:EU313))-((SUM(EW313:FF313))*$FR$5)</f>
        <v>0</v>
      </c>
    </row>
    <row r="314" spans="1:174" s="913" customFormat="1" ht="15.75" customHeight="1" outlineLevel="1" thickBot="1">
      <c r="B314" s="265"/>
      <c r="C314" s="782"/>
      <c r="F314" s="958">
        <f>SUM(F313:F313)</f>
        <v>0</v>
      </c>
      <c r="G314" s="958">
        <f>SUM(G313:G313)</f>
        <v>0</v>
      </c>
      <c r="H314" s="958">
        <f>SUM(H313:H313)</f>
        <v>0</v>
      </c>
      <c r="I314" s="959"/>
      <c r="J314" s="960"/>
      <c r="K314" s="960"/>
      <c r="L314" s="960"/>
      <c r="M314" s="960"/>
      <c r="N314" s="960"/>
      <c r="O314" s="960"/>
      <c r="P314" s="903"/>
      <c r="Q314" s="958">
        <f>SUM(Q313:Q313)</f>
        <v>0</v>
      </c>
      <c r="R314" s="958">
        <f t="shared" ref="R314:AV314" si="6632">SUM(R313:R313)</f>
        <v>0</v>
      </c>
      <c r="S314" s="958">
        <f t="shared" si="6632"/>
        <v>0</v>
      </c>
      <c r="T314" s="958">
        <f t="shared" si="6632"/>
        <v>0</v>
      </c>
      <c r="U314" s="958">
        <f t="shared" si="6632"/>
        <v>0</v>
      </c>
      <c r="V314" s="958">
        <f t="shared" si="6632"/>
        <v>0</v>
      </c>
      <c r="W314" s="958">
        <f t="shared" si="6632"/>
        <v>0</v>
      </c>
      <c r="X314" s="958">
        <f t="shared" si="6632"/>
        <v>0</v>
      </c>
      <c r="Y314" s="958">
        <f t="shared" si="6632"/>
        <v>0</v>
      </c>
      <c r="Z314" s="958">
        <f t="shared" si="6632"/>
        <v>0</v>
      </c>
      <c r="AA314" s="958">
        <f t="shared" si="6632"/>
        <v>0</v>
      </c>
      <c r="AB314" s="958">
        <f t="shared" si="6632"/>
        <v>0</v>
      </c>
      <c r="AC314" s="958">
        <f t="shared" si="6632"/>
        <v>0</v>
      </c>
      <c r="AD314" s="958">
        <f t="shared" si="6632"/>
        <v>0</v>
      </c>
      <c r="AE314" s="958">
        <f t="shared" si="6632"/>
        <v>0</v>
      </c>
      <c r="AF314" s="958">
        <f t="shared" si="6632"/>
        <v>0</v>
      </c>
      <c r="AG314" s="958">
        <f t="shared" si="6632"/>
        <v>0</v>
      </c>
      <c r="AH314" s="958">
        <f t="shared" si="6632"/>
        <v>0</v>
      </c>
      <c r="AI314" s="958">
        <f t="shared" si="6632"/>
        <v>0</v>
      </c>
      <c r="AJ314" s="958">
        <f t="shared" si="6632"/>
        <v>0</v>
      </c>
      <c r="AK314" s="958">
        <f t="shared" si="6632"/>
        <v>0</v>
      </c>
      <c r="AL314" s="958">
        <f t="shared" si="6632"/>
        <v>0</v>
      </c>
      <c r="AM314" s="958">
        <f t="shared" si="6632"/>
        <v>0</v>
      </c>
      <c r="AN314" s="958">
        <f t="shared" si="6632"/>
        <v>0</v>
      </c>
      <c r="AO314" s="958">
        <f t="shared" si="6632"/>
        <v>0</v>
      </c>
      <c r="AP314" s="958">
        <f t="shared" si="6632"/>
        <v>0</v>
      </c>
      <c r="AQ314" s="958">
        <f t="shared" si="6632"/>
        <v>0</v>
      </c>
      <c r="AR314" s="958">
        <f t="shared" si="6632"/>
        <v>0</v>
      </c>
      <c r="AS314" s="958">
        <f t="shared" si="6632"/>
        <v>0</v>
      </c>
      <c r="AT314" s="958">
        <f t="shared" si="6632"/>
        <v>0</v>
      </c>
      <c r="AU314" s="958">
        <f t="shared" si="6632"/>
        <v>0</v>
      </c>
      <c r="AV314" s="958">
        <f t="shared" si="6632"/>
        <v>0</v>
      </c>
      <c r="AW314" s="1332">
        <f t="shared" ref="AW314:CB314" si="6633">SUM(AW313:AW313)</f>
        <v>0</v>
      </c>
      <c r="AX314" s="958">
        <f t="shared" si="6633"/>
        <v>0</v>
      </c>
      <c r="AY314" s="958">
        <f t="shared" si="6633"/>
        <v>0</v>
      </c>
      <c r="AZ314" s="958">
        <f t="shared" si="6633"/>
        <v>0</v>
      </c>
      <c r="BA314" s="958">
        <f t="shared" si="6633"/>
        <v>0</v>
      </c>
      <c r="BB314" s="958">
        <f t="shared" si="6633"/>
        <v>0</v>
      </c>
      <c r="BC314" s="958">
        <f t="shared" si="6633"/>
        <v>0</v>
      </c>
      <c r="BD314" s="958">
        <f t="shared" si="6633"/>
        <v>0</v>
      </c>
      <c r="BE314" s="958">
        <f t="shared" si="6633"/>
        <v>0</v>
      </c>
      <c r="BF314" s="958">
        <f t="shared" si="6633"/>
        <v>0</v>
      </c>
      <c r="BG314" s="958">
        <f t="shared" si="6633"/>
        <v>0</v>
      </c>
      <c r="BH314" s="958">
        <f t="shared" si="6633"/>
        <v>0</v>
      </c>
      <c r="BI314" s="958">
        <f t="shared" si="6633"/>
        <v>0</v>
      </c>
      <c r="BJ314" s="958">
        <f t="shared" si="6633"/>
        <v>0</v>
      </c>
      <c r="BK314" s="958">
        <f t="shared" si="6633"/>
        <v>0</v>
      </c>
      <c r="BL314" s="958">
        <f t="shared" si="6633"/>
        <v>0</v>
      </c>
      <c r="BM314" s="958">
        <f t="shared" si="6633"/>
        <v>0</v>
      </c>
      <c r="BN314" s="958">
        <f t="shared" si="6633"/>
        <v>0</v>
      </c>
      <c r="BO314" s="958">
        <f t="shared" si="6633"/>
        <v>0</v>
      </c>
      <c r="BP314" s="958">
        <f t="shared" si="6633"/>
        <v>0</v>
      </c>
      <c r="BQ314" s="958">
        <f t="shared" si="6633"/>
        <v>0</v>
      </c>
      <c r="BR314" s="958">
        <f t="shared" si="6633"/>
        <v>0</v>
      </c>
      <c r="BS314" s="958">
        <f t="shared" si="6633"/>
        <v>0</v>
      </c>
      <c r="BT314" s="958">
        <f t="shared" si="6633"/>
        <v>0</v>
      </c>
      <c r="BU314" s="958">
        <f t="shared" si="6633"/>
        <v>0</v>
      </c>
      <c r="BV314" s="958">
        <f t="shared" si="6633"/>
        <v>0</v>
      </c>
      <c r="BW314" s="958">
        <f t="shared" si="6633"/>
        <v>0</v>
      </c>
      <c r="BX314" s="958">
        <f t="shared" si="6633"/>
        <v>0</v>
      </c>
      <c r="BY314" s="958">
        <f>SUM(BY313:BY313)</f>
        <v>0</v>
      </c>
      <c r="BZ314" s="958">
        <f t="shared" si="6633"/>
        <v>0</v>
      </c>
      <c r="CA314" s="958">
        <f t="shared" si="6633"/>
        <v>0</v>
      </c>
      <c r="CB314" s="958">
        <f t="shared" si="6633"/>
        <v>0</v>
      </c>
      <c r="CC314" s="958">
        <f t="shared" ref="CC314:DH314" si="6634">SUM(CC313:CC313)</f>
        <v>0</v>
      </c>
      <c r="CD314" s="958">
        <f t="shared" si="6634"/>
        <v>0</v>
      </c>
      <c r="CE314" s="958">
        <f t="shared" si="6634"/>
        <v>0</v>
      </c>
      <c r="CF314" s="958">
        <f t="shared" si="6634"/>
        <v>0</v>
      </c>
      <c r="CG314" s="958">
        <f t="shared" si="6634"/>
        <v>0</v>
      </c>
      <c r="CH314" s="958">
        <f t="shared" si="6634"/>
        <v>0</v>
      </c>
      <c r="CI314" s="958">
        <f t="shared" si="6634"/>
        <v>0</v>
      </c>
      <c r="CJ314" s="958">
        <f t="shared" si="6634"/>
        <v>0</v>
      </c>
      <c r="CK314" s="958">
        <f t="shared" si="6634"/>
        <v>0</v>
      </c>
      <c r="CL314" s="958">
        <f t="shared" si="6634"/>
        <v>0</v>
      </c>
      <c r="CM314" s="958">
        <f t="shared" si="6634"/>
        <v>0</v>
      </c>
      <c r="CN314" s="958">
        <f t="shared" si="6634"/>
        <v>0</v>
      </c>
      <c r="CO314" s="958">
        <f t="shared" si="6634"/>
        <v>0</v>
      </c>
      <c r="CP314" s="958">
        <f t="shared" si="6634"/>
        <v>0</v>
      </c>
      <c r="CQ314" s="958">
        <f t="shared" si="6634"/>
        <v>0</v>
      </c>
      <c r="CR314" s="958">
        <f t="shared" si="6634"/>
        <v>0</v>
      </c>
      <c r="CS314" s="958">
        <f t="shared" si="6634"/>
        <v>0</v>
      </c>
      <c r="CT314" s="958">
        <f t="shared" si="6634"/>
        <v>0</v>
      </c>
      <c r="CU314" s="958">
        <f t="shared" si="6634"/>
        <v>0</v>
      </c>
      <c r="CV314" s="958">
        <f t="shared" si="6634"/>
        <v>0</v>
      </c>
      <c r="CW314" s="958">
        <f t="shared" si="6634"/>
        <v>0</v>
      </c>
      <c r="CX314" s="958">
        <f t="shared" si="6634"/>
        <v>0</v>
      </c>
      <c r="CY314" s="958">
        <f t="shared" si="6634"/>
        <v>0</v>
      </c>
      <c r="CZ314" s="958">
        <f t="shared" si="6634"/>
        <v>0</v>
      </c>
      <c r="DA314" s="958">
        <f t="shared" si="6634"/>
        <v>0</v>
      </c>
      <c r="DB314" s="958">
        <f t="shared" si="6634"/>
        <v>0</v>
      </c>
      <c r="DC314" s="958">
        <f t="shared" si="6634"/>
        <v>0</v>
      </c>
      <c r="DD314" s="958">
        <f t="shared" si="6634"/>
        <v>0</v>
      </c>
      <c r="DE314" s="958">
        <f t="shared" si="6634"/>
        <v>0</v>
      </c>
      <c r="DF314" s="958">
        <f t="shared" si="6634"/>
        <v>0</v>
      </c>
      <c r="DG314" s="958">
        <f t="shared" si="6634"/>
        <v>0</v>
      </c>
      <c r="DH314" s="958">
        <f t="shared" si="6634"/>
        <v>0</v>
      </c>
      <c r="DI314" s="958">
        <f t="shared" ref="DI314:EN314" si="6635">SUM(DI313:DI313)</f>
        <v>0</v>
      </c>
      <c r="DJ314" s="958">
        <f t="shared" si="6635"/>
        <v>0</v>
      </c>
      <c r="DK314" s="958">
        <f t="shared" si="6635"/>
        <v>0</v>
      </c>
      <c r="DL314" s="958">
        <f t="shared" si="6635"/>
        <v>0</v>
      </c>
      <c r="DM314" s="958">
        <f t="shared" si="6635"/>
        <v>0</v>
      </c>
      <c r="DN314" s="958">
        <f t="shared" si="6635"/>
        <v>0</v>
      </c>
      <c r="DO314" s="958">
        <f t="shared" si="6635"/>
        <v>0</v>
      </c>
      <c r="DP314" s="958">
        <f t="shared" si="6635"/>
        <v>0</v>
      </c>
      <c r="DQ314" s="958">
        <f t="shared" si="6635"/>
        <v>0</v>
      </c>
      <c r="DR314" s="958">
        <f t="shared" si="6635"/>
        <v>0</v>
      </c>
      <c r="DS314" s="958">
        <f t="shared" si="6635"/>
        <v>0</v>
      </c>
      <c r="DT314" s="958">
        <f t="shared" si="6635"/>
        <v>0</v>
      </c>
      <c r="DU314" s="958">
        <f t="shared" si="6635"/>
        <v>0</v>
      </c>
      <c r="DV314" s="958">
        <f t="shared" si="6635"/>
        <v>0</v>
      </c>
      <c r="DW314" s="958">
        <f t="shared" si="6635"/>
        <v>0</v>
      </c>
      <c r="DX314" s="958">
        <f t="shared" si="6635"/>
        <v>0</v>
      </c>
      <c r="DY314" s="958">
        <f t="shared" si="6635"/>
        <v>0</v>
      </c>
      <c r="DZ314" s="958">
        <f t="shared" si="6635"/>
        <v>0</v>
      </c>
      <c r="EA314" s="958">
        <f t="shared" si="6635"/>
        <v>0</v>
      </c>
      <c r="EB314" s="958">
        <f t="shared" si="6635"/>
        <v>0</v>
      </c>
      <c r="EC314" s="958">
        <f t="shared" si="6635"/>
        <v>0</v>
      </c>
      <c r="ED314" s="958">
        <f t="shared" si="6635"/>
        <v>0</v>
      </c>
      <c r="EE314" s="958">
        <f t="shared" si="6635"/>
        <v>0</v>
      </c>
      <c r="EF314" s="958">
        <f t="shared" si="6635"/>
        <v>0</v>
      </c>
      <c r="EG314" s="958">
        <f t="shared" si="6635"/>
        <v>0</v>
      </c>
      <c r="EH314" s="958">
        <f t="shared" si="6635"/>
        <v>0</v>
      </c>
      <c r="EI314" s="958">
        <f t="shared" si="6635"/>
        <v>0</v>
      </c>
      <c r="EJ314" s="958">
        <f t="shared" si="6635"/>
        <v>0</v>
      </c>
      <c r="EK314" s="958">
        <f t="shared" si="6635"/>
        <v>0</v>
      </c>
      <c r="EL314" s="958">
        <f t="shared" si="6635"/>
        <v>0</v>
      </c>
      <c r="EM314" s="958">
        <f t="shared" si="6635"/>
        <v>0</v>
      </c>
      <c r="EN314" s="958">
        <f t="shared" si="6635"/>
        <v>0</v>
      </c>
      <c r="EO314" s="958">
        <f t="shared" ref="EO314:FF314" si="6636">SUM(EO313:EO313)</f>
        <v>0</v>
      </c>
      <c r="EP314" s="958">
        <f t="shared" si="6636"/>
        <v>0</v>
      </c>
      <c r="EQ314" s="958">
        <f t="shared" si="6636"/>
        <v>0</v>
      </c>
      <c r="ER314" s="958">
        <f t="shared" si="6636"/>
        <v>0</v>
      </c>
      <c r="ES314" s="958">
        <f t="shared" si="6636"/>
        <v>0</v>
      </c>
      <c r="ET314" s="958">
        <f t="shared" si="6636"/>
        <v>0</v>
      </c>
      <c r="EU314" s="958">
        <f t="shared" si="6636"/>
        <v>0</v>
      </c>
      <c r="EV314" s="958">
        <f t="shared" si="6636"/>
        <v>0</v>
      </c>
      <c r="EW314" s="958">
        <f t="shared" si="6636"/>
        <v>0</v>
      </c>
      <c r="EX314" s="958">
        <f t="shared" si="6636"/>
        <v>0</v>
      </c>
      <c r="EY314" s="958">
        <f t="shared" si="6636"/>
        <v>0</v>
      </c>
      <c r="EZ314" s="958">
        <f t="shared" si="6636"/>
        <v>0</v>
      </c>
      <c r="FA314" s="958">
        <f t="shared" si="6636"/>
        <v>0</v>
      </c>
      <c r="FB314" s="958">
        <f t="shared" si="6636"/>
        <v>0</v>
      </c>
      <c r="FC314" s="958">
        <f t="shared" si="6636"/>
        <v>0</v>
      </c>
      <c r="FD314" s="958">
        <f t="shared" si="6636"/>
        <v>0</v>
      </c>
      <c r="FE314" s="958">
        <f t="shared" si="6636"/>
        <v>0</v>
      </c>
      <c r="FF314" s="958">
        <f t="shared" si="6636"/>
        <v>0</v>
      </c>
      <c r="FG314" s="875"/>
      <c r="FH314" s="875"/>
      <c r="FI314" s="875"/>
      <c r="FJ314" s="875"/>
      <c r="FK314" s="875"/>
      <c r="FL314" s="875"/>
      <c r="FM314" s="846"/>
    </row>
    <row r="315" spans="1:174" s="913" customFormat="1" ht="15.75" customHeight="1" outlineLevel="1" thickTop="1">
      <c r="B315" s="265"/>
      <c r="C315" s="782"/>
      <c r="F315" s="959"/>
      <c r="G315" s="959"/>
      <c r="H315" s="959"/>
      <c r="I315" s="959"/>
      <c r="J315" s="960"/>
      <c r="K315" s="960"/>
      <c r="L315" s="960"/>
      <c r="M315" s="960"/>
      <c r="N315" s="960"/>
      <c r="O315" s="960"/>
      <c r="P315" s="903"/>
      <c r="Q315" s="959"/>
      <c r="R315" s="959"/>
      <c r="S315" s="959"/>
      <c r="T315" s="959"/>
      <c r="U315" s="959"/>
      <c r="V315" s="959"/>
      <c r="W315" s="959"/>
      <c r="X315" s="959"/>
      <c r="Y315" s="959"/>
      <c r="Z315" s="959"/>
      <c r="AA315" s="959"/>
      <c r="AB315" s="959"/>
      <c r="AC315" s="959"/>
      <c r="AD315" s="959"/>
      <c r="AE315" s="959"/>
      <c r="AF315" s="959"/>
      <c r="AG315" s="959"/>
      <c r="AH315" s="959"/>
      <c r="AI315" s="959"/>
      <c r="AJ315" s="959"/>
      <c r="AK315" s="959"/>
      <c r="AL315" s="959"/>
      <c r="AM315" s="959"/>
      <c r="AN315" s="959"/>
      <c r="AO315" s="959"/>
      <c r="AP315" s="959"/>
      <c r="AQ315" s="959"/>
      <c r="AR315" s="959"/>
      <c r="AS315" s="959"/>
      <c r="AT315" s="959"/>
      <c r="AU315" s="959"/>
      <c r="AV315" s="959"/>
      <c r="AW315" s="1327"/>
      <c r="AX315" s="959"/>
      <c r="AY315" s="959"/>
      <c r="AZ315" s="959"/>
      <c r="BA315" s="959"/>
      <c r="BB315" s="959"/>
      <c r="BC315" s="959"/>
      <c r="BD315" s="959"/>
      <c r="BE315" s="959"/>
      <c r="BF315" s="959"/>
      <c r="BG315" s="959"/>
      <c r="BH315" s="959"/>
      <c r="BI315" s="959"/>
      <c r="BJ315" s="959"/>
      <c r="BK315" s="959"/>
      <c r="BL315" s="959"/>
      <c r="BM315" s="959"/>
      <c r="BN315" s="959"/>
      <c r="BO315" s="959"/>
      <c r="BP315" s="959"/>
      <c r="BQ315" s="959"/>
      <c r="BR315" s="959"/>
      <c r="BS315" s="959"/>
      <c r="BT315" s="959"/>
      <c r="BU315" s="959"/>
      <c r="BV315" s="959"/>
      <c r="BW315" s="959"/>
      <c r="BX315" s="959"/>
      <c r="BY315" s="959"/>
      <c r="BZ315" s="959"/>
      <c r="CA315" s="959"/>
      <c r="CB315" s="959"/>
      <c r="CC315" s="959"/>
      <c r="CD315" s="959"/>
      <c r="CE315" s="959"/>
      <c r="CF315" s="959"/>
      <c r="CG315" s="959"/>
      <c r="CH315" s="959"/>
      <c r="CI315" s="959"/>
      <c r="CJ315" s="959"/>
      <c r="CK315" s="959"/>
      <c r="CL315" s="959"/>
      <c r="CM315" s="959"/>
      <c r="CN315" s="959"/>
      <c r="CO315" s="959"/>
      <c r="CP315" s="959"/>
      <c r="CQ315" s="959"/>
      <c r="CR315" s="959"/>
      <c r="CS315" s="959"/>
      <c r="CT315" s="959"/>
      <c r="CU315" s="959"/>
      <c r="CV315" s="959"/>
      <c r="CW315" s="959"/>
      <c r="CX315" s="959"/>
      <c r="CY315" s="959"/>
      <c r="CZ315" s="959"/>
      <c r="DA315" s="959"/>
      <c r="DB315" s="959"/>
      <c r="DC315" s="959"/>
      <c r="DD315" s="959"/>
      <c r="DE315" s="959"/>
      <c r="DF315" s="959"/>
      <c r="DG315" s="959"/>
      <c r="DH315" s="959"/>
      <c r="DI315" s="959"/>
      <c r="DJ315" s="959"/>
      <c r="DK315" s="959"/>
      <c r="DL315" s="959"/>
      <c r="DM315" s="959"/>
      <c r="DN315" s="959"/>
      <c r="DO315" s="959"/>
      <c r="DP315" s="959"/>
      <c r="DQ315" s="959"/>
      <c r="DR315" s="959"/>
      <c r="DS315" s="959"/>
      <c r="DT315" s="959"/>
      <c r="DU315" s="959"/>
      <c r="DV315" s="959"/>
      <c r="DW315" s="959"/>
      <c r="DX315" s="959"/>
      <c r="DY315" s="959"/>
      <c r="DZ315" s="959"/>
      <c r="EA315" s="959"/>
      <c r="EB315" s="959"/>
      <c r="EC315" s="959"/>
      <c r="ED315" s="959"/>
      <c r="EE315" s="959"/>
      <c r="EF315" s="959"/>
      <c r="EG315" s="959"/>
      <c r="EH315" s="959"/>
      <c r="EI315" s="959"/>
      <c r="EJ315" s="959"/>
      <c r="EK315" s="959"/>
      <c r="EL315" s="959"/>
      <c r="EM315" s="959"/>
      <c r="EN315" s="959"/>
      <c r="EO315" s="959"/>
      <c r="EP315" s="959"/>
      <c r="EQ315" s="959"/>
      <c r="ER315" s="959"/>
      <c r="ES315" s="959"/>
      <c r="ET315" s="959"/>
      <c r="EU315" s="959"/>
      <c r="EV315" s="959"/>
      <c r="EW315" s="959"/>
      <c r="EX315" s="959"/>
      <c r="EY315" s="959"/>
      <c r="EZ315" s="959"/>
      <c r="FA315" s="959"/>
      <c r="FB315" s="959"/>
      <c r="FC315" s="959"/>
      <c r="FD315" s="959"/>
      <c r="FE315" s="959"/>
      <c r="FF315" s="959"/>
      <c r="FG315" s="875"/>
      <c r="FH315" s="875"/>
      <c r="FI315" s="875"/>
      <c r="FJ315" s="875"/>
      <c r="FK315" s="875"/>
      <c r="FL315" s="875"/>
      <c r="FM315" s="846"/>
    </row>
    <row r="316" spans="1:174" s="913" customFormat="1" ht="15.75" customHeight="1" outlineLevel="1">
      <c r="B316" s="265"/>
      <c r="C316" s="782"/>
      <c r="F316" s="959"/>
      <c r="G316" s="959"/>
      <c r="H316" s="959"/>
      <c r="I316" s="959"/>
      <c r="J316" s="960"/>
      <c r="K316" s="960"/>
      <c r="L316" s="960"/>
      <c r="M316" s="960"/>
      <c r="N316" s="960"/>
      <c r="O316" s="960"/>
      <c r="P316" s="903"/>
      <c r="Q316" s="959"/>
      <c r="R316" s="959"/>
      <c r="S316" s="959"/>
      <c r="T316" s="959"/>
      <c r="U316" s="959"/>
      <c r="V316" s="959"/>
      <c r="W316" s="959"/>
      <c r="X316" s="959"/>
      <c r="Y316" s="959"/>
      <c r="Z316" s="959"/>
      <c r="AA316" s="959"/>
      <c r="AB316" s="959"/>
      <c r="AC316" s="959"/>
      <c r="AD316" s="959"/>
      <c r="AE316" s="959"/>
      <c r="AF316" s="959"/>
      <c r="AG316" s="959"/>
      <c r="AH316" s="959"/>
      <c r="AI316" s="959"/>
      <c r="AJ316" s="959"/>
      <c r="AK316" s="959"/>
      <c r="AL316" s="959"/>
      <c r="AM316" s="959"/>
      <c r="AN316" s="959"/>
      <c r="AO316" s="959"/>
      <c r="AP316" s="959"/>
      <c r="AQ316" s="959"/>
      <c r="AR316" s="959"/>
      <c r="AS316" s="959"/>
      <c r="AT316" s="959"/>
      <c r="AU316" s="959"/>
      <c r="AV316" s="959"/>
      <c r="AW316" s="1327"/>
      <c r="AX316" s="959"/>
      <c r="AY316" s="959"/>
      <c r="AZ316" s="959"/>
      <c r="BA316" s="959"/>
      <c r="BB316" s="959"/>
      <c r="BC316" s="959"/>
      <c r="BD316" s="959"/>
      <c r="BE316" s="959"/>
      <c r="BF316" s="959"/>
      <c r="BG316" s="959"/>
      <c r="BH316" s="959"/>
      <c r="BI316" s="959"/>
      <c r="BJ316" s="959"/>
      <c r="BK316" s="959"/>
      <c r="BL316" s="959"/>
      <c r="BM316" s="959"/>
      <c r="BN316" s="959"/>
      <c r="BO316" s="959"/>
      <c r="BP316" s="959"/>
      <c r="BQ316" s="959"/>
      <c r="BR316" s="959"/>
      <c r="BS316" s="959"/>
      <c r="BT316" s="959"/>
      <c r="BU316" s="959"/>
      <c r="BV316" s="959"/>
      <c r="BW316" s="959"/>
      <c r="BX316" s="959"/>
      <c r="BY316" s="959"/>
      <c r="BZ316" s="959"/>
      <c r="CA316" s="959"/>
      <c r="CB316" s="959"/>
      <c r="CC316" s="959"/>
      <c r="CD316" s="959"/>
      <c r="CE316" s="959"/>
      <c r="CF316" s="959"/>
      <c r="CG316" s="959"/>
      <c r="CH316" s="959"/>
      <c r="CI316" s="959"/>
      <c r="CJ316" s="959"/>
      <c r="CK316" s="959"/>
      <c r="CL316" s="959"/>
      <c r="CM316" s="959"/>
      <c r="CN316" s="959"/>
      <c r="CO316" s="959"/>
      <c r="CP316" s="959"/>
      <c r="CQ316" s="959"/>
      <c r="CR316" s="959"/>
      <c r="CS316" s="959"/>
      <c r="CT316" s="959"/>
      <c r="CU316" s="959"/>
      <c r="CV316" s="959"/>
      <c r="CW316" s="959"/>
      <c r="CX316" s="959"/>
      <c r="CY316" s="959"/>
      <c r="CZ316" s="959"/>
      <c r="DA316" s="959"/>
      <c r="DB316" s="959"/>
      <c r="DC316" s="959"/>
      <c r="DD316" s="959"/>
      <c r="DE316" s="959"/>
      <c r="DF316" s="959"/>
      <c r="DG316" s="959"/>
      <c r="DH316" s="959"/>
      <c r="DI316" s="959"/>
      <c r="DJ316" s="959"/>
      <c r="DK316" s="959"/>
      <c r="DL316" s="959"/>
      <c r="DM316" s="959"/>
      <c r="DN316" s="959"/>
      <c r="DO316" s="959"/>
      <c r="DP316" s="959"/>
      <c r="DQ316" s="959"/>
      <c r="DR316" s="959"/>
      <c r="DS316" s="959"/>
      <c r="DT316" s="959"/>
      <c r="DU316" s="959"/>
      <c r="DV316" s="959"/>
      <c r="DW316" s="959"/>
      <c r="DX316" s="959"/>
      <c r="DY316" s="959"/>
      <c r="DZ316" s="959"/>
      <c r="EA316" s="959"/>
      <c r="EB316" s="959"/>
      <c r="EC316" s="959"/>
      <c r="ED316" s="959"/>
      <c r="EE316" s="959"/>
      <c r="EF316" s="959"/>
      <c r="EG316" s="959"/>
      <c r="EH316" s="959"/>
      <c r="EI316" s="959"/>
      <c r="EJ316" s="959"/>
      <c r="EK316" s="959"/>
      <c r="EL316" s="959"/>
      <c r="EM316" s="959"/>
      <c r="EN316" s="959"/>
      <c r="EO316" s="959"/>
      <c r="EP316" s="959"/>
      <c r="EQ316" s="959"/>
      <c r="ER316" s="959"/>
      <c r="ES316" s="959"/>
      <c r="ET316" s="959"/>
      <c r="EU316" s="959"/>
      <c r="EV316" s="959"/>
      <c r="EW316" s="959"/>
      <c r="EX316" s="959"/>
      <c r="EY316" s="959"/>
      <c r="EZ316" s="959"/>
      <c r="FA316" s="959"/>
      <c r="FB316" s="959"/>
      <c r="FC316" s="959"/>
      <c r="FD316" s="959"/>
      <c r="FE316" s="959"/>
      <c r="FF316" s="959"/>
      <c r="FG316" s="875"/>
      <c r="FH316" s="875"/>
      <c r="FI316" s="875"/>
      <c r="FJ316" s="875"/>
      <c r="FK316" s="875"/>
      <c r="FL316" s="875"/>
      <c r="FM316" s="846"/>
    </row>
    <row r="317" spans="1:174" s="913" customFormat="1" ht="15.75" customHeight="1" outlineLevel="1">
      <c r="B317" s="265"/>
      <c r="C317" s="782"/>
      <c r="F317" s="959"/>
      <c r="G317" s="959"/>
      <c r="H317" s="959"/>
      <c r="I317" s="959"/>
      <c r="J317" s="960"/>
      <c r="K317" s="960"/>
      <c r="L317" s="960"/>
      <c r="M317" s="960"/>
      <c r="N317" s="960"/>
      <c r="O317" s="960"/>
      <c r="P317" s="903"/>
      <c r="Q317" s="959"/>
      <c r="R317" s="959"/>
      <c r="S317" s="959"/>
      <c r="T317" s="959"/>
      <c r="U317" s="959"/>
      <c r="V317" s="959"/>
      <c r="W317" s="959"/>
      <c r="X317" s="959"/>
      <c r="Y317" s="959"/>
      <c r="Z317" s="959"/>
      <c r="AA317" s="959"/>
      <c r="AB317" s="959"/>
      <c r="AC317" s="959"/>
      <c r="AD317" s="959"/>
      <c r="AE317" s="959"/>
      <c r="AF317" s="959"/>
      <c r="AG317" s="959"/>
      <c r="AH317" s="959"/>
      <c r="AI317" s="959"/>
      <c r="AJ317" s="959"/>
      <c r="AK317" s="959"/>
      <c r="AL317" s="959"/>
      <c r="AM317" s="959"/>
      <c r="AN317" s="959"/>
      <c r="AO317" s="959"/>
      <c r="AP317" s="959"/>
      <c r="AQ317" s="959"/>
      <c r="AR317" s="959"/>
      <c r="AS317" s="959"/>
      <c r="AT317" s="959"/>
      <c r="AU317" s="959"/>
      <c r="AV317" s="959"/>
      <c r="AW317" s="1327"/>
      <c r="AX317" s="959"/>
      <c r="AY317" s="959"/>
      <c r="AZ317" s="959"/>
      <c r="BA317" s="959"/>
      <c r="BB317" s="959"/>
      <c r="BC317" s="959"/>
      <c r="BD317" s="959"/>
      <c r="BE317" s="959"/>
      <c r="BF317" s="959"/>
      <c r="BG317" s="959"/>
      <c r="BH317" s="959"/>
      <c r="BI317" s="959"/>
      <c r="BJ317" s="959"/>
      <c r="BK317" s="959"/>
      <c r="BL317" s="959"/>
      <c r="BM317" s="959"/>
      <c r="BN317" s="959"/>
      <c r="BO317" s="959"/>
      <c r="BP317" s="959"/>
      <c r="BQ317" s="959"/>
      <c r="BR317" s="959"/>
      <c r="BS317" s="959"/>
      <c r="BT317" s="959"/>
      <c r="BU317" s="959"/>
      <c r="BV317" s="959"/>
      <c r="BW317" s="959"/>
      <c r="BX317" s="959"/>
      <c r="BY317" s="959"/>
      <c r="BZ317" s="959"/>
      <c r="CA317" s="959"/>
      <c r="CB317" s="959"/>
      <c r="CC317" s="959"/>
      <c r="CD317" s="959"/>
      <c r="CE317" s="959"/>
      <c r="CF317" s="959"/>
      <c r="CG317" s="959"/>
      <c r="CH317" s="959"/>
      <c r="CI317" s="959"/>
      <c r="CJ317" s="959"/>
      <c r="CK317" s="959"/>
      <c r="CL317" s="959"/>
      <c r="CM317" s="959"/>
      <c r="CN317" s="959"/>
      <c r="CO317" s="959"/>
      <c r="CP317" s="959"/>
      <c r="CQ317" s="959"/>
      <c r="CR317" s="959"/>
      <c r="CS317" s="959"/>
      <c r="CT317" s="959"/>
      <c r="CU317" s="959"/>
      <c r="CV317" s="959"/>
      <c r="CW317" s="959"/>
      <c r="CX317" s="959"/>
      <c r="CY317" s="959"/>
      <c r="CZ317" s="959"/>
      <c r="DA317" s="959"/>
      <c r="DB317" s="959"/>
      <c r="DC317" s="959"/>
      <c r="DD317" s="959"/>
      <c r="DE317" s="959"/>
      <c r="DF317" s="959"/>
      <c r="DG317" s="959"/>
      <c r="DH317" s="959"/>
      <c r="DI317" s="959"/>
      <c r="DJ317" s="959"/>
      <c r="DK317" s="959"/>
      <c r="DL317" s="959"/>
      <c r="DM317" s="959"/>
      <c r="DN317" s="959"/>
      <c r="DO317" s="959"/>
      <c r="DP317" s="959"/>
      <c r="DQ317" s="959"/>
      <c r="DR317" s="959"/>
      <c r="DS317" s="959"/>
      <c r="DT317" s="959"/>
      <c r="DU317" s="959"/>
      <c r="DV317" s="959"/>
      <c r="DW317" s="959"/>
      <c r="DX317" s="959"/>
      <c r="DY317" s="959"/>
      <c r="DZ317" s="959"/>
      <c r="EA317" s="959"/>
      <c r="EB317" s="959"/>
      <c r="EC317" s="959"/>
      <c r="ED317" s="959"/>
      <c r="EE317" s="959"/>
      <c r="EF317" s="959"/>
      <c r="EG317" s="959"/>
      <c r="EH317" s="959"/>
      <c r="EI317" s="959"/>
      <c r="EJ317" s="959"/>
      <c r="EK317" s="959"/>
      <c r="EL317" s="959"/>
      <c r="EM317" s="959"/>
      <c r="EN317" s="959"/>
      <c r="EO317" s="959"/>
      <c r="EP317" s="959"/>
      <c r="EQ317" s="959"/>
      <c r="ER317" s="959"/>
      <c r="ES317" s="959"/>
      <c r="ET317" s="959"/>
      <c r="EU317" s="959"/>
      <c r="EV317" s="959"/>
      <c r="EW317" s="959"/>
      <c r="EX317" s="959"/>
      <c r="EY317" s="959"/>
      <c r="EZ317" s="959"/>
      <c r="FA317" s="959"/>
      <c r="FB317" s="959"/>
      <c r="FC317" s="959"/>
      <c r="FD317" s="959"/>
      <c r="FE317" s="959"/>
      <c r="FF317" s="959"/>
      <c r="FG317" s="875"/>
      <c r="FH317" s="875"/>
      <c r="FI317" s="875"/>
      <c r="FJ317" s="875"/>
      <c r="FK317" s="875"/>
      <c r="FL317" s="875"/>
      <c r="FM317" s="846"/>
    </row>
    <row r="318" spans="1:174" s="775" customFormat="1" ht="16.5" customHeight="1" outlineLevel="1">
      <c r="A318" s="246">
        <v>307010</v>
      </c>
      <c r="B318" s="835"/>
      <c r="C318" s="836" t="s">
        <v>555</v>
      </c>
      <c r="F318" s="955"/>
      <c r="G318" s="933"/>
      <c r="H318" s="933"/>
      <c r="I318" s="933"/>
      <c r="J318" s="950"/>
      <c r="K318" s="950"/>
      <c r="L318" s="950"/>
      <c r="M318" s="950"/>
      <c r="N318" s="950"/>
      <c r="O318" s="950"/>
      <c r="P318" s="887"/>
      <c r="Q318" s="933"/>
      <c r="R318" s="933"/>
      <c r="S318" s="933"/>
      <c r="T318" s="933"/>
      <c r="U318" s="933"/>
      <c r="V318" s="933"/>
      <c r="W318" s="933"/>
      <c r="X318" s="933"/>
      <c r="Y318" s="933"/>
      <c r="Z318" s="933"/>
      <c r="AA318" s="933"/>
      <c r="AB318" s="933"/>
      <c r="AC318" s="933"/>
      <c r="AD318" s="933"/>
      <c r="AE318" s="933"/>
      <c r="AF318" s="933"/>
      <c r="AG318" s="933"/>
      <c r="AH318" s="933"/>
      <c r="AI318" s="933"/>
      <c r="AJ318" s="933"/>
      <c r="AK318" s="933"/>
      <c r="AL318" s="933"/>
      <c r="AM318" s="933"/>
      <c r="AN318" s="933"/>
      <c r="AO318" s="933"/>
      <c r="AP318" s="933"/>
      <c r="AQ318" s="933"/>
      <c r="AR318" s="933"/>
      <c r="AS318" s="933"/>
      <c r="AT318" s="933"/>
      <c r="AU318" s="933"/>
      <c r="AV318" s="933"/>
      <c r="AW318" s="933"/>
      <c r="AX318" s="933"/>
      <c r="AY318" s="933"/>
      <c r="AZ318" s="933"/>
      <c r="BA318" s="933"/>
      <c r="BB318" s="933"/>
      <c r="BC318" s="933"/>
      <c r="BD318" s="933"/>
      <c r="BE318" s="933"/>
      <c r="BF318" s="933"/>
      <c r="BG318" s="933"/>
      <c r="BH318" s="933"/>
      <c r="BI318" s="933"/>
      <c r="BJ318" s="933"/>
      <c r="BK318" s="933"/>
      <c r="BL318" s="933"/>
      <c r="BM318" s="933"/>
      <c r="BN318" s="933"/>
      <c r="BO318" s="933"/>
      <c r="BP318" s="933"/>
      <c r="BQ318" s="933"/>
      <c r="BR318" s="933"/>
      <c r="BS318" s="933"/>
      <c r="BT318" s="933"/>
      <c r="BU318" s="933"/>
      <c r="BV318" s="933"/>
      <c r="BW318" s="933"/>
      <c r="BX318" s="933"/>
      <c r="BY318" s="933"/>
      <c r="BZ318" s="933"/>
      <c r="CA318" s="933"/>
      <c r="CB318" s="933"/>
      <c r="CC318" s="933"/>
      <c r="CD318" s="933"/>
      <c r="CE318" s="933"/>
      <c r="CF318" s="933"/>
      <c r="CG318" s="933"/>
      <c r="CH318" s="933"/>
      <c r="CI318" s="933"/>
      <c r="CJ318" s="933"/>
      <c r="CK318" s="933"/>
      <c r="CL318" s="933"/>
      <c r="CM318" s="933"/>
      <c r="CN318" s="933"/>
      <c r="CO318" s="933"/>
      <c r="CP318" s="933"/>
      <c r="CQ318" s="933"/>
      <c r="CR318" s="933"/>
      <c r="CS318" s="933"/>
      <c r="CT318" s="933"/>
      <c r="CU318" s="933"/>
      <c r="CV318" s="933"/>
      <c r="CW318" s="933"/>
      <c r="CX318" s="933"/>
      <c r="CY318" s="933"/>
      <c r="CZ318" s="933"/>
      <c r="DA318" s="933"/>
      <c r="DB318" s="933"/>
      <c r="DC318" s="933"/>
      <c r="DD318" s="933"/>
      <c r="DE318" s="933"/>
      <c r="DF318" s="933"/>
      <c r="DG318" s="933"/>
      <c r="DH318" s="933"/>
      <c r="DI318" s="933"/>
      <c r="DJ318" s="933"/>
      <c r="DK318" s="933"/>
      <c r="DL318" s="933"/>
      <c r="DM318" s="933"/>
      <c r="DN318" s="933"/>
      <c r="DO318" s="933"/>
      <c r="DP318" s="933"/>
      <c r="DQ318" s="933"/>
      <c r="DR318" s="933"/>
      <c r="DS318" s="933"/>
      <c r="DT318" s="933"/>
      <c r="DU318" s="933"/>
      <c r="DV318" s="933"/>
      <c r="DW318" s="933"/>
      <c r="DX318" s="933"/>
      <c r="DY318" s="933"/>
      <c r="DZ318" s="933"/>
      <c r="EA318" s="933"/>
      <c r="EB318" s="933"/>
      <c r="EC318" s="933"/>
      <c r="ED318" s="933"/>
      <c r="EE318" s="933"/>
      <c r="EF318" s="933"/>
      <c r="EG318" s="933"/>
      <c r="EH318" s="933"/>
      <c r="EI318" s="933"/>
      <c r="EJ318" s="933"/>
      <c r="EK318" s="933"/>
      <c r="EL318" s="955"/>
      <c r="EM318" s="933"/>
      <c r="EN318" s="933"/>
      <c r="EO318" s="955"/>
      <c r="EP318" s="933"/>
      <c r="EQ318" s="933"/>
      <c r="ER318" s="933"/>
      <c r="ES318" s="933"/>
      <c r="ET318" s="933"/>
      <c r="EU318" s="933"/>
      <c r="EW318" s="933"/>
      <c r="EX318" s="933"/>
      <c r="EY318" s="933"/>
      <c r="EZ318" s="933"/>
      <c r="FA318" s="933"/>
      <c r="FB318" s="933"/>
      <c r="FC318" s="933"/>
      <c r="FD318" s="933"/>
      <c r="FE318" s="933"/>
      <c r="FF318" s="933"/>
      <c r="FG318" s="875"/>
      <c r="FH318" s="875"/>
      <c r="FI318" s="875"/>
      <c r="FJ318" s="875"/>
      <c r="FK318" s="875"/>
      <c r="FL318" s="875"/>
      <c r="FM318" s="846"/>
    </row>
    <row r="319" spans="1:174" s="878" customFormat="1" ht="15" customHeight="1" outlineLevel="1">
      <c r="A319" s="246">
        <v>307010</v>
      </c>
      <c r="B319" s="918"/>
      <c r="C319" s="848" t="s">
        <v>554</v>
      </c>
      <c r="D319" s="835"/>
      <c r="E319" s="846"/>
      <c r="F319" s="951"/>
      <c r="J319" s="942"/>
      <c r="K319" s="942"/>
      <c r="L319" s="942"/>
      <c r="M319" s="942"/>
      <c r="N319" s="942"/>
      <c r="O319" s="942"/>
      <c r="P319" s="849"/>
      <c r="Q319" s="952"/>
      <c r="S319" s="952"/>
      <c r="U319" s="952"/>
      <c r="W319" s="952"/>
      <c r="Y319" s="952"/>
      <c r="AA319" s="953"/>
      <c r="AC319" s="953"/>
      <c r="AE319" s="953"/>
      <c r="AI319" s="953"/>
      <c r="AV319" s="924"/>
      <c r="CP319" s="846"/>
      <c r="CQ319" s="846"/>
      <c r="EK319" s="846"/>
      <c r="EL319" s="265"/>
      <c r="EM319" s="846"/>
      <c r="EN319" s="846"/>
      <c r="EO319" s="246"/>
      <c r="EP319" s="846"/>
      <c r="EQ319" s="846"/>
      <c r="ER319" s="846"/>
      <c r="ES319" s="846"/>
      <c r="ET319" s="846"/>
      <c r="EU319" s="846"/>
      <c r="EV319" s="846"/>
      <c r="EW319" s="846"/>
      <c r="EX319" s="846"/>
      <c r="EY319" s="846"/>
      <c r="EZ319" s="846"/>
      <c r="FA319" s="846"/>
      <c r="FB319" s="846"/>
      <c r="FC319" s="846"/>
      <c r="FD319" s="846"/>
      <c r="FE319" s="846"/>
      <c r="FF319" s="846"/>
      <c r="FG319" s="875"/>
      <c r="FH319" s="875"/>
      <c r="FI319" s="875"/>
      <c r="FJ319" s="875"/>
      <c r="FK319" s="875"/>
      <c r="FL319" s="875"/>
      <c r="FM319" s="846"/>
      <c r="FN319" s="846"/>
      <c r="FO319" s="846"/>
      <c r="FP319" s="846"/>
      <c r="FQ319" s="846"/>
    </row>
    <row r="320" spans="1:174" s="246" customFormat="1" ht="15" customHeight="1" outlineLevel="1">
      <c r="B320" s="302"/>
      <c r="C320" s="227"/>
      <c r="D320" s="228"/>
      <c r="E320" s="229"/>
      <c r="F320" s="230"/>
      <c r="G320" s="230"/>
      <c r="H320" s="230"/>
      <c r="I320" s="231"/>
      <c r="J320" s="304"/>
      <c r="K320" s="304"/>
      <c r="L320" s="304"/>
      <c r="M320" s="232"/>
      <c r="N320" s="233"/>
      <c r="O320" s="234"/>
      <c r="P320" s="235"/>
      <c r="Q320" s="236"/>
      <c r="R320" s="231"/>
      <c r="S320" s="297"/>
      <c r="T320" s="269"/>
      <c r="U320" s="297"/>
      <c r="V320" s="269"/>
      <c r="W320" s="297"/>
      <c r="X320" s="231"/>
      <c r="Y320" s="237"/>
      <c r="Z320" s="231"/>
      <c r="AA320" s="238"/>
      <c r="AB320" s="231"/>
      <c r="AC320" s="239"/>
      <c r="AD320" s="240"/>
      <c r="AE320" s="239"/>
      <c r="AF320" s="240"/>
      <c r="AG320" s="240"/>
      <c r="AH320" s="240"/>
      <c r="AI320" s="239"/>
      <c r="AJ320" s="240"/>
      <c r="AK320" s="241"/>
      <c r="AL320" s="241"/>
      <c r="AM320" s="241"/>
      <c r="AN320" s="241"/>
      <c r="AO320" s="241"/>
      <c r="AP320" s="241"/>
      <c r="AQ320" s="241"/>
      <c r="AR320" s="241"/>
      <c r="AS320" s="241"/>
      <c r="AT320" s="241"/>
      <c r="AU320" s="230"/>
      <c r="AV320" s="242"/>
      <c r="AW320" s="231"/>
      <c r="AX320" s="857"/>
      <c r="AY320" s="231"/>
      <c r="AZ320" s="231"/>
      <c r="BA320" s="231"/>
      <c r="BB320" s="231"/>
      <c r="BC320" s="231"/>
      <c r="BD320" s="231"/>
      <c r="BE320" s="231"/>
      <c r="BF320" s="269"/>
      <c r="BG320" s="269"/>
      <c r="BH320" s="231"/>
      <c r="BI320" s="231"/>
      <c r="BJ320" s="231"/>
      <c r="BK320" s="231"/>
      <c r="BL320" s="231"/>
      <c r="BM320" s="231"/>
      <c r="BN320" s="230"/>
      <c r="BO320" s="269"/>
      <c r="BP320" s="269"/>
      <c r="BQ320" s="231"/>
      <c r="BR320" s="231"/>
      <c r="BS320" s="231"/>
      <c r="BT320" s="231"/>
      <c r="BU320" s="231"/>
      <c r="BV320" s="231"/>
      <c r="BW320" s="231"/>
      <c r="BX320" s="243"/>
      <c r="BY320" s="244"/>
      <c r="BZ320" s="244"/>
      <c r="CA320" s="244"/>
      <c r="CB320" s="244"/>
      <c r="CC320" s="244"/>
      <c r="CD320" s="244"/>
      <c r="CE320" s="244"/>
      <c r="CF320" s="244"/>
      <c r="CG320" s="244"/>
      <c r="CH320" s="244"/>
      <c r="CI320" s="244"/>
      <c r="CJ320" s="244"/>
      <c r="CK320" s="244"/>
      <c r="CL320" s="244"/>
      <c r="CM320" s="244"/>
      <c r="CN320" s="244"/>
      <c r="CO320" s="245"/>
      <c r="CQ320" s="229"/>
      <c r="CR320" s="231"/>
      <c r="CS320" s="231"/>
      <c r="CT320" s="231"/>
      <c r="CU320" s="231"/>
      <c r="CV320" s="231"/>
      <c r="CW320" s="231"/>
      <c r="CX320" s="231"/>
      <c r="CY320" s="231"/>
      <c r="CZ320" s="231"/>
      <c r="DA320" s="231"/>
      <c r="DB320" s="231"/>
      <c r="DC320" s="269"/>
      <c r="DD320" s="269"/>
      <c r="DE320" s="269"/>
      <c r="DF320" s="231"/>
      <c r="DG320" s="231"/>
      <c r="DH320" s="231"/>
      <c r="DI320" s="231"/>
      <c r="DJ320" s="240"/>
      <c r="DK320" s="240"/>
      <c r="DL320" s="240"/>
      <c r="DM320" s="240"/>
      <c r="DN320" s="240"/>
      <c r="DO320" s="240"/>
      <c r="DP320" s="240"/>
      <c r="DQ320" s="240"/>
      <c r="DR320" s="240"/>
      <c r="DS320" s="271"/>
      <c r="DT320" s="272"/>
      <c r="DU320" s="272"/>
      <c r="DV320" s="272"/>
      <c r="DW320" s="272"/>
      <c r="DX320" s="272"/>
      <c r="DY320" s="272"/>
      <c r="DZ320" s="272"/>
      <c r="EA320" s="272"/>
      <c r="EB320" s="272"/>
      <c r="EC320" s="272"/>
      <c r="ED320" s="272"/>
      <c r="EE320" s="272"/>
      <c r="EF320" s="272"/>
      <c r="EG320" s="272"/>
      <c r="EH320" s="272"/>
      <c r="EI320" s="272"/>
      <c r="EJ320" s="273"/>
      <c r="EL320" s="1408"/>
      <c r="EM320" s="229"/>
      <c r="EN320" s="229"/>
      <c r="EO320" s="229"/>
      <c r="EP320" s="229"/>
      <c r="EQ320" s="229"/>
      <c r="ER320" s="229"/>
      <c r="ES320" s="229"/>
      <c r="ET320" s="229"/>
      <c r="EU320" s="229"/>
      <c r="EW320" s="237"/>
      <c r="EX320" s="237"/>
      <c r="EY320" s="237"/>
      <c r="EZ320" s="237"/>
      <c r="FA320" s="237"/>
      <c r="FB320" s="237"/>
      <c r="FC320" s="237"/>
      <c r="FD320" s="237"/>
      <c r="FE320" s="237"/>
      <c r="FF320" s="237"/>
      <c r="FG320" s="247"/>
      <c r="FH320" s="247"/>
      <c r="FI320" s="247"/>
      <c r="FJ320" s="247"/>
      <c r="FK320" s="247"/>
      <c r="FL320" s="248"/>
      <c r="FN320" s="1362"/>
      <c r="FO320" s="1362"/>
      <c r="FP320" s="1364"/>
      <c r="FQ320" s="1362"/>
      <c r="FR320" s="1363"/>
    </row>
    <row r="321" spans="1:261" s="913" customFormat="1" ht="15.75" customHeight="1" outlineLevel="1" thickBot="1">
      <c r="A321" s="246">
        <v>307010</v>
      </c>
      <c r="B321" s="265"/>
      <c r="C321" s="782"/>
      <c r="F321" s="958">
        <f>SUM(F320:F320)</f>
        <v>0</v>
      </c>
      <c r="G321" s="958">
        <f>SUM(G320:G320)</f>
        <v>0</v>
      </c>
      <c r="H321" s="958">
        <f>SUM(H320:H320)</f>
        <v>0</v>
      </c>
      <c r="I321" s="959"/>
      <c r="J321" s="960"/>
      <c r="K321" s="960"/>
      <c r="L321" s="960"/>
      <c r="M321" s="960"/>
      <c r="N321" s="960"/>
      <c r="O321" s="960"/>
      <c r="P321" s="903"/>
      <c r="Q321" s="958">
        <f>SUM(Q320:Q320)</f>
        <v>0</v>
      </c>
      <c r="R321" s="958">
        <f t="shared" ref="R321:BX321" si="6637">SUM(R320:R320)</f>
        <v>0</v>
      </c>
      <c r="S321" s="958">
        <f t="shared" si="6637"/>
        <v>0</v>
      </c>
      <c r="T321" s="958">
        <f t="shared" si="6637"/>
        <v>0</v>
      </c>
      <c r="U321" s="958">
        <f t="shared" si="6637"/>
        <v>0</v>
      </c>
      <c r="V321" s="958">
        <f t="shared" si="6637"/>
        <v>0</v>
      </c>
      <c r="W321" s="958">
        <f t="shared" si="6637"/>
        <v>0</v>
      </c>
      <c r="X321" s="958">
        <f t="shared" si="6637"/>
        <v>0</v>
      </c>
      <c r="Y321" s="958">
        <f t="shared" si="6637"/>
        <v>0</v>
      </c>
      <c r="Z321" s="958">
        <f t="shared" si="6637"/>
        <v>0</v>
      </c>
      <c r="AA321" s="958">
        <f t="shared" si="6637"/>
        <v>0</v>
      </c>
      <c r="AB321" s="958">
        <f t="shared" si="6637"/>
        <v>0</v>
      </c>
      <c r="AC321" s="958">
        <f t="shared" si="6637"/>
        <v>0</v>
      </c>
      <c r="AD321" s="958">
        <f t="shared" si="6637"/>
        <v>0</v>
      </c>
      <c r="AE321" s="958">
        <f t="shared" si="6637"/>
        <v>0</v>
      </c>
      <c r="AF321" s="958">
        <f t="shared" si="6637"/>
        <v>0</v>
      </c>
      <c r="AG321" s="958">
        <f t="shared" si="6637"/>
        <v>0</v>
      </c>
      <c r="AH321" s="958">
        <f t="shared" si="6637"/>
        <v>0</v>
      </c>
      <c r="AI321" s="958">
        <f t="shared" si="6637"/>
        <v>0</v>
      </c>
      <c r="AJ321" s="958">
        <f t="shared" si="6637"/>
        <v>0</v>
      </c>
      <c r="AK321" s="958">
        <f t="shared" si="6637"/>
        <v>0</v>
      </c>
      <c r="AL321" s="958">
        <f t="shared" si="6637"/>
        <v>0</v>
      </c>
      <c r="AM321" s="958">
        <f t="shared" si="6637"/>
        <v>0</v>
      </c>
      <c r="AN321" s="958">
        <f t="shared" si="6637"/>
        <v>0</v>
      </c>
      <c r="AO321" s="958">
        <f t="shared" si="6637"/>
        <v>0</v>
      </c>
      <c r="AP321" s="958">
        <f t="shared" si="6637"/>
        <v>0</v>
      </c>
      <c r="AQ321" s="958">
        <f t="shared" si="6637"/>
        <v>0</v>
      </c>
      <c r="AR321" s="958">
        <f t="shared" si="6637"/>
        <v>0</v>
      </c>
      <c r="AS321" s="958">
        <f t="shared" si="6637"/>
        <v>0</v>
      </c>
      <c r="AT321" s="958">
        <f t="shared" si="6637"/>
        <v>0</v>
      </c>
      <c r="AU321" s="958">
        <f t="shared" si="6637"/>
        <v>0</v>
      </c>
      <c r="AV321" s="958">
        <f t="shared" si="6637"/>
        <v>0</v>
      </c>
      <c r="AW321" s="1332">
        <f t="shared" si="6637"/>
        <v>0</v>
      </c>
      <c r="AX321" s="958">
        <f t="shared" si="6637"/>
        <v>0</v>
      </c>
      <c r="AY321" s="958">
        <f t="shared" si="6637"/>
        <v>0</v>
      </c>
      <c r="AZ321" s="958">
        <f t="shared" si="6637"/>
        <v>0</v>
      </c>
      <c r="BA321" s="958">
        <f t="shared" si="6637"/>
        <v>0</v>
      </c>
      <c r="BB321" s="958">
        <f t="shared" si="6637"/>
        <v>0</v>
      </c>
      <c r="BC321" s="958">
        <f t="shared" si="6637"/>
        <v>0</v>
      </c>
      <c r="BD321" s="958">
        <f t="shared" si="6637"/>
        <v>0</v>
      </c>
      <c r="BE321" s="958">
        <f t="shared" si="6637"/>
        <v>0</v>
      </c>
      <c r="BF321" s="958">
        <f t="shared" si="6637"/>
        <v>0</v>
      </c>
      <c r="BG321" s="958">
        <f t="shared" si="6637"/>
        <v>0</v>
      </c>
      <c r="BH321" s="958">
        <f t="shared" si="6637"/>
        <v>0</v>
      </c>
      <c r="BI321" s="958">
        <f t="shared" si="6637"/>
        <v>0</v>
      </c>
      <c r="BJ321" s="958">
        <f t="shared" si="6637"/>
        <v>0</v>
      </c>
      <c r="BK321" s="958">
        <f t="shared" si="6637"/>
        <v>0</v>
      </c>
      <c r="BL321" s="958">
        <f t="shared" si="6637"/>
        <v>0</v>
      </c>
      <c r="BM321" s="958">
        <f t="shared" si="6637"/>
        <v>0</v>
      </c>
      <c r="BN321" s="958">
        <f t="shared" si="6637"/>
        <v>0</v>
      </c>
      <c r="BO321" s="958">
        <f t="shared" si="6637"/>
        <v>0</v>
      </c>
      <c r="BP321" s="958">
        <f t="shared" si="6637"/>
        <v>0</v>
      </c>
      <c r="BQ321" s="958">
        <f t="shared" si="6637"/>
        <v>0</v>
      </c>
      <c r="BR321" s="958">
        <f t="shared" si="6637"/>
        <v>0</v>
      </c>
      <c r="BS321" s="958">
        <f t="shared" si="6637"/>
        <v>0</v>
      </c>
      <c r="BT321" s="958">
        <f t="shared" si="6637"/>
        <v>0</v>
      </c>
      <c r="BU321" s="958">
        <f t="shared" si="6637"/>
        <v>0</v>
      </c>
      <c r="BV321" s="958">
        <f t="shared" si="6637"/>
        <v>0</v>
      </c>
      <c r="BW321" s="958">
        <f t="shared" si="6637"/>
        <v>0</v>
      </c>
      <c r="BX321" s="958">
        <f t="shared" si="6637"/>
        <v>0</v>
      </c>
      <c r="BY321" s="958">
        <f>SUM(BY320:BY320)</f>
        <v>0</v>
      </c>
      <c r="BZ321" s="958">
        <f t="shared" ref="BZ321:EK321" si="6638">SUM(BZ320:BZ320)</f>
        <v>0</v>
      </c>
      <c r="CA321" s="958">
        <f t="shared" si="6638"/>
        <v>0</v>
      </c>
      <c r="CB321" s="958">
        <f t="shared" si="6638"/>
        <v>0</v>
      </c>
      <c r="CC321" s="958">
        <f t="shared" si="6638"/>
        <v>0</v>
      </c>
      <c r="CD321" s="958">
        <f t="shared" si="6638"/>
        <v>0</v>
      </c>
      <c r="CE321" s="958">
        <f t="shared" si="6638"/>
        <v>0</v>
      </c>
      <c r="CF321" s="958">
        <f t="shared" si="6638"/>
        <v>0</v>
      </c>
      <c r="CG321" s="958">
        <f t="shared" si="6638"/>
        <v>0</v>
      </c>
      <c r="CH321" s="958">
        <f t="shared" si="6638"/>
        <v>0</v>
      </c>
      <c r="CI321" s="958">
        <f t="shared" si="6638"/>
        <v>0</v>
      </c>
      <c r="CJ321" s="958">
        <f t="shared" si="6638"/>
        <v>0</v>
      </c>
      <c r="CK321" s="958">
        <f t="shared" si="6638"/>
        <v>0</v>
      </c>
      <c r="CL321" s="958">
        <f t="shared" si="6638"/>
        <v>0</v>
      </c>
      <c r="CM321" s="958">
        <f t="shared" si="6638"/>
        <v>0</v>
      </c>
      <c r="CN321" s="958">
        <f t="shared" si="6638"/>
        <v>0</v>
      </c>
      <c r="CO321" s="958">
        <f t="shared" si="6638"/>
        <v>0</v>
      </c>
      <c r="CP321" s="958">
        <f t="shared" si="6638"/>
        <v>0</v>
      </c>
      <c r="CQ321" s="958">
        <f t="shared" si="6638"/>
        <v>0</v>
      </c>
      <c r="CR321" s="958">
        <f t="shared" si="6638"/>
        <v>0</v>
      </c>
      <c r="CS321" s="958">
        <f t="shared" si="6638"/>
        <v>0</v>
      </c>
      <c r="CT321" s="958">
        <f t="shared" si="6638"/>
        <v>0</v>
      </c>
      <c r="CU321" s="958">
        <f t="shared" si="6638"/>
        <v>0</v>
      </c>
      <c r="CV321" s="958">
        <f t="shared" si="6638"/>
        <v>0</v>
      </c>
      <c r="CW321" s="958">
        <f t="shared" si="6638"/>
        <v>0</v>
      </c>
      <c r="CX321" s="958">
        <f t="shared" si="6638"/>
        <v>0</v>
      </c>
      <c r="CY321" s="958">
        <f t="shared" si="6638"/>
        <v>0</v>
      </c>
      <c r="CZ321" s="958">
        <f t="shared" si="6638"/>
        <v>0</v>
      </c>
      <c r="DA321" s="958">
        <f t="shared" si="6638"/>
        <v>0</v>
      </c>
      <c r="DB321" s="958">
        <f t="shared" si="6638"/>
        <v>0</v>
      </c>
      <c r="DC321" s="958">
        <f t="shared" si="6638"/>
        <v>0</v>
      </c>
      <c r="DD321" s="958">
        <f t="shared" si="6638"/>
        <v>0</v>
      </c>
      <c r="DE321" s="958">
        <f t="shared" si="6638"/>
        <v>0</v>
      </c>
      <c r="DF321" s="958">
        <f t="shared" si="6638"/>
        <v>0</v>
      </c>
      <c r="DG321" s="958">
        <f t="shared" si="6638"/>
        <v>0</v>
      </c>
      <c r="DH321" s="958">
        <f t="shared" si="6638"/>
        <v>0</v>
      </c>
      <c r="DI321" s="958">
        <f t="shared" si="6638"/>
        <v>0</v>
      </c>
      <c r="DJ321" s="958">
        <f t="shared" si="6638"/>
        <v>0</v>
      </c>
      <c r="DK321" s="958">
        <f t="shared" si="6638"/>
        <v>0</v>
      </c>
      <c r="DL321" s="958">
        <f t="shared" si="6638"/>
        <v>0</v>
      </c>
      <c r="DM321" s="958">
        <f t="shared" si="6638"/>
        <v>0</v>
      </c>
      <c r="DN321" s="958">
        <f t="shared" si="6638"/>
        <v>0</v>
      </c>
      <c r="DO321" s="958">
        <f t="shared" si="6638"/>
        <v>0</v>
      </c>
      <c r="DP321" s="958">
        <f t="shared" si="6638"/>
        <v>0</v>
      </c>
      <c r="DQ321" s="958">
        <f t="shared" si="6638"/>
        <v>0</v>
      </c>
      <c r="DR321" s="958">
        <f t="shared" si="6638"/>
        <v>0</v>
      </c>
      <c r="DS321" s="958">
        <f t="shared" si="6638"/>
        <v>0</v>
      </c>
      <c r="DT321" s="958">
        <f t="shared" si="6638"/>
        <v>0</v>
      </c>
      <c r="DU321" s="958">
        <f t="shared" si="6638"/>
        <v>0</v>
      </c>
      <c r="DV321" s="958">
        <f t="shared" si="6638"/>
        <v>0</v>
      </c>
      <c r="DW321" s="958">
        <f t="shared" si="6638"/>
        <v>0</v>
      </c>
      <c r="DX321" s="958">
        <f t="shared" si="6638"/>
        <v>0</v>
      </c>
      <c r="DY321" s="958">
        <f t="shared" si="6638"/>
        <v>0</v>
      </c>
      <c r="DZ321" s="958">
        <f t="shared" si="6638"/>
        <v>0</v>
      </c>
      <c r="EA321" s="958">
        <f t="shared" si="6638"/>
        <v>0</v>
      </c>
      <c r="EB321" s="958">
        <f t="shared" si="6638"/>
        <v>0</v>
      </c>
      <c r="EC321" s="958">
        <f t="shared" si="6638"/>
        <v>0</v>
      </c>
      <c r="ED321" s="958">
        <f t="shared" si="6638"/>
        <v>0</v>
      </c>
      <c r="EE321" s="958">
        <f t="shared" si="6638"/>
        <v>0</v>
      </c>
      <c r="EF321" s="958">
        <f t="shared" si="6638"/>
        <v>0</v>
      </c>
      <c r="EG321" s="958">
        <f t="shared" si="6638"/>
        <v>0</v>
      </c>
      <c r="EH321" s="958">
        <f t="shared" si="6638"/>
        <v>0</v>
      </c>
      <c r="EI321" s="958">
        <f t="shared" si="6638"/>
        <v>0</v>
      </c>
      <c r="EJ321" s="958">
        <f t="shared" si="6638"/>
        <v>0</v>
      </c>
      <c r="EK321" s="958">
        <f t="shared" si="6638"/>
        <v>0</v>
      </c>
      <c r="EL321" s="958">
        <f t="shared" ref="EL321:FF321" si="6639">SUM(EL320:EL320)</f>
        <v>0</v>
      </c>
      <c r="EM321" s="958">
        <f t="shared" si="6639"/>
        <v>0</v>
      </c>
      <c r="EN321" s="958">
        <f t="shared" si="6639"/>
        <v>0</v>
      </c>
      <c r="EO321" s="958">
        <f t="shared" si="6639"/>
        <v>0</v>
      </c>
      <c r="EP321" s="958">
        <f t="shared" si="6639"/>
        <v>0</v>
      </c>
      <c r="EQ321" s="958">
        <f t="shared" si="6639"/>
        <v>0</v>
      </c>
      <c r="ER321" s="958">
        <f t="shared" si="6639"/>
        <v>0</v>
      </c>
      <c r="ES321" s="958">
        <f t="shared" si="6639"/>
        <v>0</v>
      </c>
      <c r="ET321" s="958">
        <f t="shared" si="6639"/>
        <v>0</v>
      </c>
      <c r="EU321" s="958">
        <f t="shared" si="6639"/>
        <v>0</v>
      </c>
      <c r="EV321" s="958">
        <f t="shared" si="6639"/>
        <v>0</v>
      </c>
      <c r="EW321" s="958">
        <f t="shared" si="6639"/>
        <v>0</v>
      </c>
      <c r="EX321" s="958">
        <f t="shared" si="6639"/>
        <v>0</v>
      </c>
      <c r="EY321" s="958">
        <f t="shared" si="6639"/>
        <v>0</v>
      </c>
      <c r="EZ321" s="958">
        <f t="shared" si="6639"/>
        <v>0</v>
      </c>
      <c r="FA321" s="958">
        <f t="shared" si="6639"/>
        <v>0</v>
      </c>
      <c r="FB321" s="958">
        <f t="shared" si="6639"/>
        <v>0</v>
      </c>
      <c r="FC321" s="958">
        <f t="shared" si="6639"/>
        <v>0</v>
      </c>
      <c r="FD321" s="958">
        <f t="shared" si="6639"/>
        <v>0</v>
      </c>
      <c r="FE321" s="958">
        <f t="shared" si="6639"/>
        <v>0</v>
      </c>
      <c r="FF321" s="958">
        <f t="shared" si="6639"/>
        <v>0</v>
      </c>
      <c r="FG321" s="875"/>
      <c r="FH321" s="875"/>
      <c r="FI321" s="875"/>
      <c r="FJ321" s="875"/>
      <c r="FK321" s="875"/>
      <c r="FL321" s="875"/>
      <c r="FM321" s="846"/>
    </row>
    <row r="322" spans="1:261" s="913" customFormat="1" ht="15.75" customHeight="1" outlineLevel="1" thickTop="1">
      <c r="B322" s="265"/>
      <c r="C322" s="782"/>
      <c r="F322" s="959"/>
      <c r="G322" s="959"/>
      <c r="H322" s="959"/>
      <c r="I322" s="959"/>
      <c r="J322" s="960"/>
      <c r="K322" s="960"/>
      <c r="L322" s="960"/>
      <c r="M322" s="960"/>
      <c r="N322" s="960"/>
      <c r="O322" s="960"/>
      <c r="P322" s="903"/>
      <c r="Q322" s="959"/>
      <c r="R322" s="959"/>
      <c r="S322" s="959"/>
      <c r="T322" s="959"/>
      <c r="U322" s="959"/>
      <c r="V322" s="959"/>
      <c r="W322" s="959"/>
      <c r="X322" s="959"/>
      <c r="Y322" s="959"/>
      <c r="Z322" s="959"/>
      <c r="AA322" s="959"/>
      <c r="AB322" s="959"/>
      <c r="AC322" s="959"/>
      <c r="AD322" s="959"/>
      <c r="AE322" s="959"/>
      <c r="AF322" s="959"/>
      <c r="AG322" s="959"/>
      <c r="AH322" s="959"/>
      <c r="AI322" s="959"/>
      <c r="AJ322" s="959"/>
      <c r="AK322" s="959"/>
      <c r="AL322" s="959"/>
      <c r="AM322" s="959"/>
      <c r="AN322" s="959"/>
      <c r="AO322" s="959"/>
      <c r="AP322" s="959"/>
      <c r="AQ322" s="959"/>
      <c r="AR322" s="959"/>
      <c r="AS322" s="959"/>
      <c r="AT322" s="959"/>
      <c r="AU322" s="959"/>
      <c r="AV322" s="959"/>
      <c r="AW322" s="1327"/>
      <c r="AX322" s="959"/>
      <c r="AY322" s="959"/>
      <c r="AZ322" s="959"/>
      <c r="BA322" s="959"/>
      <c r="BB322" s="959"/>
      <c r="BC322" s="959"/>
      <c r="BD322" s="959"/>
      <c r="BE322" s="959"/>
      <c r="BF322" s="959"/>
      <c r="BG322" s="959"/>
      <c r="BH322" s="959"/>
      <c r="BI322" s="959"/>
      <c r="BJ322" s="959"/>
      <c r="BK322" s="959"/>
      <c r="BL322" s="959"/>
      <c r="BM322" s="959"/>
      <c r="BN322" s="959"/>
      <c r="BO322" s="959"/>
      <c r="BP322" s="959"/>
      <c r="BQ322" s="959"/>
      <c r="BR322" s="959"/>
      <c r="BS322" s="959"/>
      <c r="BT322" s="959"/>
      <c r="BU322" s="959"/>
      <c r="BV322" s="959"/>
      <c r="BW322" s="959"/>
      <c r="BX322" s="959"/>
      <c r="BY322" s="959"/>
      <c r="BZ322" s="959"/>
      <c r="CA322" s="959"/>
      <c r="CB322" s="959"/>
      <c r="CC322" s="959"/>
      <c r="CD322" s="959"/>
      <c r="CE322" s="959"/>
      <c r="CF322" s="959"/>
      <c r="CG322" s="959"/>
      <c r="CH322" s="959"/>
      <c r="CI322" s="959"/>
      <c r="CJ322" s="959"/>
      <c r="CK322" s="959"/>
      <c r="CL322" s="959"/>
      <c r="CM322" s="959"/>
      <c r="CN322" s="959"/>
      <c r="CO322" s="959"/>
      <c r="CP322" s="959"/>
      <c r="CQ322" s="959"/>
      <c r="CR322" s="959"/>
      <c r="CS322" s="959"/>
      <c r="CT322" s="959"/>
      <c r="CU322" s="959"/>
      <c r="CV322" s="959"/>
      <c r="CW322" s="959"/>
      <c r="CX322" s="959"/>
      <c r="CY322" s="959"/>
      <c r="CZ322" s="959"/>
      <c r="DA322" s="959"/>
      <c r="DB322" s="959"/>
      <c r="DC322" s="959"/>
      <c r="DD322" s="959"/>
      <c r="DE322" s="959"/>
      <c r="DF322" s="959"/>
      <c r="DG322" s="959"/>
      <c r="DH322" s="959"/>
      <c r="DI322" s="959"/>
      <c r="DJ322" s="959"/>
      <c r="DK322" s="959"/>
      <c r="DL322" s="959"/>
      <c r="DM322" s="959"/>
      <c r="DN322" s="959"/>
      <c r="DO322" s="959"/>
      <c r="DP322" s="959"/>
      <c r="DQ322" s="959"/>
      <c r="DR322" s="959"/>
      <c r="DS322" s="959"/>
      <c r="DT322" s="959"/>
      <c r="DU322" s="959"/>
      <c r="DV322" s="959"/>
      <c r="DW322" s="959"/>
      <c r="DX322" s="959"/>
      <c r="DY322" s="959"/>
      <c r="DZ322" s="959"/>
      <c r="EA322" s="959"/>
      <c r="EB322" s="959"/>
      <c r="EC322" s="959"/>
      <c r="ED322" s="959"/>
      <c r="EE322" s="959"/>
      <c r="EF322" s="959"/>
      <c r="EG322" s="959"/>
      <c r="EH322" s="959"/>
      <c r="EI322" s="959"/>
      <c r="EJ322" s="959"/>
      <c r="EK322" s="959"/>
      <c r="EL322" s="959"/>
      <c r="EM322" s="959"/>
      <c r="EN322" s="959"/>
      <c r="EO322" s="959"/>
      <c r="EP322" s="959"/>
      <c r="EQ322" s="959"/>
      <c r="ER322" s="959"/>
      <c r="ES322" s="959"/>
      <c r="ET322" s="959"/>
      <c r="EU322" s="959"/>
      <c r="EV322" s="959"/>
      <c r="EW322" s="959"/>
      <c r="EX322" s="959"/>
      <c r="EY322" s="959"/>
      <c r="EZ322" s="959"/>
      <c r="FA322" s="959"/>
      <c r="FB322" s="959"/>
      <c r="FC322" s="959"/>
      <c r="FD322" s="959"/>
      <c r="FE322" s="959"/>
      <c r="FF322" s="959"/>
      <c r="FG322" s="875"/>
      <c r="FH322" s="875"/>
      <c r="FI322" s="875"/>
      <c r="FJ322" s="875"/>
      <c r="FK322" s="875"/>
      <c r="FL322" s="875"/>
      <c r="FM322" s="846"/>
    </row>
    <row r="323" spans="1:261" s="846" customFormat="1" ht="15.75" customHeight="1" outlineLevel="1">
      <c r="B323" s="835"/>
      <c r="C323" s="778"/>
      <c r="D323" s="775"/>
      <c r="E323" s="835"/>
      <c r="F323" s="877"/>
      <c r="G323" s="872"/>
      <c r="H323" s="872"/>
      <c r="I323" s="872"/>
      <c r="J323" s="950"/>
      <c r="K323" s="950"/>
      <c r="L323" s="950"/>
      <c r="M323" s="950"/>
      <c r="N323" s="942"/>
      <c r="O323" s="942"/>
      <c r="P323" s="849"/>
      <c r="Q323" s="906"/>
      <c r="R323" s="872"/>
      <c r="S323" s="872"/>
      <c r="T323" s="872"/>
      <c r="U323" s="872"/>
      <c r="V323" s="872"/>
      <c r="W323" s="872"/>
      <c r="X323" s="872"/>
      <c r="Y323" s="872"/>
      <c r="Z323" s="872"/>
      <c r="AA323" s="872"/>
      <c r="AB323" s="872"/>
      <c r="AC323" s="872"/>
      <c r="AD323" s="872"/>
      <c r="AE323" s="872"/>
      <c r="AF323" s="872"/>
      <c r="AG323" s="872"/>
      <c r="AH323" s="872"/>
      <c r="AI323" s="872"/>
      <c r="AJ323" s="872"/>
      <c r="AK323" s="872"/>
      <c r="AL323" s="872"/>
      <c r="AM323" s="872"/>
      <c r="AN323" s="872"/>
      <c r="AO323" s="872"/>
      <c r="AP323" s="872"/>
      <c r="AQ323" s="872"/>
      <c r="AR323" s="872"/>
      <c r="AS323" s="872"/>
      <c r="AT323" s="872"/>
      <c r="AU323" s="872"/>
      <c r="AV323" s="965"/>
      <c r="AW323" s="872"/>
      <c r="AX323" s="872"/>
      <c r="AY323" s="872"/>
      <c r="AZ323" s="872"/>
      <c r="BA323" s="872"/>
      <c r="BB323" s="872"/>
      <c r="BC323" s="872"/>
      <c r="BD323" s="872"/>
      <c r="BE323" s="872"/>
      <c r="BF323" s="872"/>
      <c r="BG323" s="872"/>
      <c r="BH323" s="872"/>
      <c r="BI323" s="872"/>
      <c r="BJ323" s="872"/>
      <c r="BK323" s="872"/>
      <c r="BL323" s="872"/>
      <c r="BM323" s="872"/>
      <c r="BN323" s="872"/>
      <c r="BO323" s="872"/>
      <c r="BP323" s="872"/>
      <c r="BQ323" s="872"/>
      <c r="BR323" s="872"/>
      <c r="BS323" s="872"/>
      <c r="BT323" s="872"/>
      <c r="BU323" s="872"/>
      <c r="BV323" s="872"/>
      <c r="BW323" s="872"/>
      <c r="BX323" s="872"/>
      <c r="BY323" s="872"/>
      <c r="BZ323" s="872"/>
      <c r="CA323" s="872"/>
      <c r="CB323" s="872"/>
      <c r="CC323" s="872"/>
      <c r="CD323" s="872"/>
      <c r="CE323" s="872"/>
      <c r="CF323" s="872"/>
      <c r="CG323" s="872"/>
      <c r="CH323" s="872"/>
      <c r="CI323" s="872"/>
      <c r="CJ323" s="872"/>
      <c r="CK323" s="872"/>
      <c r="CL323" s="872"/>
      <c r="CM323" s="872"/>
      <c r="CN323" s="872"/>
      <c r="CO323" s="872"/>
      <c r="CR323" s="906"/>
      <c r="CS323" s="906"/>
      <c r="CT323" s="906"/>
      <c r="CU323" s="906"/>
      <c r="CV323" s="906"/>
      <c r="CW323" s="906"/>
      <c r="CX323" s="906"/>
      <c r="CY323" s="906"/>
      <c r="CZ323" s="906"/>
      <c r="DA323" s="906"/>
      <c r="DB323" s="906"/>
      <c r="DC323" s="906"/>
      <c r="DD323" s="906"/>
      <c r="DE323" s="906"/>
      <c r="DF323" s="906"/>
      <c r="DG323" s="906"/>
      <c r="DH323" s="906"/>
      <c r="DI323" s="906"/>
      <c r="DJ323" s="906"/>
      <c r="DK323" s="906"/>
      <c r="DL323" s="906"/>
      <c r="DM323" s="906"/>
      <c r="DN323" s="906"/>
      <c r="DO323" s="906"/>
      <c r="DP323" s="906"/>
      <c r="DQ323" s="906"/>
      <c r="DR323" s="906"/>
      <c r="DS323" s="906"/>
      <c r="DT323" s="906"/>
      <c r="DU323" s="906"/>
      <c r="DV323" s="906"/>
      <c r="DW323" s="906"/>
      <c r="DX323" s="906"/>
      <c r="DY323" s="906"/>
      <c r="DZ323" s="906"/>
      <c r="EA323" s="906"/>
      <c r="EB323" s="906"/>
      <c r="EC323" s="906"/>
      <c r="ED323" s="906"/>
      <c r="EE323" s="906"/>
      <c r="EF323" s="906"/>
      <c r="EG323" s="906"/>
      <c r="EH323" s="906"/>
      <c r="EI323" s="906"/>
      <c r="EJ323" s="906"/>
      <c r="EL323" s="959"/>
      <c r="EM323" s="906"/>
      <c r="EN323" s="906"/>
      <c r="EO323" s="959"/>
      <c r="EP323" s="906"/>
      <c r="EQ323" s="906"/>
      <c r="ER323" s="959"/>
      <c r="ES323" s="906"/>
      <c r="ET323" s="906"/>
      <c r="EU323" s="906"/>
      <c r="EW323" s="906"/>
      <c r="EX323" s="906"/>
      <c r="EY323" s="906"/>
      <c r="EZ323" s="906"/>
      <c r="FA323" s="906"/>
      <c r="FB323" s="906"/>
      <c r="FC323" s="906"/>
      <c r="FD323" s="906"/>
      <c r="FE323" s="906"/>
      <c r="FF323" s="906"/>
      <c r="FG323" s="875"/>
      <c r="FH323" s="875"/>
      <c r="FI323" s="875"/>
      <c r="FJ323" s="875"/>
      <c r="FK323" s="875"/>
      <c r="FL323" s="875"/>
    </row>
    <row r="324" spans="1:261" s="246" customFormat="1" ht="15.75" customHeight="1" outlineLevel="1">
      <c r="B324" s="265"/>
      <c r="C324" s="778"/>
      <c r="D324" s="913"/>
      <c r="F324" s="955"/>
      <c r="G324" s="955"/>
      <c r="H324" s="955"/>
      <c r="I324" s="955"/>
      <c r="J324" s="961"/>
      <c r="K324" s="961"/>
      <c r="L324" s="961"/>
      <c r="M324" s="961"/>
      <c r="N324" s="961"/>
      <c r="O324" s="961"/>
      <c r="P324" s="235"/>
      <c r="Q324" s="955"/>
      <c r="R324" s="955"/>
      <c r="S324" s="955"/>
      <c r="T324" s="955"/>
      <c r="U324" s="955"/>
      <c r="V324" s="955"/>
      <c r="W324" s="955"/>
      <c r="X324" s="955"/>
      <c r="Y324" s="955"/>
      <c r="Z324" s="955"/>
      <c r="AA324" s="955"/>
      <c r="AB324" s="955"/>
      <c r="AC324" s="955"/>
      <c r="AD324" s="955"/>
      <c r="AE324" s="955"/>
      <c r="AF324" s="955"/>
      <c r="AG324" s="955"/>
      <c r="AH324" s="955"/>
      <c r="AI324" s="955"/>
      <c r="AJ324" s="955"/>
      <c r="AK324" s="955"/>
      <c r="AL324" s="955"/>
      <c r="AM324" s="955"/>
      <c r="AN324" s="955"/>
      <c r="AO324" s="955"/>
      <c r="AP324" s="955"/>
      <c r="AQ324" s="955"/>
      <c r="AR324" s="955"/>
      <c r="AS324" s="955"/>
      <c r="AT324" s="955"/>
      <c r="AU324" s="955"/>
      <c r="AV324" s="955"/>
      <c r="AW324" s="955"/>
      <c r="AX324" s="955"/>
      <c r="AY324" s="955"/>
      <c r="AZ324" s="955"/>
      <c r="BA324" s="955"/>
      <c r="BB324" s="955"/>
      <c r="BC324" s="955"/>
      <c r="BD324" s="955"/>
      <c r="BE324" s="955"/>
      <c r="BF324" s="955"/>
      <c r="BG324" s="955"/>
      <c r="BH324" s="955"/>
      <c r="BI324" s="955"/>
      <c r="BJ324" s="955"/>
      <c r="BK324" s="955"/>
      <c r="BL324" s="955"/>
      <c r="BM324" s="955"/>
      <c r="BN324" s="955"/>
      <c r="BO324" s="955"/>
      <c r="BP324" s="955"/>
      <c r="BQ324" s="955"/>
      <c r="BR324" s="955"/>
      <c r="BS324" s="955"/>
      <c r="BT324" s="955"/>
      <c r="BU324" s="955"/>
      <c r="BV324" s="955"/>
      <c r="BW324" s="955"/>
      <c r="BX324" s="955"/>
      <c r="BY324" s="955"/>
      <c r="BZ324" s="955"/>
      <c r="CA324" s="955"/>
      <c r="CB324" s="955"/>
      <c r="CC324" s="955"/>
      <c r="CD324" s="955"/>
      <c r="CE324" s="955"/>
      <c r="CF324" s="955"/>
      <c r="CG324" s="955"/>
      <c r="CH324" s="955"/>
      <c r="CI324" s="955"/>
      <c r="CJ324" s="955"/>
      <c r="CK324" s="955"/>
      <c r="CL324" s="955"/>
      <c r="CM324" s="955"/>
      <c r="CN324" s="955"/>
      <c r="CO324" s="955"/>
      <c r="CP324" s="955"/>
      <c r="CQ324" s="955"/>
      <c r="CR324" s="955"/>
      <c r="CS324" s="955"/>
      <c r="CT324" s="955"/>
      <c r="CU324" s="955"/>
      <c r="CV324" s="955"/>
      <c r="CW324" s="955"/>
      <c r="CX324" s="955"/>
      <c r="CY324" s="955"/>
      <c r="CZ324" s="955"/>
      <c r="DA324" s="955"/>
      <c r="DB324" s="955"/>
      <c r="DC324" s="955"/>
      <c r="DD324" s="955"/>
      <c r="DE324" s="955"/>
      <c r="DF324" s="955"/>
      <c r="DG324" s="955"/>
      <c r="DH324" s="955"/>
      <c r="DI324" s="955"/>
      <c r="DJ324" s="955"/>
      <c r="DK324" s="955"/>
      <c r="DL324" s="955"/>
      <c r="DM324" s="955"/>
      <c r="DN324" s="955"/>
      <c r="DO324" s="955"/>
      <c r="DP324" s="955"/>
      <c r="DQ324" s="955"/>
      <c r="DR324" s="955"/>
      <c r="DS324" s="955"/>
      <c r="DT324" s="955"/>
      <c r="DU324" s="955"/>
      <c r="DV324" s="955"/>
      <c r="DW324" s="955"/>
      <c r="DX324" s="955"/>
      <c r="DY324" s="955"/>
      <c r="DZ324" s="955"/>
      <c r="EA324" s="955"/>
      <c r="EB324" s="955"/>
      <c r="EC324" s="955"/>
      <c r="ED324" s="955"/>
      <c r="EE324" s="955"/>
      <c r="EF324" s="955"/>
      <c r="EG324" s="955"/>
      <c r="EH324" s="955"/>
      <c r="EI324" s="955"/>
      <c r="EJ324" s="955"/>
      <c r="EK324" s="955"/>
      <c r="EL324" s="955"/>
      <c r="EM324" s="955"/>
      <c r="EN324" s="955"/>
      <c r="EO324" s="955"/>
      <c r="EP324" s="955"/>
      <c r="EQ324" s="955"/>
      <c r="ER324" s="955"/>
      <c r="ES324" s="955"/>
      <c r="ET324" s="955"/>
      <c r="EU324" s="955"/>
      <c r="EV324" s="913"/>
      <c r="EW324" s="955"/>
      <c r="EX324" s="955"/>
      <c r="EY324" s="955"/>
      <c r="EZ324" s="955"/>
      <c r="FA324" s="955"/>
      <c r="FB324" s="955"/>
      <c r="FC324" s="955"/>
      <c r="FD324" s="955"/>
      <c r="FE324" s="955"/>
      <c r="FF324" s="955"/>
      <c r="FG324" s="875"/>
      <c r="FH324" s="875"/>
      <c r="FI324" s="875"/>
      <c r="FJ324" s="875"/>
      <c r="FK324" s="875"/>
      <c r="FL324" s="875"/>
      <c r="FM324" s="846"/>
    </row>
    <row r="325" spans="1:261" s="246" customFormat="1" ht="15.75" customHeight="1" outlineLevel="1">
      <c r="B325" s="265"/>
      <c r="C325" s="836" t="s">
        <v>150</v>
      </c>
      <c r="D325" s="913" t="s">
        <v>2</v>
      </c>
      <c r="F325" s="955"/>
      <c r="G325" s="955"/>
      <c r="H325" s="955"/>
      <c r="I325" s="955"/>
      <c r="J325" s="961"/>
      <c r="K325" s="961"/>
      <c r="L325" s="961"/>
      <c r="M325" s="961"/>
      <c r="N325" s="961"/>
      <c r="O325" s="961"/>
      <c r="P325" s="235"/>
      <c r="Q325" s="955"/>
      <c r="R325" s="955"/>
      <c r="S325" s="955"/>
      <c r="T325" s="955"/>
      <c r="U325" s="955"/>
      <c r="V325" s="955"/>
      <c r="W325" s="955"/>
      <c r="X325" s="955"/>
      <c r="Y325" s="955"/>
      <c r="Z325" s="955"/>
      <c r="AA325" s="955"/>
      <c r="AB325" s="955"/>
      <c r="AC325" s="955"/>
      <c r="AD325" s="955"/>
      <c r="AE325" s="955"/>
      <c r="AF325" s="955"/>
      <c r="AG325" s="955"/>
      <c r="AH325" s="955"/>
      <c r="AI325" s="955"/>
      <c r="AJ325" s="955"/>
      <c r="AK325" s="955"/>
      <c r="AL325" s="955"/>
      <c r="AM325" s="955"/>
      <c r="AN325" s="955"/>
      <c r="AO325" s="955"/>
      <c r="AP325" s="955"/>
      <c r="AQ325" s="955"/>
      <c r="AR325" s="955"/>
      <c r="AS325" s="955"/>
      <c r="AT325" s="955"/>
      <c r="AU325" s="955"/>
      <c r="AV325" s="955"/>
      <c r="AW325" s="955"/>
      <c r="AX325" s="955"/>
      <c r="AY325" s="955"/>
      <c r="AZ325" s="955"/>
      <c r="BA325" s="955"/>
      <c r="BB325" s="955"/>
      <c r="BC325" s="955"/>
      <c r="BD325" s="955"/>
      <c r="BE325" s="955"/>
      <c r="BF325" s="955"/>
      <c r="BG325" s="955"/>
      <c r="BH325" s="955"/>
      <c r="BI325" s="955"/>
      <c r="BJ325" s="955"/>
      <c r="BK325" s="955"/>
      <c r="BL325" s="955"/>
      <c r="BM325" s="955"/>
      <c r="BN325" s="955"/>
      <c r="BO325" s="955"/>
      <c r="BP325" s="955"/>
      <c r="BQ325" s="955"/>
      <c r="BR325" s="955"/>
      <c r="BS325" s="955"/>
      <c r="BT325" s="955"/>
      <c r="BU325" s="955"/>
      <c r="BV325" s="955"/>
      <c r="BW325" s="955"/>
      <c r="BX325" s="955"/>
      <c r="BY325" s="955"/>
      <c r="BZ325" s="955"/>
      <c r="CA325" s="955"/>
      <c r="CB325" s="955"/>
      <c r="CC325" s="955"/>
      <c r="CD325" s="955"/>
      <c r="CE325" s="955"/>
      <c r="CF325" s="955"/>
      <c r="CG325" s="955"/>
      <c r="CH325" s="955"/>
      <c r="CI325" s="955"/>
      <c r="CJ325" s="955"/>
      <c r="CK325" s="955"/>
      <c r="CL325" s="955"/>
      <c r="CM325" s="955"/>
      <c r="CN325" s="955"/>
      <c r="CO325" s="955"/>
      <c r="CP325" s="955"/>
      <c r="CQ325" s="955"/>
      <c r="CR325" s="955"/>
      <c r="CS325" s="955"/>
      <c r="CT325" s="955"/>
      <c r="CU325" s="955"/>
      <c r="CV325" s="955"/>
      <c r="CW325" s="955"/>
      <c r="CX325" s="955"/>
      <c r="CY325" s="955"/>
      <c r="CZ325" s="955"/>
      <c r="DA325" s="955"/>
      <c r="DB325" s="955"/>
      <c r="DC325" s="955"/>
      <c r="DD325" s="955"/>
      <c r="DE325" s="955"/>
      <c r="DF325" s="955"/>
      <c r="DG325" s="955"/>
      <c r="DH325" s="955"/>
      <c r="DI325" s="955"/>
      <c r="DJ325" s="955"/>
      <c r="DK325" s="955"/>
      <c r="DL325" s="955"/>
      <c r="DM325" s="955"/>
      <c r="DN325" s="955"/>
      <c r="DO325" s="955"/>
      <c r="DP325" s="955"/>
      <c r="DQ325" s="955"/>
      <c r="DR325" s="955"/>
      <c r="DS325" s="955"/>
      <c r="DT325" s="955"/>
      <c r="DU325" s="955"/>
      <c r="DV325" s="955"/>
      <c r="DW325" s="955"/>
      <c r="DX325" s="955"/>
      <c r="DY325" s="955"/>
      <c r="DZ325" s="955"/>
      <c r="EA325" s="955"/>
      <c r="EB325" s="955"/>
      <c r="EC325" s="955"/>
      <c r="ED325" s="955"/>
      <c r="EE325" s="955"/>
      <c r="EF325" s="955"/>
      <c r="EG325" s="955"/>
      <c r="EH325" s="955"/>
      <c r="EI325" s="955"/>
      <c r="EJ325" s="955"/>
      <c r="EK325" s="955"/>
      <c r="EL325" s="955"/>
      <c r="EM325" s="955"/>
      <c r="EN325" s="955"/>
      <c r="EO325" s="955"/>
      <c r="EP325" s="955"/>
      <c r="EQ325" s="955"/>
      <c r="ER325" s="955"/>
      <c r="ES325" s="955"/>
      <c r="ET325" s="955"/>
      <c r="EU325" s="955"/>
      <c r="EV325" s="913"/>
      <c r="EW325" s="955"/>
      <c r="EX325" s="955"/>
      <c r="EY325" s="955"/>
      <c r="EZ325" s="955"/>
      <c r="FA325" s="955"/>
      <c r="FB325" s="955"/>
      <c r="FC325" s="955"/>
      <c r="FD325" s="955"/>
      <c r="FE325" s="955"/>
      <c r="FF325" s="955"/>
      <c r="FG325" s="875"/>
      <c r="FH325" s="875"/>
      <c r="FI325" s="875"/>
      <c r="FJ325" s="875"/>
      <c r="FK325" s="875"/>
      <c r="FL325" s="875"/>
      <c r="FM325" s="846"/>
    </row>
    <row r="326" spans="1:261" s="246" customFormat="1" ht="15" customHeight="1" outlineLevel="1">
      <c r="B326" s="302"/>
      <c r="C326" s="174"/>
      <c r="D326" s="228"/>
      <c r="E326" s="229"/>
      <c r="F326" s="231"/>
      <c r="G326" s="230"/>
      <c r="H326" s="962"/>
      <c r="I326" s="231"/>
      <c r="J326" s="234"/>
      <c r="K326" s="912"/>
      <c r="L326" s="234"/>
      <c r="M326" s="234"/>
      <c r="N326" s="234"/>
      <c r="O326" s="234"/>
      <c r="P326" s="903"/>
      <c r="Q326" s="236"/>
      <c r="R326" s="231"/>
      <c r="S326" s="297"/>
      <c r="T326" s="269"/>
      <c r="U326" s="297"/>
      <c r="V326" s="269"/>
      <c r="W326" s="297"/>
      <c r="X326" s="231"/>
      <c r="Y326" s="237"/>
      <c r="Z326" s="231"/>
      <c r="AA326" s="238"/>
      <c r="AB326" s="231"/>
      <c r="AC326" s="239"/>
      <c r="AD326" s="240"/>
      <c r="AE326" s="239"/>
      <c r="AF326" s="240"/>
      <c r="AG326" s="240"/>
      <c r="AH326" s="240"/>
      <c r="AI326" s="239"/>
      <c r="AJ326" s="240"/>
      <c r="AK326" s="241"/>
      <c r="AL326" s="241"/>
      <c r="AM326" s="241"/>
      <c r="AN326" s="241"/>
      <c r="AO326" s="241"/>
      <c r="AP326" s="241"/>
      <c r="AQ326" s="241"/>
      <c r="AR326" s="241"/>
      <c r="AS326" s="241"/>
      <c r="AT326" s="241"/>
      <c r="AU326" s="230"/>
      <c r="AV326" s="242"/>
      <c r="AW326" s="231"/>
      <c r="AX326" s="857"/>
      <c r="AY326" s="231"/>
      <c r="AZ326" s="231"/>
      <c r="BA326" s="231"/>
      <c r="BB326" s="231"/>
      <c r="BC326" s="231"/>
      <c r="BD326" s="231"/>
      <c r="BE326" s="231"/>
      <c r="BF326" s="269"/>
      <c r="BG326" s="269"/>
      <c r="BH326" s="231"/>
      <c r="BI326" s="231"/>
      <c r="BJ326" s="231"/>
      <c r="BK326" s="231"/>
      <c r="BL326" s="231"/>
      <c r="BM326" s="231"/>
      <c r="BN326" s="230"/>
      <c r="BO326" s="269"/>
      <c r="BP326" s="269"/>
      <c r="BQ326" s="231"/>
      <c r="BR326" s="231"/>
      <c r="BS326" s="231"/>
      <c r="BT326" s="231"/>
      <c r="BU326" s="231"/>
      <c r="BV326" s="231"/>
      <c r="BW326" s="231"/>
      <c r="BX326" s="243"/>
      <c r="BY326" s="244"/>
      <c r="BZ326" s="244"/>
      <c r="CA326" s="244"/>
      <c r="CB326" s="244"/>
      <c r="CC326" s="244"/>
      <c r="CD326" s="244"/>
      <c r="CE326" s="244"/>
      <c r="CF326" s="244"/>
      <c r="CG326" s="244"/>
      <c r="CH326" s="244"/>
      <c r="CI326" s="244"/>
      <c r="CJ326" s="244"/>
      <c r="CK326" s="244"/>
      <c r="CL326" s="244"/>
      <c r="CM326" s="244"/>
      <c r="CN326" s="244"/>
      <c r="CO326" s="245"/>
      <c r="CQ326" s="229"/>
      <c r="CR326" s="231"/>
      <c r="CS326" s="231"/>
      <c r="CT326" s="231"/>
      <c r="CU326" s="231"/>
      <c r="CV326" s="231"/>
      <c r="CW326" s="231"/>
      <c r="CX326" s="231"/>
      <c r="CY326" s="231"/>
      <c r="CZ326" s="231"/>
      <c r="DA326" s="231"/>
      <c r="DB326" s="231"/>
      <c r="DC326" s="269"/>
      <c r="DD326" s="269"/>
      <c r="DE326" s="269"/>
      <c r="DF326" s="231"/>
      <c r="DG326" s="231"/>
      <c r="DH326" s="231"/>
      <c r="DI326" s="231"/>
      <c r="DJ326" s="240"/>
      <c r="DK326" s="240"/>
      <c r="DL326" s="240"/>
      <c r="DM326" s="240"/>
      <c r="DN326" s="240"/>
      <c r="DO326" s="240"/>
      <c r="DP326" s="240"/>
      <c r="DQ326" s="240"/>
      <c r="DR326" s="240"/>
      <c r="DS326" s="271"/>
      <c r="DT326" s="272"/>
      <c r="DU326" s="272"/>
      <c r="DV326" s="272"/>
      <c r="DW326" s="272"/>
      <c r="DX326" s="272"/>
      <c r="DY326" s="272"/>
      <c r="DZ326" s="272"/>
      <c r="EA326" s="272"/>
      <c r="EB326" s="272"/>
      <c r="EC326" s="272"/>
      <c r="ED326" s="272"/>
      <c r="EE326" s="272"/>
      <c r="EF326" s="272"/>
      <c r="EG326" s="272"/>
      <c r="EH326" s="272"/>
      <c r="EI326" s="272"/>
      <c r="EJ326" s="273"/>
      <c r="EL326" s="229"/>
      <c r="EM326" s="229"/>
      <c r="EN326" s="229"/>
      <c r="EO326" s="229"/>
      <c r="EP326" s="229"/>
      <c r="EQ326" s="229"/>
      <c r="ER326" s="229"/>
      <c r="ES326" s="229"/>
      <c r="ET326" s="229"/>
      <c r="EU326" s="229"/>
      <c r="EW326" s="237"/>
      <c r="EX326" s="237"/>
      <c r="EY326" s="237"/>
      <c r="EZ326" s="237"/>
      <c r="FA326" s="237"/>
      <c r="FB326" s="237"/>
      <c r="FC326" s="237"/>
      <c r="FD326" s="237"/>
      <c r="FE326" s="237"/>
      <c r="FF326" s="237"/>
      <c r="FG326" s="275"/>
      <c r="FH326" s="275"/>
      <c r="FI326" s="275"/>
      <c r="FJ326" s="275"/>
      <c r="FK326" s="275"/>
      <c r="FL326" s="275"/>
      <c r="FM326" s="846"/>
      <c r="FN326" s="1362">
        <f t="shared" ref="FN326" si="6640">(((F326/30/8)*1.5)*(Q326+U326+Y326))-(AZ326+BI326+BR326)</f>
        <v>0</v>
      </c>
      <c r="FO326" s="1362">
        <f t="shared" ref="FO326" si="6641">(((F326/30/8)*2)*(S326+W326+AA326))-(BB326+BK326+BT326)</f>
        <v>0</v>
      </c>
      <c r="FP326" s="1364">
        <f t="shared" ref="FP326" si="6642">(SUM(AW326:CF326))-(SUM(CR326:DR326))</f>
        <v>0</v>
      </c>
      <c r="FQ326" s="1362">
        <f t="shared" ref="FQ326" si="6643">(F326/30*I326)-(CR326+DA326+DJ326)</f>
        <v>0</v>
      </c>
      <c r="FR326" s="1363">
        <f t="shared" ref="FR326:FR328" si="6644">(SUM(EL326:EU326))-((SUM(EW326:FF326))*$FR$5)</f>
        <v>0</v>
      </c>
    </row>
    <row r="327" spans="1:261" s="246" customFormat="1" ht="15" customHeight="1" outlineLevel="1">
      <c r="B327" s="302"/>
      <c r="C327" s="227"/>
      <c r="D327" s="228"/>
      <c r="E327" s="229"/>
      <c r="F327" s="231"/>
      <c r="G327" s="230"/>
      <c r="H327" s="962"/>
      <c r="I327" s="231"/>
      <c r="J327" s="912"/>
      <c r="K327" s="234"/>
      <c r="L327" s="234"/>
      <c r="M327" s="234"/>
      <c r="N327" s="234"/>
      <c r="O327" s="234"/>
      <c r="P327" s="235"/>
      <c r="Q327" s="236"/>
      <c r="R327" s="231"/>
      <c r="S327" s="297"/>
      <c r="T327" s="269"/>
      <c r="U327" s="297"/>
      <c r="V327" s="269"/>
      <c r="W327" s="297"/>
      <c r="X327" s="231"/>
      <c r="Y327" s="237"/>
      <c r="Z327" s="231"/>
      <c r="AA327" s="238"/>
      <c r="AB327" s="231"/>
      <c r="AC327" s="239"/>
      <c r="AD327" s="240"/>
      <c r="AE327" s="239"/>
      <c r="AF327" s="240"/>
      <c r="AG327" s="240"/>
      <c r="AH327" s="240"/>
      <c r="AI327" s="239"/>
      <c r="AJ327" s="240"/>
      <c r="AK327" s="241"/>
      <c r="AL327" s="241"/>
      <c r="AM327" s="241"/>
      <c r="AN327" s="241"/>
      <c r="AO327" s="241"/>
      <c r="AP327" s="241"/>
      <c r="AQ327" s="241"/>
      <c r="AR327" s="241"/>
      <c r="AS327" s="241"/>
      <c r="AT327" s="241"/>
      <c r="AU327" s="230"/>
      <c r="AV327" s="242"/>
      <c r="AW327" s="231"/>
      <c r="AX327" s="857"/>
      <c r="AY327" s="231"/>
      <c r="AZ327" s="231"/>
      <c r="BA327" s="231"/>
      <c r="BB327" s="231"/>
      <c r="BC327" s="231"/>
      <c r="BD327" s="231"/>
      <c r="BE327" s="231"/>
      <c r="BF327" s="269"/>
      <c r="BG327" s="269"/>
      <c r="BH327" s="231"/>
      <c r="BI327" s="231"/>
      <c r="BJ327" s="231"/>
      <c r="BK327" s="231"/>
      <c r="BL327" s="231"/>
      <c r="BM327" s="231"/>
      <c r="BN327" s="230"/>
      <c r="BO327" s="269"/>
      <c r="BP327" s="269"/>
      <c r="BQ327" s="231"/>
      <c r="BR327" s="231"/>
      <c r="BS327" s="231"/>
      <c r="BT327" s="231"/>
      <c r="BU327" s="231"/>
      <c r="BV327" s="231"/>
      <c r="BW327" s="231"/>
      <c r="BX327" s="243"/>
      <c r="BY327" s="244"/>
      <c r="BZ327" s="244"/>
      <c r="CA327" s="244"/>
      <c r="CB327" s="244"/>
      <c r="CC327" s="244"/>
      <c r="CD327" s="244"/>
      <c r="CE327" s="244"/>
      <c r="CF327" s="244"/>
      <c r="CG327" s="244"/>
      <c r="CH327" s="244"/>
      <c r="CI327" s="244"/>
      <c r="CJ327" s="244"/>
      <c r="CK327" s="244"/>
      <c r="CL327" s="244"/>
      <c r="CM327" s="244"/>
      <c r="CN327" s="244"/>
      <c r="CO327" s="245"/>
      <c r="CQ327" s="229"/>
      <c r="CR327" s="231"/>
      <c r="CS327" s="231"/>
      <c r="CT327" s="231"/>
      <c r="CU327" s="231"/>
      <c r="CV327" s="231"/>
      <c r="CW327" s="231"/>
      <c r="CX327" s="231"/>
      <c r="CY327" s="231"/>
      <c r="CZ327" s="231"/>
      <c r="DA327" s="231"/>
      <c r="DB327" s="231"/>
      <c r="DC327" s="269"/>
      <c r="DD327" s="269"/>
      <c r="DE327" s="269"/>
      <c r="DF327" s="231"/>
      <c r="DG327" s="231"/>
      <c r="DH327" s="231"/>
      <c r="DI327" s="231"/>
      <c r="DJ327" s="240"/>
      <c r="DK327" s="240"/>
      <c r="DL327" s="240"/>
      <c r="DM327" s="240"/>
      <c r="DN327" s="240"/>
      <c r="DO327" s="240"/>
      <c r="DP327" s="240"/>
      <c r="DQ327" s="240"/>
      <c r="DR327" s="240"/>
      <c r="DS327" s="271"/>
      <c r="DT327" s="272"/>
      <c r="DU327" s="272"/>
      <c r="DV327" s="272"/>
      <c r="DW327" s="272"/>
      <c r="DX327" s="272"/>
      <c r="DY327" s="272"/>
      <c r="DZ327" s="272"/>
      <c r="EA327" s="272"/>
      <c r="EB327" s="272"/>
      <c r="EC327" s="272"/>
      <c r="ED327" s="272"/>
      <c r="EE327" s="272"/>
      <c r="EF327" s="272"/>
      <c r="EG327" s="272"/>
      <c r="EH327" s="272"/>
      <c r="EI327" s="272"/>
      <c r="EJ327" s="273"/>
      <c r="EL327" s="229"/>
      <c r="EM327" s="229"/>
      <c r="EN327" s="229"/>
      <c r="EO327" s="229"/>
      <c r="EP327" s="229"/>
      <c r="EQ327" s="229"/>
      <c r="ER327" s="229"/>
      <c r="ES327" s="229"/>
      <c r="ET327" s="229"/>
      <c r="EU327" s="229"/>
      <c r="EW327" s="237"/>
      <c r="EX327" s="237"/>
      <c r="EY327" s="237"/>
      <c r="EZ327" s="237"/>
      <c r="FA327" s="237"/>
      <c r="FB327" s="237"/>
      <c r="FC327" s="237"/>
      <c r="FD327" s="237"/>
      <c r="FE327" s="237"/>
      <c r="FF327" s="237"/>
      <c r="FG327" s="964"/>
      <c r="FH327" s="247"/>
      <c r="FI327" s="247"/>
      <c r="FJ327" s="247"/>
      <c r="FK327" s="247"/>
      <c r="FL327" s="247"/>
      <c r="FN327" s="1362">
        <f t="shared" ref="FN327:FN328" si="6645">(((F327/30/8)*1.5)*(Q327+U327+Y327))-(AZ327+BI327+BR327)</f>
        <v>0</v>
      </c>
      <c r="FO327" s="1362">
        <f t="shared" ref="FO327:FO328" si="6646">(((F327/30/8)*2)*(S327+W327+AA327))-(BB327+BK327+BT327)</f>
        <v>0</v>
      </c>
      <c r="FP327" s="1364">
        <f t="shared" ref="FP327:FP328" si="6647">(SUM(AW327:CF327))-(SUM(CR327:DR327))</f>
        <v>0</v>
      </c>
      <c r="FQ327" s="1362">
        <f t="shared" ref="FQ327:FQ328" si="6648">(F327/30*I327)-(CR327+DA327+DJ327)</f>
        <v>0</v>
      </c>
      <c r="FR327" s="1363">
        <f t="shared" si="6644"/>
        <v>0</v>
      </c>
    </row>
    <row r="328" spans="1:261" s="913" customFormat="1" ht="15.75" customHeight="1" outlineLevel="1">
      <c r="B328" s="265"/>
      <c r="C328" s="782"/>
      <c r="D328" s="913" t="s">
        <v>154</v>
      </c>
      <c r="F328" s="959">
        <f>SUM(F326:F327)</f>
        <v>0</v>
      </c>
      <c r="G328" s="959">
        <f t="shared" ref="G328:H328" si="6649">SUM(G326:G327)</f>
        <v>0</v>
      </c>
      <c r="H328" s="959">
        <f t="shared" si="6649"/>
        <v>0</v>
      </c>
      <c r="I328" s="959"/>
      <c r="J328" s="960"/>
      <c r="K328" s="960"/>
      <c r="L328" s="960"/>
      <c r="M328" s="960"/>
      <c r="N328" s="960"/>
      <c r="O328" s="960"/>
      <c r="P328" s="903"/>
      <c r="Q328" s="959">
        <f>SUM(Q326:Q327)</f>
        <v>0</v>
      </c>
      <c r="R328" s="959">
        <f t="shared" ref="R328:CB328" si="6650">SUM(R326:R327)</f>
        <v>0</v>
      </c>
      <c r="S328" s="959">
        <f t="shared" si="6650"/>
        <v>0</v>
      </c>
      <c r="T328" s="959">
        <f t="shared" si="6650"/>
        <v>0</v>
      </c>
      <c r="U328" s="959">
        <f t="shared" si="6650"/>
        <v>0</v>
      </c>
      <c r="V328" s="959">
        <f t="shared" si="6650"/>
        <v>0</v>
      </c>
      <c r="W328" s="959">
        <f t="shared" si="6650"/>
        <v>0</v>
      </c>
      <c r="X328" s="959">
        <f t="shared" si="6650"/>
        <v>0</v>
      </c>
      <c r="Y328" s="959">
        <f t="shared" si="6650"/>
        <v>0</v>
      </c>
      <c r="Z328" s="959">
        <f t="shared" si="6650"/>
        <v>0</v>
      </c>
      <c r="AA328" s="959">
        <f t="shared" si="6650"/>
        <v>0</v>
      </c>
      <c r="AB328" s="959">
        <f t="shared" si="6650"/>
        <v>0</v>
      </c>
      <c r="AC328" s="959">
        <f t="shared" si="6650"/>
        <v>0</v>
      </c>
      <c r="AD328" s="959">
        <f t="shared" si="6650"/>
        <v>0</v>
      </c>
      <c r="AE328" s="959">
        <f t="shared" si="6650"/>
        <v>0</v>
      </c>
      <c r="AF328" s="959">
        <f t="shared" si="6650"/>
        <v>0</v>
      </c>
      <c r="AG328" s="959">
        <f t="shared" si="6650"/>
        <v>0</v>
      </c>
      <c r="AH328" s="959">
        <f t="shared" si="6650"/>
        <v>0</v>
      </c>
      <c r="AI328" s="959">
        <f t="shared" si="6650"/>
        <v>0</v>
      </c>
      <c r="AJ328" s="959">
        <f t="shared" si="6650"/>
        <v>0</v>
      </c>
      <c r="AK328" s="959">
        <f t="shared" si="6650"/>
        <v>0</v>
      </c>
      <c r="AL328" s="959">
        <f t="shared" si="6650"/>
        <v>0</v>
      </c>
      <c r="AM328" s="959">
        <f t="shared" si="6650"/>
        <v>0</v>
      </c>
      <c r="AN328" s="959">
        <f t="shared" si="6650"/>
        <v>0</v>
      </c>
      <c r="AO328" s="959">
        <f t="shared" si="6650"/>
        <v>0</v>
      </c>
      <c r="AP328" s="959">
        <f t="shared" si="6650"/>
        <v>0</v>
      </c>
      <c r="AQ328" s="959">
        <f t="shared" si="6650"/>
        <v>0</v>
      </c>
      <c r="AR328" s="959">
        <f t="shared" si="6650"/>
        <v>0</v>
      </c>
      <c r="AS328" s="959">
        <f t="shared" si="6650"/>
        <v>0</v>
      </c>
      <c r="AT328" s="959">
        <f t="shared" si="6650"/>
        <v>0</v>
      </c>
      <c r="AU328" s="959">
        <f t="shared" si="6650"/>
        <v>0</v>
      </c>
      <c r="AV328" s="959">
        <f t="shared" si="6650"/>
        <v>0</v>
      </c>
      <c r="AW328" s="1327">
        <f>SUM(AW326:AW327)</f>
        <v>0</v>
      </c>
      <c r="AX328" s="959">
        <f t="shared" si="6650"/>
        <v>0</v>
      </c>
      <c r="AY328" s="959">
        <f t="shared" si="6650"/>
        <v>0</v>
      </c>
      <c r="AZ328" s="959">
        <f t="shared" si="6650"/>
        <v>0</v>
      </c>
      <c r="BA328" s="959">
        <f t="shared" si="6650"/>
        <v>0</v>
      </c>
      <c r="BB328" s="959">
        <f t="shared" si="6650"/>
        <v>0</v>
      </c>
      <c r="BC328" s="959">
        <f t="shared" si="6650"/>
        <v>0</v>
      </c>
      <c r="BD328" s="959">
        <f t="shared" si="6650"/>
        <v>0</v>
      </c>
      <c r="BE328" s="959">
        <f t="shared" si="6650"/>
        <v>0</v>
      </c>
      <c r="BF328" s="959">
        <f>SUM(BF326:BF327)</f>
        <v>0</v>
      </c>
      <c r="BG328" s="959">
        <f t="shared" si="6650"/>
        <v>0</v>
      </c>
      <c r="BH328" s="959">
        <f t="shared" si="6650"/>
        <v>0</v>
      </c>
      <c r="BI328" s="959">
        <f t="shared" si="6650"/>
        <v>0</v>
      </c>
      <c r="BJ328" s="959">
        <f t="shared" si="6650"/>
        <v>0</v>
      </c>
      <c r="BK328" s="959">
        <f t="shared" si="6650"/>
        <v>0</v>
      </c>
      <c r="BL328" s="959">
        <f t="shared" si="6650"/>
        <v>0</v>
      </c>
      <c r="BM328" s="959">
        <f t="shared" si="6650"/>
        <v>0</v>
      </c>
      <c r="BN328" s="959">
        <f>SUM(BN326:BN327)</f>
        <v>0</v>
      </c>
      <c r="BO328" s="959">
        <f t="shared" si="6650"/>
        <v>0</v>
      </c>
      <c r="BP328" s="959">
        <f t="shared" si="6650"/>
        <v>0</v>
      </c>
      <c r="BQ328" s="959">
        <f t="shared" si="6650"/>
        <v>0</v>
      </c>
      <c r="BR328" s="959">
        <f t="shared" si="6650"/>
        <v>0</v>
      </c>
      <c r="BS328" s="959">
        <f t="shared" si="6650"/>
        <v>0</v>
      </c>
      <c r="BT328" s="959">
        <f t="shared" si="6650"/>
        <v>0</v>
      </c>
      <c r="BU328" s="959">
        <f t="shared" si="6650"/>
        <v>0</v>
      </c>
      <c r="BV328" s="959">
        <f t="shared" si="6650"/>
        <v>0</v>
      </c>
      <c r="BW328" s="959">
        <f t="shared" si="6650"/>
        <v>0</v>
      </c>
      <c r="BX328" s="959">
        <f t="shared" si="6650"/>
        <v>0</v>
      </c>
      <c r="BY328" s="959">
        <f t="shared" si="6650"/>
        <v>0</v>
      </c>
      <c r="BZ328" s="959">
        <f t="shared" si="6650"/>
        <v>0</v>
      </c>
      <c r="CA328" s="959">
        <f t="shared" si="6650"/>
        <v>0</v>
      </c>
      <c r="CB328" s="959">
        <f t="shared" si="6650"/>
        <v>0</v>
      </c>
      <c r="CC328" s="959">
        <f t="shared" ref="CC328:EN328" si="6651">SUM(CC326:CC327)</f>
        <v>0</v>
      </c>
      <c r="CD328" s="959">
        <f t="shared" si="6651"/>
        <v>0</v>
      </c>
      <c r="CE328" s="959">
        <f t="shared" si="6651"/>
        <v>0</v>
      </c>
      <c r="CF328" s="959">
        <f t="shared" si="6651"/>
        <v>0</v>
      </c>
      <c r="CG328" s="959">
        <f t="shared" si="6651"/>
        <v>0</v>
      </c>
      <c r="CH328" s="959">
        <f t="shared" si="6651"/>
        <v>0</v>
      </c>
      <c r="CI328" s="959">
        <f t="shared" si="6651"/>
        <v>0</v>
      </c>
      <c r="CJ328" s="959">
        <f t="shared" si="6651"/>
        <v>0</v>
      </c>
      <c r="CK328" s="959">
        <f t="shared" si="6651"/>
        <v>0</v>
      </c>
      <c r="CL328" s="959">
        <f t="shared" si="6651"/>
        <v>0</v>
      </c>
      <c r="CM328" s="959">
        <f t="shared" si="6651"/>
        <v>0</v>
      </c>
      <c r="CN328" s="959">
        <f t="shared" si="6651"/>
        <v>0</v>
      </c>
      <c r="CO328" s="959">
        <f t="shared" si="6651"/>
        <v>0</v>
      </c>
      <c r="CP328" s="959"/>
      <c r="CQ328" s="959"/>
      <c r="CR328" s="959">
        <f t="shared" si="6651"/>
        <v>0</v>
      </c>
      <c r="CS328" s="959">
        <f t="shared" si="6651"/>
        <v>0</v>
      </c>
      <c r="CT328" s="959">
        <f t="shared" si="6651"/>
        <v>0</v>
      </c>
      <c r="CU328" s="959">
        <f t="shared" si="6651"/>
        <v>0</v>
      </c>
      <c r="CV328" s="959">
        <f t="shared" si="6651"/>
        <v>0</v>
      </c>
      <c r="CW328" s="959">
        <f t="shared" si="6651"/>
        <v>0</v>
      </c>
      <c r="CX328" s="959">
        <f t="shared" si="6651"/>
        <v>0</v>
      </c>
      <c r="CY328" s="959">
        <f t="shared" si="6651"/>
        <v>0</v>
      </c>
      <c r="CZ328" s="959">
        <f t="shared" si="6651"/>
        <v>0</v>
      </c>
      <c r="DA328" s="959">
        <f t="shared" si="6651"/>
        <v>0</v>
      </c>
      <c r="DB328" s="959">
        <f t="shared" si="6651"/>
        <v>0</v>
      </c>
      <c r="DC328" s="959">
        <f t="shared" si="6651"/>
        <v>0</v>
      </c>
      <c r="DD328" s="959">
        <f t="shared" si="6651"/>
        <v>0</v>
      </c>
      <c r="DE328" s="959">
        <f t="shared" si="6651"/>
        <v>0</v>
      </c>
      <c r="DF328" s="959">
        <f t="shared" si="6651"/>
        <v>0</v>
      </c>
      <c r="DG328" s="959">
        <f t="shared" si="6651"/>
        <v>0</v>
      </c>
      <c r="DH328" s="959">
        <f t="shared" si="6651"/>
        <v>0</v>
      </c>
      <c r="DI328" s="959">
        <f t="shared" si="6651"/>
        <v>0</v>
      </c>
      <c r="DJ328" s="959">
        <f t="shared" si="6651"/>
        <v>0</v>
      </c>
      <c r="DK328" s="959">
        <f t="shared" si="6651"/>
        <v>0</v>
      </c>
      <c r="DL328" s="959">
        <f t="shared" si="6651"/>
        <v>0</v>
      </c>
      <c r="DM328" s="959">
        <f t="shared" si="6651"/>
        <v>0</v>
      </c>
      <c r="DN328" s="959">
        <f t="shared" si="6651"/>
        <v>0</v>
      </c>
      <c r="DO328" s="959">
        <f t="shared" si="6651"/>
        <v>0</v>
      </c>
      <c r="DP328" s="959">
        <f t="shared" si="6651"/>
        <v>0</v>
      </c>
      <c r="DQ328" s="959">
        <f t="shared" si="6651"/>
        <v>0</v>
      </c>
      <c r="DR328" s="959">
        <f t="shared" si="6651"/>
        <v>0</v>
      </c>
      <c r="DS328" s="959">
        <f t="shared" si="6651"/>
        <v>0</v>
      </c>
      <c r="DT328" s="959">
        <f t="shared" si="6651"/>
        <v>0</v>
      </c>
      <c r="DU328" s="959">
        <f t="shared" si="6651"/>
        <v>0</v>
      </c>
      <c r="DV328" s="959">
        <f t="shared" si="6651"/>
        <v>0</v>
      </c>
      <c r="DW328" s="959">
        <f t="shared" si="6651"/>
        <v>0</v>
      </c>
      <c r="DX328" s="959">
        <f t="shared" si="6651"/>
        <v>0</v>
      </c>
      <c r="DY328" s="959">
        <f t="shared" si="6651"/>
        <v>0</v>
      </c>
      <c r="DZ328" s="959">
        <f t="shared" si="6651"/>
        <v>0</v>
      </c>
      <c r="EA328" s="959">
        <f t="shared" si="6651"/>
        <v>0</v>
      </c>
      <c r="EB328" s="959">
        <f t="shared" si="6651"/>
        <v>0</v>
      </c>
      <c r="EC328" s="959">
        <f t="shared" si="6651"/>
        <v>0</v>
      </c>
      <c r="ED328" s="959">
        <f t="shared" si="6651"/>
        <v>0</v>
      </c>
      <c r="EE328" s="959">
        <f t="shared" si="6651"/>
        <v>0</v>
      </c>
      <c r="EF328" s="959">
        <f t="shared" si="6651"/>
        <v>0</v>
      </c>
      <c r="EG328" s="959">
        <f t="shared" si="6651"/>
        <v>0</v>
      </c>
      <c r="EH328" s="959">
        <f t="shared" si="6651"/>
        <v>0</v>
      </c>
      <c r="EI328" s="959">
        <f t="shared" si="6651"/>
        <v>0</v>
      </c>
      <c r="EJ328" s="959">
        <f t="shared" si="6651"/>
        <v>0</v>
      </c>
      <c r="EK328" s="959">
        <f t="shared" si="6651"/>
        <v>0</v>
      </c>
      <c r="EL328" s="959">
        <f t="shared" si="6651"/>
        <v>0</v>
      </c>
      <c r="EM328" s="959">
        <f t="shared" si="6651"/>
        <v>0</v>
      </c>
      <c r="EN328" s="959">
        <f t="shared" si="6651"/>
        <v>0</v>
      </c>
      <c r="EO328" s="959">
        <f t="shared" ref="EO328:FF328" si="6652">SUM(EO326:EO327)</f>
        <v>0</v>
      </c>
      <c r="EP328" s="959">
        <f t="shared" si="6652"/>
        <v>0</v>
      </c>
      <c r="EQ328" s="959">
        <f t="shared" si="6652"/>
        <v>0</v>
      </c>
      <c r="ER328" s="959">
        <f t="shared" si="6652"/>
        <v>0</v>
      </c>
      <c r="ES328" s="959">
        <f t="shared" si="6652"/>
        <v>0</v>
      </c>
      <c r="ET328" s="959">
        <f t="shared" si="6652"/>
        <v>0</v>
      </c>
      <c r="EU328" s="959">
        <f t="shared" si="6652"/>
        <v>0</v>
      </c>
      <c r="EV328" s="959">
        <f t="shared" si="6652"/>
        <v>0</v>
      </c>
      <c r="EW328" s="959">
        <f t="shared" si="6652"/>
        <v>0</v>
      </c>
      <c r="EX328" s="959">
        <f t="shared" si="6652"/>
        <v>0</v>
      </c>
      <c r="EY328" s="959">
        <f t="shared" si="6652"/>
        <v>0</v>
      </c>
      <c r="EZ328" s="959">
        <f t="shared" si="6652"/>
        <v>0</v>
      </c>
      <c r="FA328" s="959">
        <f t="shared" si="6652"/>
        <v>0</v>
      </c>
      <c r="FB328" s="959">
        <f t="shared" si="6652"/>
        <v>0</v>
      </c>
      <c r="FC328" s="959">
        <f t="shared" si="6652"/>
        <v>0</v>
      </c>
      <c r="FD328" s="959">
        <f t="shared" si="6652"/>
        <v>0</v>
      </c>
      <c r="FE328" s="959">
        <f t="shared" si="6652"/>
        <v>0</v>
      </c>
      <c r="FF328" s="959">
        <f t="shared" si="6652"/>
        <v>0</v>
      </c>
      <c r="FG328" s="875"/>
      <c r="FH328" s="875"/>
      <c r="FI328" s="875"/>
      <c r="FJ328" s="875"/>
      <c r="FK328" s="875"/>
      <c r="FL328" s="875"/>
      <c r="FM328" s="846"/>
      <c r="FN328" s="1362">
        <f t="shared" si="6645"/>
        <v>0</v>
      </c>
      <c r="FO328" s="1362">
        <f t="shared" si="6646"/>
        <v>0</v>
      </c>
      <c r="FP328" s="1364">
        <f t="shared" si="6647"/>
        <v>0</v>
      </c>
      <c r="FQ328" s="1362">
        <f t="shared" si="6648"/>
        <v>0</v>
      </c>
      <c r="FR328" s="1363">
        <f t="shared" si="6644"/>
        <v>0</v>
      </c>
    </row>
    <row r="329" spans="1:261" s="246" customFormat="1" ht="16.5" customHeight="1" outlineLevel="1" thickBot="1">
      <c r="B329" s="265"/>
      <c r="C329" s="778"/>
      <c r="D329" s="913" t="s">
        <v>155</v>
      </c>
      <c r="F329" s="967"/>
      <c r="G329" s="967"/>
      <c r="H329" s="967"/>
      <c r="I329" s="955"/>
      <c r="J329" s="961"/>
      <c r="K329" s="961"/>
      <c r="L329" s="961"/>
      <c r="M329" s="961"/>
      <c r="N329" s="961"/>
      <c r="O329" s="961"/>
      <c r="P329" s="235"/>
      <c r="Q329" s="955"/>
      <c r="R329" s="955"/>
      <c r="S329" s="955"/>
      <c r="T329" s="955"/>
      <c r="U329" s="955"/>
      <c r="V329" s="955"/>
      <c r="W329" s="955"/>
      <c r="X329" s="955"/>
      <c r="Y329" s="955"/>
      <c r="Z329" s="955"/>
      <c r="AA329" s="955"/>
      <c r="AB329" s="955"/>
      <c r="AC329" s="955"/>
      <c r="AD329" s="955"/>
      <c r="AE329" s="955"/>
      <c r="AF329" s="955"/>
      <c r="AG329" s="955"/>
      <c r="AH329" s="955"/>
      <c r="AI329" s="955"/>
      <c r="AJ329" s="955"/>
      <c r="AK329" s="955"/>
      <c r="AL329" s="955"/>
      <c r="AM329" s="955"/>
      <c r="AN329" s="955"/>
      <c r="AO329" s="955"/>
      <c r="AP329" s="955"/>
      <c r="AQ329" s="955"/>
      <c r="AR329" s="955"/>
      <c r="AS329" s="955"/>
      <c r="AT329" s="955"/>
      <c r="AU329" s="955"/>
      <c r="AV329" s="955"/>
      <c r="AW329" s="955"/>
      <c r="AX329" s="955"/>
      <c r="AY329" s="955"/>
      <c r="AZ329" s="955"/>
      <c r="BA329" s="955"/>
      <c r="BB329" s="955"/>
      <c r="BC329" s="955"/>
      <c r="BD329" s="955"/>
      <c r="BE329" s="955"/>
      <c r="BF329" s="955"/>
      <c r="BG329" s="955"/>
      <c r="BH329" s="955"/>
      <c r="BI329" s="955"/>
      <c r="BJ329" s="955"/>
      <c r="BK329" s="955"/>
      <c r="BL329" s="955"/>
      <c r="BM329" s="955"/>
      <c r="BN329" s="955"/>
      <c r="BO329" s="955"/>
      <c r="BP329" s="955"/>
      <c r="BQ329" s="955"/>
      <c r="BR329" s="955"/>
      <c r="BS329" s="955"/>
      <c r="BT329" s="955"/>
      <c r="BU329" s="955"/>
      <c r="BV329" s="955"/>
      <c r="BW329" s="955"/>
      <c r="BX329" s="955"/>
      <c r="BY329" s="955"/>
      <c r="BZ329" s="955"/>
      <c r="CA329" s="955"/>
      <c r="CB329" s="955"/>
      <c r="CC329" s="955"/>
      <c r="CD329" s="955"/>
      <c r="CE329" s="955"/>
      <c r="CF329" s="955"/>
      <c r="CG329" s="955"/>
      <c r="CH329" s="955"/>
      <c r="CI329" s="955"/>
      <c r="CJ329" s="955"/>
      <c r="CK329" s="955"/>
      <c r="CL329" s="955"/>
      <c r="CM329" s="955"/>
      <c r="CN329" s="955"/>
      <c r="CO329" s="955"/>
      <c r="CP329" s="955"/>
      <c r="CQ329" s="955"/>
      <c r="CR329" s="955"/>
      <c r="CS329" s="955"/>
      <c r="CT329" s="955"/>
      <c r="CU329" s="955"/>
      <c r="CV329" s="955"/>
      <c r="CW329" s="955"/>
      <c r="CX329" s="955"/>
      <c r="CY329" s="955"/>
      <c r="CZ329" s="955"/>
      <c r="DA329" s="955"/>
      <c r="DB329" s="955"/>
      <c r="DC329" s="955"/>
      <c r="DD329" s="955"/>
      <c r="DE329" s="955"/>
      <c r="DF329" s="955"/>
      <c r="DG329" s="955"/>
      <c r="DH329" s="955"/>
      <c r="DI329" s="955"/>
      <c r="DJ329" s="955"/>
      <c r="DK329" s="955"/>
      <c r="DL329" s="955"/>
      <c r="DM329" s="955"/>
      <c r="DN329" s="955"/>
      <c r="DO329" s="955"/>
      <c r="DP329" s="955"/>
      <c r="DQ329" s="955"/>
      <c r="DR329" s="955"/>
      <c r="DS329" s="955"/>
      <c r="DT329" s="955"/>
      <c r="DU329" s="955"/>
      <c r="DV329" s="955"/>
      <c r="DW329" s="955"/>
      <c r="DX329" s="955"/>
      <c r="DY329" s="955"/>
      <c r="DZ329" s="955"/>
      <c r="EA329" s="955"/>
      <c r="EB329" s="955"/>
      <c r="EC329" s="955"/>
      <c r="ED329" s="955"/>
      <c r="EE329" s="955"/>
      <c r="EF329" s="955"/>
      <c r="EG329" s="955"/>
      <c r="EH329" s="955"/>
      <c r="EI329" s="955"/>
      <c r="EJ329" s="955"/>
      <c r="EK329" s="955"/>
      <c r="EL329" s="955"/>
      <c r="EM329" s="955"/>
      <c r="EN329" s="955"/>
      <c r="EO329" s="955"/>
      <c r="EP329" s="955"/>
      <c r="EQ329" s="955"/>
      <c r="ER329" s="955"/>
      <c r="ES329" s="955"/>
      <c r="ET329" s="955"/>
      <c r="EU329" s="955"/>
      <c r="EV329" s="913"/>
      <c r="EW329" s="955"/>
      <c r="EX329" s="955"/>
      <c r="EY329" s="955"/>
      <c r="EZ329" s="955"/>
      <c r="FA329" s="955"/>
      <c r="FB329" s="955"/>
      <c r="FC329" s="955"/>
      <c r="FD329" s="955"/>
      <c r="FE329" s="955"/>
      <c r="FF329" s="955"/>
      <c r="FG329" s="875"/>
      <c r="FH329" s="875"/>
      <c r="FI329" s="875"/>
      <c r="FJ329" s="875"/>
      <c r="FK329" s="875"/>
      <c r="FL329" s="875"/>
      <c r="FM329" s="846"/>
    </row>
    <row r="330" spans="1:261" s="920" customFormat="1" ht="16.5" customHeight="1" outlineLevel="1" thickTop="1" thickBot="1">
      <c r="B330" s="918"/>
      <c r="C330" s="782"/>
      <c r="D330" s="775" t="s">
        <v>193</v>
      </c>
      <c r="E330" s="891"/>
      <c r="F330" s="955"/>
      <c r="G330" s="955"/>
      <c r="H330" s="955"/>
      <c r="J330" s="921"/>
      <c r="K330" s="921"/>
      <c r="L330" s="921"/>
      <c r="M330" s="921"/>
      <c r="N330" s="921"/>
      <c r="O330" s="921"/>
      <c r="P330" s="891"/>
      <c r="Q330" s="941"/>
      <c r="R330" s="941"/>
      <c r="S330" s="941"/>
      <c r="T330" s="941"/>
      <c r="U330" s="941"/>
      <c r="V330" s="941"/>
      <c r="W330" s="941"/>
      <c r="X330" s="941"/>
      <c r="Y330" s="941"/>
      <c r="Z330" s="941"/>
      <c r="AA330" s="941"/>
      <c r="AB330" s="941"/>
      <c r="AC330" s="941"/>
      <c r="AD330" s="941"/>
      <c r="AE330" s="941"/>
      <c r="AF330" s="941"/>
      <c r="AG330" s="941"/>
      <c r="AH330" s="941"/>
      <c r="AI330" s="941"/>
      <c r="AJ330" s="941"/>
      <c r="AK330" s="941"/>
      <c r="AL330" s="941"/>
      <c r="AM330" s="941"/>
      <c r="AN330" s="941"/>
      <c r="AO330" s="941"/>
      <c r="AP330" s="941"/>
      <c r="AQ330" s="941"/>
      <c r="AR330" s="941"/>
      <c r="AS330" s="941"/>
      <c r="AT330" s="941"/>
      <c r="AU330" s="941"/>
      <c r="AV330" s="976"/>
      <c r="AW330" s="941"/>
      <c r="AX330" s="941"/>
      <c r="AY330" s="941"/>
      <c r="AZ330" s="941"/>
      <c r="BA330" s="941"/>
      <c r="BB330" s="941"/>
      <c r="BC330" s="941"/>
      <c r="BD330" s="941"/>
      <c r="BE330" s="941"/>
      <c r="BF330" s="941"/>
      <c r="BG330" s="941"/>
      <c r="BH330" s="941"/>
      <c r="BI330" s="941"/>
      <c r="BJ330" s="941"/>
      <c r="BK330" s="941"/>
      <c r="BL330" s="941"/>
      <c r="BM330" s="941"/>
      <c r="BN330" s="941"/>
      <c r="BO330" s="941"/>
      <c r="BP330" s="941"/>
      <c r="BQ330" s="941"/>
      <c r="BR330" s="941"/>
      <c r="BS330" s="941"/>
      <c r="BT330" s="941"/>
      <c r="BU330" s="941"/>
      <c r="BV330" s="941"/>
      <c r="BW330" s="941"/>
      <c r="BX330" s="941"/>
      <c r="BY330" s="941"/>
      <c r="BZ330" s="941"/>
      <c r="CA330" s="941"/>
      <c r="CB330" s="941"/>
      <c r="CC330" s="941"/>
      <c r="CD330" s="941"/>
      <c r="CE330" s="941"/>
      <c r="CF330" s="941"/>
      <c r="CG330" s="941"/>
      <c r="CH330" s="941"/>
      <c r="CI330" s="941"/>
      <c r="CJ330" s="941"/>
      <c r="CK330" s="941"/>
      <c r="CL330" s="941"/>
      <c r="CM330" s="941"/>
      <c r="CN330" s="941"/>
      <c r="CO330" s="941"/>
      <c r="CP330" s="941"/>
      <c r="CR330" s="977"/>
      <c r="CS330" s="977"/>
      <c r="CT330" s="977"/>
      <c r="CU330" s="977"/>
      <c r="CV330" s="977"/>
      <c r="CW330" s="977"/>
      <c r="CX330" s="977"/>
      <c r="CY330" s="977"/>
      <c r="CZ330" s="977"/>
      <c r="DA330" s="977"/>
      <c r="DB330" s="977"/>
      <c r="DC330" s="977"/>
      <c r="DD330" s="977"/>
      <c r="DE330" s="977"/>
      <c r="DF330" s="977"/>
      <c r="DG330" s="977"/>
      <c r="DH330" s="977"/>
      <c r="DI330" s="977"/>
      <c r="DJ330" s="977"/>
      <c r="DK330" s="977"/>
      <c r="DL330" s="977"/>
      <c r="DM330" s="977"/>
      <c r="DN330" s="977"/>
      <c r="DO330" s="977"/>
      <c r="DP330" s="977"/>
      <c r="DQ330" s="977"/>
      <c r="DR330" s="977"/>
      <c r="DS330" s="978"/>
      <c r="DT330" s="978"/>
      <c r="DU330" s="978"/>
      <c r="DV330" s="978"/>
      <c r="DW330" s="978"/>
      <c r="DX330" s="978"/>
      <c r="DY330" s="978"/>
      <c r="DZ330" s="978"/>
      <c r="EA330" s="978"/>
      <c r="EB330" s="978"/>
      <c r="EC330" s="978"/>
      <c r="ED330" s="978"/>
      <c r="EE330" s="978"/>
      <c r="EF330" s="978"/>
      <c r="EG330" s="978"/>
      <c r="EH330" s="978"/>
      <c r="EI330" s="978"/>
      <c r="EJ330" s="978"/>
      <c r="EK330" s="891"/>
      <c r="EL330" s="1163"/>
      <c r="EM330" s="979"/>
      <c r="EN330" s="979"/>
      <c r="EO330" s="979"/>
      <c r="EP330" s="979"/>
      <c r="EQ330" s="979"/>
      <c r="ER330" s="979"/>
      <c r="ES330" s="979"/>
      <c r="ET330" s="979"/>
      <c r="EU330" s="979"/>
      <c r="EV330" s="891"/>
      <c r="EW330" s="933"/>
      <c r="EX330" s="933"/>
      <c r="EY330" s="933"/>
      <c r="EZ330" s="933"/>
      <c r="FA330" s="933"/>
      <c r="FB330" s="933"/>
      <c r="FC330" s="933"/>
      <c r="FD330" s="933"/>
      <c r="FE330" s="933"/>
      <c r="FF330" s="933"/>
      <c r="FG330" s="875"/>
      <c r="FH330" s="875"/>
      <c r="FI330" s="875"/>
      <c r="FJ330" s="875"/>
      <c r="FK330" s="875"/>
      <c r="FL330" s="875"/>
      <c r="FM330" s="846"/>
      <c r="FN330" s="891"/>
      <c r="FO330" s="891"/>
      <c r="FP330" s="891"/>
      <c r="FQ330" s="891"/>
    </row>
    <row r="331" spans="1:261" s="920" customFormat="1" ht="15.75" customHeight="1" outlineLevel="1" thickTop="1">
      <c r="B331" s="918"/>
      <c r="C331" s="782"/>
      <c r="D331" s="775"/>
      <c r="E331" s="891"/>
      <c r="F331" s="919"/>
      <c r="J331" s="921"/>
      <c r="K331" s="921"/>
      <c r="L331" s="921"/>
      <c r="M331" s="921"/>
      <c r="N331" s="921"/>
      <c r="O331" s="921"/>
      <c r="P331" s="891"/>
      <c r="Q331" s="922"/>
      <c r="S331" s="922"/>
      <c r="U331" s="922"/>
      <c r="W331" s="922"/>
      <c r="Y331" s="922"/>
      <c r="AA331" s="923"/>
      <c r="AC331" s="923"/>
      <c r="AE331" s="923"/>
      <c r="AI331" s="923"/>
      <c r="AV331" s="935"/>
      <c r="CP331" s="891"/>
      <c r="CQ331" s="891"/>
      <c r="EK331" s="891"/>
      <c r="EL331" s="265"/>
      <c r="EM331" s="891"/>
      <c r="EN331" s="891"/>
      <c r="EO331" s="936"/>
      <c r="EP331" s="891"/>
      <c r="EQ331" s="891"/>
      <c r="ER331" s="891"/>
      <c r="ES331" s="891"/>
      <c r="ET331" s="891"/>
      <c r="EU331" s="891"/>
      <c r="EV331" s="891"/>
      <c r="EW331" s="846"/>
      <c r="EX331" s="846"/>
      <c r="EY331" s="846"/>
      <c r="EZ331" s="846"/>
      <c r="FA331" s="846"/>
      <c r="FB331" s="846"/>
      <c r="FC331" s="846"/>
      <c r="FD331" s="846"/>
      <c r="FE331" s="846"/>
      <c r="FF331" s="846"/>
      <c r="FG331" s="875"/>
      <c r="FH331" s="875"/>
      <c r="FI331" s="875"/>
      <c r="FJ331" s="875"/>
      <c r="FK331" s="875"/>
      <c r="FL331" s="875"/>
      <c r="FM331" s="846"/>
      <c r="FN331" s="891"/>
      <c r="FO331" s="891"/>
      <c r="FP331" s="891"/>
      <c r="FQ331" s="891"/>
    </row>
    <row r="332" spans="1:261" s="920" customFormat="1" ht="12" customHeight="1">
      <c r="B332" s="918"/>
      <c r="C332" s="782"/>
      <c r="D332" s="775"/>
      <c r="E332" s="891"/>
      <c r="J332" s="921"/>
      <c r="K332" s="921"/>
      <c r="L332" s="921"/>
      <c r="M332" s="921"/>
      <c r="N332" s="921"/>
      <c r="O332" s="921"/>
      <c r="P332" s="891"/>
      <c r="Q332" s="1003"/>
      <c r="R332" s="1004"/>
      <c r="S332" s="1003"/>
      <c r="T332" s="1004"/>
      <c r="U332" s="1005"/>
      <c r="V332" s="1006"/>
      <c r="W332" s="1005"/>
      <c r="X332" s="1006"/>
      <c r="Y332" s="1003"/>
      <c r="Z332" s="1004"/>
      <c r="AA332" s="1007"/>
      <c r="AB332" s="1004"/>
      <c r="AC332" s="1008"/>
      <c r="AD332" s="1009"/>
      <c r="AE332" s="1008"/>
      <c r="AF332" s="1009"/>
      <c r="AG332" s="1010"/>
      <c r="AH332" s="1010"/>
      <c r="AI332" s="1011"/>
      <c r="AJ332" s="1010"/>
      <c r="AV332" s="935"/>
      <c r="BP332" s="920" t="s">
        <v>2</v>
      </c>
      <c r="CP332" s="891"/>
      <c r="CQ332" s="891"/>
      <c r="EK332" s="891"/>
      <c r="EL332" s="919"/>
      <c r="EU332" s="1012"/>
      <c r="EV332" s="846"/>
      <c r="FG332" s="921"/>
      <c r="FH332" s="921"/>
      <c r="FI332" s="921"/>
      <c r="FJ332" s="921"/>
      <c r="FK332" s="921"/>
      <c r="FL332" s="921"/>
      <c r="FM332" s="846"/>
      <c r="FN332" s="891"/>
      <c r="FO332" s="891"/>
      <c r="FP332" s="891"/>
      <c r="FQ332" s="891"/>
      <c r="FR332" s="891"/>
      <c r="FS332" s="891"/>
      <c r="FT332" s="891"/>
      <c r="FU332" s="891"/>
      <c r="FV332" s="891"/>
      <c r="FW332" s="891"/>
      <c r="FX332" s="891"/>
      <c r="FY332" s="891"/>
      <c r="FZ332" s="891"/>
      <c r="GA332" s="891"/>
      <c r="GB332" s="891"/>
      <c r="GC332" s="891"/>
      <c r="GD332" s="891"/>
      <c r="GE332" s="891"/>
      <c r="GF332" s="891"/>
      <c r="GG332" s="891"/>
      <c r="GH332" s="891"/>
      <c r="GI332" s="891"/>
      <c r="GJ332" s="891"/>
      <c r="GK332" s="891"/>
      <c r="GL332" s="891"/>
      <c r="GM332" s="891"/>
      <c r="GN332" s="891"/>
      <c r="GO332" s="891"/>
      <c r="GP332" s="891"/>
      <c r="GQ332" s="891"/>
      <c r="GR332" s="891"/>
      <c r="GS332" s="891"/>
      <c r="GT332" s="891"/>
      <c r="GU332" s="891"/>
      <c r="GV332" s="891"/>
      <c r="GW332" s="891"/>
      <c r="GX332" s="891"/>
      <c r="GY332" s="891"/>
      <c r="GZ332" s="891"/>
      <c r="HA332" s="891"/>
      <c r="HB332" s="891"/>
      <c r="HC332" s="891"/>
      <c r="HD332" s="891"/>
      <c r="HE332" s="891"/>
      <c r="HF332" s="891"/>
      <c r="HG332" s="891"/>
      <c r="HH332" s="891"/>
      <c r="HI332" s="891"/>
      <c r="HJ332" s="891"/>
      <c r="HK332" s="891"/>
      <c r="HL332" s="891"/>
      <c r="HM332" s="891"/>
      <c r="HN332" s="891"/>
      <c r="HO332" s="891"/>
      <c r="HP332" s="891"/>
      <c r="HQ332" s="891"/>
      <c r="HR332" s="891"/>
      <c r="HS332" s="891"/>
      <c r="HT332" s="891"/>
      <c r="HU332" s="891"/>
      <c r="HV332" s="891"/>
      <c r="HW332" s="891"/>
      <c r="HX332" s="891"/>
      <c r="HY332" s="891"/>
      <c r="HZ332" s="891"/>
      <c r="IA332" s="891"/>
      <c r="IB332" s="891"/>
      <c r="IC332" s="891"/>
      <c r="ID332" s="891"/>
      <c r="IE332" s="891"/>
      <c r="IF332" s="891"/>
      <c r="IG332" s="891"/>
      <c r="IH332" s="891"/>
      <c r="II332" s="891"/>
      <c r="IJ332" s="891"/>
      <c r="IK332" s="891"/>
      <c r="IL332" s="891"/>
      <c r="IM332" s="891"/>
      <c r="IN332" s="891"/>
      <c r="IO332" s="891"/>
      <c r="IP332" s="891"/>
      <c r="IQ332" s="891"/>
      <c r="IR332" s="891"/>
      <c r="IS332" s="891"/>
      <c r="IT332" s="891"/>
      <c r="IU332" s="891"/>
      <c r="IV332" s="891"/>
      <c r="IW332" s="891"/>
      <c r="IX332" s="891"/>
      <c r="IY332" s="891"/>
      <c r="IZ332" s="891"/>
      <c r="JA332" s="891"/>
    </row>
    <row r="333" spans="1:261" s="891" customFormat="1" ht="12" customHeight="1" thickBot="1">
      <c r="B333" s="835"/>
      <c r="C333" s="782"/>
      <c r="D333" s="775" t="s">
        <v>556</v>
      </c>
      <c r="F333" s="1013">
        <f>F11+F17+F14+F23+F31+F38+F43+F188+F47+F51+F56+F61+F66+F74+F78+F82+F92+F99+F104+F107+F119+F128+F131+F135+F138+F146+F149+F165+F169+F180+F198+F204+F219+F231+F254+F258+F262+F270+F275+F280+F283+F286+F289+F298+F303+F306+F314+F328+F310+F87+F115+F321+F125+F244+F142</f>
        <v>429886.87000000011</v>
      </c>
      <c r="G333" s="1013">
        <f>G11+G17+G14+G23+G31+G38+G43+G188+G47+G51+G56+G61+G66+G74+G78+G82+G92+G99+G104+G107+G119+G128+G131+G135+G138+G146+G149+G165+G169+G180+G198+G204+G219+G231+G254+G258+G262+G270+G275+G280+G283+G286+G289+G298+G303+G306+G314+G328+G310+G87+G115+G321+G125+G244+G142</f>
        <v>109519.31000000001</v>
      </c>
      <c r="H333" s="1013">
        <f>H11+H17+H14+H23+H31+H38+H43+H188+H47+H51+H56+H61+H66+H74+H78+H82+H92+H99+H104+H107+H119+H128+H131+H135+H138+H146+H149+H165+H169+H180+H198+H204+H219+H231+H254+H258+H262+H270+H275+H280+H283+H286+H289+H298+H303+H306+H314+H328+H310+H87+H115+H321+H125+H244+H142</f>
        <v>539406.18000000005</v>
      </c>
      <c r="I333" s="920"/>
      <c r="J333" s="921"/>
      <c r="K333" s="921"/>
      <c r="L333" s="921"/>
      <c r="M333" s="921"/>
      <c r="N333" s="921"/>
      <c r="O333" s="921"/>
      <c r="Q333" s="1013">
        <f t="shared" ref="Q333:AV333" si="6653">Q11+Q17+Q14+Q23+Q31+Q38+Q43+Q188+Q47+Q51+Q56+Q61+Q66+Q74+Q78+Q82+Q92+Q99+Q104+Q107+Q119+Q128+Q131+Q135+Q138+Q146+Q149+Q165+Q169+Q180+Q198+Q204+Q219+Q231+Q254+Q258+Q262+Q270+Q275+Q280+Q283+Q286+Q289+Q298+Q303+Q306+Q314+Q328+Q310+Q87+Q115+Q321+Q125+Q244+Q142</f>
        <v>0</v>
      </c>
      <c r="R333" s="1013">
        <f t="shared" si="6653"/>
        <v>0</v>
      </c>
      <c r="S333" s="1013">
        <f t="shared" si="6653"/>
        <v>0</v>
      </c>
      <c r="T333" s="1013">
        <f t="shared" si="6653"/>
        <v>0</v>
      </c>
      <c r="U333" s="1013">
        <f t="shared" si="6653"/>
        <v>0</v>
      </c>
      <c r="V333" s="1013">
        <f t="shared" si="6653"/>
        <v>0</v>
      </c>
      <c r="W333" s="1013">
        <f t="shared" si="6653"/>
        <v>0</v>
      </c>
      <c r="X333" s="1013">
        <f t="shared" si="6653"/>
        <v>0</v>
      </c>
      <c r="Y333" s="1013">
        <f t="shared" si="6653"/>
        <v>0</v>
      </c>
      <c r="Z333" s="1013">
        <f t="shared" si="6653"/>
        <v>0</v>
      </c>
      <c r="AA333" s="1013">
        <f t="shared" si="6653"/>
        <v>0</v>
      </c>
      <c r="AB333" s="1013">
        <f t="shared" si="6653"/>
        <v>0</v>
      </c>
      <c r="AC333" s="1013">
        <f t="shared" si="6653"/>
        <v>0</v>
      </c>
      <c r="AD333" s="1013">
        <f t="shared" si="6653"/>
        <v>0</v>
      </c>
      <c r="AE333" s="1013">
        <f t="shared" si="6653"/>
        <v>0</v>
      </c>
      <c r="AF333" s="1013">
        <f t="shared" si="6653"/>
        <v>0</v>
      </c>
      <c r="AG333" s="1013">
        <f t="shared" si="6653"/>
        <v>0</v>
      </c>
      <c r="AH333" s="1013">
        <f t="shared" si="6653"/>
        <v>0</v>
      </c>
      <c r="AI333" s="1013">
        <f t="shared" si="6653"/>
        <v>0</v>
      </c>
      <c r="AJ333" s="1013">
        <f t="shared" si="6653"/>
        <v>0</v>
      </c>
      <c r="AK333" s="1013">
        <f t="shared" si="6653"/>
        <v>0</v>
      </c>
      <c r="AL333" s="1013">
        <f t="shared" si="6653"/>
        <v>0</v>
      </c>
      <c r="AM333" s="1013">
        <f t="shared" si="6653"/>
        <v>266.81866666666667</v>
      </c>
      <c r="AN333" s="1013">
        <f t="shared" si="6653"/>
        <v>0</v>
      </c>
      <c r="AO333" s="1013">
        <f t="shared" si="6653"/>
        <v>0</v>
      </c>
      <c r="AP333" s="1013">
        <f t="shared" si="6653"/>
        <v>0</v>
      </c>
      <c r="AQ333" s="1013">
        <f t="shared" si="6653"/>
        <v>0</v>
      </c>
      <c r="AR333" s="1013">
        <f t="shared" si="6653"/>
        <v>0</v>
      </c>
      <c r="AS333" s="1013">
        <f t="shared" si="6653"/>
        <v>0</v>
      </c>
      <c r="AT333" s="1013">
        <f t="shared" si="6653"/>
        <v>0</v>
      </c>
      <c r="AU333" s="1013">
        <f t="shared" si="6653"/>
        <v>0</v>
      </c>
      <c r="AV333" s="1013">
        <f t="shared" si="6653"/>
        <v>0</v>
      </c>
      <c r="AW333" s="1013">
        <f t="shared" ref="AW333:CB333" si="6654">AW11+AW17+AW14+AW23+AW31+AW38+AW43+AW188+AW47+AW51+AW56+AW61+AW66+AW74+AW78+AW82+AW92+AW99+AW104+AW107+AW119+AW128+AW131+AW135+AW138+AW146+AW149+AW165+AW169+AW180+AW198+AW204+AW219+AW231+AW254+AW258+AW262+AW270+AW275+AW280+AW283+AW286+AW289+AW298+AW303+AW306+AW314+AW328+AW310+AW87+AW115+AW321+AW125+AW244+AW142</f>
        <v>81099.674999999988</v>
      </c>
      <c r="AX333" s="1013">
        <f t="shared" si="6654"/>
        <v>38508.826666666668</v>
      </c>
      <c r="AY333" s="1013">
        <f t="shared" si="6654"/>
        <v>0</v>
      </c>
      <c r="AZ333" s="1013">
        <f t="shared" si="6654"/>
        <v>0</v>
      </c>
      <c r="BA333" s="1013">
        <f t="shared" si="6654"/>
        <v>0</v>
      </c>
      <c r="BB333" s="1013">
        <f t="shared" si="6654"/>
        <v>0</v>
      </c>
      <c r="BC333" s="1013">
        <f t="shared" si="6654"/>
        <v>0</v>
      </c>
      <c r="BD333" s="1013">
        <f t="shared" si="6654"/>
        <v>10275.328822500001</v>
      </c>
      <c r="BE333" s="1013">
        <f t="shared" si="6654"/>
        <v>129883.83048916666</v>
      </c>
      <c r="BF333" s="1013">
        <f t="shared" si="6654"/>
        <v>87840.514666666655</v>
      </c>
      <c r="BG333" s="1013">
        <f t="shared" si="6654"/>
        <v>67746.791666666657</v>
      </c>
      <c r="BH333" s="1013">
        <f t="shared" si="6654"/>
        <v>0</v>
      </c>
      <c r="BI333" s="1013">
        <f t="shared" si="6654"/>
        <v>0</v>
      </c>
      <c r="BJ333" s="1013">
        <f t="shared" si="6654"/>
        <v>0</v>
      </c>
      <c r="BK333" s="1013">
        <f t="shared" si="6654"/>
        <v>0</v>
      </c>
      <c r="BL333" s="1013">
        <f t="shared" si="6654"/>
        <v>0</v>
      </c>
      <c r="BM333" s="1013">
        <f t="shared" si="6654"/>
        <v>11129.393208266667</v>
      </c>
      <c r="BN333" s="1013">
        <f t="shared" si="6654"/>
        <v>166716.69954159998</v>
      </c>
      <c r="BO333" s="1013">
        <f t="shared" si="6654"/>
        <v>38500.509333333335</v>
      </c>
      <c r="BP333" s="1013">
        <f t="shared" si="6654"/>
        <v>2574.9933333333333</v>
      </c>
      <c r="BQ333" s="1013">
        <f t="shared" si="6654"/>
        <v>0</v>
      </c>
      <c r="BR333" s="1013">
        <f t="shared" si="6654"/>
        <v>0</v>
      </c>
      <c r="BS333" s="1013">
        <f t="shared" si="6654"/>
        <v>0</v>
      </c>
      <c r="BT333" s="1013">
        <f t="shared" si="6654"/>
        <v>0</v>
      </c>
      <c r="BU333" s="1013">
        <f t="shared" si="6654"/>
        <v>266.81866666666667</v>
      </c>
      <c r="BV333" s="1013">
        <f t="shared" si="6654"/>
        <v>4911.8204576000007</v>
      </c>
      <c r="BW333" s="1013">
        <f t="shared" si="6654"/>
        <v>46254.141790933332</v>
      </c>
      <c r="BX333" s="1013">
        <f t="shared" si="6654"/>
        <v>0</v>
      </c>
      <c r="BY333" s="1013">
        <f t="shared" si="6654"/>
        <v>0</v>
      </c>
      <c r="BZ333" s="1013">
        <f t="shared" si="6654"/>
        <v>0</v>
      </c>
      <c r="CA333" s="1013">
        <f t="shared" si="6654"/>
        <v>0</v>
      </c>
      <c r="CB333" s="1013">
        <f t="shared" si="6654"/>
        <v>0</v>
      </c>
      <c r="CC333" s="1013">
        <f t="shared" ref="CC333:DH333" si="6655">CC11+CC17+CC14+CC23+CC31+CC38+CC43+CC188+CC47+CC51+CC56+CC61+CC66+CC74+CC78+CC82+CC92+CC99+CC104+CC107+CC119+CC128+CC131+CC135+CC138+CC146+CC149+CC165+CC169+CC180+CC198+CC204+CC219+CC231+CC254+CC258+CC262+CC270+CC275+CC280+CC283+CC286+CC289+CC298+CC303+CC306+CC314+CC328+CC310+CC87+CC115+CC321+CC125+CC244+CC142</f>
        <v>0</v>
      </c>
      <c r="CD333" s="1013">
        <f t="shared" si="6655"/>
        <v>0</v>
      </c>
      <c r="CE333" s="1013">
        <f t="shared" si="6655"/>
        <v>0</v>
      </c>
      <c r="CF333" s="1013">
        <f t="shared" si="6655"/>
        <v>0</v>
      </c>
      <c r="CG333" s="1013">
        <f t="shared" si="6655"/>
        <v>0</v>
      </c>
      <c r="CH333" s="1013">
        <f t="shared" si="6655"/>
        <v>0</v>
      </c>
      <c r="CI333" s="1013">
        <f t="shared" si="6655"/>
        <v>0</v>
      </c>
      <c r="CJ333" s="1013">
        <f t="shared" si="6655"/>
        <v>0</v>
      </c>
      <c r="CK333" s="1013">
        <f t="shared" si="6655"/>
        <v>0</v>
      </c>
      <c r="CL333" s="1013">
        <f t="shared" si="6655"/>
        <v>0</v>
      </c>
      <c r="CM333" s="1013">
        <f t="shared" si="6655"/>
        <v>0</v>
      </c>
      <c r="CN333" s="1013">
        <f t="shared" si="6655"/>
        <v>0</v>
      </c>
      <c r="CO333" s="1013">
        <f t="shared" si="6655"/>
        <v>0</v>
      </c>
      <c r="CP333" s="1013">
        <f t="shared" si="6655"/>
        <v>0</v>
      </c>
      <c r="CQ333" s="1013" t="e">
        <f t="shared" si="6655"/>
        <v>#VALUE!</v>
      </c>
      <c r="CR333" s="1013">
        <f t="shared" si="6655"/>
        <v>81099.674999999988</v>
      </c>
      <c r="CS333" s="1013">
        <f t="shared" si="6655"/>
        <v>38508.826666666668</v>
      </c>
      <c r="CT333" s="1013">
        <f t="shared" si="6655"/>
        <v>0</v>
      </c>
      <c r="CU333" s="1013">
        <f t="shared" si="6655"/>
        <v>0</v>
      </c>
      <c r="CV333" s="1013">
        <f t="shared" si="6655"/>
        <v>0</v>
      </c>
      <c r="CW333" s="1013">
        <f t="shared" si="6655"/>
        <v>0</v>
      </c>
      <c r="CX333" s="1013">
        <f t="shared" si="6655"/>
        <v>0</v>
      </c>
      <c r="CY333" s="1013">
        <f t="shared" si="6655"/>
        <v>10275.328822500001</v>
      </c>
      <c r="CZ333" s="1013">
        <f t="shared" si="6655"/>
        <v>129883.83048916666</v>
      </c>
      <c r="DA333" s="1013">
        <f t="shared" si="6655"/>
        <v>89890.514666666655</v>
      </c>
      <c r="DB333" s="1013">
        <f t="shared" si="6655"/>
        <v>67921.791666666657</v>
      </c>
      <c r="DC333" s="1013">
        <f t="shared" si="6655"/>
        <v>0</v>
      </c>
      <c r="DD333" s="1013">
        <f t="shared" si="6655"/>
        <v>0</v>
      </c>
      <c r="DE333" s="1013">
        <f t="shared" si="6655"/>
        <v>0</v>
      </c>
      <c r="DF333" s="1013">
        <f t="shared" si="6655"/>
        <v>0</v>
      </c>
      <c r="DG333" s="1013">
        <f t="shared" si="6655"/>
        <v>0</v>
      </c>
      <c r="DH333" s="1013">
        <f t="shared" si="6655"/>
        <v>11389.128208266668</v>
      </c>
      <c r="DI333" s="1013">
        <f t="shared" ref="DI333:EN333" si="6656">DI11+DI17+DI14+DI23+DI31+DI38+DI43+DI188+DI47+DI51+DI56+DI61+DI66+DI74+DI78+DI82+DI92+DI99+DI104+DI107+DI119+DI128+DI131+DI135+DI138+DI146+DI149+DI165+DI169+DI180+DI198+DI204+DI219+DI231+DI254+DI258+DI262+DI270+DI275+DI280+DI283+DI286+DI289+DI298+DI303+DI306+DI314+DI328+DI310+DI87+DI115+DI321+DI125+DI244+DI142</f>
        <v>169201.43454159997</v>
      </c>
      <c r="DJ333" s="1013">
        <f t="shared" si="6656"/>
        <v>36450.509333333335</v>
      </c>
      <c r="DK333" s="1013">
        <f t="shared" si="6656"/>
        <v>2399.9933333333333</v>
      </c>
      <c r="DL333" s="1013">
        <f t="shared" si="6656"/>
        <v>0</v>
      </c>
      <c r="DM333" s="1013">
        <f t="shared" si="6656"/>
        <v>0</v>
      </c>
      <c r="DN333" s="1013">
        <f t="shared" si="6656"/>
        <v>0</v>
      </c>
      <c r="DO333" s="1013">
        <f t="shared" si="6656"/>
        <v>0</v>
      </c>
      <c r="DP333" s="1013">
        <f t="shared" si="6656"/>
        <v>266.81866666666667</v>
      </c>
      <c r="DQ333" s="1013">
        <f t="shared" si="6656"/>
        <v>4652.0854576000002</v>
      </c>
      <c r="DR333" s="1013">
        <f t="shared" si="6656"/>
        <v>43769.406790933332</v>
      </c>
      <c r="DS333" s="1013">
        <f t="shared" si="6656"/>
        <v>0</v>
      </c>
      <c r="DT333" s="1013">
        <f t="shared" si="6656"/>
        <v>0</v>
      </c>
      <c r="DU333" s="1013">
        <f t="shared" si="6656"/>
        <v>0</v>
      </c>
      <c r="DV333" s="1013">
        <f t="shared" si="6656"/>
        <v>0</v>
      </c>
      <c r="DW333" s="1013">
        <f t="shared" si="6656"/>
        <v>0</v>
      </c>
      <c r="DX333" s="1013">
        <f t="shared" si="6656"/>
        <v>0</v>
      </c>
      <c r="DY333" s="1013">
        <f t="shared" si="6656"/>
        <v>0</v>
      </c>
      <c r="DZ333" s="1013">
        <f t="shared" si="6656"/>
        <v>0</v>
      </c>
      <c r="EA333" s="1013">
        <f t="shared" si="6656"/>
        <v>0</v>
      </c>
      <c r="EB333" s="1013">
        <f t="shared" si="6656"/>
        <v>0</v>
      </c>
      <c r="EC333" s="1013">
        <f t="shared" si="6656"/>
        <v>0</v>
      </c>
      <c r="ED333" s="1013">
        <f t="shared" si="6656"/>
        <v>0</v>
      </c>
      <c r="EE333" s="1013">
        <f t="shared" si="6656"/>
        <v>0</v>
      </c>
      <c r="EF333" s="1013">
        <f t="shared" si="6656"/>
        <v>0</v>
      </c>
      <c r="EG333" s="1013">
        <f t="shared" si="6656"/>
        <v>0</v>
      </c>
      <c r="EH333" s="1013">
        <f t="shared" si="6656"/>
        <v>0</v>
      </c>
      <c r="EI333" s="1013">
        <f t="shared" si="6656"/>
        <v>0</v>
      </c>
      <c r="EJ333" s="1013">
        <f t="shared" si="6656"/>
        <v>0</v>
      </c>
      <c r="EK333" s="1013">
        <f t="shared" si="6656"/>
        <v>3564.5800000000004</v>
      </c>
      <c r="EL333" s="1013">
        <f t="shared" si="6656"/>
        <v>12940.66</v>
      </c>
      <c r="EM333" s="1013">
        <f t="shared" si="6656"/>
        <v>30848.020000000008</v>
      </c>
      <c r="EN333" s="1013">
        <f t="shared" si="6656"/>
        <v>0</v>
      </c>
      <c r="EO333" s="1013">
        <f t="shared" ref="EO333:FV333" si="6657">EO11+EO17+EO14+EO23+EO31+EO38+EO43+EO188+EO47+EO51+EO56+EO61+EO66+EO74+EO78+EO82+EO92+EO99+EO104+EO107+EO119+EO128+EO131+EO135+EO138+EO146+EO149+EO165+EO169+EO180+EO198+EO204+EO219+EO231+EO254+EO258+EO262+EO270+EO275+EO280+EO283+EO286+EO289+EO298+EO303+EO306+EO314+EO328+EO310+EO87+EO115+EO321+EO125+EO244+EO142</f>
        <v>5387.5</v>
      </c>
      <c r="EP333" s="1013">
        <f t="shared" si="6657"/>
        <v>0</v>
      </c>
      <c r="EQ333" s="1013">
        <f t="shared" si="6657"/>
        <v>0</v>
      </c>
      <c r="ER333" s="1013">
        <f t="shared" si="6657"/>
        <v>5481.01</v>
      </c>
      <c r="ES333" s="1013">
        <f t="shared" si="6657"/>
        <v>775.78</v>
      </c>
      <c r="ET333" s="1013">
        <f t="shared" si="6657"/>
        <v>242.5</v>
      </c>
      <c r="EU333" s="1013">
        <f t="shared" si="6657"/>
        <v>5481.01</v>
      </c>
      <c r="EV333" s="1013">
        <f t="shared" si="6657"/>
        <v>0</v>
      </c>
      <c r="EW333" s="1013">
        <f t="shared" si="6657"/>
        <v>6557.5499999999993</v>
      </c>
      <c r="EX333" s="1013">
        <f t="shared" si="6657"/>
        <v>15424.010000000004</v>
      </c>
      <c r="EY333" s="1013">
        <f t="shared" si="6657"/>
        <v>0</v>
      </c>
      <c r="EZ333" s="1013">
        <f t="shared" si="6657"/>
        <v>2693.75</v>
      </c>
      <c r="FA333" s="1013">
        <f t="shared" si="6657"/>
        <v>0</v>
      </c>
      <c r="FB333" s="1013">
        <f t="shared" si="6657"/>
        <v>0</v>
      </c>
      <c r="FC333" s="1013">
        <f t="shared" si="6657"/>
        <v>2740.5050000000001</v>
      </c>
      <c r="FD333" s="1013">
        <f t="shared" si="6657"/>
        <v>387.89</v>
      </c>
      <c r="FE333" s="1013">
        <f t="shared" si="6657"/>
        <v>121.25</v>
      </c>
      <c r="FF333" s="1013">
        <f t="shared" si="6657"/>
        <v>2740.5050000000001</v>
      </c>
      <c r="FG333" s="1013">
        <f t="shared" si="6657"/>
        <v>5.4</v>
      </c>
      <c r="FH333" s="1013">
        <f t="shared" si="6657"/>
        <v>2.6</v>
      </c>
      <c r="FI333" s="1013">
        <f t="shared" si="6657"/>
        <v>0</v>
      </c>
      <c r="FJ333" s="1013">
        <f t="shared" si="6657"/>
        <v>0</v>
      </c>
      <c r="FK333" s="1013">
        <f t="shared" si="6657"/>
        <v>0</v>
      </c>
      <c r="FL333" s="1013">
        <f t="shared" si="6657"/>
        <v>8</v>
      </c>
      <c r="FM333" s="1013">
        <f t="shared" si="6657"/>
        <v>0</v>
      </c>
      <c r="FN333" s="1013">
        <f t="shared" si="6657"/>
        <v>0</v>
      </c>
      <c r="FO333" s="1013">
        <f t="shared" si="6657"/>
        <v>0</v>
      </c>
      <c r="FP333" s="1013">
        <f t="shared" si="6657"/>
        <v>0</v>
      </c>
      <c r="FQ333" s="1013" t="e">
        <f t="shared" si="6657"/>
        <v>#REF!</v>
      </c>
      <c r="FR333" s="1013">
        <f t="shared" si="6657"/>
        <v>8593.0849999999991</v>
      </c>
      <c r="FS333" s="1013">
        <f t="shared" si="6657"/>
        <v>0</v>
      </c>
      <c r="FT333" s="1013">
        <f t="shared" si="6657"/>
        <v>0</v>
      </c>
      <c r="FU333" s="1013">
        <f t="shared" si="6657"/>
        <v>0</v>
      </c>
      <c r="FV333" s="1013">
        <f t="shared" si="6657"/>
        <v>0</v>
      </c>
    </row>
    <row r="334" spans="1:261" s="920" customFormat="1" ht="12" customHeight="1" thickTop="1">
      <c r="B334" s="918"/>
      <c r="C334" s="782"/>
      <c r="D334" s="775"/>
      <c r="E334" s="891"/>
      <c r="F334" s="922"/>
      <c r="G334" s="922"/>
      <c r="H334" s="922"/>
      <c r="J334" s="921"/>
      <c r="K334" s="921"/>
      <c r="L334" s="921"/>
      <c r="M334" s="921"/>
      <c r="N334" s="921"/>
      <c r="O334" s="921"/>
      <c r="P334" s="891"/>
      <c r="Q334" s="922"/>
      <c r="R334" s="922"/>
      <c r="S334" s="922"/>
      <c r="T334" s="922"/>
      <c r="U334" s="922"/>
      <c r="V334" s="922"/>
      <c r="W334" s="922"/>
      <c r="X334" s="922"/>
      <c r="Y334" s="922"/>
      <c r="Z334" s="922"/>
      <c r="AA334" s="922"/>
      <c r="AB334" s="922"/>
      <c r="AC334" s="922"/>
      <c r="AD334" s="922"/>
      <c r="AE334" s="922"/>
      <c r="AF334" s="922"/>
      <c r="AG334" s="922"/>
      <c r="AH334" s="922"/>
      <c r="AI334" s="922"/>
      <c r="AJ334" s="922"/>
      <c r="AK334" s="922"/>
      <c r="AL334" s="922"/>
      <c r="AM334" s="922"/>
      <c r="AN334" s="922"/>
      <c r="AO334" s="922"/>
      <c r="AP334" s="922"/>
      <c r="AQ334" s="922"/>
      <c r="AR334" s="922"/>
      <c r="AS334" s="922"/>
      <c r="AT334" s="922"/>
      <c r="AU334" s="922"/>
      <c r="AV334" s="922"/>
      <c r="AW334" s="922"/>
      <c r="AX334" s="922"/>
      <c r="AY334" s="922"/>
      <c r="AZ334" s="922"/>
      <c r="BA334" s="922"/>
      <c r="BB334" s="922"/>
      <c r="BC334" s="922"/>
      <c r="BD334" s="922"/>
      <c r="BE334" s="922"/>
      <c r="BF334" s="922"/>
      <c r="BG334" s="922"/>
      <c r="BH334" s="922"/>
      <c r="BI334" s="922"/>
      <c r="BJ334" s="922"/>
      <c r="BK334" s="922"/>
      <c r="BL334" s="922"/>
      <c r="BM334" s="922"/>
      <c r="BN334" s="922"/>
      <c r="BO334" s="922"/>
      <c r="BP334" s="922"/>
      <c r="BQ334" s="922"/>
      <c r="BR334" s="922"/>
      <c r="BS334" s="922"/>
      <c r="BT334" s="922"/>
      <c r="BU334" s="922"/>
      <c r="BV334" s="922"/>
      <c r="BW334" s="922"/>
      <c r="BX334" s="922"/>
      <c r="BY334" s="922"/>
      <c r="BZ334" s="922"/>
      <c r="CA334" s="922"/>
      <c r="CB334" s="922"/>
      <c r="CC334" s="922"/>
      <c r="CD334" s="922"/>
      <c r="CE334" s="922"/>
      <c r="CF334" s="922"/>
      <c r="CG334" s="922"/>
      <c r="CH334" s="922"/>
      <c r="CI334" s="922"/>
      <c r="CJ334" s="922"/>
      <c r="CK334" s="922"/>
      <c r="CL334" s="922"/>
      <c r="CM334" s="922"/>
      <c r="CN334" s="922"/>
      <c r="CO334" s="922"/>
      <c r="CP334" s="891"/>
      <c r="CQ334" s="891"/>
      <c r="CR334" s="922"/>
      <c r="CS334" s="922"/>
      <c r="CT334" s="922"/>
      <c r="CU334" s="922"/>
      <c r="CV334" s="922"/>
      <c r="CW334" s="922"/>
      <c r="CX334" s="922"/>
      <c r="CY334" s="922"/>
      <c r="CZ334" s="922"/>
      <c r="DA334" s="922"/>
      <c r="DB334" s="922"/>
      <c r="DC334" s="922"/>
      <c r="DD334" s="922"/>
      <c r="DE334" s="922"/>
      <c r="DF334" s="922"/>
      <c r="DG334" s="922"/>
      <c r="DH334" s="922"/>
      <c r="DI334" s="922"/>
      <c r="DJ334" s="922"/>
      <c r="DK334" s="922"/>
      <c r="DL334" s="922"/>
      <c r="DM334" s="922"/>
      <c r="DN334" s="922"/>
      <c r="DO334" s="922"/>
      <c r="DP334" s="922"/>
      <c r="DQ334" s="922"/>
      <c r="DR334" s="922"/>
      <c r="DS334" s="922"/>
      <c r="DT334" s="922"/>
      <c r="DU334" s="922"/>
      <c r="DV334" s="922"/>
      <c r="DW334" s="922"/>
      <c r="DX334" s="922"/>
      <c r="DY334" s="922"/>
      <c r="DZ334" s="922"/>
      <c r="EA334" s="922"/>
      <c r="EB334" s="922"/>
      <c r="EC334" s="922"/>
      <c r="ED334" s="922"/>
      <c r="EE334" s="922"/>
      <c r="EF334" s="922"/>
      <c r="EG334" s="922"/>
      <c r="EH334" s="922"/>
      <c r="EI334" s="922"/>
      <c r="EJ334" s="922"/>
      <c r="EK334" s="891"/>
      <c r="EL334" s="922"/>
      <c r="EM334" s="922"/>
      <c r="EN334" s="922"/>
      <c r="EO334" s="922"/>
      <c r="EP334" s="922"/>
      <c r="EQ334" s="922"/>
      <c r="ER334" s="922"/>
      <c r="ES334" s="922"/>
      <c r="ET334" s="922"/>
      <c r="EU334" s="922"/>
      <c r="EV334" s="922"/>
      <c r="EW334" s="922"/>
      <c r="EX334" s="922"/>
      <c r="EY334" s="922"/>
      <c r="EZ334" s="922"/>
      <c r="FA334" s="922"/>
      <c r="FB334" s="922"/>
      <c r="FC334" s="922"/>
      <c r="FD334" s="922"/>
      <c r="FE334" s="922"/>
      <c r="FF334" s="922"/>
      <c r="FG334" s="921"/>
      <c r="FH334" s="921"/>
      <c r="FI334" s="921"/>
      <c r="FJ334" s="921"/>
      <c r="FK334" s="921"/>
      <c r="FL334" s="921"/>
      <c r="FM334" s="846"/>
      <c r="FN334" s="891"/>
      <c r="FO334" s="891"/>
      <c r="FP334" s="891"/>
      <c r="FQ334" s="891"/>
      <c r="FR334" s="891"/>
      <c r="FS334" s="891"/>
      <c r="FT334" s="891"/>
      <c r="FU334" s="891"/>
      <c r="FV334" s="891"/>
      <c r="FW334" s="891"/>
      <c r="FX334" s="891"/>
      <c r="FY334" s="891"/>
      <c r="FZ334" s="891"/>
      <c r="GA334" s="891"/>
      <c r="GB334" s="891"/>
      <c r="GC334" s="891"/>
      <c r="GD334" s="891"/>
      <c r="GE334" s="891"/>
      <c r="GF334" s="891"/>
      <c r="GG334" s="891"/>
      <c r="GH334" s="891"/>
      <c r="GI334" s="891"/>
      <c r="GJ334" s="891"/>
      <c r="GK334" s="891"/>
      <c r="GL334" s="891"/>
      <c r="GM334" s="891"/>
      <c r="GN334" s="891"/>
      <c r="GO334" s="891"/>
      <c r="GP334" s="891"/>
      <c r="GQ334" s="891"/>
      <c r="GR334" s="891"/>
      <c r="GS334" s="891"/>
      <c r="GT334" s="891"/>
      <c r="GU334" s="891"/>
      <c r="GV334" s="891"/>
      <c r="GW334" s="891"/>
      <c r="GX334" s="891"/>
      <c r="GY334" s="891"/>
      <c r="GZ334" s="891"/>
      <c r="HA334" s="891"/>
      <c r="HB334" s="891"/>
      <c r="HC334" s="891"/>
      <c r="HD334" s="891"/>
      <c r="HE334" s="891"/>
      <c r="HF334" s="891"/>
      <c r="HG334" s="891"/>
      <c r="HH334" s="891"/>
      <c r="HI334" s="891"/>
      <c r="HJ334" s="891"/>
      <c r="HK334" s="891"/>
      <c r="HL334" s="891"/>
      <c r="HM334" s="891"/>
      <c r="HN334" s="891"/>
      <c r="HO334" s="891"/>
      <c r="HP334" s="891"/>
      <c r="HQ334" s="891"/>
      <c r="HR334" s="891"/>
      <c r="HS334" s="891"/>
      <c r="HT334" s="891"/>
      <c r="HU334" s="891"/>
      <c r="HV334" s="891"/>
      <c r="HW334" s="891"/>
      <c r="HX334" s="891"/>
      <c r="HY334" s="891"/>
      <c r="HZ334" s="891"/>
      <c r="IA334" s="891"/>
      <c r="IB334" s="891"/>
      <c r="IC334" s="891"/>
      <c r="ID334" s="891"/>
      <c r="IE334" s="891"/>
      <c r="IF334" s="891"/>
      <c r="IG334" s="891"/>
      <c r="IH334" s="891"/>
      <c r="II334" s="891"/>
      <c r="IJ334" s="891"/>
      <c r="IK334" s="891"/>
      <c r="IL334" s="891"/>
      <c r="IM334" s="891"/>
      <c r="IN334" s="891"/>
      <c r="IO334" s="891"/>
      <c r="IP334" s="891"/>
      <c r="IQ334" s="891"/>
      <c r="IR334" s="891"/>
      <c r="IS334" s="891"/>
      <c r="IT334" s="891"/>
      <c r="IU334" s="891"/>
      <c r="IV334" s="891"/>
      <c r="IW334" s="891"/>
      <c r="IX334" s="891"/>
      <c r="IY334" s="891"/>
      <c r="IZ334" s="891"/>
      <c r="JA334" s="891"/>
    </row>
    <row r="335" spans="1:261" s="891" customFormat="1" ht="12" customHeight="1" thickBot="1">
      <c r="B335" s="835"/>
      <c r="C335" s="782"/>
      <c r="D335" s="835" t="s">
        <v>248</v>
      </c>
      <c r="F335" s="1013">
        <f>SUM(F8:F334)-F11-F14-F17-F23-F31-F38-F43-F47-F51-F56-F61-F66-F74-F78-F82-F92-F99-F104-F107-F119-F125-F128-F135-F138-F146-F149-F165-F169-F180-F198-F204-F219-F231-F24-F254-F258-F131-F262-F270-F275-F280-F283-F286-F289-F298-F303-F306-F314-F328-F333-F310-F321-F115-F87-F188-F244-F142</f>
        <v>429886.87000000058</v>
      </c>
      <c r="G335" s="1013">
        <f>SUM(G8:G334)-G11-G14-G17-G23-G31-G38-G43-G47-G51-G56-G61-G66-G74-G78-G82-G92-G99-G104-G107-G119-G125-G128-G135-G138-G146-G149-G165-G169-G180-G198-G204-G219-G231-G24-G254-G258-G131-G262-G270-G275-G280-G283-G286-G289-G298-G303-G306-G314-G328-G333-G310-G321-G115-G87-G188-G244-G142</f>
        <v>109519.30999999998</v>
      </c>
      <c r="H335" s="1013">
        <f>SUM(H8:H334)-H11-H14-H17-H23-H31-H38-H43-H47-H51-H56-H61-H66-H74-H78-H82-H92-H99-H104-H107-H119-H125-H128-H135-H138-H146-H149-H165-H169-H180-H198-H204-H219-H231-H24-H254-H258-H131-H262-H270-H275-H280-H283-H286-H289-H298-H303-H306-H314-H328-H333-H310-H321-H115-H87-H188-H244-H142</f>
        <v>539406.18000000122</v>
      </c>
      <c r="I335" s="920"/>
      <c r="J335" s="921"/>
      <c r="K335" s="921"/>
      <c r="L335" s="921"/>
      <c r="M335" s="921"/>
      <c r="N335" s="921"/>
      <c r="O335" s="921"/>
      <c r="Q335" s="1013">
        <f t="shared" ref="Q335:AV335" si="6658">SUM(Q8:Q334)-Q11-Q14-Q17-Q23-Q31-Q38-Q43-Q47-Q51-Q56-Q61-Q66-Q74-Q78-Q82-Q92-Q99-Q104-Q107-Q119-Q125-Q128-Q135-Q138-Q146-Q149-Q165-Q169-Q180-Q198-Q204-Q219-Q231-Q24-Q254-Q258-Q131-Q262-Q270-Q275-Q280-Q283-Q286-Q289-Q298-Q303-Q306-Q314-Q328-Q333-Q310-Q321-Q115-Q87-Q188-Q244-Q142</f>
        <v>0</v>
      </c>
      <c r="R335" s="1013">
        <f t="shared" si="6658"/>
        <v>0</v>
      </c>
      <c r="S335" s="1013">
        <f t="shared" si="6658"/>
        <v>0</v>
      </c>
      <c r="T335" s="1013">
        <f t="shared" si="6658"/>
        <v>0</v>
      </c>
      <c r="U335" s="1013">
        <f t="shared" si="6658"/>
        <v>0</v>
      </c>
      <c r="V335" s="1013">
        <f t="shared" si="6658"/>
        <v>0</v>
      </c>
      <c r="W335" s="1013">
        <f t="shared" si="6658"/>
        <v>0</v>
      </c>
      <c r="X335" s="1013">
        <f t="shared" si="6658"/>
        <v>0</v>
      </c>
      <c r="Y335" s="1013">
        <f t="shared" si="6658"/>
        <v>0</v>
      </c>
      <c r="Z335" s="1013">
        <f t="shared" si="6658"/>
        <v>0</v>
      </c>
      <c r="AA335" s="1013">
        <f t="shared" si="6658"/>
        <v>0</v>
      </c>
      <c r="AB335" s="1013">
        <f t="shared" si="6658"/>
        <v>0</v>
      </c>
      <c r="AC335" s="1013">
        <f t="shared" si="6658"/>
        <v>0</v>
      </c>
      <c r="AD335" s="1013">
        <f t="shared" si="6658"/>
        <v>0</v>
      </c>
      <c r="AE335" s="1013">
        <f t="shared" si="6658"/>
        <v>0</v>
      </c>
      <c r="AF335" s="1013">
        <f t="shared" si="6658"/>
        <v>0</v>
      </c>
      <c r="AG335" s="1013">
        <f t="shared" si="6658"/>
        <v>0</v>
      </c>
      <c r="AH335" s="1013">
        <f t="shared" si="6658"/>
        <v>0</v>
      </c>
      <c r="AI335" s="1013">
        <f t="shared" si="6658"/>
        <v>0</v>
      </c>
      <c r="AJ335" s="1013">
        <f t="shared" si="6658"/>
        <v>0</v>
      </c>
      <c r="AK335" s="1013">
        <f t="shared" si="6658"/>
        <v>0</v>
      </c>
      <c r="AL335" s="1013">
        <f t="shared" si="6658"/>
        <v>0</v>
      </c>
      <c r="AM335" s="1013">
        <f t="shared" si="6658"/>
        <v>266.81866666666667</v>
      </c>
      <c r="AN335" s="1013">
        <f t="shared" si="6658"/>
        <v>0</v>
      </c>
      <c r="AO335" s="1013">
        <f t="shared" si="6658"/>
        <v>0</v>
      </c>
      <c r="AP335" s="1013">
        <f t="shared" si="6658"/>
        <v>0</v>
      </c>
      <c r="AQ335" s="1013">
        <f t="shared" si="6658"/>
        <v>0</v>
      </c>
      <c r="AR335" s="1013">
        <f t="shared" si="6658"/>
        <v>0</v>
      </c>
      <c r="AS335" s="1013">
        <f t="shared" si="6658"/>
        <v>0</v>
      </c>
      <c r="AT335" s="1013">
        <f t="shared" si="6658"/>
        <v>0</v>
      </c>
      <c r="AU335" s="1013">
        <f t="shared" si="6658"/>
        <v>0</v>
      </c>
      <c r="AV335" s="1013">
        <f t="shared" si="6658"/>
        <v>0</v>
      </c>
      <c r="AW335" s="1013">
        <f t="shared" ref="AW335:CB335" si="6659">SUM(AW8:AW334)-AW11-AW14-AW17-AW23-AW31-AW38-AW43-AW47-AW51-AW56-AW61-AW66-AW74-AW78-AW82-AW92-AW99-AW104-AW107-AW119-AW125-AW128-AW135-AW138-AW146-AW149-AW165-AW169-AW180-AW198-AW204-AW219-AW231-AW24-AW254-AW258-AW131-AW262-AW270-AW275-AW280-AW283-AW286-AW289-AW298-AW303-AW306-AW314-AW328-AW333-AW310-AW321-AW115-AW87-AW188-AW244-AW142</f>
        <v>81099.675000000076</v>
      </c>
      <c r="AX335" s="1013">
        <f t="shared" si="6659"/>
        <v>38508.826666666682</v>
      </c>
      <c r="AY335" s="1013">
        <f t="shared" si="6659"/>
        <v>0</v>
      </c>
      <c r="AZ335" s="1013">
        <f t="shared" si="6659"/>
        <v>0</v>
      </c>
      <c r="BA335" s="1013">
        <f t="shared" si="6659"/>
        <v>0</v>
      </c>
      <c r="BB335" s="1013">
        <f t="shared" si="6659"/>
        <v>0</v>
      </c>
      <c r="BC335" s="1013">
        <f t="shared" si="6659"/>
        <v>0</v>
      </c>
      <c r="BD335" s="1013">
        <f t="shared" si="6659"/>
        <v>10275.328822500011</v>
      </c>
      <c r="BE335" s="1013">
        <f t="shared" si="6659"/>
        <v>129883.83048916663</v>
      </c>
      <c r="BF335" s="1013">
        <f t="shared" si="6659"/>
        <v>87840.514666666597</v>
      </c>
      <c r="BG335" s="1013">
        <f t="shared" si="6659"/>
        <v>67746.791666666628</v>
      </c>
      <c r="BH335" s="1013">
        <f t="shared" si="6659"/>
        <v>0</v>
      </c>
      <c r="BI335" s="1013">
        <f t="shared" si="6659"/>
        <v>0</v>
      </c>
      <c r="BJ335" s="1013">
        <f t="shared" si="6659"/>
        <v>0</v>
      </c>
      <c r="BK335" s="1013">
        <f t="shared" si="6659"/>
        <v>0</v>
      </c>
      <c r="BL335" s="1013">
        <f t="shared" si="6659"/>
        <v>0</v>
      </c>
      <c r="BM335" s="1013">
        <f t="shared" si="6659"/>
        <v>11129.393208266674</v>
      </c>
      <c r="BN335" s="1013">
        <f t="shared" si="6659"/>
        <v>166716.69954159987</v>
      </c>
      <c r="BO335" s="1013">
        <f t="shared" si="6659"/>
        <v>38500.509333333335</v>
      </c>
      <c r="BP335" s="1013">
        <f t="shared" si="6659"/>
        <v>2574.9933333333329</v>
      </c>
      <c r="BQ335" s="1013">
        <f t="shared" si="6659"/>
        <v>0</v>
      </c>
      <c r="BR335" s="1013">
        <f t="shared" si="6659"/>
        <v>0</v>
      </c>
      <c r="BS335" s="1013">
        <f t="shared" si="6659"/>
        <v>0</v>
      </c>
      <c r="BT335" s="1013">
        <f t="shared" si="6659"/>
        <v>0</v>
      </c>
      <c r="BU335" s="1013">
        <f t="shared" si="6659"/>
        <v>266.81866666666667</v>
      </c>
      <c r="BV335" s="1013">
        <f t="shared" si="6659"/>
        <v>4911.8204575999989</v>
      </c>
      <c r="BW335" s="1013">
        <f t="shared" si="6659"/>
        <v>46254.14179093334</v>
      </c>
      <c r="BX335" s="1013">
        <f t="shared" si="6659"/>
        <v>0</v>
      </c>
      <c r="BY335" s="1013">
        <f t="shared" si="6659"/>
        <v>0</v>
      </c>
      <c r="BZ335" s="1013">
        <f t="shared" si="6659"/>
        <v>0</v>
      </c>
      <c r="CA335" s="1013">
        <f t="shared" si="6659"/>
        <v>0</v>
      </c>
      <c r="CB335" s="1013">
        <f t="shared" si="6659"/>
        <v>0</v>
      </c>
      <c r="CC335" s="1013">
        <f t="shared" ref="CC335:DH335" si="6660">SUM(CC8:CC334)-CC11-CC14-CC17-CC23-CC31-CC38-CC43-CC47-CC51-CC56-CC61-CC66-CC74-CC78-CC82-CC92-CC99-CC104-CC107-CC119-CC125-CC128-CC135-CC138-CC146-CC149-CC165-CC169-CC180-CC198-CC204-CC219-CC231-CC24-CC254-CC258-CC131-CC262-CC270-CC275-CC280-CC283-CC286-CC289-CC298-CC303-CC306-CC314-CC328-CC333-CC310-CC321-CC115-CC87-CC188-CC244-CC142</f>
        <v>0</v>
      </c>
      <c r="CD335" s="1013">
        <f t="shared" si="6660"/>
        <v>0</v>
      </c>
      <c r="CE335" s="1013">
        <f t="shared" si="6660"/>
        <v>0</v>
      </c>
      <c r="CF335" s="1013">
        <f t="shared" si="6660"/>
        <v>0</v>
      </c>
      <c r="CG335" s="1013">
        <f t="shared" si="6660"/>
        <v>0</v>
      </c>
      <c r="CH335" s="1013">
        <f t="shared" si="6660"/>
        <v>0</v>
      </c>
      <c r="CI335" s="1013">
        <f t="shared" si="6660"/>
        <v>0</v>
      </c>
      <c r="CJ335" s="1013">
        <f t="shared" si="6660"/>
        <v>0</v>
      </c>
      <c r="CK335" s="1013">
        <f t="shared" si="6660"/>
        <v>0</v>
      </c>
      <c r="CL335" s="1013">
        <f t="shared" si="6660"/>
        <v>0</v>
      </c>
      <c r="CM335" s="1013">
        <f t="shared" si="6660"/>
        <v>0</v>
      </c>
      <c r="CN335" s="1013">
        <f t="shared" si="6660"/>
        <v>0</v>
      </c>
      <c r="CO335" s="1013">
        <f t="shared" si="6660"/>
        <v>0</v>
      </c>
      <c r="CP335" s="1013">
        <f t="shared" si="6660"/>
        <v>0</v>
      </c>
      <c r="CQ335" s="1013" t="e">
        <f t="shared" si="6660"/>
        <v>#VALUE!</v>
      </c>
      <c r="CR335" s="1013">
        <f t="shared" si="6660"/>
        <v>81099.675000000076</v>
      </c>
      <c r="CS335" s="1013">
        <f t="shared" si="6660"/>
        <v>38508.826666666682</v>
      </c>
      <c r="CT335" s="1013">
        <f t="shared" si="6660"/>
        <v>0</v>
      </c>
      <c r="CU335" s="1013">
        <f t="shared" si="6660"/>
        <v>0</v>
      </c>
      <c r="CV335" s="1013">
        <f t="shared" si="6660"/>
        <v>0</v>
      </c>
      <c r="CW335" s="1013">
        <f t="shared" si="6660"/>
        <v>0</v>
      </c>
      <c r="CX335" s="1013">
        <f t="shared" si="6660"/>
        <v>0</v>
      </c>
      <c r="CY335" s="1013">
        <f t="shared" si="6660"/>
        <v>10275.328822500011</v>
      </c>
      <c r="CZ335" s="1013">
        <f t="shared" si="6660"/>
        <v>129883.83048916663</v>
      </c>
      <c r="DA335" s="1013">
        <f t="shared" si="6660"/>
        <v>89890.514666666539</v>
      </c>
      <c r="DB335" s="1013">
        <f t="shared" si="6660"/>
        <v>67921.791666666628</v>
      </c>
      <c r="DC335" s="1013">
        <f t="shared" si="6660"/>
        <v>0</v>
      </c>
      <c r="DD335" s="1013">
        <f t="shared" si="6660"/>
        <v>0</v>
      </c>
      <c r="DE335" s="1013">
        <f t="shared" si="6660"/>
        <v>0</v>
      </c>
      <c r="DF335" s="1013">
        <f t="shared" si="6660"/>
        <v>0</v>
      </c>
      <c r="DG335" s="1013">
        <f t="shared" si="6660"/>
        <v>0</v>
      </c>
      <c r="DH335" s="1013">
        <f t="shared" si="6660"/>
        <v>11389.128208266678</v>
      </c>
      <c r="DI335" s="1013">
        <f t="shared" ref="DI335:EN335" si="6661">SUM(DI8:DI334)-DI11-DI14-DI17-DI23-DI31-DI38-DI43-DI47-DI51-DI56-DI61-DI66-DI74-DI78-DI82-DI92-DI99-DI104-DI107-DI119-DI125-DI128-DI135-DI138-DI146-DI149-DI165-DI169-DI180-DI198-DI204-DI219-DI231-DI24-DI254-DI258-DI131-DI262-DI270-DI275-DI280-DI283-DI286-DI289-DI298-DI303-DI306-DI314-DI328-DI333-DI310-DI321-DI115-DI87-DI188-DI244-DI142</f>
        <v>169201.43454159985</v>
      </c>
      <c r="DJ335" s="1013">
        <f t="shared" si="6661"/>
        <v>36450.509333333335</v>
      </c>
      <c r="DK335" s="1013">
        <f t="shared" si="6661"/>
        <v>2399.9933333333329</v>
      </c>
      <c r="DL335" s="1013">
        <f t="shared" si="6661"/>
        <v>0</v>
      </c>
      <c r="DM335" s="1013">
        <f t="shared" si="6661"/>
        <v>0</v>
      </c>
      <c r="DN335" s="1013">
        <f t="shared" si="6661"/>
        <v>0</v>
      </c>
      <c r="DO335" s="1013">
        <f t="shared" si="6661"/>
        <v>0</v>
      </c>
      <c r="DP335" s="1013">
        <f t="shared" si="6661"/>
        <v>266.81866666666667</v>
      </c>
      <c r="DQ335" s="1013">
        <f t="shared" si="6661"/>
        <v>4652.0854575999983</v>
      </c>
      <c r="DR335" s="1013">
        <f t="shared" si="6661"/>
        <v>43769.406790933353</v>
      </c>
      <c r="DS335" s="1013">
        <f t="shared" si="6661"/>
        <v>0</v>
      </c>
      <c r="DT335" s="1013">
        <f t="shared" si="6661"/>
        <v>0</v>
      </c>
      <c r="DU335" s="1013">
        <f t="shared" si="6661"/>
        <v>0</v>
      </c>
      <c r="DV335" s="1013">
        <f t="shared" si="6661"/>
        <v>0</v>
      </c>
      <c r="DW335" s="1013">
        <f t="shared" si="6661"/>
        <v>0</v>
      </c>
      <c r="DX335" s="1013">
        <f t="shared" si="6661"/>
        <v>0</v>
      </c>
      <c r="DY335" s="1013">
        <f t="shared" si="6661"/>
        <v>0</v>
      </c>
      <c r="DZ335" s="1013">
        <f t="shared" si="6661"/>
        <v>0</v>
      </c>
      <c r="EA335" s="1013">
        <f t="shared" si="6661"/>
        <v>0</v>
      </c>
      <c r="EB335" s="1013">
        <f t="shared" si="6661"/>
        <v>0</v>
      </c>
      <c r="EC335" s="1013">
        <f t="shared" si="6661"/>
        <v>0</v>
      </c>
      <c r="ED335" s="1013">
        <f t="shared" si="6661"/>
        <v>0</v>
      </c>
      <c r="EE335" s="1013">
        <f t="shared" si="6661"/>
        <v>0</v>
      </c>
      <c r="EF335" s="1013">
        <f t="shared" si="6661"/>
        <v>0</v>
      </c>
      <c r="EG335" s="1013">
        <f t="shared" si="6661"/>
        <v>0</v>
      </c>
      <c r="EH335" s="1013">
        <f t="shared" si="6661"/>
        <v>0</v>
      </c>
      <c r="EI335" s="1013">
        <f t="shared" si="6661"/>
        <v>0</v>
      </c>
      <c r="EJ335" s="1013">
        <f t="shared" si="6661"/>
        <v>0</v>
      </c>
      <c r="EK335" s="1013">
        <f t="shared" si="6661"/>
        <v>3564.5800000000004</v>
      </c>
      <c r="EL335" s="1013">
        <f t="shared" si="6661"/>
        <v>12940.659999999998</v>
      </c>
      <c r="EM335" s="1013">
        <f t="shared" si="6661"/>
        <v>30848.020000000008</v>
      </c>
      <c r="EN335" s="1013">
        <f t="shared" si="6661"/>
        <v>0</v>
      </c>
      <c r="EO335" s="1013">
        <f t="shared" ref="EO335:FT335" si="6662">SUM(EO8:EO334)-EO11-EO14-EO17-EO23-EO31-EO38-EO43-EO47-EO51-EO56-EO61-EO66-EO74-EO78-EO82-EO92-EO99-EO104-EO107-EO119-EO125-EO128-EO135-EO138-EO146-EO149-EO165-EO169-EO180-EO198-EO204-EO219-EO231-EO24-EO254-EO258-EO131-EO262-EO270-EO275-EO280-EO283-EO286-EO289-EO298-EO303-EO306-EO314-EO328-EO333-EO310-EO321-EO115-EO87-EO188-EO244-EO142</f>
        <v>5387.5</v>
      </c>
      <c r="EP335" s="1013">
        <f t="shared" si="6662"/>
        <v>0</v>
      </c>
      <c r="EQ335" s="1013">
        <f t="shared" si="6662"/>
        <v>0</v>
      </c>
      <c r="ER335" s="1013">
        <f t="shared" si="6662"/>
        <v>5481.01</v>
      </c>
      <c r="ES335" s="1013">
        <f t="shared" si="6662"/>
        <v>775.7800000000002</v>
      </c>
      <c r="ET335" s="1013">
        <f t="shared" si="6662"/>
        <v>242.5</v>
      </c>
      <c r="EU335" s="1013">
        <f t="shared" si="6662"/>
        <v>5481.01</v>
      </c>
      <c r="EV335" s="1013">
        <f t="shared" si="6662"/>
        <v>0</v>
      </c>
      <c r="EW335" s="1013">
        <f t="shared" si="6662"/>
        <v>6557.5499999999993</v>
      </c>
      <c r="EX335" s="1013">
        <f t="shared" si="6662"/>
        <v>15424.010000000004</v>
      </c>
      <c r="EY335" s="1013">
        <f t="shared" si="6662"/>
        <v>0</v>
      </c>
      <c r="EZ335" s="1013">
        <f t="shared" si="6662"/>
        <v>2693.75</v>
      </c>
      <c r="FA335" s="1013">
        <f t="shared" si="6662"/>
        <v>0</v>
      </c>
      <c r="FB335" s="1013">
        <f t="shared" si="6662"/>
        <v>0</v>
      </c>
      <c r="FC335" s="1013">
        <f t="shared" si="6662"/>
        <v>2740.5050000000001</v>
      </c>
      <c r="FD335" s="1013">
        <f t="shared" si="6662"/>
        <v>387.8900000000001</v>
      </c>
      <c r="FE335" s="1013">
        <f t="shared" si="6662"/>
        <v>121.25</v>
      </c>
      <c r="FF335" s="1013">
        <f t="shared" si="6662"/>
        <v>2740.5050000000001</v>
      </c>
      <c r="FG335" s="1013">
        <f t="shared" si="6662"/>
        <v>15.900000000000006</v>
      </c>
      <c r="FH335" s="1013">
        <f t="shared" si="6662"/>
        <v>13.1</v>
      </c>
      <c r="FI335" s="1013">
        <f t="shared" si="6662"/>
        <v>5</v>
      </c>
      <c r="FJ335" s="1013">
        <f t="shared" si="6662"/>
        <v>0</v>
      </c>
      <c r="FK335" s="1013">
        <f t="shared" si="6662"/>
        <v>0</v>
      </c>
      <c r="FL335" s="1013">
        <f t="shared" si="6662"/>
        <v>34</v>
      </c>
      <c r="FM335" s="1013">
        <f t="shared" si="6662"/>
        <v>0</v>
      </c>
      <c r="FN335" s="1013">
        <f t="shared" si="6662"/>
        <v>0</v>
      </c>
      <c r="FO335" s="1013">
        <f t="shared" si="6662"/>
        <v>0</v>
      </c>
      <c r="FP335" s="1013">
        <f t="shared" si="6662"/>
        <v>0</v>
      </c>
      <c r="FQ335" s="1013" t="e">
        <f t="shared" si="6662"/>
        <v>#REF!</v>
      </c>
      <c r="FR335" s="1013">
        <f t="shared" si="6662"/>
        <v>28453.724999999984</v>
      </c>
      <c r="FS335" s="1013">
        <f t="shared" si="6662"/>
        <v>0</v>
      </c>
      <c r="FT335" s="1013">
        <f t="shared" si="6662"/>
        <v>0</v>
      </c>
      <c r="FU335" s="1013">
        <f t="shared" ref="FU335:FY335" si="6663">SUM(FU8:FU334)-FU11-FU14-FU17-FU23-FU31-FU38-FU43-FU47-FU51-FU56-FU61-FU66-FU74-FU78-FU82-FU92-FU99-FU104-FU107-FU119-FU125-FU128-FU135-FU138-FU146-FU149-FU165-FU169-FU180-FU198-FU204-FU219-FU231-FU24-FU254-FU258-FU131-FU262-FU270-FU275-FU280-FU283-FU286-FU289-FU298-FU303-FU306-FU314-FU328-FU333-FU310-FU321-FU115-FU87-FU188-FU244-FU142</f>
        <v>0</v>
      </c>
      <c r="FV335" s="1013">
        <f t="shared" si="6663"/>
        <v>0</v>
      </c>
      <c r="FW335" s="1013">
        <f t="shared" si="6663"/>
        <v>0</v>
      </c>
      <c r="FX335" s="1013">
        <f t="shared" si="6663"/>
        <v>0</v>
      </c>
      <c r="FY335" s="1013">
        <f t="shared" si="6663"/>
        <v>0</v>
      </c>
    </row>
    <row r="336" spans="1:261" s="920" customFormat="1" ht="12" customHeight="1" thickTop="1">
      <c r="B336" s="918"/>
      <c r="C336" s="782"/>
      <c r="D336" s="775"/>
      <c r="E336" s="891"/>
      <c r="F336" s="922"/>
      <c r="G336" s="922"/>
      <c r="H336" s="922"/>
      <c r="J336" s="921"/>
      <c r="K336" s="921"/>
      <c r="L336" s="921"/>
      <c r="M336" s="921"/>
      <c r="N336" s="921"/>
      <c r="O336" s="921"/>
      <c r="P336" s="891"/>
      <c r="Q336" s="922"/>
      <c r="R336" s="922"/>
      <c r="S336" s="922"/>
      <c r="T336" s="922"/>
      <c r="U336" s="922"/>
      <c r="V336" s="922"/>
      <c r="W336" s="922"/>
      <c r="X336" s="922"/>
      <c r="Y336" s="922"/>
      <c r="Z336" s="922"/>
      <c r="AA336" s="922"/>
      <c r="AB336" s="922"/>
      <c r="AC336" s="922"/>
      <c r="AD336" s="922"/>
      <c r="AE336" s="922"/>
      <c r="AF336" s="922"/>
      <c r="AG336" s="922"/>
      <c r="AH336" s="922"/>
      <c r="AI336" s="922"/>
      <c r="AJ336" s="922"/>
      <c r="AK336" s="922"/>
      <c r="AL336" s="922"/>
      <c r="AM336" s="922"/>
      <c r="AN336" s="922"/>
      <c r="AO336" s="922"/>
      <c r="AP336" s="922"/>
      <c r="AQ336" s="922"/>
      <c r="AR336" s="922"/>
      <c r="AS336" s="922"/>
      <c r="AT336" s="922"/>
      <c r="AU336" s="922"/>
      <c r="AV336" s="922"/>
      <c r="AW336" s="922"/>
      <c r="AX336" s="922"/>
      <c r="AY336" s="922"/>
      <c r="AZ336" s="922"/>
      <c r="BA336" s="922"/>
      <c r="BB336" s="922"/>
      <c r="BC336" s="922"/>
      <c r="BD336" s="922"/>
      <c r="BE336" s="922"/>
      <c r="BF336" s="922"/>
      <c r="BG336" s="922"/>
      <c r="BH336" s="922"/>
      <c r="BI336" s="922"/>
      <c r="BJ336" s="922"/>
      <c r="BK336" s="922"/>
      <c r="BL336" s="922"/>
      <c r="BM336" s="922"/>
      <c r="BN336" s="922"/>
      <c r="BO336" s="922"/>
      <c r="BP336" s="922"/>
      <c r="BQ336" s="922"/>
      <c r="BR336" s="922"/>
      <c r="BS336" s="922"/>
      <c r="BT336" s="922"/>
      <c r="BU336" s="922"/>
      <c r="BV336" s="922"/>
      <c r="BW336" s="922"/>
      <c r="BX336" s="922"/>
      <c r="BY336" s="922"/>
      <c r="BZ336" s="922"/>
      <c r="CA336" s="922"/>
      <c r="CB336" s="922"/>
      <c r="CC336" s="922"/>
      <c r="CD336" s="922"/>
      <c r="CE336" s="922"/>
      <c r="CF336" s="922"/>
      <c r="CG336" s="922"/>
      <c r="CH336" s="922"/>
      <c r="CI336" s="922"/>
      <c r="CJ336" s="922"/>
      <c r="CK336" s="922"/>
      <c r="CL336" s="922"/>
      <c r="CM336" s="922"/>
      <c r="CN336" s="922"/>
      <c r="CO336" s="922"/>
      <c r="CP336" s="891"/>
      <c r="CQ336" s="891"/>
      <c r="CR336" s="922"/>
      <c r="CS336" s="922"/>
      <c r="CT336" s="922"/>
      <c r="CU336" s="922"/>
      <c r="CV336" s="922"/>
      <c r="CW336" s="922"/>
      <c r="CX336" s="922"/>
      <c r="CY336" s="922"/>
      <c r="CZ336" s="922"/>
      <c r="DA336" s="922"/>
      <c r="DB336" s="922"/>
      <c r="DC336" s="922"/>
      <c r="DD336" s="922"/>
      <c r="DE336" s="922"/>
      <c r="DF336" s="922"/>
      <c r="DG336" s="922"/>
      <c r="DH336" s="922"/>
      <c r="DI336" s="922"/>
      <c r="DJ336" s="922"/>
      <c r="DK336" s="922"/>
      <c r="DL336" s="922"/>
      <c r="DM336" s="922"/>
      <c r="DN336" s="922"/>
      <c r="DO336" s="922"/>
      <c r="DP336" s="922"/>
      <c r="DQ336" s="922"/>
      <c r="DR336" s="922"/>
      <c r="DS336" s="922"/>
      <c r="DT336" s="922"/>
      <c r="DU336" s="922"/>
      <c r="DV336" s="922"/>
      <c r="DW336" s="922"/>
      <c r="DX336" s="922"/>
      <c r="DY336" s="922"/>
      <c r="DZ336" s="922"/>
      <c r="EA336" s="922"/>
      <c r="EB336" s="922"/>
      <c r="EC336" s="922"/>
      <c r="ED336" s="922"/>
      <c r="EE336" s="922"/>
      <c r="EF336" s="922"/>
      <c r="EG336" s="922"/>
      <c r="EH336" s="922"/>
      <c r="EI336" s="922"/>
      <c r="EJ336" s="922"/>
      <c r="EK336" s="891"/>
      <c r="EL336" s="922"/>
      <c r="EM336" s="922"/>
      <c r="EN336" s="922"/>
      <c r="EO336" s="922"/>
      <c r="EP336" s="922"/>
      <c r="EQ336" s="922"/>
      <c r="ER336" s="922"/>
      <c r="ES336" s="922"/>
      <c r="ET336" s="922"/>
      <c r="EU336" s="922"/>
      <c r="EV336" s="922"/>
      <c r="EW336" s="922"/>
      <c r="EX336" s="922"/>
      <c r="EY336" s="922"/>
      <c r="EZ336" s="922"/>
      <c r="FA336" s="922"/>
      <c r="FB336" s="922"/>
      <c r="FC336" s="922"/>
      <c r="FD336" s="922"/>
      <c r="FE336" s="922"/>
      <c r="FF336" s="922"/>
      <c r="FG336" s="921"/>
      <c r="FH336" s="921"/>
      <c r="FI336" s="921"/>
      <c r="FJ336" s="921"/>
      <c r="FK336" s="921"/>
      <c r="FL336" s="921"/>
      <c r="FM336" s="846"/>
      <c r="FN336" s="891"/>
      <c r="FO336" s="891"/>
      <c r="FP336" s="891"/>
      <c r="FQ336" s="891"/>
      <c r="FR336" s="891"/>
      <c r="FS336" s="891"/>
      <c r="FT336" s="891"/>
      <c r="FU336" s="891"/>
      <c r="FV336" s="891"/>
      <c r="FW336" s="891"/>
      <c r="FX336" s="891"/>
      <c r="FY336" s="891"/>
      <c r="FZ336" s="891"/>
      <c r="GA336" s="891"/>
      <c r="GB336" s="891"/>
      <c r="GC336" s="891"/>
      <c r="GD336" s="891"/>
      <c r="GE336" s="891"/>
      <c r="GF336" s="891"/>
      <c r="GG336" s="891"/>
      <c r="GH336" s="891"/>
      <c r="GI336" s="891"/>
      <c r="GJ336" s="891"/>
      <c r="GK336" s="891"/>
      <c r="GL336" s="891"/>
      <c r="GM336" s="891"/>
      <c r="GN336" s="891"/>
      <c r="GO336" s="891"/>
      <c r="GP336" s="891"/>
      <c r="GQ336" s="891"/>
      <c r="GR336" s="891"/>
      <c r="GS336" s="891"/>
      <c r="GT336" s="891"/>
      <c r="GU336" s="891"/>
      <c r="GV336" s="891"/>
      <c r="GW336" s="891"/>
      <c r="GX336" s="891"/>
      <c r="GY336" s="891"/>
      <c r="GZ336" s="891"/>
      <c r="HA336" s="891"/>
      <c r="HB336" s="891"/>
      <c r="HC336" s="891"/>
      <c r="HD336" s="891"/>
      <c r="HE336" s="891"/>
      <c r="HF336" s="891"/>
      <c r="HG336" s="891"/>
      <c r="HH336" s="891"/>
      <c r="HI336" s="891"/>
      <c r="HJ336" s="891"/>
      <c r="HK336" s="891"/>
      <c r="HL336" s="891"/>
      <c r="HM336" s="891"/>
      <c r="HN336" s="891"/>
      <c r="HO336" s="891"/>
      <c r="HP336" s="891"/>
      <c r="HQ336" s="891"/>
      <c r="HR336" s="891"/>
      <c r="HS336" s="891"/>
      <c r="HT336" s="891"/>
      <c r="HU336" s="891"/>
      <c r="HV336" s="891"/>
      <c r="HW336" s="891"/>
      <c r="HX336" s="891"/>
      <c r="HY336" s="891"/>
      <c r="HZ336" s="891"/>
      <c r="IA336" s="891"/>
      <c r="IB336" s="891"/>
      <c r="IC336" s="891"/>
      <c r="ID336" s="891"/>
      <c r="IE336" s="891"/>
      <c r="IF336" s="891"/>
      <c r="IG336" s="891"/>
      <c r="IH336" s="891"/>
      <c r="II336" s="891"/>
      <c r="IJ336" s="891"/>
      <c r="IK336" s="891"/>
      <c r="IL336" s="891"/>
      <c r="IM336" s="891"/>
      <c r="IN336" s="891"/>
      <c r="IO336" s="891"/>
      <c r="IP336" s="891"/>
      <c r="IQ336" s="891"/>
      <c r="IR336" s="891"/>
      <c r="IS336" s="891"/>
      <c r="IT336" s="891"/>
      <c r="IU336" s="891"/>
      <c r="IV336" s="891"/>
      <c r="IW336" s="891"/>
      <c r="IX336" s="891"/>
      <c r="IY336" s="891"/>
      <c r="IZ336" s="891"/>
      <c r="JA336" s="891"/>
    </row>
    <row r="337" spans="2:261" s="920" customFormat="1" ht="11.25" customHeight="1">
      <c r="B337" s="918"/>
      <c r="C337" s="782"/>
      <c r="D337" s="775"/>
      <c r="E337" s="891"/>
      <c r="F337" s="922"/>
      <c r="G337" s="922"/>
      <c r="H337" s="922"/>
      <c r="J337" s="921"/>
      <c r="K337" s="921"/>
      <c r="L337" s="921"/>
      <c r="M337" s="921"/>
      <c r="N337" s="921"/>
      <c r="O337" s="921"/>
      <c r="P337" s="891"/>
      <c r="Q337" s="922"/>
      <c r="R337" s="922"/>
      <c r="S337" s="922"/>
      <c r="T337" s="922"/>
      <c r="U337" s="922"/>
      <c r="V337" s="922"/>
      <c r="W337" s="922"/>
      <c r="X337" s="922"/>
      <c r="Y337" s="922"/>
      <c r="Z337" s="922"/>
      <c r="AA337" s="922"/>
      <c r="AB337" s="922"/>
      <c r="AC337" s="922"/>
      <c r="AD337" s="922"/>
      <c r="AE337" s="922"/>
      <c r="AF337" s="922"/>
      <c r="AG337" s="922"/>
      <c r="AH337" s="922"/>
      <c r="AI337" s="922"/>
      <c r="AJ337" s="922"/>
      <c r="AK337" s="922"/>
      <c r="AL337" s="922"/>
      <c r="AM337" s="922"/>
      <c r="AN337" s="922"/>
      <c r="AO337" s="922"/>
      <c r="AP337" s="922"/>
      <c r="AQ337" s="922"/>
      <c r="AR337" s="922"/>
      <c r="AS337" s="922"/>
      <c r="AT337" s="922"/>
      <c r="AU337" s="922"/>
      <c r="AV337" s="922"/>
      <c r="AW337" s="922"/>
      <c r="AX337" s="922"/>
      <c r="AY337" s="922"/>
      <c r="AZ337" s="922"/>
      <c r="BA337" s="922"/>
      <c r="BB337" s="922"/>
      <c r="BC337" s="922"/>
      <c r="BD337" s="922"/>
      <c r="BE337" s="922"/>
      <c r="BF337" s="922"/>
      <c r="BG337" s="922"/>
      <c r="BH337" s="922"/>
      <c r="BI337" s="922"/>
      <c r="BJ337" s="922"/>
      <c r="BK337" s="922"/>
      <c r="BL337" s="922"/>
      <c r="BM337" s="922"/>
      <c r="BN337" s="922"/>
      <c r="BO337" s="922"/>
      <c r="BP337" s="922"/>
      <c r="BQ337" s="922"/>
      <c r="BR337" s="922"/>
      <c r="BS337" s="922"/>
      <c r="BT337" s="922"/>
      <c r="BU337" s="922"/>
      <c r="BV337" s="922"/>
      <c r="BW337" s="922"/>
      <c r="BX337" s="922"/>
      <c r="BY337" s="922"/>
      <c r="BZ337" s="922"/>
      <c r="CA337" s="922"/>
      <c r="CB337" s="922"/>
      <c r="CC337" s="922"/>
      <c r="CD337" s="922"/>
      <c r="CE337" s="922"/>
      <c r="CF337" s="922"/>
      <c r="CG337" s="922"/>
      <c r="CH337" s="922"/>
      <c r="CI337" s="922"/>
      <c r="CJ337" s="922"/>
      <c r="CK337" s="922"/>
      <c r="CL337" s="922"/>
      <c r="CM337" s="922"/>
      <c r="CN337" s="922"/>
      <c r="CO337" s="922"/>
      <c r="CP337" s="891"/>
      <c r="CQ337" s="891"/>
      <c r="CR337" s="922"/>
      <c r="CS337" s="922"/>
      <c r="CT337" s="922"/>
      <c r="CU337" s="922"/>
      <c r="CV337" s="922"/>
      <c r="CW337" s="922"/>
      <c r="CX337" s="922"/>
      <c r="CY337" s="922"/>
      <c r="CZ337" s="922"/>
      <c r="DA337" s="922"/>
      <c r="DB337" s="922"/>
      <c r="DC337" s="922"/>
      <c r="DD337" s="922"/>
      <c r="DE337" s="922"/>
      <c r="DF337" s="922"/>
      <c r="DG337" s="922"/>
      <c r="DH337" s="922"/>
      <c r="DI337" s="922"/>
      <c r="DJ337" s="922"/>
      <c r="DK337" s="922"/>
      <c r="DL337" s="922"/>
      <c r="DM337" s="922"/>
      <c r="DN337" s="922"/>
      <c r="DO337" s="922"/>
      <c r="DP337" s="922"/>
      <c r="DQ337" s="922"/>
      <c r="DR337" s="922"/>
      <c r="DS337" s="922"/>
      <c r="DT337" s="922"/>
      <c r="DU337" s="922"/>
      <c r="DV337" s="922"/>
      <c r="DW337" s="922"/>
      <c r="DX337" s="922"/>
      <c r="DY337" s="922"/>
      <c r="DZ337" s="922"/>
      <c r="EA337" s="922"/>
      <c r="EB337" s="922"/>
      <c r="EC337" s="922"/>
      <c r="ED337" s="922"/>
      <c r="EE337" s="922"/>
      <c r="EF337" s="922"/>
      <c r="EG337" s="922"/>
      <c r="EH337" s="922"/>
      <c r="EI337" s="922"/>
      <c r="EJ337" s="922"/>
      <c r="EK337" s="891"/>
      <c r="EL337" s="922"/>
      <c r="EM337" s="922"/>
      <c r="EN337" s="922"/>
      <c r="EO337" s="922"/>
      <c r="EP337" s="922"/>
      <c r="EQ337" s="922"/>
      <c r="ER337" s="922"/>
      <c r="ES337" s="922"/>
      <c r="ET337" s="922"/>
      <c r="EU337" s="922"/>
      <c r="EV337" s="922"/>
      <c r="EW337" s="922"/>
      <c r="EX337" s="922"/>
      <c r="EY337" s="922"/>
      <c r="EZ337" s="922"/>
      <c r="FA337" s="922"/>
      <c r="FB337" s="922"/>
      <c r="FC337" s="922"/>
      <c r="FD337" s="922"/>
      <c r="FE337" s="922"/>
      <c r="FF337" s="922"/>
      <c r="FG337" s="921"/>
      <c r="FH337" s="921"/>
      <c r="FI337" s="921"/>
      <c r="FJ337" s="921"/>
      <c r="FK337" s="921"/>
      <c r="FL337" s="921"/>
      <c r="FM337" s="846"/>
      <c r="FN337" s="891"/>
      <c r="FO337" s="891"/>
      <c r="FP337" s="891"/>
      <c r="FQ337" s="891"/>
      <c r="FR337" s="891"/>
      <c r="FS337" s="891"/>
      <c r="FT337" s="891"/>
      <c r="FU337" s="891"/>
      <c r="FV337" s="891"/>
      <c r="FW337" s="891"/>
      <c r="FX337" s="891"/>
      <c r="FY337" s="891"/>
      <c r="FZ337" s="891"/>
      <c r="GA337" s="891"/>
      <c r="GB337" s="891"/>
      <c r="GC337" s="891"/>
      <c r="GD337" s="891"/>
      <c r="GE337" s="891"/>
      <c r="GF337" s="891"/>
      <c r="GG337" s="891"/>
      <c r="GH337" s="891"/>
      <c r="GI337" s="891"/>
      <c r="GJ337" s="891"/>
      <c r="GK337" s="891"/>
      <c r="GL337" s="891"/>
      <c r="GM337" s="891"/>
      <c r="GN337" s="891"/>
      <c r="GO337" s="891"/>
      <c r="GP337" s="891"/>
      <c r="GQ337" s="891"/>
      <c r="GR337" s="891"/>
      <c r="GS337" s="891"/>
      <c r="GT337" s="891"/>
      <c r="GU337" s="891"/>
      <c r="GV337" s="891"/>
      <c r="GW337" s="891"/>
      <c r="GX337" s="891"/>
      <c r="GY337" s="891"/>
      <c r="GZ337" s="891"/>
      <c r="HA337" s="891"/>
      <c r="HB337" s="891"/>
      <c r="HC337" s="891"/>
      <c r="HD337" s="891"/>
      <c r="HE337" s="891"/>
      <c r="HF337" s="891"/>
      <c r="HG337" s="891"/>
      <c r="HH337" s="891"/>
      <c r="HI337" s="891"/>
      <c r="HJ337" s="891"/>
      <c r="HK337" s="891"/>
      <c r="HL337" s="891"/>
      <c r="HM337" s="891"/>
      <c r="HN337" s="891"/>
      <c r="HO337" s="891"/>
      <c r="HP337" s="891"/>
      <c r="HQ337" s="891"/>
      <c r="HR337" s="891"/>
      <c r="HS337" s="891"/>
      <c r="HT337" s="891"/>
      <c r="HU337" s="891"/>
      <c r="HV337" s="891"/>
      <c r="HW337" s="891"/>
      <c r="HX337" s="891"/>
      <c r="HY337" s="891"/>
      <c r="HZ337" s="891"/>
      <c r="IA337" s="891"/>
      <c r="IB337" s="891"/>
      <c r="IC337" s="891"/>
      <c r="ID337" s="891"/>
      <c r="IE337" s="891"/>
      <c r="IF337" s="891"/>
      <c r="IG337" s="891"/>
      <c r="IH337" s="891"/>
      <c r="II337" s="891"/>
      <c r="IJ337" s="891"/>
      <c r="IK337" s="891"/>
      <c r="IL337" s="891"/>
      <c r="IM337" s="891"/>
      <c r="IN337" s="891"/>
      <c r="IO337" s="891"/>
      <c r="IP337" s="891"/>
      <c r="IQ337" s="891"/>
      <c r="IR337" s="891"/>
      <c r="IS337" s="891"/>
      <c r="IT337" s="891"/>
      <c r="IU337" s="891"/>
      <c r="IV337" s="891"/>
      <c r="IW337" s="891"/>
      <c r="IX337" s="891"/>
      <c r="IY337" s="891"/>
      <c r="IZ337" s="891"/>
      <c r="JA337" s="891"/>
    </row>
    <row r="338" spans="2:261" s="920" customFormat="1" ht="11.25" customHeight="1">
      <c r="B338" s="918"/>
      <c r="C338" s="782"/>
      <c r="D338" s="775"/>
      <c r="E338" s="891"/>
      <c r="F338" s="1014">
        <f>+F333-F335</f>
        <v>-4.6566128730773926E-10</v>
      </c>
      <c r="G338" s="1014">
        <f>+G333-G335</f>
        <v>0</v>
      </c>
      <c r="H338" s="1014">
        <f>+H333-H335</f>
        <v>-1.1641532182693481E-9</v>
      </c>
      <c r="J338" s="921"/>
      <c r="K338" s="921"/>
      <c r="L338" s="921"/>
      <c r="M338" s="921"/>
      <c r="N338" s="921"/>
      <c r="O338" s="921"/>
      <c r="P338" s="891"/>
      <c r="Q338" s="1014">
        <f t="shared" ref="Q338:CB338" si="6664">+Q333-Q335</f>
        <v>0</v>
      </c>
      <c r="R338" s="1014">
        <f t="shared" si="6664"/>
        <v>0</v>
      </c>
      <c r="S338" s="1014">
        <f t="shared" si="6664"/>
        <v>0</v>
      </c>
      <c r="T338" s="1014">
        <f t="shared" si="6664"/>
        <v>0</v>
      </c>
      <c r="U338" s="1014">
        <f t="shared" si="6664"/>
        <v>0</v>
      </c>
      <c r="V338" s="1014">
        <f t="shared" si="6664"/>
        <v>0</v>
      </c>
      <c r="W338" s="1014">
        <f t="shared" si="6664"/>
        <v>0</v>
      </c>
      <c r="X338" s="1014">
        <f t="shared" si="6664"/>
        <v>0</v>
      </c>
      <c r="Y338" s="1014">
        <f t="shared" si="6664"/>
        <v>0</v>
      </c>
      <c r="Z338" s="1014">
        <f t="shared" si="6664"/>
        <v>0</v>
      </c>
      <c r="AA338" s="1014">
        <f t="shared" si="6664"/>
        <v>0</v>
      </c>
      <c r="AB338" s="1014">
        <f t="shared" si="6664"/>
        <v>0</v>
      </c>
      <c r="AC338" s="1014">
        <f t="shared" si="6664"/>
        <v>0</v>
      </c>
      <c r="AD338" s="1014">
        <f t="shared" si="6664"/>
        <v>0</v>
      </c>
      <c r="AE338" s="1014">
        <f t="shared" si="6664"/>
        <v>0</v>
      </c>
      <c r="AF338" s="1014">
        <f t="shared" si="6664"/>
        <v>0</v>
      </c>
      <c r="AG338" s="1014">
        <f t="shared" si="6664"/>
        <v>0</v>
      </c>
      <c r="AH338" s="1014">
        <f t="shared" si="6664"/>
        <v>0</v>
      </c>
      <c r="AI338" s="1014">
        <f t="shared" si="6664"/>
        <v>0</v>
      </c>
      <c r="AJ338" s="1014">
        <f t="shared" si="6664"/>
        <v>0</v>
      </c>
      <c r="AK338" s="1014">
        <f t="shared" si="6664"/>
        <v>0</v>
      </c>
      <c r="AL338" s="1014">
        <f t="shared" si="6664"/>
        <v>0</v>
      </c>
      <c r="AM338" s="1014">
        <f t="shared" si="6664"/>
        <v>0</v>
      </c>
      <c r="AN338" s="1014">
        <f t="shared" si="6664"/>
        <v>0</v>
      </c>
      <c r="AO338" s="1014">
        <f t="shared" si="6664"/>
        <v>0</v>
      </c>
      <c r="AP338" s="1014">
        <f t="shared" si="6664"/>
        <v>0</v>
      </c>
      <c r="AQ338" s="1014">
        <f t="shared" si="6664"/>
        <v>0</v>
      </c>
      <c r="AR338" s="1014">
        <f t="shared" si="6664"/>
        <v>0</v>
      </c>
      <c r="AS338" s="1014">
        <f t="shared" si="6664"/>
        <v>0</v>
      </c>
      <c r="AT338" s="1014">
        <f t="shared" si="6664"/>
        <v>0</v>
      </c>
      <c r="AU338" s="1014">
        <f t="shared" si="6664"/>
        <v>0</v>
      </c>
      <c r="AV338" s="1014">
        <f t="shared" si="6664"/>
        <v>0</v>
      </c>
      <c r="AW338" s="1014">
        <f t="shared" si="6664"/>
        <v>0</v>
      </c>
      <c r="AX338" s="1014">
        <f t="shared" si="6664"/>
        <v>0</v>
      </c>
      <c r="AY338" s="1014">
        <f t="shared" si="6664"/>
        <v>0</v>
      </c>
      <c r="AZ338" s="1014">
        <f t="shared" si="6664"/>
        <v>0</v>
      </c>
      <c r="BA338" s="1014">
        <f t="shared" si="6664"/>
        <v>0</v>
      </c>
      <c r="BB338" s="1014">
        <f t="shared" si="6664"/>
        <v>0</v>
      </c>
      <c r="BC338" s="1014">
        <f t="shared" si="6664"/>
        <v>0</v>
      </c>
      <c r="BD338" s="1014">
        <f t="shared" si="6664"/>
        <v>0</v>
      </c>
      <c r="BE338" s="1014">
        <f t="shared" si="6664"/>
        <v>0</v>
      </c>
      <c r="BF338" s="1014">
        <f t="shared" si="6664"/>
        <v>0</v>
      </c>
      <c r="BG338" s="1014">
        <f t="shared" si="6664"/>
        <v>0</v>
      </c>
      <c r="BH338" s="1014">
        <f t="shared" si="6664"/>
        <v>0</v>
      </c>
      <c r="BI338" s="1014">
        <f t="shared" si="6664"/>
        <v>0</v>
      </c>
      <c r="BJ338" s="1014">
        <f t="shared" si="6664"/>
        <v>0</v>
      </c>
      <c r="BK338" s="1014">
        <f t="shared" si="6664"/>
        <v>0</v>
      </c>
      <c r="BL338" s="1014">
        <f t="shared" si="6664"/>
        <v>0</v>
      </c>
      <c r="BM338" s="1014">
        <f t="shared" si="6664"/>
        <v>0</v>
      </c>
      <c r="BN338" s="1014">
        <f t="shared" si="6664"/>
        <v>0</v>
      </c>
      <c r="BO338" s="1014">
        <f t="shared" si="6664"/>
        <v>0</v>
      </c>
      <c r="BP338" s="1014">
        <f t="shared" si="6664"/>
        <v>0</v>
      </c>
      <c r="BQ338" s="1014">
        <f t="shared" si="6664"/>
        <v>0</v>
      </c>
      <c r="BR338" s="1014">
        <f t="shared" si="6664"/>
        <v>0</v>
      </c>
      <c r="BS338" s="1014">
        <f t="shared" si="6664"/>
        <v>0</v>
      </c>
      <c r="BT338" s="1014">
        <f t="shared" si="6664"/>
        <v>0</v>
      </c>
      <c r="BU338" s="1014">
        <f t="shared" si="6664"/>
        <v>0</v>
      </c>
      <c r="BV338" s="1014">
        <f t="shared" si="6664"/>
        <v>0</v>
      </c>
      <c r="BW338" s="1014">
        <f t="shared" si="6664"/>
        <v>0</v>
      </c>
      <c r="BX338" s="1014">
        <f t="shared" si="6664"/>
        <v>0</v>
      </c>
      <c r="BY338" s="1014">
        <f t="shared" si="6664"/>
        <v>0</v>
      </c>
      <c r="BZ338" s="1014">
        <f t="shared" si="6664"/>
        <v>0</v>
      </c>
      <c r="CA338" s="1014">
        <f t="shared" si="6664"/>
        <v>0</v>
      </c>
      <c r="CB338" s="1014">
        <f t="shared" si="6664"/>
        <v>0</v>
      </c>
      <c r="CC338" s="1014">
        <f t="shared" ref="CC338:CO338" si="6665">+CC333-CC335</f>
        <v>0</v>
      </c>
      <c r="CD338" s="1014">
        <f t="shared" si="6665"/>
        <v>0</v>
      </c>
      <c r="CE338" s="1014">
        <f t="shared" si="6665"/>
        <v>0</v>
      </c>
      <c r="CF338" s="1014">
        <f t="shared" si="6665"/>
        <v>0</v>
      </c>
      <c r="CG338" s="1014">
        <f t="shared" si="6665"/>
        <v>0</v>
      </c>
      <c r="CH338" s="1014">
        <f t="shared" si="6665"/>
        <v>0</v>
      </c>
      <c r="CI338" s="1014">
        <f t="shared" si="6665"/>
        <v>0</v>
      </c>
      <c r="CJ338" s="1014">
        <f t="shared" si="6665"/>
        <v>0</v>
      </c>
      <c r="CK338" s="1014">
        <f t="shared" si="6665"/>
        <v>0</v>
      </c>
      <c r="CL338" s="1014">
        <f t="shared" si="6665"/>
        <v>0</v>
      </c>
      <c r="CM338" s="1014">
        <f t="shared" si="6665"/>
        <v>0</v>
      </c>
      <c r="CN338" s="1014">
        <f t="shared" si="6665"/>
        <v>0</v>
      </c>
      <c r="CO338" s="1014">
        <f t="shared" si="6665"/>
        <v>0</v>
      </c>
      <c r="CP338" s="1014"/>
      <c r="CQ338" s="1014"/>
      <c r="CR338" s="1014">
        <f t="shared" ref="CR338:EJ338" si="6666">+CR333-CR335</f>
        <v>0</v>
      </c>
      <c r="CS338" s="1014">
        <f t="shared" si="6666"/>
        <v>0</v>
      </c>
      <c r="CT338" s="1014">
        <f t="shared" si="6666"/>
        <v>0</v>
      </c>
      <c r="CU338" s="1014">
        <f t="shared" si="6666"/>
        <v>0</v>
      </c>
      <c r="CV338" s="1014">
        <f t="shared" si="6666"/>
        <v>0</v>
      </c>
      <c r="CW338" s="1014">
        <f t="shared" si="6666"/>
        <v>0</v>
      </c>
      <c r="CX338" s="1014">
        <f t="shared" si="6666"/>
        <v>0</v>
      </c>
      <c r="CY338" s="1014">
        <f t="shared" si="6666"/>
        <v>0</v>
      </c>
      <c r="CZ338" s="1014">
        <f t="shared" si="6666"/>
        <v>0</v>
      </c>
      <c r="DA338" s="1014">
        <f t="shared" si="6666"/>
        <v>1.1641532182693481E-10</v>
      </c>
      <c r="DB338" s="1014">
        <f t="shared" si="6666"/>
        <v>0</v>
      </c>
      <c r="DC338" s="1014">
        <f t="shared" si="6666"/>
        <v>0</v>
      </c>
      <c r="DD338" s="1014">
        <f t="shared" si="6666"/>
        <v>0</v>
      </c>
      <c r="DE338" s="1014">
        <f t="shared" si="6666"/>
        <v>0</v>
      </c>
      <c r="DF338" s="1014">
        <f t="shared" si="6666"/>
        <v>0</v>
      </c>
      <c r="DG338" s="1014">
        <f t="shared" si="6666"/>
        <v>0</v>
      </c>
      <c r="DH338" s="1014">
        <f t="shared" si="6666"/>
        <v>0</v>
      </c>
      <c r="DI338" s="1014">
        <f t="shared" si="6666"/>
        <v>0</v>
      </c>
      <c r="DJ338" s="1014">
        <f t="shared" si="6666"/>
        <v>0</v>
      </c>
      <c r="DK338" s="1014">
        <f t="shared" si="6666"/>
        <v>0</v>
      </c>
      <c r="DL338" s="1014">
        <f t="shared" si="6666"/>
        <v>0</v>
      </c>
      <c r="DM338" s="1014">
        <f t="shared" si="6666"/>
        <v>0</v>
      </c>
      <c r="DN338" s="1014">
        <f t="shared" si="6666"/>
        <v>0</v>
      </c>
      <c r="DO338" s="1014">
        <f t="shared" si="6666"/>
        <v>0</v>
      </c>
      <c r="DP338" s="1014">
        <f t="shared" si="6666"/>
        <v>0</v>
      </c>
      <c r="DQ338" s="1014">
        <f t="shared" si="6666"/>
        <v>0</v>
      </c>
      <c r="DR338" s="1014">
        <f t="shared" si="6666"/>
        <v>0</v>
      </c>
      <c r="DS338" s="1014">
        <f t="shared" si="6666"/>
        <v>0</v>
      </c>
      <c r="DT338" s="1014">
        <f t="shared" si="6666"/>
        <v>0</v>
      </c>
      <c r="DU338" s="1014">
        <f t="shared" si="6666"/>
        <v>0</v>
      </c>
      <c r="DV338" s="1014">
        <f t="shared" si="6666"/>
        <v>0</v>
      </c>
      <c r="DW338" s="1014">
        <f t="shared" si="6666"/>
        <v>0</v>
      </c>
      <c r="DX338" s="1014">
        <f t="shared" si="6666"/>
        <v>0</v>
      </c>
      <c r="DY338" s="1014">
        <f t="shared" si="6666"/>
        <v>0</v>
      </c>
      <c r="DZ338" s="1014">
        <f t="shared" si="6666"/>
        <v>0</v>
      </c>
      <c r="EA338" s="1014">
        <f t="shared" si="6666"/>
        <v>0</v>
      </c>
      <c r="EB338" s="1014">
        <f t="shared" si="6666"/>
        <v>0</v>
      </c>
      <c r="EC338" s="1014">
        <f t="shared" si="6666"/>
        <v>0</v>
      </c>
      <c r="ED338" s="1014">
        <f t="shared" si="6666"/>
        <v>0</v>
      </c>
      <c r="EE338" s="1014">
        <f t="shared" si="6666"/>
        <v>0</v>
      </c>
      <c r="EF338" s="1014">
        <f t="shared" si="6666"/>
        <v>0</v>
      </c>
      <c r="EG338" s="1014">
        <f t="shared" si="6666"/>
        <v>0</v>
      </c>
      <c r="EH338" s="1014">
        <f t="shared" si="6666"/>
        <v>0</v>
      </c>
      <c r="EI338" s="1014">
        <f t="shared" si="6666"/>
        <v>0</v>
      </c>
      <c r="EJ338" s="1014">
        <f t="shared" si="6666"/>
        <v>0</v>
      </c>
      <c r="EK338" s="1014">
        <f t="shared" ref="EK338:EO338" si="6667">+EK333-EK335</f>
        <v>0</v>
      </c>
      <c r="EL338" s="1014">
        <f t="shared" si="6667"/>
        <v>0</v>
      </c>
      <c r="EM338" s="1014">
        <f t="shared" si="6667"/>
        <v>0</v>
      </c>
      <c r="EN338" s="1014">
        <f t="shared" si="6667"/>
        <v>0</v>
      </c>
      <c r="EO338" s="1014">
        <f t="shared" si="6667"/>
        <v>0</v>
      </c>
      <c r="EP338" s="1014">
        <f t="shared" ref="EP338:FF338" si="6668">+EP333-EP335</f>
        <v>0</v>
      </c>
      <c r="EQ338" s="1014">
        <f t="shared" si="6668"/>
        <v>0</v>
      </c>
      <c r="ER338" s="1014">
        <f>+ER333-ER335</f>
        <v>0</v>
      </c>
      <c r="ES338" s="1014">
        <f t="shared" si="6668"/>
        <v>0</v>
      </c>
      <c r="ET338" s="1014">
        <f t="shared" si="6668"/>
        <v>0</v>
      </c>
      <c r="EU338" s="1014">
        <f t="shared" si="6668"/>
        <v>0</v>
      </c>
      <c r="EV338" s="1014">
        <f t="shared" si="6668"/>
        <v>0</v>
      </c>
      <c r="EW338" s="1014">
        <f t="shared" si="6668"/>
        <v>0</v>
      </c>
      <c r="EX338" s="1014">
        <f t="shared" si="6668"/>
        <v>0</v>
      </c>
      <c r="EY338" s="1014">
        <f t="shared" si="6668"/>
        <v>0</v>
      </c>
      <c r="EZ338" s="1014">
        <f t="shared" si="6668"/>
        <v>0</v>
      </c>
      <c r="FA338" s="1014">
        <f t="shared" si="6668"/>
        <v>0</v>
      </c>
      <c r="FB338" s="1014">
        <f t="shared" si="6668"/>
        <v>0</v>
      </c>
      <c r="FC338" s="1014">
        <f t="shared" si="6668"/>
        <v>0</v>
      </c>
      <c r="FD338" s="1014">
        <f t="shared" si="6668"/>
        <v>0</v>
      </c>
      <c r="FE338" s="1014">
        <f t="shared" si="6668"/>
        <v>0</v>
      </c>
      <c r="FF338" s="1014">
        <f t="shared" si="6668"/>
        <v>0</v>
      </c>
      <c r="FG338" s="921"/>
      <c r="FH338" s="921"/>
      <c r="FI338" s="921"/>
      <c r="FJ338" s="921"/>
      <c r="FK338" s="921"/>
      <c r="FL338" s="921"/>
      <c r="FM338" s="846"/>
      <c r="FN338" s="891"/>
      <c r="FO338" s="891"/>
      <c r="FP338" s="891"/>
      <c r="FQ338" s="891"/>
      <c r="FR338" s="891"/>
      <c r="FS338" s="891"/>
      <c r="FT338" s="891"/>
      <c r="FU338" s="891"/>
      <c r="FV338" s="891"/>
      <c r="FW338" s="891"/>
      <c r="FX338" s="891"/>
      <c r="FY338" s="891"/>
      <c r="FZ338" s="891"/>
      <c r="GA338" s="891"/>
      <c r="GB338" s="891"/>
      <c r="GC338" s="891"/>
      <c r="GD338" s="891"/>
      <c r="GE338" s="891"/>
      <c r="GF338" s="891"/>
      <c r="GG338" s="891"/>
      <c r="GH338" s="891"/>
      <c r="GI338" s="891"/>
      <c r="GJ338" s="891"/>
      <c r="GK338" s="891"/>
      <c r="GL338" s="891"/>
      <c r="GM338" s="891"/>
      <c r="GN338" s="891"/>
      <c r="GO338" s="891"/>
      <c r="GP338" s="891"/>
      <c r="GQ338" s="891"/>
      <c r="GR338" s="891"/>
      <c r="GS338" s="891"/>
      <c r="GT338" s="891"/>
      <c r="GU338" s="891"/>
      <c r="GV338" s="891"/>
      <c r="GW338" s="891"/>
      <c r="GX338" s="891"/>
      <c r="GY338" s="891"/>
      <c r="GZ338" s="891"/>
      <c r="HA338" s="891"/>
      <c r="HB338" s="891"/>
      <c r="HC338" s="891"/>
      <c r="HD338" s="891"/>
      <c r="HE338" s="891"/>
      <c r="HF338" s="891"/>
      <c r="HG338" s="891"/>
      <c r="HH338" s="891"/>
      <c r="HI338" s="891"/>
      <c r="HJ338" s="891"/>
      <c r="HK338" s="891"/>
      <c r="HL338" s="891"/>
      <c r="HM338" s="891"/>
      <c r="HN338" s="891"/>
      <c r="HO338" s="891"/>
      <c r="HP338" s="891"/>
      <c r="HQ338" s="891"/>
      <c r="HR338" s="891"/>
      <c r="HS338" s="891"/>
      <c r="HT338" s="891"/>
      <c r="HU338" s="891"/>
      <c r="HV338" s="891"/>
      <c r="HW338" s="891"/>
      <c r="HX338" s="891"/>
      <c r="HY338" s="891"/>
      <c r="HZ338" s="891"/>
      <c r="IA338" s="891"/>
      <c r="IB338" s="891"/>
      <c r="IC338" s="891"/>
      <c r="ID338" s="891"/>
      <c r="IE338" s="891"/>
      <c r="IF338" s="891"/>
      <c r="IG338" s="891"/>
      <c r="IH338" s="891"/>
      <c r="II338" s="891"/>
      <c r="IJ338" s="891"/>
      <c r="IK338" s="891"/>
      <c r="IL338" s="891"/>
      <c r="IM338" s="891"/>
      <c r="IN338" s="891"/>
      <c r="IO338" s="891"/>
      <c r="IP338" s="891"/>
      <c r="IQ338" s="891"/>
      <c r="IR338" s="891"/>
      <c r="IS338" s="891"/>
      <c r="IT338" s="891"/>
      <c r="IU338" s="891"/>
      <c r="IV338" s="891"/>
      <c r="IW338" s="891"/>
      <c r="IX338" s="891"/>
      <c r="IY338" s="891"/>
      <c r="IZ338" s="891"/>
      <c r="JA338" s="891"/>
    </row>
    <row r="339" spans="2:261" s="920" customFormat="1" ht="11.25" customHeight="1">
      <c r="B339" s="918"/>
      <c r="C339" s="782"/>
      <c r="D339" s="775"/>
      <c r="E339" s="891"/>
      <c r="F339" s="1015">
        <f>ROUND((F333-F335),2)</f>
        <v>0</v>
      </c>
      <c r="G339" s="1015">
        <f>ROUND((G333-G335),2)</f>
        <v>0</v>
      </c>
      <c r="H339" s="1015">
        <f>ROUND((H333-H335),2)</f>
        <v>0</v>
      </c>
      <c r="J339" s="921"/>
      <c r="K339" s="921"/>
      <c r="L339" s="921"/>
      <c r="M339" s="921"/>
      <c r="N339" s="921"/>
      <c r="O339" s="921"/>
      <c r="P339" s="891"/>
      <c r="Q339" s="1015">
        <f t="shared" ref="Q339:CB339" si="6669">ROUND((Q333-Q335),2)</f>
        <v>0</v>
      </c>
      <c r="R339" s="1015">
        <f t="shared" si="6669"/>
        <v>0</v>
      </c>
      <c r="S339" s="1015">
        <f t="shared" si="6669"/>
        <v>0</v>
      </c>
      <c r="T339" s="1015">
        <f t="shared" si="6669"/>
        <v>0</v>
      </c>
      <c r="U339" s="1015">
        <f t="shared" si="6669"/>
        <v>0</v>
      </c>
      <c r="V339" s="1015">
        <f t="shared" si="6669"/>
        <v>0</v>
      </c>
      <c r="W339" s="1015">
        <f t="shared" si="6669"/>
        <v>0</v>
      </c>
      <c r="X339" s="1015">
        <f t="shared" si="6669"/>
        <v>0</v>
      </c>
      <c r="Y339" s="1015">
        <f t="shared" si="6669"/>
        <v>0</v>
      </c>
      <c r="Z339" s="1015">
        <f t="shared" si="6669"/>
        <v>0</v>
      </c>
      <c r="AA339" s="1015">
        <f t="shared" si="6669"/>
        <v>0</v>
      </c>
      <c r="AB339" s="1015">
        <f t="shared" si="6669"/>
        <v>0</v>
      </c>
      <c r="AC339" s="1015">
        <f t="shared" si="6669"/>
        <v>0</v>
      </c>
      <c r="AD339" s="1015">
        <f t="shared" si="6669"/>
        <v>0</v>
      </c>
      <c r="AE339" s="1015">
        <f t="shared" si="6669"/>
        <v>0</v>
      </c>
      <c r="AF339" s="1015">
        <f t="shared" si="6669"/>
        <v>0</v>
      </c>
      <c r="AG339" s="1015">
        <f t="shared" si="6669"/>
        <v>0</v>
      </c>
      <c r="AH339" s="1015">
        <f t="shared" si="6669"/>
        <v>0</v>
      </c>
      <c r="AI339" s="1015">
        <f t="shared" si="6669"/>
        <v>0</v>
      </c>
      <c r="AJ339" s="1015">
        <f t="shared" si="6669"/>
        <v>0</v>
      </c>
      <c r="AK339" s="1015">
        <f t="shared" si="6669"/>
        <v>0</v>
      </c>
      <c r="AL339" s="1015">
        <f t="shared" si="6669"/>
        <v>0</v>
      </c>
      <c r="AM339" s="1015">
        <f t="shared" si="6669"/>
        <v>0</v>
      </c>
      <c r="AN339" s="1015">
        <f t="shared" si="6669"/>
        <v>0</v>
      </c>
      <c r="AO339" s="1015">
        <f t="shared" si="6669"/>
        <v>0</v>
      </c>
      <c r="AP339" s="1015">
        <f t="shared" si="6669"/>
        <v>0</v>
      </c>
      <c r="AQ339" s="1015">
        <f t="shared" si="6669"/>
        <v>0</v>
      </c>
      <c r="AR339" s="1015">
        <f t="shared" si="6669"/>
        <v>0</v>
      </c>
      <c r="AS339" s="1015">
        <f t="shared" si="6669"/>
        <v>0</v>
      </c>
      <c r="AT339" s="1015">
        <f t="shared" si="6669"/>
        <v>0</v>
      </c>
      <c r="AU339" s="1015">
        <f t="shared" si="6669"/>
        <v>0</v>
      </c>
      <c r="AV339" s="1015">
        <f t="shared" si="6669"/>
        <v>0</v>
      </c>
      <c r="AW339" s="1015">
        <f t="shared" si="6669"/>
        <v>0</v>
      </c>
      <c r="AX339" s="1015">
        <f t="shared" si="6669"/>
        <v>0</v>
      </c>
      <c r="AY339" s="1015">
        <f t="shared" si="6669"/>
        <v>0</v>
      </c>
      <c r="AZ339" s="1015">
        <f t="shared" si="6669"/>
        <v>0</v>
      </c>
      <c r="BA339" s="1015">
        <f t="shared" si="6669"/>
        <v>0</v>
      </c>
      <c r="BB339" s="1015">
        <f t="shared" si="6669"/>
        <v>0</v>
      </c>
      <c r="BC339" s="1015">
        <f t="shared" si="6669"/>
        <v>0</v>
      </c>
      <c r="BD339" s="1015">
        <f t="shared" si="6669"/>
        <v>0</v>
      </c>
      <c r="BE339" s="1015">
        <f t="shared" si="6669"/>
        <v>0</v>
      </c>
      <c r="BF339" s="1015">
        <f t="shared" si="6669"/>
        <v>0</v>
      </c>
      <c r="BG339" s="1015">
        <f t="shared" si="6669"/>
        <v>0</v>
      </c>
      <c r="BH339" s="1015">
        <f t="shared" si="6669"/>
        <v>0</v>
      </c>
      <c r="BI339" s="1015">
        <f t="shared" si="6669"/>
        <v>0</v>
      </c>
      <c r="BJ339" s="1015">
        <f t="shared" si="6669"/>
        <v>0</v>
      </c>
      <c r="BK339" s="1015">
        <f t="shared" si="6669"/>
        <v>0</v>
      </c>
      <c r="BL339" s="1015">
        <f t="shared" si="6669"/>
        <v>0</v>
      </c>
      <c r="BM339" s="1015">
        <f t="shared" si="6669"/>
        <v>0</v>
      </c>
      <c r="BN339" s="1015">
        <f t="shared" si="6669"/>
        <v>0</v>
      </c>
      <c r="BO339" s="1015">
        <f t="shared" si="6669"/>
        <v>0</v>
      </c>
      <c r="BP339" s="1015">
        <f t="shared" si="6669"/>
        <v>0</v>
      </c>
      <c r="BQ339" s="1015">
        <f t="shared" si="6669"/>
        <v>0</v>
      </c>
      <c r="BR339" s="1015">
        <f t="shared" si="6669"/>
        <v>0</v>
      </c>
      <c r="BS339" s="1015">
        <f t="shared" si="6669"/>
        <v>0</v>
      </c>
      <c r="BT339" s="1015">
        <f t="shared" si="6669"/>
        <v>0</v>
      </c>
      <c r="BU339" s="1015">
        <f t="shared" si="6669"/>
        <v>0</v>
      </c>
      <c r="BV339" s="1015">
        <f t="shared" si="6669"/>
        <v>0</v>
      </c>
      <c r="BW339" s="1015">
        <f t="shared" si="6669"/>
        <v>0</v>
      </c>
      <c r="BX339" s="1015">
        <f t="shared" si="6669"/>
        <v>0</v>
      </c>
      <c r="BY339" s="1015">
        <f t="shared" si="6669"/>
        <v>0</v>
      </c>
      <c r="BZ339" s="1015">
        <f t="shared" si="6669"/>
        <v>0</v>
      </c>
      <c r="CA339" s="1015">
        <f t="shared" si="6669"/>
        <v>0</v>
      </c>
      <c r="CB339" s="1015">
        <f t="shared" si="6669"/>
        <v>0</v>
      </c>
      <c r="CC339" s="1015">
        <f t="shared" ref="CC339:CO339" si="6670">ROUND((CC333-CC335),2)</f>
        <v>0</v>
      </c>
      <c r="CD339" s="1015">
        <f t="shared" si="6670"/>
        <v>0</v>
      </c>
      <c r="CE339" s="1015">
        <f t="shared" si="6670"/>
        <v>0</v>
      </c>
      <c r="CF339" s="1015">
        <f t="shared" si="6670"/>
        <v>0</v>
      </c>
      <c r="CG339" s="1015">
        <f t="shared" si="6670"/>
        <v>0</v>
      </c>
      <c r="CH339" s="1015">
        <f t="shared" si="6670"/>
        <v>0</v>
      </c>
      <c r="CI339" s="1015">
        <f t="shared" si="6670"/>
        <v>0</v>
      </c>
      <c r="CJ339" s="1015">
        <f t="shared" si="6670"/>
        <v>0</v>
      </c>
      <c r="CK339" s="1015">
        <f t="shared" si="6670"/>
        <v>0</v>
      </c>
      <c r="CL339" s="1015">
        <f t="shared" si="6670"/>
        <v>0</v>
      </c>
      <c r="CM339" s="1015">
        <f t="shared" si="6670"/>
        <v>0</v>
      </c>
      <c r="CN339" s="1015">
        <f t="shared" si="6670"/>
        <v>0</v>
      </c>
      <c r="CO339" s="1015">
        <f t="shared" si="6670"/>
        <v>0</v>
      </c>
      <c r="CP339" s="891"/>
      <c r="CQ339" s="891"/>
      <c r="CR339" s="1015">
        <f t="shared" ref="CR339:EJ339" si="6671">ROUND((CR333-CR335),2)</f>
        <v>0</v>
      </c>
      <c r="CS339" s="1015">
        <f t="shared" si="6671"/>
        <v>0</v>
      </c>
      <c r="CT339" s="1015">
        <f t="shared" si="6671"/>
        <v>0</v>
      </c>
      <c r="CU339" s="1015">
        <f t="shared" si="6671"/>
        <v>0</v>
      </c>
      <c r="CV339" s="1015">
        <f t="shared" si="6671"/>
        <v>0</v>
      </c>
      <c r="CW339" s="1015">
        <f t="shared" si="6671"/>
        <v>0</v>
      </c>
      <c r="CX339" s="1015">
        <f t="shared" si="6671"/>
        <v>0</v>
      </c>
      <c r="CY339" s="1015">
        <f t="shared" si="6671"/>
        <v>0</v>
      </c>
      <c r="CZ339" s="1015">
        <f t="shared" si="6671"/>
        <v>0</v>
      </c>
      <c r="DA339" s="1015">
        <f t="shared" si="6671"/>
        <v>0</v>
      </c>
      <c r="DB339" s="1015">
        <f t="shared" si="6671"/>
        <v>0</v>
      </c>
      <c r="DC339" s="1015">
        <f t="shared" si="6671"/>
        <v>0</v>
      </c>
      <c r="DD339" s="1015">
        <f t="shared" si="6671"/>
        <v>0</v>
      </c>
      <c r="DE339" s="1015">
        <f t="shared" si="6671"/>
        <v>0</v>
      </c>
      <c r="DF339" s="1015">
        <f t="shared" si="6671"/>
        <v>0</v>
      </c>
      <c r="DG339" s="1015">
        <f t="shared" si="6671"/>
        <v>0</v>
      </c>
      <c r="DH339" s="1015">
        <f t="shared" si="6671"/>
        <v>0</v>
      </c>
      <c r="DI339" s="1015">
        <f t="shared" si="6671"/>
        <v>0</v>
      </c>
      <c r="DJ339" s="1015">
        <f t="shared" si="6671"/>
        <v>0</v>
      </c>
      <c r="DK339" s="1015">
        <f t="shared" si="6671"/>
        <v>0</v>
      </c>
      <c r="DL339" s="1015">
        <f t="shared" si="6671"/>
        <v>0</v>
      </c>
      <c r="DM339" s="1015">
        <f t="shared" si="6671"/>
        <v>0</v>
      </c>
      <c r="DN339" s="1015">
        <f t="shared" si="6671"/>
        <v>0</v>
      </c>
      <c r="DO339" s="1015">
        <f t="shared" si="6671"/>
        <v>0</v>
      </c>
      <c r="DP339" s="1015">
        <f t="shared" si="6671"/>
        <v>0</v>
      </c>
      <c r="DQ339" s="1015">
        <f t="shared" si="6671"/>
        <v>0</v>
      </c>
      <c r="DR339" s="1015">
        <f t="shared" si="6671"/>
        <v>0</v>
      </c>
      <c r="DS339" s="1015">
        <f t="shared" si="6671"/>
        <v>0</v>
      </c>
      <c r="DT339" s="1015">
        <f t="shared" si="6671"/>
        <v>0</v>
      </c>
      <c r="DU339" s="1015">
        <f t="shared" si="6671"/>
        <v>0</v>
      </c>
      <c r="DV339" s="1015">
        <f t="shared" si="6671"/>
        <v>0</v>
      </c>
      <c r="DW339" s="1015">
        <f t="shared" si="6671"/>
        <v>0</v>
      </c>
      <c r="DX339" s="1015">
        <f t="shared" si="6671"/>
        <v>0</v>
      </c>
      <c r="DY339" s="1015">
        <f t="shared" si="6671"/>
        <v>0</v>
      </c>
      <c r="DZ339" s="1015">
        <f t="shared" si="6671"/>
        <v>0</v>
      </c>
      <c r="EA339" s="1015">
        <f t="shared" si="6671"/>
        <v>0</v>
      </c>
      <c r="EB339" s="1015">
        <f t="shared" si="6671"/>
        <v>0</v>
      </c>
      <c r="EC339" s="1015">
        <f t="shared" si="6671"/>
        <v>0</v>
      </c>
      <c r="ED339" s="1015">
        <f t="shared" si="6671"/>
        <v>0</v>
      </c>
      <c r="EE339" s="1015">
        <f t="shared" si="6671"/>
        <v>0</v>
      </c>
      <c r="EF339" s="1015">
        <f t="shared" si="6671"/>
        <v>0</v>
      </c>
      <c r="EG339" s="1015">
        <f t="shared" si="6671"/>
        <v>0</v>
      </c>
      <c r="EH339" s="1015">
        <f t="shared" si="6671"/>
        <v>0</v>
      </c>
      <c r="EI339" s="1015">
        <f t="shared" si="6671"/>
        <v>0</v>
      </c>
      <c r="EJ339" s="1015">
        <f t="shared" si="6671"/>
        <v>0</v>
      </c>
      <c r="EK339" s="1016"/>
      <c r="EL339" s="1015">
        <f t="shared" ref="EL339:FF339" si="6672">ROUND((EL333-EL335),2)</f>
        <v>0</v>
      </c>
      <c r="EM339" s="1015">
        <f t="shared" si="6672"/>
        <v>0</v>
      </c>
      <c r="EN339" s="1015">
        <f t="shared" si="6672"/>
        <v>0</v>
      </c>
      <c r="EO339" s="1015">
        <f t="shared" si="6672"/>
        <v>0</v>
      </c>
      <c r="EP339" s="1015">
        <f t="shared" si="6672"/>
        <v>0</v>
      </c>
      <c r="EQ339" s="1015">
        <f t="shared" si="6672"/>
        <v>0</v>
      </c>
      <c r="ER339" s="1015">
        <f t="shared" si="6672"/>
        <v>0</v>
      </c>
      <c r="ES339" s="1015">
        <f t="shared" si="6672"/>
        <v>0</v>
      </c>
      <c r="ET339" s="1015">
        <f t="shared" si="6672"/>
        <v>0</v>
      </c>
      <c r="EU339" s="1015">
        <f t="shared" si="6672"/>
        <v>0</v>
      </c>
      <c r="EV339" s="1015">
        <f t="shared" si="6672"/>
        <v>0</v>
      </c>
      <c r="EW339" s="1015">
        <f t="shared" si="6672"/>
        <v>0</v>
      </c>
      <c r="EX339" s="1015">
        <f t="shared" si="6672"/>
        <v>0</v>
      </c>
      <c r="EY339" s="1015">
        <f t="shared" si="6672"/>
        <v>0</v>
      </c>
      <c r="EZ339" s="1015">
        <f t="shared" si="6672"/>
        <v>0</v>
      </c>
      <c r="FA339" s="1015">
        <f t="shared" si="6672"/>
        <v>0</v>
      </c>
      <c r="FB339" s="1015">
        <f t="shared" si="6672"/>
        <v>0</v>
      </c>
      <c r="FC339" s="1015">
        <f t="shared" si="6672"/>
        <v>0</v>
      </c>
      <c r="FD339" s="1015">
        <f t="shared" si="6672"/>
        <v>0</v>
      </c>
      <c r="FE339" s="1015">
        <f t="shared" si="6672"/>
        <v>0</v>
      </c>
      <c r="FF339" s="1015">
        <f t="shared" si="6672"/>
        <v>0</v>
      </c>
      <c r="FG339" s="921"/>
      <c r="FH339" s="921"/>
      <c r="FI339" s="921"/>
      <c r="FJ339" s="921"/>
      <c r="FK339" s="921"/>
      <c r="FL339" s="921"/>
      <c r="FM339" s="846"/>
      <c r="FN339" s="891"/>
      <c r="FO339" s="891"/>
      <c r="FP339" s="891"/>
      <c r="FQ339" s="891"/>
      <c r="FR339" s="891"/>
      <c r="FS339" s="891"/>
      <c r="FT339" s="891"/>
      <c r="FU339" s="891"/>
      <c r="FV339" s="891"/>
      <c r="FW339" s="891"/>
      <c r="FX339" s="891"/>
      <c r="FY339" s="891"/>
      <c r="FZ339" s="891"/>
      <c r="GA339" s="891"/>
      <c r="GB339" s="891"/>
      <c r="GC339" s="891"/>
      <c r="GD339" s="891"/>
      <c r="GE339" s="891"/>
      <c r="GF339" s="891"/>
      <c r="GG339" s="891"/>
      <c r="GH339" s="891"/>
      <c r="GI339" s="891"/>
      <c r="GJ339" s="891"/>
      <c r="GK339" s="891"/>
      <c r="GL339" s="891"/>
      <c r="GM339" s="891"/>
      <c r="GN339" s="891"/>
      <c r="GO339" s="891"/>
      <c r="GP339" s="891"/>
      <c r="GQ339" s="891"/>
      <c r="GR339" s="891"/>
      <c r="GS339" s="891"/>
      <c r="GT339" s="891"/>
      <c r="GU339" s="891"/>
      <c r="GV339" s="891"/>
      <c r="GW339" s="891"/>
      <c r="GX339" s="891"/>
      <c r="GY339" s="891"/>
      <c r="GZ339" s="891"/>
      <c r="HA339" s="891"/>
      <c r="HB339" s="891"/>
      <c r="HC339" s="891"/>
      <c r="HD339" s="891"/>
      <c r="HE339" s="891"/>
      <c r="HF339" s="891"/>
      <c r="HG339" s="891"/>
      <c r="HH339" s="891"/>
      <c r="HI339" s="891"/>
      <c r="HJ339" s="891"/>
      <c r="HK339" s="891"/>
      <c r="HL339" s="891"/>
      <c r="HM339" s="891"/>
      <c r="HN339" s="891"/>
      <c r="HO339" s="891"/>
      <c r="HP339" s="891"/>
      <c r="HQ339" s="891"/>
      <c r="HR339" s="891"/>
      <c r="HS339" s="891"/>
      <c r="HT339" s="891"/>
      <c r="HU339" s="891"/>
      <c r="HV339" s="891"/>
      <c r="HW339" s="891"/>
      <c r="HX339" s="891"/>
      <c r="HY339" s="891"/>
      <c r="HZ339" s="891"/>
      <c r="IA339" s="891"/>
      <c r="IB339" s="891"/>
      <c r="IC339" s="891"/>
      <c r="ID339" s="891"/>
      <c r="IE339" s="891"/>
      <c r="IF339" s="891"/>
      <c r="IG339" s="891"/>
      <c r="IH339" s="891"/>
      <c r="II339" s="891"/>
      <c r="IJ339" s="891"/>
      <c r="IK339" s="891"/>
      <c r="IL339" s="891"/>
      <c r="IM339" s="891"/>
      <c r="IN339" s="891"/>
      <c r="IO339" s="891"/>
      <c r="IP339" s="891"/>
      <c r="IQ339" s="891"/>
      <c r="IR339" s="891"/>
      <c r="IS339" s="891"/>
      <c r="IT339" s="891"/>
      <c r="IU339" s="891"/>
      <c r="IV339" s="891"/>
      <c r="IW339" s="891"/>
      <c r="IX339" s="891"/>
      <c r="IY339" s="891"/>
      <c r="IZ339" s="891"/>
      <c r="JA339" s="891"/>
    </row>
    <row r="340" spans="2:261" s="920" customFormat="1" ht="11.25" customHeight="1">
      <c r="B340" s="918"/>
      <c r="C340" s="782"/>
      <c r="D340" s="775"/>
      <c r="E340" s="891"/>
      <c r="F340" s="1017" t="str">
        <f>IF(F339&lt;&gt;0,"Error,  Total general no coincide  con la suma individual","")</f>
        <v/>
      </c>
      <c r="G340" s="1017" t="str">
        <f>IF(G339&lt;&gt;0,"Error,  Total general no coincide  con la suma individual","")</f>
        <v/>
      </c>
      <c r="H340" s="1017" t="str">
        <f>IF(H339&lt;&gt;0,"Error,  Total general no coincide  con la suma individual","")</f>
        <v/>
      </c>
      <c r="J340" s="921"/>
      <c r="K340" s="921"/>
      <c r="L340" s="921"/>
      <c r="M340" s="921"/>
      <c r="N340" s="921"/>
      <c r="O340" s="921"/>
      <c r="P340" s="891"/>
      <c r="Q340" s="1017" t="str">
        <f t="shared" ref="Q340:AU340" si="6673">IF(Q339&lt;&gt;0,"Error,  Total general no coincide  con la suma individual","")</f>
        <v/>
      </c>
      <c r="R340" s="1017" t="str">
        <f t="shared" si="6673"/>
        <v/>
      </c>
      <c r="S340" s="1017" t="str">
        <f t="shared" si="6673"/>
        <v/>
      </c>
      <c r="T340" s="1017" t="str">
        <f t="shared" si="6673"/>
        <v/>
      </c>
      <c r="U340" s="1017" t="str">
        <f t="shared" si="6673"/>
        <v/>
      </c>
      <c r="V340" s="1017" t="str">
        <f t="shared" si="6673"/>
        <v/>
      </c>
      <c r="W340" s="1017" t="str">
        <f t="shared" si="6673"/>
        <v/>
      </c>
      <c r="X340" s="1017" t="str">
        <f t="shared" si="6673"/>
        <v/>
      </c>
      <c r="Y340" s="1017" t="str">
        <f t="shared" si="6673"/>
        <v/>
      </c>
      <c r="Z340" s="1017" t="str">
        <f t="shared" si="6673"/>
        <v/>
      </c>
      <c r="AA340" s="1017" t="str">
        <f t="shared" si="6673"/>
        <v/>
      </c>
      <c r="AB340" s="1017" t="str">
        <f t="shared" si="6673"/>
        <v/>
      </c>
      <c r="AC340" s="1017" t="str">
        <f t="shared" si="6673"/>
        <v/>
      </c>
      <c r="AD340" s="1017" t="str">
        <f t="shared" si="6673"/>
        <v/>
      </c>
      <c r="AE340" s="1017" t="str">
        <f t="shared" si="6673"/>
        <v/>
      </c>
      <c r="AF340" s="1017" t="str">
        <f t="shared" si="6673"/>
        <v/>
      </c>
      <c r="AG340" s="1017" t="str">
        <f t="shared" si="6673"/>
        <v/>
      </c>
      <c r="AH340" s="1017" t="str">
        <f t="shared" si="6673"/>
        <v/>
      </c>
      <c r="AI340" s="1017" t="str">
        <f t="shared" si="6673"/>
        <v/>
      </c>
      <c r="AJ340" s="1017" t="str">
        <f t="shared" si="6673"/>
        <v/>
      </c>
      <c r="AK340" s="1017" t="str">
        <f t="shared" si="6673"/>
        <v/>
      </c>
      <c r="AL340" s="1017" t="str">
        <f t="shared" si="6673"/>
        <v/>
      </c>
      <c r="AM340" s="1017" t="str">
        <f t="shared" si="6673"/>
        <v/>
      </c>
      <c r="AN340" s="1017" t="str">
        <f t="shared" si="6673"/>
        <v/>
      </c>
      <c r="AO340" s="1017" t="str">
        <f t="shared" si="6673"/>
        <v/>
      </c>
      <c r="AP340" s="1017" t="str">
        <f t="shared" si="6673"/>
        <v/>
      </c>
      <c r="AQ340" s="1017" t="str">
        <f t="shared" si="6673"/>
        <v/>
      </c>
      <c r="AR340" s="1017" t="str">
        <f t="shared" si="6673"/>
        <v/>
      </c>
      <c r="AS340" s="1017" t="str">
        <f t="shared" si="6673"/>
        <v/>
      </c>
      <c r="AT340" s="1017" t="str">
        <f t="shared" si="6673"/>
        <v/>
      </c>
      <c r="AU340" s="1017" t="str">
        <f t="shared" si="6673"/>
        <v/>
      </c>
      <c r="AV340" s="1016"/>
      <c r="AW340" s="1017" t="str">
        <f t="shared" ref="AW340:CO340" si="6674">IF(AW339&lt;&gt;0,"Error,  Total general no coincide  con la suma individual","")</f>
        <v/>
      </c>
      <c r="AX340" s="1017" t="str">
        <f t="shared" si="6674"/>
        <v/>
      </c>
      <c r="AY340" s="1017" t="str">
        <f t="shared" si="6674"/>
        <v/>
      </c>
      <c r="AZ340" s="1017" t="str">
        <f t="shared" si="6674"/>
        <v/>
      </c>
      <c r="BA340" s="1017" t="str">
        <f t="shared" si="6674"/>
        <v/>
      </c>
      <c r="BB340" s="1017" t="str">
        <f t="shared" si="6674"/>
        <v/>
      </c>
      <c r="BC340" s="1017" t="str">
        <f t="shared" si="6674"/>
        <v/>
      </c>
      <c r="BD340" s="1017" t="str">
        <f t="shared" si="6674"/>
        <v/>
      </c>
      <c r="BE340" s="1017" t="str">
        <f t="shared" si="6674"/>
        <v/>
      </c>
      <c r="BF340" s="1017" t="str">
        <f t="shared" si="6674"/>
        <v/>
      </c>
      <c r="BG340" s="1017"/>
      <c r="BH340" s="1017" t="str">
        <f t="shared" si="6674"/>
        <v/>
      </c>
      <c r="BI340" s="1017" t="str">
        <f t="shared" si="6674"/>
        <v/>
      </c>
      <c r="BJ340" s="1017" t="str">
        <f t="shared" si="6674"/>
        <v/>
      </c>
      <c r="BK340" s="1017" t="str">
        <f t="shared" si="6674"/>
        <v/>
      </c>
      <c r="BL340" s="1017" t="str">
        <f t="shared" si="6674"/>
        <v/>
      </c>
      <c r="BM340" s="1017" t="str">
        <f t="shared" si="6674"/>
        <v/>
      </c>
      <c r="BN340" s="1017" t="str">
        <f t="shared" si="6674"/>
        <v/>
      </c>
      <c r="BO340" s="1017" t="str">
        <f t="shared" si="6674"/>
        <v/>
      </c>
      <c r="BP340" s="1017" t="str">
        <f t="shared" si="6674"/>
        <v/>
      </c>
      <c r="BQ340" s="1017" t="str">
        <f t="shared" si="6674"/>
        <v/>
      </c>
      <c r="BR340" s="1017" t="str">
        <f t="shared" si="6674"/>
        <v/>
      </c>
      <c r="BS340" s="1017" t="str">
        <f t="shared" si="6674"/>
        <v/>
      </c>
      <c r="BT340" s="1017" t="str">
        <f t="shared" si="6674"/>
        <v/>
      </c>
      <c r="BU340" s="1017" t="str">
        <f t="shared" si="6674"/>
        <v/>
      </c>
      <c r="BV340" s="1017" t="str">
        <f t="shared" si="6674"/>
        <v/>
      </c>
      <c r="BW340" s="1017" t="str">
        <f t="shared" si="6674"/>
        <v/>
      </c>
      <c r="BX340" s="1017" t="str">
        <f t="shared" si="6674"/>
        <v/>
      </c>
      <c r="BY340" s="1017" t="str">
        <f>IF(BY339&lt;&gt;0,"Error,  Total general no coincide  con la suma individual","")</f>
        <v/>
      </c>
      <c r="BZ340" s="1017" t="str">
        <f t="shared" si="6674"/>
        <v/>
      </c>
      <c r="CA340" s="1017" t="str">
        <f t="shared" si="6674"/>
        <v/>
      </c>
      <c r="CB340" s="1017" t="str">
        <f t="shared" si="6674"/>
        <v/>
      </c>
      <c r="CC340" s="1017" t="str">
        <f t="shared" si="6674"/>
        <v/>
      </c>
      <c r="CD340" s="1017" t="str">
        <f t="shared" si="6674"/>
        <v/>
      </c>
      <c r="CE340" s="1017" t="str">
        <f t="shared" si="6674"/>
        <v/>
      </c>
      <c r="CF340" s="1017" t="str">
        <f t="shared" si="6674"/>
        <v/>
      </c>
      <c r="CG340" s="1017" t="str">
        <f t="shared" si="6674"/>
        <v/>
      </c>
      <c r="CH340" s="1017" t="str">
        <f t="shared" si="6674"/>
        <v/>
      </c>
      <c r="CI340" s="1017" t="str">
        <f t="shared" si="6674"/>
        <v/>
      </c>
      <c r="CJ340" s="1017" t="str">
        <f t="shared" si="6674"/>
        <v/>
      </c>
      <c r="CK340" s="1017" t="str">
        <f t="shared" si="6674"/>
        <v/>
      </c>
      <c r="CL340" s="1017" t="str">
        <f t="shared" si="6674"/>
        <v/>
      </c>
      <c r="CM340" s="1017" t="str">
        <f t="shared" si="6674"/>
        <v/>
      </c>
      <c r="CN340" s="1017" t="str">
        <f t="shared" si="6674"/>
        <v/>
      </c>
      <c r="CO340" s="1017" t="str">
        <f t="shared" si="6674"/>
        <v/>
      </c>
      <c r="CP340" s="891"/>
      <c r="CQ340" s="891"/>
      <c r="CR340" s="1017" t="str">
        <f t="shared" ref="CR340:EJ340" si="6675">IF(CR339&lt;&gt;0,"Error,  Total general no coincide  con la suma individual","")</f>
        <v/>
      </c>
      <c r="CS340" s="1017" t="str">
        <f t="shared" si="6675"/>
        <v/>
      </c>
      <c r="CT340" s="1017" t="str">
        <f t="shared" si="6675"/>
        <v/>
      </c>
      <c r="CU340" s="1017" t="str">
        <f t="shared" si="6675"/>
        <v/>
      </c>
      <c r="CV340" s="1017" t="str">
        <f t="shared" si="6675"/>
        <v/>
      </c>
      <c r="CW340" s="1017" t="str">
        <f t="shared" si="6675"/>
        <v/>
      </c>
      <c r="CX340" s="1017" t="str">
        <f t="shared" si="6675"/>
        <v/>
      </c>
      <c r="CY340" s="1017" t="str">
        <f t="shared" si="6675"/>
        <v/>
      </c>
      <c r="CZ340" s="1017" t="str">
        <f t="shared" si="6675"/>
        <v/>
      </c>
      <c r="DA340" s="1017" t="str">
        <f t="shared" si="6675"/>
        <v/>
      </c>
      <c r="DB340" s="1017" t="str">
        <f t="shared" si="6675"/>
        <v/>
      </c>
      <c r="DC340" s="1017" t="str">
        <f t="shared" si="6675"/>
        <v/>
      </c>
      <c r="DD340" s="1017" t="str">
        <f t="shared" si="6675"/>
        <v/>
      </c>
      <c r="DE340" s="1017" t="str">
        <f t="shared" si="6675"/>
        <v/>
      </c>
      <c r="DF340" s="1017" t="str">
        <f t="shared" si="6675"/>
        <v/>
      </c>
      <c r="DG340" s="1017" t="str">
        <f t="shared" si="6675"/>
        <v/>
      </c>
      <c r="DH340" s="1017" t="str">
        <f t="shared" si="6675"/>
        <v/>
      </c>
      <c r="DI340" s="1017" t="str">
        <f t="shared" si="6675"/>
        <v/>
      </c>
      <c r="DJ340" s="1017" t="str">
        <f t="shared" si="6675"/>
        <v/>
      </c>
      <c r="DK340" s="1017" t="str">
        <f t="shared" si="6675"/>
        <v/>
      </c>
      <c r="DL340" s="1017" t="str">
        <f t="shared" si="6675"/>
        <v/>
      </c>
      <c r="DM340" s="1017" t="str">
        <f t="shared" si="6675"/>
        <v/>
      </c>
      <c r="DN340" s="1017" t="str">
        <f t="shared" si="6675"/>
        <v/>
      </c>
      <c r="DO340" s="1017" t="str">
        <f t="shared" si="6675"/>
        <v/>
      </c>
      <c r="DP340" s="1017" t="str">
        <f t="shared" si="6675"/>
        <v/>
      </c>
      <c r="DQ340" s="1017" t="str">
        <f t="shared" si="6675"/>
        <v/>
      </c>
      <c r="DR340" s="1017" t="str">
        <f t="shared" si="6675"/>
        <v/>
      </c>
      <c r="DS340" s="1017" t="str">
        <f t="shared" si="6675"/>
        <v/>
      </c>
      <c r="DT340" s="1017" t="str">
        <f t="shared" si="6675"/>
        <v/>
      </c>
      <c r="DU340" s="1017" t="str">
        <f t="shared" si="6675"/>
        <v/>
      </c>
      <c r="DV340" s="1017" t="str">
        <f t="shared" si="6675"/>
        <v/>
      </c>
      <c r="DW340" s="1017" t="str">
        <f t="shared" si="6675"/>
        <v/>
      </c>
      <c r="DX340" s="1017" t="str">
        <f t="shared" si="6675"/>
        <v/>
      </c>
      <c r="DY340" s="1017" t="str">
        <f t="shared" si="6675"/>
        <v/>
      </c>
      <c r="DZ340" s="1017" t="str">
        <f t="shared" si="6675"/>
        <v/>
      </c>
      <c r="EA340" s="1017" t="str">
        <f t="shared" si="6675"/>
        <v/>
      </c>
      <c r="EB340" s="1017" t="str">
        <f t="shared" si="6675"/>
        <v/>
      </c>
      <c r="EC340" s="1017" t="str">
        <f t="shared" si="6675"/>
        <v/>
      </c>
      <c r="ED340" s="1017" t="str">
        <f t="shared" si="6675"/>
        <v/>
      </c>
      <c r="EE340" s="1017" t="str">
        <f t="shared" si="6675"/>
        <v/>
      </c>
      <c r="EF340" s="1017" t="str">
        <f t="shared" si="6675"/>
        <v/>
      </c>
      <c r="EG340" s="1017" t="str">
        <f t="shared" si="6675"/>
        <v/>
      </c>
      <c r="EH340" s="1017" t="str">
        <f t="shared" si="6675"/>
        <v/>
      </c>
      <c r="EI340" s="1017" t="str">
        <f t="shared" si="6675"/>
        <v/>
      </c>
      <c r="EJ340" s="1017" t="str">
        <f t="shared" si="6675"/>
        <v/>
      </c>
      <c r="EK340" s="1016"/>
      <c r="EL340" s="1017" t="str">
        <f t="shared" ref="EL340:FF340" si="6676">IF(EL339&lt;&gt;0,"Error,  Total general no coincide  con la suma individual","")</f>
        <v/>
      </c>
      <c r="EM340" s="1017" t="str">
        <f t="shared" si="6676"/>
        <v/>
      </c>
      <c r="EN340" s="1017" t="str">
        <f t="shared" si="6676"/>
        <v/>
      </c>
      <c r="EO340" s="1017" t="str">
        <f t="shared" si="6676"/>
        <v/>
      </c>
      <c r="EP340" s="1017" t="str">
        <f t="shared" si="6676"/>
        <v/>
      </c>
      <c r="EQ340" s="1017" t="str">
        <f t="shared" si="6676"/>
        <v/>
      </c>
      <c r="ER340" s="1017" t="str">
        <f t="shared" si="6676"/>
        <v/>
      </c>
      <c r="ES340" s="1017" t="str">
        <f t="shared" si="6676"/>
        <v/>
      </c>
      <c r="ET340" s="1017" t="str">
        <f t="shared" si="6676"/>
        <v/>
      </c>
      <c r="EU340" s="1017" t="str">
        <f t="shared" si="6676"/>
        <v/>
      </c>
      <c r="EV340" s="1017" t="str">
        <f t="shared" si="6676"/>
        <v/>
      </c>
      <c r="EW340" s="1017" t="str">
        <f t="shared" si="6676"/>
        <v/>
      </c>
      <c r="EX340" s="1017" t="str">
        <f t="shared" si="6676"/>
        <v/>
      </c>
      <c r="EY340" s="1017" t="str">
        <f t="shared" si="6676"/>
        <v/>
      </c>
      <c r="EZ340" s="1017" t="str">
        <f t="shared" si="6676"/>
        <v/>
      </c>
      <c r="FA340" s="1017" t="str">
        <f t="shared" si="6676"/>
        <v/>
      </c>
      <c r="FB340" s="1017" t="str">
        <f t="shared" si="6676"/>
        <v/>
      </c>
      <c r="FC340" s="1017" t="str">
        <f t="shared" si="6676"/>
        <v/>
      </c>
      <c r="FD340" s="1017" t="str">
        <f t="shared" si="6676"/>
        <v/>
      </c>
      <c r="FE340" s="1017" t="str">
        <f t="shared" si="6676"/>
        <v/>
      </c>
      <c r="FF340" s="1017" t="str">
        <f t="shared" si="6676"/>
        <v/>
      </c>
      <c r="FG340" s="921"/>
      <c r="FH340" s="921"/>
      <c r="FI340" s="921"/>
      <c r="FJ340" s="921"/>
      <c r="FK340" s="921"/>
      <c r="FL340" s="921"/>
      <c r="FM340" s="846"/>
      <c r="FN340" s="891"/>
      <c r="FO340" s="891"/>
      <c r="FP340" s="891"/>
      <c r="FQ340" s="891"/>
      <c r="FR340" s="891"/>
      <c r="FS340" s="891"/>
      <c r="FT340" s="891"/>
      <c r="FU340" s="891"/>
      <c r="FV340" s="891"/>
      <c r="FW340" s="891"/>
      <c r="FX340" s="891"/>
      <c r="FY340" s="891"/>
      <c r="FZ340" s="891"/>
      <c r="GA340" s="891"/>
      <c r="GB340" s="891"/>
      <c r="GC340" s="891"/>
      <c r="GD340" s="891"/>
      <c r="GE340" s="891"/>
      <c r="GF340" s="891"/>
      <c r="GG340" s="891"/>
      <c r="GH340" s="891"/>
      <c r="GI340" s="891"/>
      <c r="GJ340" s="891"/>
      <c r="GK340" s="891"/>
      <c r="GL340" s="891"/>
      <c r="GM340" s="891"/>
      <c r="GN340" s="891"/>
      <c r="GO340" s="891"/>
      <c r="GP340" s="891"/>
      <c r="GQ340" s="891"/>
      <c r="GR340" s="891"/>
      <c r="GS340" s="891"/>
      <c r="GT340" s="891"/>
      <c r="GU340" s="891"/>
      <c r="GV340" s="891"/>
      <c r="GW340" s="891"/>
      <c r="GX340" s="891"/>
      <c r="GY340" s="891"/>
      <c r="GZ340" s="891"/>
      <c r="HA340" s="891"/>
      <c r="HB340" s="891"/>
      <c r="HC340" s="891"/>
      <c r="HD340" s="891"/>
      <c r="HE340" s="891"/>
      <c r="HF340" s="891"/>
      <c r="HG340" s="891"/>
      <c r="HH340" s="891"/>
      <c r="HI340" s="891"/>
      <c r="HJ340" s="891"/>
      <c r="HK340" s="891"/>
      <c r="HL340" s="891"/>
      <c r="HM340" s="891"/>
      <c r="HN340" s="891"/>
      <c r="HO340" s="891"/>
      <c r="HP340" s="891"/>
      <c r="HQ340" s="891"/>
      <c r="HR340" s="891"/>
      <c r="HS340" s="891"/>
      <c r="HT340" s="891"/>
      <c r="HU340" s="891"/>
      <c r="HV340" s="891"/>
      <c r="HW340" s="891"/>
      <c r="HX340" s="891"/>
      <c r="HY340" s="891"/>
      <c r="HZ340" s="891"/>
      <c r="IA340" s="891"/>
      <c r="IB340" s="891"/>
      <c r="IC340" s="891"/>
      <c r="ID340" s="891"/>
      <c r="IE340" s="891"/>
      <c r="IF340" s="891"/>
      <c r="IG340" s="891"/>
      <c r="IH340" s="891"/>
      <c r="II340" s="891"/>
      <c r="IJ340" s="891"/>
      <c r="IK340" s="891"/>
      <c r="IL340" s="891"/>
      <c r="IM340" s="891"/>
      <c r="IN340" s="891"/>
      <c r="IO340" s="891"/>
      <c r="IP340" s="891"/>
      <c r="IQ340" s="891"/>
      <c r="IR340" s="891"/>
      <c r="IS340" s="891"/>
      <c r="IT340" s="891"/>
      <c r="IU340" s="891"/>
      <c r="IV340" s="891"/>
      <c r="IW340" s="891"/>
      <c r="IX340" s="891"/>
      <c r="IY340" s="891"/>
      <c r="IZ340" s="891"/>
      <c r="JA340" s="891"/>
    </row>
    <row r="341" spans="2:261" s="920" customFormat="1">
      <c r="B341" s="918"/>
      <c r="C341" s="782"/>
      <c r="D341" s="775"/>
      <c r="E341" s="891"/>
      <c r="J341" s="921"/>
      <c r="K341" s="921"/>
      <c r="L341" s="921"/>
      <c r="M341" s="921"/>
      <c r="N341" s="921"/>
      <c r="O341" s="921"/>
      <c r="P341" s="891"/>
      <c r="Q341" s="922"/>
      <c r="S341" s="922"/>
      <c r="U341" s="922"/>
      <c r="W341" s="922"/>
      <c r="Y341" s="922"/>
      <c r="AA341" s="923"/>
      <c r="AC341" s="923"/>
      <c r="AE341" s="923"/>
      <c r="AI341" s="923"/>
      <c r="AV341" s="935"/>
      <c r="BG341" s="919"/>
      <c r="BH341" s="920">
        <f>+BJ338+BS338</f>
        <v>0</v>
      </c>
      <c r="CP341" s="891"/>
      <c r="CQ341" s="891"/>
      <c r="EK341" s="891"/>
      <c r="EL341" s="919"/>
      <c r="EV341" s="846"/>
      <c r="FG341" s="921"/>
      <c r="FH341" s="921"/>
      <c r="FI341" s="921"/>
      <c r="FJ341" s="921"/>
      <c r="FK341" s="921"/>
      <c r="FL341" s="921"/>
      <c r="FM341" s="891"/>
      <c r="FN341" s="891"/>
      <c r="FO341" s="891"/>
      <c r="FP341" s="891"/>
      <c r="FQ341" s="891"/>
      <c r="FR341" s="891"/>
      <c r="FS341" s="891"/>
      <c r="FT341" s="891"/>
      <c r="FU341" s="891"/>
      <c r="FV341" s="891"/>
      <c r="FW341" s="891"/>
      <c r="FX341" s="891"/>
      <c r="FY341" s="891"/>
      <c r="FZ341" s="891"/>
      <c r="GA341" s="891"/>
      <c r="GB341" s="891"/>
      <c r="GC341" s="891"/>
      <c r="GD341" s="891"/>
      <c r="GE341" s="891"/>
      <c r="GF341" s="891"/>
      <c r="GG341" s="891"/>
      <c r="GH341" s="891"/>
      <c r="GI341" s="891"/>
      <c r="GJ341" s="891"/>
      <c r="GK341" s="891"/>
      <c r="GL341" s="891"/>
      <c r="GM341" s="891"/>
      <c r="GN341" s="891"/>
      <c r="GO341" s="891"/>
      <c r="GP341" s="891"/>
      <c r="GQ341" s="891"/>
      <c r="GR341" s="891"/>
      <c r="GS341" s="891"/>
      <c r="GT341" s="891"/>
      <c r="GU341" s="891"/>
      <c r="GV341" s="891"/>
      <c r="GW341" s="891"/>
      <c r="GX341" s="891"/>
      <c r="GY341" s="891"/>
      <c r="GZ341" s="891"/>
      <c r="HA341" s="891"/>
      <c r="HB341" s="891"/>
      <c r="HC341" s="891"/>
      <c r="HD341" s="891"/>
      <c r="HE341" s="891"/>
      <c r="HF341" s="891"/>
      <c r="HG341" s="891"/>
      <c r="HH341" s="891"/>
      <c r="HI341" s="891"/>
      <c r="HJ341" s="891"/>
      <c r="HK341" s="891"/>
      <c r="HL341" s="891"/>
      <c r="HM341" s="891"/>
      <c r="HN341" s="891"/>
      <c r="HO341" s="891"/>
      <c r="HP341" s="891"/>
      <c r="HQ341" s="891"/>
      <c r="HR341" s="891"/>
      <c r="HS341" s="891"/>
      <c r="HT341" s="891"/>
      <c r="HU341" s="891"/>
      <c r="HV341" s="891"/>
      <c r="HW341" s="891"/>
      <c r="HX341" s="891"/>
      <c r="HY341" s="891"/>
      <c r="HZ341" s="891"/>
      <c r="IA341" s="891"/>
      <c r="IB341" s="891"/>
      <c r="IC341" s="891"/>
      <c r="ID341" s="891"/>
      <c r="IE341" s="891"/>
      <c r="IF341" s="891"/>
      <c r="IG341" s="891"/>
      <c r="IH341" s="891"/>
      <c r="II341" s="891"/>
      <c r="IJ341" s="891"/>
      <c r="IK341" s="891"/>
      <c r="IL341" s="891"/>
      <c r="IM341" s="891"/>
      <c r="IN341" s="891"/>
      <c r="IO341" s="891"/>
      <c r="IP341" s="891"/>
      <c r="IQ341" s="891"/>
      <c r="IR341" s="891"/>
      <c r="IS341" s="891"/>
      <c r="IT341" s="891"/>
      <c r="IU341" s="891"/>
      <c r="IV341" s="891"/>
      <c r="IW341" s="891"/>
      <c r="IX341" s="891"/>
      <c r="IY341" s="891"/>
      <c r="IZ341" s="891"/>
      <c r="JA341" s="891"/>
    </row>
    <row r="342" spans="2:261" s="920" customFormat="1" ht="13.8" thickBot="1">
      <c r="B342" s="918"/>
      <c r="C342" s="968" t="s">
        <v>557</v>
      </c>
      <c r="D342" s="835"/>
      <c r="E342" s="846"/>
      <c r="G342" s="1018" t="s">
        <v>558</v>
      </c>
      <c r="H342" s="846"/>
      <c r="I342" s="846"/>
      <c r="J342" s="846"/>
      <c r="K342" s="846"/>
      <c r="L342" s="846"/>
      <c r="M342" s="846"/>
      <c r="N342" s="846"/>
      <c r="O342" s="846"/>
      <c r="P342" s="846"/>
      <c r="Q342" s="922"/>
      <c r="S342" s="891"/>
      <c r="U342" s="922">
        <f>+U335+Y335</f>
        <v>0</v>
      </c>
      <c r="V342" s="920">
        <f>+V335+Z335</f>
        <v>0</v>
      </c>
      <c r="W342" s="922"/>
      <c r="Y342" s="922"/>
      <c r="AA342" s="923"/>
      <c r="AC342" s="923"/>
      <c r="AE342" s="923"/>
      <c r="AI342" s="923"/>
      <c r="AV342" s="935"/>
      <c r="AW342" s="1014">
        <f>AW335+BF335+BO335+BX335+CG335</f>
        <v>207440.69900000002</v>
      </c>
      <c r="AX342" s="1014">
        <f>AX335+BG335+BP335+BY335+CH335</f>
        <v>108830.61166666665</v>
      </c>
      <c r="AY342" s="1014">
        <f>AY335+BH335+BQ335+BZ335+CI335</f>
        <v>0</v>
      </c>
      <c r="AZ342" s="1014">
        <f t="shared" ref="AZ342:BB342" si="6677">AZ335+BI335+BR335+CA335+CJ335</f>
        <v>0</v>
      </c>
      <c r="BA342" s="1014">
        <f t="shared" si="6677"/>
        <v>0</v>
      </c>
      <c r="BB342" s="1014">
        <f t="shared" si="6677"/>
        <v>0</v>
      </c>
      <c r="BC342" s="1014">
        <f>BC335+BL335+BU335+CD335+CM335</f>
        <v>266.81866666666667</v>
      </c>
      <c r="BD342" s="1014">
        <f>BD335+BM335+BV335+CE335+CN335</f>
        <v>26316.542488366686</v>
      </c>
      <c r="BE342" s="1014">
        <f>BE335+BN335+BW335+CF335+CO335</f>
        <v>342854.67182169983</v>
      </c>
      <c r="BF342" s="891"/>
      <c r="BG342" s="891"/>
      <c r="BH342" s="891"/>
      <c r="BI342" s="891"/>
      <c r="BJ342" s="891"/>
      <c r="CP342" s="891"/>
      <c r="CQ342" s="891"/>
      <c r="CR342" s="1014">
        <f>ROUND((CR335-'Nomina Proquima'!G186),2)</f>
        <v>0</v>
      </c>
      <c r="CS342" s="1014">
        <f>ROUND((CS335-'Nomina Proquima'!H186),2)</f>
        <v>0</v>
      </c>
      <c r="CT342" s="1014">
        <f>ROUND((CT335-'Nomina Proquima'!J186),2)</f>
        <v>0</v>
      </c>
      <c r="CU342" s="1014">
        <f>ROUND((CU335-'Nomina Proquima'!K186),2)</f>
        <v>0</v>
      </c>
      <c r="CV342" s="1014">
        <f>ROUND((CV335-'Nomina Proquima'!L186),2)</f>
        <v>0</v>
      </c>
      <c r="CW342" s="1014">
        <f>ROUND((CW335-'Nomina Proquima'!M186),2)</f>
        <v>0</v>
      </c>
      <c r="CX342" s="1014">
        <f>ROUND((CX335-'Nomina Proquima'!N186),2)</f>
        <v>0</v>
      </c>
      <c r="DA342" s="1014">
        <f>ROUND((DA335-'Nomina Unhesa'!G234+'Nomina Unhesa'!G158),2)</f>
        <v>-20243.669999999998</v>
      </c>
      <c r="DB342" s="1014">
        <f>ROUND((DB335-'Nomina Unhesa'!H234+'Nomina Unhesa'!H158),2)</f>
        <v>-1333.34</v>
      </c>
      <c r="DC342" s="1014">
        <f>ROUND((DC335-'Nomina Unhesa'!J234+'Nomina Unhesa'!J158),2)</f>
        <v>0</v>
      </c>
      <c r="DD342" s="1014">
        <f>ROUND((DD335-'Nomina Unhesa'!K234+'Nomina Unhesa'!K158),2)</f>
        <v>0</v>
      </c>
      <c r="DE342" s="1014">
        <f>ROUND((DE335-'Nomina Unhesa'!L234+'Nomina Unhesa'!L158),2)</f>
        <v>0</v>
      </c>
      <c r="DF342" s="1014">
        <f>ROUND((DF335-'Nomina Unhesa'!M234+'Nomina Unhesa'!M158),2)</f>
        <v>0</v>
      </c>
      <c r="DG342" s="1014">
        <f>ROUND((DG335-'Nomina Unhesa'!N234+'Nomina Unhesa'!N158),2)</f>
        <v>0</v>
      </c>
      <c r="DJ342" s="920">
        <f>DJ335-'Nomina Unhesa'!G158</f>
        <v>20243.669333333335</v>
      </c>
      <c r="DK342" s="920">
        <f>DK335-'Nomina Unhesa'!H158</f>
        <v>1299.9933333333329</v>
      </c>
      <c r="DL342" s="920">
        <f>DL335-'Nomina Unhesa'!J158</f>
        <v>0</v>
      </c>
      <c r="DM342" s="920">
        <f>DM335-'Nomina Unhesa'!K158</f>
        <v>0</v>
      </c>
      <c r="DN342" s="920">
        <f>DN335-'Nomina Unhesa'!L158</f>
        <v>0</v>
      </c>
      <c r="DO342" s="920">
        <f>DO335-'Nomina Unhesa'!M158</f>
        <v>0</v>
      </c>
      <c r="DP342" s="920">
        <f>DP335-'Nomina Unhesa'!N158</f>
        <v>266.81866666666667</v>
      </c>
      <c r="DS342" s="1014">
        <v>0</v>
      </c>
      <c r="DT342" s="1014">
        <v>0</v>
      </c>
      <c r="DU342" s="1014">
        <v>0</v>
      </c>
      <c r="DV342" s="1014">
        <v>0</v>
      </c>
      <c r="DW342" s="1014">
        <v>0</v>
      </c>
      <c r="DX342" s="1014">
        <v>0</v>
      </c>
      <c r="DY342" s="1014">
        <v>0</v>
      </c>
      <c r="EK342" s="891"/>
      <c r="EL342" s="919">
        <f>IF($I$10=30,EW335-EL335,(EL335-(EW335*2)))</f>
        <v>-174.44000000000051</v>
      </c>
      <c r="EM342" s="1014">
        <f t="shared" ref="EM342:EU342" si="6678">IF($I$10=30,EX335-EM335,(EM335-(EX335*2)))</f>
        <v>0</v>
      </c>
      <c r="EN342" s="1014">
        <f t="shared" si="6678"/>
        <v>0</v>
      </c>
      <c r="EO342" s="1014">
        <f t="shared" si="6678"/>
        <v>0</v>
      </c>
      <c r="EP342" s="1014">
        <f t="shared" si="6678"/>
        <v>0</v>
      </c>
      <c r="EQ342" s="1014">
        <f t="shared" si="6678"/>
        <v>0</v>
      </c>
      <c r="ER342" s="1014">
        <f t="shared" si="6678"/>
        <v>0</v>
      </c>
      <c r="ES342" s="1014">
        <f>IF($I$10=30,FD335-ES335,(ES335-(FD335*2)))</f>
        <v>0</v>
      </c>
      <c r="ET342" s="1014">
        <f>IF($I$10=30,FE335-ET335,(ET335-(FE335*2)))</f>
        <v>0</v>
      </c>
      <c r="EU342" s="1014">
        <f t="shared" si="6678"/>
        <v>0</v>
      </c>
      <c r="EV342" s="846"/>
      <c r="FG342" s="921"/>
      <c r="FH342" s="921"/>
      <c r="FI342" s="921"/>
      <c r="FJ342" s="921"/>
      <c r="FK342" s="921"/>
      <c r="FL342" s="921"/>
      <c r="FM342" s="891"/>
      <c r="FN342" s="891"/>
      <c r="FO342" s="891"/>
      <c r="FP342" s="891"/>
      <c r="FQ342" s="891"/>
      <c r="FR342" s="891"/>
      <c r="FS342" s="891"/>
      <c r="FT342" s="891"/>
      <c r="FU342" s="891"/>
      <c r="FV342" s="891"/>
      <c r="FW342" s="891"/>
      <c r="FX342" s="891"/>
      <c r="FY342" s="891"/>
      <c r="FZ342" s="891"/>
      <c r="GA342" s="891"/>
      <c r="GB342" s="891"/>
      <c r="GC342" s="891"/>
      <c r="GD342" s="891"/>
      <c r="GE342" s="891"/>
      <c r="GF342" s="891"/>
      <c r="GG342" s="891"/>
      <c r="GH342" s="891"/>
      <c r="GI342" s="891"/>
      <c r="GJ342" s="891"/>
      <c r="GK342" s="891"/>
      <c r="GL342" s="891"/>
      <c r="GM342" s="891"/>
      <c r="GN342" s="891"/>
      <c r="GO342" s="891"/>
      <c r="GP342" s="891"/>
      <c r="GQ342" s="891"/>
      <c r="GR342" s="891"/>
      <c r="GS342" s="891"/>
      <c r="GT342" s="891"/>
      <c r="GU342" s="891"/>
      <c r="GV342" s="891"/>
      <c r="GW342" s="891"/>
      <c r="GX342" s="891"/>
      <c r="GY342" s="891"/>
      <c r="GZ342" s="891"/>
      <c r="HA342" s="891"/>
      <c r="HB342" s="891"/>
      <c r="HC342" s="891"/>
      <c r="HD342" s="891"/>
      <c r="HE342" s="891"/>
      <c r="HF342" s="891"/>
      <c r="HG342" s="891"/>
      <c r="HH342" s="891"/>
      <c r="HI342" s="891"/>
      <c r="HJ342" s="891"/>
      <c r="HK342" s="891"/>
      <c r="HL342" s="891"/>
      <c r="HM342" s="891"/>
      <c r="HN342" s="891"/>
      <c r="HO342" s="891"/>
      <c r="HP342" s="891"/>
      <c r="HQ342" s="891"/>
      <c r="HR342" s="891"/>
      <c r="HS342" s="891"/>
      <c r="HT342" s="891"/>
      <c r="HU342" s="891"/>
      <c r="HV342" s="891"/>
      <c r="HW342" s="891"/>
      <c r="HX342" s="891"/>
      <c r="HY342" s="891"/>
      <c r="HZ342" s="891"/>
      <c r="IA342" s="891"/>
      <c r="IB342" s="891"/>
      <c r="IC342" s="891"/>
      <c r="ID342" s="891"/>
      <c r="IE342" s="891"/>
      <c r="IF342" s="891"/>
      <c r="IG342" s="891"/>
      <c r="IH342" s="891"/>
      <c r="II342" s="891"/>
      <c r="IJ342" s="891"/>
      <c r="IK342" s="891"/>
      <c r="IL342" s="891"/>
      <c r="IM342" s="891"/>
      <c r="IN342" s="891"/>
      <c r="IO342" s="891"/>
      <c r="IP342" s="891"/>
      <c r="IQ342" s="891"/>
      <c r="IR342" s="891"/>
      <c r="IS342" s="891"/>
      <c r="IT342" s="891"/>
      <c r="IU342" s="891"/>
      <c r="IV342" s="891"/>
      <c r="IW342" s="891"/>
      <c r="IX342" s="891"/>
      <c r="IY342" s="891"/>
      <c r="IZ342" s="891"/>
      <c r="JA342" s="891"/>
    </row>
    <row r="343" spans="2:261" s="920" customFormat="1" ht="13.2">
      <c r="B343" s="918"/>
      <c r="C343" s="1019"/>
      <c r="D343" s="1020" t="s">
        <v>559</v>
      </c>
      <c r="E343" s="1021" t="s">
        <v>560</v>
      </c>
      <c r="G343" s="1022"/>
      <c r="H343" s="846"/>
      <c r="I343" s="846"/>
      <c r="J343" s="846"/>
      <c r="K343" s="846"/>
      <c r="L343" s="846"/>
      <c r="M343" s="846"/>
      <c r="N343" s="846"/>
      <c r="O343" s="846"/>
      <c r="P343" s="775"/>
      <c r="Q343" s="922"/>
      <c r="S343" s="891"/>
      <c r="U343" s="922">
        <f>+W335+AA335</f>
        <v>0</v>
      </c>
      <c r="V343" s="920">
        <f>+X335+AB335</f>
        <v>0</v>
      </c>
      <c r="W343" s="922"/>
      <c r="Y343" s="922"/>
      <c r="AA343" s="923"/>
      <c r="AC343" s="923"/>
      <c r="AE343" s="923"/>
      <c r="AI343" s="923"/>
      <c r="AV343" s="935"/>
      <c r="AW343" s="1014">
        <f>CR335+DA335+DJ335+DS335+EB335</f>
        <v>207440.69899999996</v>
      </c>
      <c r="AX343" s="1014">
        <f>CS335+DB335+DK335+DT335+EC335</f>
        <v>108830.61166666665</v>
      </c>
      <c r="AY343" s="1014">
        <f t="shared" ref="AY343:BE343" si="6679">CT335+DC335+DL335+DU335+ED335</f>
        <v>0</v>
      </c>
      <c r="AZ343" s="1014">
        <f t="shared" si="6679"/>
        <v>0</v>
      </c>
      <c r="BA343" s="1014">
        <f t="shared" si="6679"/>
        <v>0</v>
      </c>
      <c r="BB343" s="1014">
        <f t="shared" si="6679"/>
        <v>0</v>
      </c>
      <c r="BC343" s="1014">
        <f>CX335+DG335+DP335+DY335+EH335</f>
        <v>266.81866666666667</v>
      </c>
      <c r="BD343" s="1014">
        <f>CY335+DH335+DQ335+DZ335+EI335</f>
        <v>26316.542488366686</v>
      </c>
      <c r="BE343" s="1014">
        <f t="shared" si="6679"/>
        <v>342854.67182169983</v>
      </c>
      <c r="BF343" s="891"/>
      <c r="BG343" s="891"/>
      <c r="BH343" s="891"/>
      <c r="BI343" s="891"/>
      <c r="BJ343" s="891"/>
      <c r="CP343" s="891"/>
      <c r="CQ343" s="891"/>
      <c r="CR343" s="1017" t="str">
        <f t="shared" ref="CR343:CX343" si="6680">IF(CR342&lt;&gt;0,"Error,  No coincide con la individual","")</f>
        <v/>
      </c>
      <c r="CS343" s="1017" t="str">
        <f t="shared" si="6680"/>
        <v/>
      </c>
      <c r="CT343" s="1017" t="str">
        <f t="shared" si="6680"/>
        <v/>
      </c>
      <c r="CU343" s="1017" t="str">
        <f t="shared" si="6680"/>
        <v/>
      </c>
      <c r="CV343" s="1017" t="str">
        <f t="shared" si="6680"/>
        <v/>
      </c>
      <c r="CW343" s="1017" t="str">
        <f t="shared" si="6680"/>
        <v/>
      </c>
      <c r="CX343" s="1017" t="str">
        <f t="shared" si="6680"/>
        <v/>
      </c>
      <c r="DA343" s="1017" t="str">
        <f t="shared" ref="DA343:DG343" si="6681">IF(DA342&lt;&gt;0,"Error,  No coincide con la individual","")</f>
        <v>Error,  No coincide con la individual</v>
      </c>
      <c r="DB343" s="1017" t="str">
        <f t="shared" si="6681"/>
        <v>Error,  No coincide con la individual</v>
      </c>
      <c r="DC343" s="1017" t="str">
        <f t="shared" si="6681"/>
        <v/>
      </c>
      <c r="DD343" s="1017" t="str">
        <f t="shared" si="6681"/>
        <v/>
      </c>
      <c r="DE343" s="1017" t="str">
        <f t="shared" si="6681"/>
        <v/>
      </c>
      <c r="DF343" s="1017" t="str">
        <f t="shared" si="6681"/>
        <v/>
      </c>
      <c r="DG343" s="1017" t="str">
        <f t="shared" si="6681"/>
        <v/>
      </c>
      <c r="DJ343" s="1017" t="str">
        <f>IF(DJ342&lt;&gt;0,"Error,  No coincide con la individual","")</f>
        <v>Error,  No coincide con la individual</v>
      </c>
      <c r="DK343" s="1017" t="str">
        <f t="shared" ref="DK343:DP343" si="6682">IF(DK342&lt;&gt;0,"Error,  No coincide con la individual","")</f>
        <v>Error,  No coincide con la individual</v>
      </c>
      <c r="DL343" s="1017" t="str">
        <f t="shared" si="6682"/>
        <v/>
      </c>
      <c r="DM343" s="1017" t="str">
        <f>IF(DM342&lt;&gt;0,"Error,  No coincide con la individual","")</f>
        <v/>
      </c>
      <c r="DN343" s="1017" t="str">
        <f t="shared" si="6682"/>
        <v/>
      </c>
      <c r="DO343" s="1017" t="str">
        <f t="shared" si="6682"/>
        <v/>
      </c>
      <c r="DP343" s="1017" t="str">
        <f t="shared" si="6682"/>
        <v>Error,  No coincide con la individual</v>
      </c>
      <c r="DS343" s="1017" t="str">
        <f>IF(DS342&lt;&gt;0,"Error,  No coincide con la individual","")</f>
        <v/>
      </c>
      <c r="DT343" s="1017" t="str">
        <f t="shared" ref="DT343:DY343" si="6683">IF(DT342&lt;&gt;0,"Error,  No coincide con la individual","")</f>
        <v/>
      </c>
      <c r="DU343" s="1017" t="str">
        <f t="shared" si="6683"/>
        <v/>
      </c>
      <c r="DV343" s="1017" t="str">
        <f t="shared" si="6683"/>
        <v/>
      </c>
      <c r="DW343" s="1017" t="str">
        <f t="shared" si="6683"/>
        <v/>
      </c>
      <c r="DX343" s="1017" t="str">
        <f t="shared" si="6683"/>
        <v/>
      </c>
      <c r="DY343" s="1017" t="str">
        <f t="shared" si="6683"/>
        <v/>
      </c>
      <c r="EK343" s="891"/>
      <c r="EL343" s="1164">
        <f>EW335-'Nomina Proquima'!Q186-'Nomina Unhesa'!R234</f>
        <v>-0.2000000000007276</v>
      </c>
      <c r="EM343" s="1023">
        <f>EX335-'Nomina Proquima'!R186-'Nomina Unhesa'!S234</f>
        <v>-3.9999999995416147E-2</v>
      </c>
      <c r="EN343" s="1017">
        <f>EY335-'Nomina Proquima'!S186-'Nomina Unhesa'!T234</f>
        <v>0</v>
      </c>
      <c r="EO343" s="1017">
        <f>EZ335-'Nomina Proquima'!V186-'Nomina Unhesa'!W234</f>
        <v>0</v>
      </c>
      <c r="EP343" s="1017"/>
      <c r="EQ343" s="1017"/>
      <c r="ER343" s="1017"/>
      <c r="ES343" s="1014">
        <f>FD335-'Nomina Proquima'!U186-'Nomina Unhesa'!V234</f>
        <v>1.1368683772161603E-13</v>
      </c>
      <c r="ET343" s="1014">
        <f>FE335-'Nomina Proquima'!T186-'Nomina Unhesa'!U234</f>
        <v>0</v>
      </c>
      <c r="EU343" s="1014">
        <f>FF335-'Nomina Proquima'!W186-'Nomina Unhesa'!X234</f>
        <v>-5.0000000000522959E-3</v>
      </c>
      <c r="EV343" s="846"/>
      <c r="FG343" s="921"/>
      <c r="FH343" s="921"/>
      <c r="FI343" s="921"/>
      <c r="FJ343" s="921"/>
      <c r="FK343" s="921"/>
      <c r="FL343" s="921"/>
      <c r="FM343" s="891"/>
      <c r="FN343" s="891"/>
      <c r="FO343" s="891"/>
      <c r="FP343" s="891"/>
      <c r="FQ343" s="891"/>
      <c r="FR343" s="891"/>
      <c r="FS343" s="891"/>
      <c r="FT343" s="891"/>
      <c r="FU343" s="891"/>
      <c r="FV343" s="891"/>
      <c r="FW343" s="891"/>
      <c r="FX343" s="891"/>
      <c r="FY343" s="891"/>
      <c r="FZ343" s="891"/>
      <c r="GA343" s="891"/>
      <c r="GB343" s="891"/>
      <c r="GC343" s="891"/>
      <c r="GD343" s="891"/>
      <c r="GE343" s="891"/>
      <c r="GF343" s="891"/>
      <c r="GG343" s="891"/>
      <c r="GH343" s="891"/>
      <c r="GI343" s="891"/>
      <c r="GJ343" s="891"/>
      <c r="GK343" s="891"/>
      <c r="GL343" s="891"/>
      <c r="GM343" s="891"/>
      <c r="GN343" s="891"/>
      <c r="GO343" s="891"/>
      <c r="GP343" s="891"/>
      <c r="GQ343" s="891"/>
      <c r="GR343" s="891"/>
      <c r="GS343" s="891"/>
      <c r="GT343" s="891"/>
      <c r="GU343" s="891"/>
      <c r="GV343" s="891"/>
      <c r="GW343" s="891"/>
      <c r="GX343" s="891"/>
      <c r="GY343" s="891"/>
      <c r="GZ343" s="891"/>
      <c r="HA343" s="891"/>
      <c r="HB343" s="891"/>
      <c r="HC343" s="891"/>
      <c r="HD343" s="891"/>
      <c r="HE343" s="891"/>
      <c r="HF343" s="891"/>
      <c r="HG343" s="891"/>
      <c r="HH343" s="891"/>
      <c r="HI343" s="891"/>
      <c r="HJ343" s="891"/>
      <c r="HK343" s="891"/>
      <c r="HL343" s="891"/>
      <c r="HM343" s="891"/>
      <c r="HN343" s="891"/>
      <c r="HO343" s="891"/>
      <c r="HP343" s="891"/>
      <c r="HQ343" s="891"/>
      <c r="HR343" s="891"/>
      <c r="HS343" s="891"/>
      <c r="HT343" s="891"/>
      <c r="HU343" s="891"/>
      <c r="HV343" s="891"/>
      <c r="HW343" s="891"/>
      <c r="HX343" s="891"/>
      <c r="HY343" s="891"/>
      <c r="HZ343" s="891"/>
      <c r="IA343" s="891"/>
      <c r="IB343" s="891"/>
      <c r="IC343" s="891"/>
      <c r="ID343" s="891"/>
      <c r="IE343" s="891"/>
      <c r="IF343" s="891"/>
      <c r="IG343" s="891"/>
      <c r="IH343" s="891"/>
      <c r="II343" s="891"/>
      <c r="IJ343" s="891"/>
      <c r="IK343" s="891"/>
      <c r="IL343" s="891"/>
      <c r="IM343" s="891"/>
      <c r="IN343" s="891"/>
      <c r="IO343" s="891"/>
      <c r="IP343" s="891"/>
      <c r="IQ343" s="891"/>
      <c r="IR343" s="891"/>
      <c r="IS343" s="891"/>
      <c r="IT343" s="891"/>
      <c r="IU343" s="891"/>
      <c r="IV343" s="891"/>
      <c r="IW343" s="891"/>
      <c r="IX343" s="891"/>
      <c r="IY343" s="891"/>
      <c r="IZ343" s="891"/>
      <c r="JA343" s="891"/>
    </row>
    <row r="344" spans="2:261" s="920" customFormat="1" ht="13.2">
      <c r="B344" s="918"/>
      <c r="C344" s="1024" t="s">
        <v>561</v>
      </c>
      <c r="D344" s="1025"/>
      <c r="E344" s="1026"/>
      <c r="G344" s="1022"/>
      <c r="H344" s="846"/>
      <c r="I344" s="846"/>
      <c r="J344" s="1027" t="s">
        <v>269</v>
      </c>
      <c r="K344" s="1027" t="s">
        <v>271</v>
      </c>
      <c r="L344" s="1027" t="s">
        <v>349</v>
      </c>
      <c r="M344" s="1027" t="s">
        <v>562</v>
      </c>
      <c r="N344" s="839"/>
      <c r="O344" s="839"/>
      <c r="P344" s="846"/>
      <c r="Q344" s="922"/>
      <c r="S344" s="891"/>
      <c r="U344" s="922">
        <f>+U342+U343</f>
        <v>0</v>
      </c>
      <c r="V344" s="922">
        <f>+V342+V343</f>
        <v>0</v>
      </c>
      <c r="W344" s="922"/>
      <c r="Y344" s="922"/>
      <c r="AA344" s="923"/>
      <c r="AC344" s="923"/>
      <c r="AE344" s="923"/>
      <c r="AI344" s="923"/>
      <c r="AV344" s="935"/>
      <c r="AW344" s="1014">
        <f>AW342-AW343</f>
        <v>0</v>
      </c>
      <c r="AX344" s="1014">
        <f>AX342-AX343</f>
        <v>0</v>
      </c>
      <c r="AY344" s="1014">
        <f t="shared" ref="AY344:BD344" si="6684">AY342-AY343</f>
        <v>0</v>
      </c>
      <c r="AZ344" s="1014">
        <f t="shared" si="6684"/>
        <v>0</v>
      </c>
      <c r="BA344" s="1014">
        <f t="shared" si="6684"/>
        <v>0</v>
      </c>
      <c r="BB344" s="1014">
        <f>BB342-BB343</f>
        <v>0</v>
      </c>
      <c r="BC344" s="1014">
        <f>BC342-BC343</f>
        <v>0</v>
      </c>
      <c r="BD344" s="1014">
        <f t="shared" si="6684"/>
        <v>0</v>
      </c>
      <c r="BE344" s="1014">
        <f>BE342-BE343</f>
        <v>0</v>
      </c>
      <c r="BG344" s="891"/>
      <c r="BH344" s="891"/>
      <c r="BI344" s="891"/>
      <c r="BJ344" s="891"/>
      <c r="BP344" s="920">
        <f>+BG333</f>
        <v>67746.791666666657</v>
      </c>
      <c r="CP344" s="891"/>
      <c r="CQ344" s="891"/>
      <c r="DA344" s="920">
        <f t="shared" ref="DA344:DF344" si="6685">+DA333</f>
        <v>89890.514666666655</v>
      </c>
      <c r="DB344" s="920">
        <f t="shared" si="6685"/>
        <v>67921.791666666657</v>
      </c>
      <c r="DC344" s="920">
        <f t="shared" si="6685"/>
        <v>0</v>
      </c>
      <c r="DD344" s="920">
        <f t="shared" si="6685"/>
        <v>0</v>
      </c>
      <c r="DE344" s="920">
        <f t="shared" si="6685"/>
        <v>0</v>
      </c>
      <c r="DF344" s="920">
        <f t="shared" si="6685"/>
        <v>0</v>
      </c>
      <c r="EK344" s="891"/>
      <c r="EL344" s="919"/>
      <c r="EM344" s="920" t="s">
        <v>2</v>
      </c>
      <c r="EU344" s="1028">
        <f>+EQ338+ER338+EP338-EU338</f>
        <v>0</v>
      </c>
      <c r="EV344" s="846"/>
      <c r="FG344" s="921"/>
      <c r="FH344" s="921"/>
      <c r="FI344" s="921"/>
      <c r="FJ344" s="921"/>
      <c r="FK344" s="921"/>
      <c r="FL344" s="921"/>
      <c r="FM344" s="891"/>
      <c r="FN344" s="891"/>
      <c r="FO344" s="891"/>
      <c r="FP344" s="891"/>
      <c r="FQ344" s="891"/>
      <c r="FR344" s="891"/>
      <c r="FS344" s="891"/>
      <c r="FT344" s="891"/>
      <c r="FU344" s="891"/>
      <c r="FV344" s="891"/>
      <c r="FW344" s="891"/>
      <c r="FX344" s="891"/>
      <c r="FY344" s="891"/>
      <c r="FZ344" s="891"/>
      <c r="GA344" s="891"/>
      <c r="GB344" s="891"/>
      <c r="GC344" s="891"/>
      <c r="GD344" s="891"/>
      <c r="GE344" s="891"/>
      <c r="GF344" s="891"/>
      <c r="GG344" s="891"/>
      <c r="GH344" s="891"/>
      <c r="GI344" s="891"/>
      <c r="GJ344" s="891"/>
      <c r="GK344" s="891"/>
      <c r="GL344" s="891"/>
      <c r="GM344" s="891"/>
      <c r="GN344" s="891"/>
      <c r="GO344" s="891"/>
      <c r="GP344" s="891"/>
      <c r="GQ344" s="891"/>
      <c r="GR344" s="891"/>
      <c r="GS344" s="891"/>
      <c r="GT344" s="891"/>
      <c r="GU344" s="891"/>
      <c r="GV344" s="891"/>
      <c r="GW344" s="891"/>
      <c r="GX344" s="891"/>
      <c r="GY344" s="891"/>
      <c r="GZ344" s="891"/>
      <c r="HA344" s="891"/>
      <c r="HB344" s="891"/>
      <c r="HC344" s="891"/>
      <c r="HD344" s="891"/>
      <c r="HE344" s="891"/>
      <c r="HF344" s="891"/>
      <c r="HG344" s="891"/>
      <c r="HH344" s="891"/>
      <c r="HI344" s="891"/>
      <c r="HJ344" s="891"/>
      <c r="HK344" s="891"/>
      <c r="HL344" s="891"/>
      <c r="HM344" s="891"/>
      <c r="HN344" s="891"/>
      <c r="HO344" s="891"/>
      <c r="HP344" s="891"/>
      <c r="HQ344" s="891"/>
      <c r="HR344" s="891"/>
      <c r="HS344" s="891"/>
      <c r="HT344" s="891"/>
      <c r="HU344" s="891"/>
      <c r="HV344" s="891"/>
      <c r="HW344" s="891"/>
      <c r="HX344" s="891"/>
      <c r="HY344" s="891"/>
      <c r="HZ344" s="891"/>
      <c r="IA344" s="891"/>
      <c r="IB344" s="891"/>
      <c r="IC344" s="891"/>
      <c r="ID344" s="891"/>
      <c r="IE344" s="891"/>
      <c r="IF344" s="891"/>
      <c r="IG344" s="891"/>
      <c r="IH344" s="891"/>
      <c r="II344" s="891"/>
      <c r="IJ344" s="891"/>
      <c r="IK344" s="891"/>
      <c r="IL344" s="891"/>
      <c r="IM344" s="891"/>
      <c r="IN344" s="891"/>
      <c r="IO344" s="891"/>
      <c r="IP344" s="891"/>
      <c r="IQ344" s="891"/>
      <c r="IR344" s="891"/>
      <c r="IS344" s="891"/>
      <c r="IT344" s="891"/>
      <c r="IU344" s="891"/>
      <c r="IV344" s="891"/>
      <c r="IW344" s="891"/>
      <c r="IX344" s="891"/>
      <c r="IY344" s="891"/>
      <c r="IZ344" s="891"/>
      <c r="JA344" s="891"/>
    </row>
    <row r="345" spans="2:261" s="920" customFormat="1" ht="13.2">
      <c r="B345" s="918"/>
      <c r="C345" s="1024" t="s">
        <v>563</v>
      </c>
      <c r="D345" s="1025"/>
      <c r="E345" s="1026"/>
      <c r="G345" s="1029" t="s">
        <v>564</v>
      </c>
      <c r="H345" s="846"/>
      <c r="I345" s="846"/>
      <c r="J345" s="849">
        <f>+CZ333-CY333+EJ333-EI333</f>
        <v>119608.50166666666</v>
      </c>
      <c r="K345" s="849">
        <f>+DI333-DH333+DR333-DQ333</f>
        <v>196929.62766666664</v>
      </c>
      <c r="L345" s="849">
        <f>+EA333-DZ333</f>
        <v>0</v>
      </c>
      <c r="M345" s="849">
        <f>SUM(J345:L345)</f>
        <v>316538.12933333329</v>
      </c>
      <c r="N345" s="849"/>
      <c r="O345" s="849"/>
      <c r="P345" s="846"/>
      <c r="Q345" s="922"/>
      <c r="S345" s="891"/>
      <c r="U345" s="922"/>
      <c r="W345" s="922"/>
      <c r="Y345" s="922"/>
      <c r="AA345" s="923"/>
      <c r="AC345" s="923"/>
      <c r="AE345" s="923"/>
      <c r="AI345" s="923"/>
      <c r="AV345" s="935"/>
      <c r="AW345" s="1017" t="str">
        <f>IF(AW344&lt;&gt;0,"Error,  totales reales con coinciden con totales contables","")</f>
        <v/>
      </c>
      <c r="AX345" s="1017" t="str">
        <f>IF(AX344&lt;&gt;0,"Error,  totales reales con coinciden con totales contables","")</f>
        <v/>
      </c>
      <c r="AY345" s="1017" t="str">
        <f t="shared" ref="AY345:BE345" si="6686">IF(AY344&lt;&gt;0,"Error,  totales reales con coinciden con totales contables","")</f>
        <v/>
      </c>
      <c r="AZ345" s="1017" t="str">
        <f t="shared" si="6686"/>
        <v/>
      </c>
      <c r="BA345" s="1017" t="str">
        <f t="shared" si="6686"/>
        <v/>
      </c>
      <c r="BB345" s="1017" t="str">
        <f t="shared" si="6686"/>
        <v/>
      </c>
      <c r="BC345" s="1017" t="str">
        <f t="shared" si="6686"/>
        <v/>
      </c>
      <c r="BD345" s="1017" t="str">
        <f t="shared" si="6686"/>
        <v/>
      </c>
      <c r="BE345" s="1017" t="str">
        <f t="shared" si="6686"/>
        <v/>
      </c>
      <c r="BF345" s="891"/>
      <c r="BG345" s="891"/>
      <c r="BH345" s="891"/>
      <c r="BI345" s="891"/>
      <c r="BJ345" s="891"/>
      <c r="BP345" s="920">
        <f>+BP333</f>
        <v>2574.9933333333333</v>
      </c>
      <c r="CP345" s="891"/>
      <c r="CQ345" s="891"/>
      <c r="DA345" s="920">
        <f t="shared" ref="DA345:DF345" si="6687">+DJ333</f>
        <v>36450.509333333335</v>
      </c>
      <c r="DB345" s="920">
        <f t="shared" si="6687"/>
        <v>2399.9933333333333</v>
      </c>
      <c r="DC345" s="920">
        <f t="shared" si="6687"/>
        <v>0</v>
      </c>
      <c r="DD345" s="920">
        <f t="shared" si="6687"/>
        <v>0</v>
      </c>
      <c r="DE345" s="920">
        <f t="shared" si="6687"/>
        <v>0</v>
      </c>
      <c r="DF345" s="920">
        <f t="shared" si="6687"/>
        <v>0</v>
      </c>
      <c r="EK345" s="936"/>
      <c r="EL345" s="919"/>
      <c r="EV345" s="846"/>
      <c r="FG345" s="921"/>
      <c r="FH345" s="921"/>
      <c r="FI345" s="921"/>
      <c r="FJ345" s="921"/>
      <c r="FK345" s="921"/>
      <c r="FL345" s="921"/>
      <c r="FM345" s="891"/>
      <c r="FN345" s="891"/>
      <c r="FO345" s="891"/>
      <c r="FP345" s="891"/>
      <c r="FQ345" s="891"/>
      <c r="FR345" s="891"/>
      <c r="FS345" s="891"/>
      <c r="FT345" s="891"/>
      <c r="FU345" s="891"/>
      <c r="FV345" s="891"/>
      <c r="FW345" s="891"/>
      <c r="FX345" s="891"/>
      <c r="FY345" s="891"/>
      <c r="FZ345" s="891"/>
      <c r="GA345" s="891"/>
      <c r="GB345" s="891"/>
      <c r="GC345" s="891"/>
      <c r="GD345" s="891"/>
      <c r="GE345" s="891"/>
      <c r="GF345" s="891"/>
      <c r="GG345" s="891"/>
      <c r="GH345" s="891"/>
      <c r="GI345" s="891"/>
      <c r="GJ345" s="891"/>
      <c r="GK345" s="891"/>
      <c r="GL345" s="891"/>
      <c r="GM345" s="891"/>
      <c r="GN345" s="891"/>
      <c r="GO345" s="891"/>
      <c r="GP345" s="891"/>
      <c r="GQ345" s="891"/>
      <c r="GR345" s="891"/>
      <c r="GS345" s="891"/>
      <c r="GT345" s="891"/>
      <c r="GU345" s="891"/>
      <c r="GV345" s="891"/>
      <c r="GW345" s="891"/>
      <c r="GX345" s="891"/>
      <c r="GY345" s="891"/>
      <c r="GZ345" s="891"/>
      <c r="HA345" s="891"/>
      <c r="HB345" s="891"/>
      <c r="HC345" s="891"/>
      <c r="HD345" s="891"/>
      <c r="HE345" s="891"/>
      <c r="HF345" s="891"/>
      <c r="HG345" s="891"/>
      <c r="HH345" s="891"/>
      <c r="HI345" s="891"/>
      <c r="HJ345" s="891"/>
      <c r="HK345" s="891"/>
      <c r="HL345" s="891"/>
      <c r="HM345" s="891"/>
      <c r="HN345" s="891"/>
      <c r="HO345" s="891"/>
      <c r="HP345" s="891"/>
      <c r="HQ345" s="891"/>
      <c r="HR345" s="891"/>
      <c r="HS345" s="891"/>
      <c r="HT345" s="891"/>
      <c r="HU345" s="891"/>
      <c r="HV345" s="891"/>
      <c r="HW345" s="891"/>
      <c r="HX345" s="891"/>
      <c r="HY345" s="891"/>
      <c r="HZ345" s="891"/>
      <c r="IA345" s="891"/>
      <c r="IB345" s="891"/>
      <c r="IC345" s="891"/>
      <c r="ID345" s="891"/>
      <c r="IE345" s="891"/>
      <c r="IF345" s="891"/>
      <c r="IG345" s="891"/>
      <c r="IH345" s="891"/>
      <c r="II345" s="891"/>
      <c r="IJ345" s="891"/>
      <c r="IK345" s="891"/>
      <c r="IL345" s="891"/>
      <c r="IM345" s="891"/>
      <c r="IN345" s="891"/>
      <c r="IO345" s="891"/>
      <c r="IP345" s="891"/>
      <c r="IQ345" s="891"/>
      <c r="IR345" s="891"/>
      <c r="IS345" s="891"/>
      <c r="IT345" s="891"/>
      <c r="IU345" s="891"/>
      <c r="IV345" s="891"/>
      <c r="IW345" s="891"/>
      <c r="IX345" s="891"/>
      <c r="IY345" s="891"/>
      <c r="IZ345" s="891"/>
      <c r="JA345" s="891"/>
    </row>
    <row r="346" spans="2:261" s="920" customFormat="1" ht="13.2">
      <c r="B346" s="918"/>
      <c r="C346" s="1024" t="s">
        <v>565</v>
      </c>
      <c r="D346" s="1002"/>
      <c r="E346" s="1026"/>
      <c r="G346" s="1029" t="s">
        <v>566</v>
      </c>
      <c r="H346" s="846"/>
      <c r="I346" s="846"/>
      <c r="J346" s="849">
        <f>+CZ334-CY334+EJ334-EI334</f>
        <v>0</v>
      </c>
      <c r="K346" s="849">
        <f>+DI334-DH334+DR334-DQ334</f>
        <v>0</v>
      </c>
      <c r="L346" s="849">
        <f>+EA334-DZ334</f>
        <v>0</v>
      </c>
      <c r="M346" s="849">
        <f>SUM(J346:L346)</f>
        <v>0</v>
      </c>
      <c r="N346" s="849"/>
      <c r="O346" s="849"/>
      <c r="P346" s="846"/>
      <c r="Q346" s="922"/>
      <c r="S346" s="891"/>
      <c r="U346" s="922"/>
      <c r="W346" s="922"/>
      <c r="Y346" s="922"/>
      <c r="AA346" s="923"/>
      <c r="AC346" s="923"/>
      <c r="AE346" s="923"/>
      <c r="AI346" s="923"/>
      <c r="AV346" s="935"/>
      <c r="AX346" s="891"/>
      <c r="AY346" s="891"/>
      <c r="AZ346" s="891"/>
      <c r="BA346" s="891"/>
      <c r="BB346" s="891"/>
      <c r="BC346" s="891"/>
      <c r="BD346" s="891"/>
      <c r="BE346" s="891"/>
      <c r="BF346" s="891"/>
      <c r="BG346" s="891"/>
      <c r="BH346" s="891"/>
      <c r="BI346" s="891"/>
      <c r="BJ346" s="891"/>
      <c r="BP346" s="920">
        <f>+BP344+BP345</f>
        <v>70321.784999999989</v>
      </c>
      <c r="CP346" s="891"/>
      <c r="CQ346" s="891"/>
      <c r="DA346" s="920">
        <f t="shared" ref="DA346:DF346" si="6688">+DA344+DA345</f>
        <v>126341.02399999999</v>
      </c>
      <c r="DB346" s="920">
        <f t="shared" si="6688"/>
        <v>70321.784999999989</v>
      </c>
      <c r="DC346" s="920">
        <f t="shared" si="6688"/>
        <v>0</v>
      </c>
      <c r="DD346" s="920">
        <f t="shared" si="6688"/>
        <v>0</v>
      </c>
      <c r="DE346" s="920">
        <f t="shared" si="6688"/>
        <v>0</v>
      </c>
      <c r="DF346" s="920">
        <f t="shared" si="6688"/>
        <v>0</v>
      </c>
      <c r="EK346" s="936"/>
      <c r="EL346" s="919"/>
      <c r="EV346" s="846"/>
      <c r="FG346" s="921"/>
      <c r="FH346" s="921"/>
      <c r="FI346" s="921"/>
      <c r="FJ346" s="921"/>
      <c r="FK346" s="921"/>
      <c r="FL346" s="921"/>
      <c r="FM346" s="891"/>
      <c r="FN346" s="891"/>
      <c r="FO346" s="891"/>
      <c r="FP346" s="891"/>
      <c r="FQ346" s="891"/>
      <c r="FR346" s="891"/>
      <c r="FS346" s="891"/>
      <c r="FT346" s="891"/>
      <c r="FU346" s="891"/>
      <c r="FV346" s="891"/>
      <c r="FW346" s="891"/>
      <c r="FX346" s="891"/>
      <c r="FY346" s="891"/>
      <c r="FZ346" s="891"/>
      <c r="GA346" s="891"/>
      <c r="GB346" s="891"/>
      <c r="GC346" s="891"/>
      <c r="GD346" s="891"/>
      <c r="GE346" s="891"/>
      <c r="GF346" s="891"/>
      <c r="GG346" s="891"/>
      <c r="GH346" s="891"/>
      <c r="GI346" s="891"/>
      <c r="GJ346" s="891"/>
      <c r="GK346" s="891"/>
      <c r="GL346" s="891"/>
      <c r="GM346" s="891"/>
      <c r="GN346" s="891"/>
      <c r="GO346" s="891"/>
      <c r="GP346" s="891"/>
      <c r="GQ346" s="891"/>
      <c r="GR346" s="891"/>
      <c r="GS346" s="891"/>
      <c r="GT346" s="891"/>
      <c r="GU346" s="891"/>
      <c r="GV346" s="891"/>
      <c r="GW346" s="891"/>
      <c r="GX346" s="891"/>
      <c r="GY346" s="891"/>
      <c r="GZ346" s="891"/>
      <c r="HA346" s="891"/>
      <c r="HB346" s="891"/>
      <c r="HC346" s="891"/>
      <c r="HD346" s="891"/>
      <c r="HE346" s="891"/>
      <c r="HF346" s="891"/>
      <c r="HG346" s="891"/>
      <c r="HH346" s="891"/>
      <c r="HI346" s="891"/>
      <c r="HJ346" s="891"/>
      <c r="HK346" s="891"/>
      <c r="HL346" s="891"/>
      <c r="HM346" s="891"/>
      <c r="HN346" s="891"/>
      <c r="HO346" s="891"/>
      <c r="HP346" s="891"/>
      <c r="HQ346" s="891"/>
      <c r="HR346" s="891"/>
      <c r="HS346" s="891"/>
      <c r="HT346" s="891"/>
      <c r="HU346" s="891"/>
      <c r="HV346" s="891"/>
      <c r="HW346" s="891"/>
      <c r="HX346" s="891"/>
      <c r="HY346" s="891"/>
      <c r="HZ346" s="891"/>
      <c r="IA346" s="891"/>
      <c r="IB346" s="891"/>
      <c r="IC346" s="891"/>
      <c r="ID346" s="891"/>
      <c r="IE346" s="891"/>
      <c r="IF346" s="891"/>
      <c r="IG346" s="891"/>
      <c r="IH346" s="891"/>
      <c r="II346" s="891"/>
      <c r="IJ346" s="891"/>
      <c r="IK346" s="891"/>
      <c r="IL346" s="891"/>
      <c r="IM346" s="891"/>
      <c r="IN346" s="891"/>
      <c r="IO346" s="891"/>
      <c r="IP346" s="891"/>
      <c r="IQ346" s="891"/>
      <c r="IR346" s="891"/>
      <c r="IS346" s="891"/>
      <c r="IT346" s="891"/>
      <c r="IU346" s="891"/>
      <c r="IV346" s="891"/>
      <c r="IW346" s="891"/>
      <c r="IX346" s="891"/>
      <c r="IY346" s="891"/>
      <c r="IZ346" s="891"/>
      <c r="JA346" s="891"/>
    </row>
    <row r="347" spans="2:261" s="920" customFormat="1" ht="13.8" thickBot="1">
      <c r="B347" s="918"/>
      <c r="C347" s="1024" t="s">
        <v>567</v>
      </c>
      <c r="D347" s="1025"/>
      <c r="E347" s="1026"/>
      <c r="G347" s="1029" t="s">
        <v>289</v>
      </c>
      <c r="H347" s="846"/>
      <c r="I347" s="846"/>
      <c r="J347" s="1030">
        <f>+J346-J345</f>
        <v>-119608.50166666666</v>
      </c>
      <c r="K347" s="1030">
        <f>+K346-K345</f>
        <v>-196929.62766666664</v>
      </c>
      <c r="L347" s="1030">
        <f>+L346-L345</f>
        <v>0</v>
      </c>
      <c r="M347" s="1030">
        <f>+M346-M345</f>
        <v>-316538.12933333329</v>
      </c>
      <c r="N347" s="1031"/>
      <c r="O347" s="1031"/>
      <c r="P347" s="846"/>
      <c r="Q347" s="922"/>
      <c r="S347" s="891"/>
      <c r="U347" s="922"/>
      <c r="W347" s="922"/>
      <c r="Y347" s="922"/>
      <c r="AA347" s="923"/>
      <c r="AC347" s="923"/>
      <c r="AE347" s="923"/>
      <c r="AI347" s="923"/>
      <c r="AV347" s="935"/>
      <c r="AX347" s="891"/>
      <c r="AY347" s="891"/>
      <c r="AZ347" s="891"/>
      <c r="BA347" s="891"/>
      <c r="BB347" s="891"/>
      <c r="BC347" s="891"/>
      <c r="BD347" s="891"/>
      <c r="BE347" s="891"/>
      <c r="BF347" s="891"/>
      <c r="BG347" s="891"/>
      <c r="BH347" s="891"/>
      <c r="BI347" s="891"/>
      <c r="BJ347" s="891"/>
      <c r="CP347" s="891"/>
      <c r="CQ347" s="891"/>
      <c r="EK347" s="891"/>
      <c r="EL347" s="919"/>
      <c r="EV347" s="846"/>
      <c r="FG347" s="921"/>
      <c r="FH347" s="921"/>
      <c r="FI347" s="921"/>
      <c r="FJ347" s="921"/>
      <c r="FK347" s="921"/>
      <c r="FL347" s="921"/>
      <c r="FM347" s="891"/>
      <c r="FN347" s="891"/>
      <c r="FO347" s="891"/>
      <c r="FP347" s="891"/>
      <c r="FQ347" s="891"/>
      <c r="FR347" s="891"/>
      <c r="FS347" s="891"/>
      <c r="FT347" s="891"/>
      <c r="FU347" s="891"/>
      <c r="FV347" s="891"/>
      <c r="FW347" s="891"/>
      <c r="FX347" s="891"/>
      <c r="FY347" s="891"/>
      <c r="FZ347" s="891"/>
      <c r="GA347" s="891"/>
      <c r="GB347" s="891"/>
      <c r="GC347" s="891"/>
      <c r="GD347" s="891"/>
      <c r="GE347" s="891"/>
      <c r="GF347" s="891"/>
      <c r="GG347" s="891"/>
      <c r="GH347" s="891"/>
      <c r="GI347" s="891"/>
      <c r="GJ347" s="891"/>
      <c r="GK347" s="891"/>
      <c r="GL347" s="891"/>
      <c r="GM347" s="891"/>
      <c r="GN347" s="891"/>
      <c r="GO347" s="891"/>
      <c r="GP347" s="891"/>
      <c r="GQ347" s="891"/>
      <c r="GR347" s="891"/>
      <c r="GS347" s="891"/>
      <c r="GT347" s="891"/>
      <c r="GU347" s="891"/>
      <c r="GV347" s="891"/>
      <c r="GW347" s="891"/>
      <c r="GX347" s="891"/>
      <c r="GY347" s="891"/>
      <c r="GZ347" s="891"/>
      <c r="HA347" s="891"/>
      <c r="HB347" s="891"/>
      <c r="HC347" s="891"/>
      <c r="HD347" s="891"/>
      <c r="HE347" s="891"/>
      <c r="HF347" s="891"/>
      <c r="HG347" s="891"/>
      <c r="HH347" s="891"/>
      <c r="HI347" s="891"/>
      <c r="HJ347" s="891"/>
      <c r="HK347" s="891"/>
      <c r="HL347" s="891"/>
      <c r="HM347" s="891"/>
      <c r="HN347" s="891"/>
      <c r="HO347" s="891"/>
      <c r="HP347" s="891"/>
      <c r="HQ347" s="891"/>
      <c r="HR347" s="891"/>
      <c r="HS347" s="891"/>
      <c r="HT347" s="891"/>
      <c r="HU347" s="891"/>
      <c r="HV347" s="891"/>
      <c r="HW347" s="891"/>
      <c r="HX347" s="891"/>
      <c r="HY347" s="891"/>
      <c r="HZ347" s="891"/>
      <c r="IA347" s="891"/>
      <c r="IB347" s="891"/>
      <c r="IC347" s="891"/>
      <c r="ID347" s="891"/>
      <c r="IE347" s="891"/>
      <c r="IF347" s="891"/>
      <c r="IG347" s="891"/>
      <c r="IH347" s="891"/>
      <c r="II347" s="891"/>
      <c r="IJ347" s="891"/>
      <c r="IK347" s="891"/>
      <c r="IL347" s="891"/>
      <c r="IM347" s="891"/>
      <c r="IN347" s="891"/>
      <c r="IO347" s="891"/>
      <c r="IP347" s="891"/>
      <c r="IQ347" s="891"/>
      <c r="IR347" s="891"/>
      <c r="IS347" s="891"/>
      <c r="IT347" s="891"/>
      <c r="IU347" s="891"/>
      <c r="IV347" s="891"/>
      <c r="IW347" s="891"/>
      <c r="IX347" s="891"/>
      <c r="IY347" s="891"/>
      <c r="IZ347" s="891"/>
      <c r="JA347" s="891"/>
    </row>
    <row r="348" spans="2:261" s="920" customFormat="1" ht="10.8" thickTop="1">
      <c r="B348" s="918"/>
      <c r="C348" s="1024" t="s">
        <v>568</v>
      </c>
      <c r="D348" s="1025"/>
      <c r="E348" s="1026">
        <f>SUM(E344:E347)</f>
        <v>0</v>
      </c>
      <c r="H348" s="921"/>
      <c r="I348" s="921"/>
      <c r="J348" s="921"/>
      <c r="K348" s="921"/>
      <c r="L348" s="921"/>
      <c r="M348" s="921"/>
      <c r="N348" s="891"/>
      <c r="O348" s="922"/>
      <c r="Q348" s="922"/>
      <c r="S348" s="891"/>
      <c r="U348" s="922"/>
      <c r="W348" s="922"/>
      <c r="Y348" s="922"/>
      <c r="AA348" s="923"/>
      <c r="AC348" s="923"/>
      <c r="AE348" s="923"/>
      <c r="AI348" s="923"/>
      <c r="AV348" s="935"/>
      <c r="AX348" s="891"/>
      <c r="AY348" s="891"/>
      <c r="AZ348" s="891"/>
      <c r="BA348" s="891"/>
      <c r="BB348" s="891"/>
      <c r="BC348" s="891"/>
      <c r="BD348" s="891"/>
      <c r="BE348" s="891"/>
      <c r="BF348" s="891"/>
      <c r="BG348" s="891"/>
      <c r="BH348" s="891"/>
      <c r="BI348" s="891"/>
      <c r="BJ348" s="891"/>
      <c r="CP348" s="891"/>
      <c r="CQ348" s="891"/>
      <c r="EK348" s="891"/>
      <c r="EL348" s="919"/>
      <c r="EV348" s="846"/>
      <c r="FG348" s="921"/>
      <c r="FH348" s="921"/>
      <c r="FI348" s="921"/>
      <c r="FJ348" s="921"/>
      <c r="FK348" s="921"/>
      <c r="FL348" s="921"/>
      <c r="FM348" s="891"/>
      <c r="FN348" s="891"/>
      <c r="FO348" s="891"/>
      <c r="FP348" s="891"/>
      <c r="FQ348" s="891"/>
      <c r="FR348" s="891"/>
      <c r="FS348" s="891"/>
      <c r="FT348" s="891"/>
      <c r="FU348" s="891"/>
      <c r="FV348" s="891"/>
      <c r="FW348" s="891"/>
      <c r="FX348" s="891"/>
      <c r="FY348" s="891"/>
      <c r="FZ348" s="891"/>
      <c r="GA348" s="891"/>
      <c r="GB348" s="891"/>
      <c r="GC348" s="891"/>
      <c r="GD348" s="891"/>
      <c r="GE348" s="891"/>
      <c r="GF348" s="891"/>
      <c r="GG348" s="891"/>
      <c r="GH348" s="891"/>
      <c r="GI348" s="891"/>
      <c r="GJ348" s="891"/>
      <c r="GK348" s="891"/>
      <c r="GL348" s="891"/>
      <c r="GM348" s="891"/>
      <c r="GN348" s="891"/>
      <c r="GO348" s="891"/>
      <c r="GP348" s="891"/>
      <c r="GQ348" s="891"/>
      <c r="GR348" s="891"/>
      <c r="GS348" s="891"/>
      <c r="GT348" s="891"/>
      <c r="GU348" s="891"/>
      <c r="GV348" s="891"/>
      <c r="GW348" s="891"/>
      <c r="GX348" s="891"/>
      <c r="GY348" s="891"/>
      <c r="GZ348" s="891"/>
      <c r="HA348" s="891"/>
      <c r="HB348" s="891"/>
      <c r="HC348" s="891"/>
      <c r="HD348" s="891"/>
      <c r="HE348" s="891"/>
      <c r="HF348" s="891"/>
      <c r="HG348" s="891"/>
      <c r="HH348" s="891"/>
      <c r="HI348" s="891"/>
      <c r="HJ348" s="891"/>
      <c r="HK348" s="891"/>
      <c r="HL348" s="891"/>
      <c r="HM348" s="891"/>
      <c r="HN348" s="891"/>
      <c r="HO348" s="891"/>
      <c r="HP348" s="891"/>
      <c r="HQ348" s="891"/>
      <c r="HR348" s="891"/>
      <c r="HS348" s="891"/>
      <c r="HT348" s="891"/>
      <c r="HU348" s="891"/>
      <c r="HV348" s="891"/>
      <c r="HW348" s="891"/>
      <c r="HX348" s="891"/>
      <c r="HY348" s="891"/>
      <c r="HZ348" s="891"/>
      <c r="IA348" s="891"/>
      <c r="IB348" s="891"/>
      <c r="IC348" s="891"/>
      <c r="ID348" s="891"/>
      <c r="IE348" s="891"/>
      <c r="IF348" s="891"/>
      <c r="IG348" s="891"/>
      <c r="IH348" s="891"/>
      <c r="II348" s="891"/>
      <c r="IJ348" s="891"/>
      <c r="IK348" s="891"/>
      <c r="IL348" s="891"/>
      <c r="IM348" s="891"/>
      <c r="IN348" s="891"/>
      <c r="IO348" s="891"/>
      <c r="IP348" s="891"/>
      <c r="IQ348" s="891"/>
      <c r="IR348" s="891"/>
      <c r="IS348" s="891"/>
      <c r="IT348" s="891"/>
      <c r="IU348" s="891"/>
      <c r="IV348" s="891"/>
      <c r="IW348" s="891"/>
      <c r="IX348" s="891"/>
      <c r="IY348" s="891"/>
      <c r="IZ348" s="891"/>
      <c r="JA348" s="891"/>
    </row>
    <row r="349" spans="2:261" s="920" customFormat="1">
      <c r="B349" s="918"/>
      <c r="C349" s="1024" t="s">
        <v>569</v>
      </c>
      <c r="D349" s="1032">
        <f>Q333+U333+Y333+AC333+AG333</f>
        <v>0</v>
      </c>
      <c r="E349" s="1033">
        <f>+S333+W333+AA333+AE333+AI333</f>
        <v>0</v>
      </c>
      <c r="H349" s="921"/>
      <c r="I349" s="921"/>
      <c r="J349" s="921"/>
      <c r="K349" s="921"/>
      <c r="L349" s="921"/>
      <c r="M349" s="921"/>
      <c r="N349" s="891"/>
      <c r="O349" s="922"/>
      <c r="Q349" s="922"/>
      <c r="S349" s="891"/>
      <c r="U349" s="922"/>
      <c r="W349" s="922"/>
      <c r="Y349" s="922"/>
      <c r="AA349" s="923"/>
      <c r="AC349" s="923"/>
      <c r="AE349" s="923"/>
      <c r="AI349" s="923"/>
      <c r="AV349" s="935"/>
      <c r="AX349" s="891"/>
      <c r="AY349" s="891"/>
      <c r="AZ349" s="891"/>
      <c r="BA349" s="891"/>
      <c r="BB349" s="891"/>
      <c r="BC349" s="891"/>
      <c r="BD349" s="891"/>
      <c r="BE349" s="891"/>
      <c r="BF349" s="891"/>
      <c r="BG349" s="891"/>
      <c r="BH349" s="891"/>
      <c r="BI349" s="891"/>
      <c r="BJ349" s="891"/>
      <c r="CP349" s="891"/>
      <c r="CQ349" s="891"/>
      <c r="EK349" s="891"/>
      <c r="EL349" s="919"/>
      <c r="EV349" s="846"/>
      <c r="FG349" s="921"/>
      <c r="FH349" s="921"/>
      <c r="FI349" s="921"/>
      <c r="FJ349" s="921"/>
      <c r="FK349" s="921"/>
      <c r="FL349" s="921"/>
      <c r="FM349" s="891"/>
      <c r="FN349" s="891"/>
      <c r="FO349" s="891"/>
      <c r="FP349" s="891"/>
      <c r="FQ349" s="891"/>
      <c r="FR349" s="891"/>
      <c r="FS349" s="891"/>
      <c r="FT349" s="891"/>
      <c r="FU349" s="891"/>
      <c r="FV349" s="891"/>
      <c r="FW349" s="891"/>
      <c r="FX349" s="891"/>
      <c r="FY349" s="891"/>
      <c r="FZ349" s="891"/>
      <c r="GA349" s="891"/>
      <c r="GB349" s="891"/>
      <c r="GC349" s="891"/>
      <c r="GD349" s="891"/>
      <c r="GE349" s="891"/>
      <c r="GF349" s="891"/>
      <c r="GG349" s="891"/>
      <c r="GH349" s="891"/>
      <c r="GI349" s="891"/>
      <c r="GJ349" s="891"/>
      <c r="GK349" s="891"/>
      <c r="GL349" s="891"/>
      <c r="GM349" s="891"/>
      <c r="GN349" s="891"/>
      <c r="GO349" s="891"/>
      <c r="GP349" s="891"/>
      <c r="GQ349" s="891"/>
      <c r="GR349" s="891"/>
      <c r="GS349" s="891"/>
      <c r="GT349" s="891"/>
      <c r="GU349" s="891"/>
      <c r="GV349" s="891"/>
      <c r="GW349" s="891"/>
      <c r="GX349" s="891"/>
      <c r="GY349" s="891"/>
      <c r="GZ349" s="891"/>
      <c r="HA349" s="891"/>
      <c r="HB349" s="891"/>
      <c r="HC349" s="891"/>
      <c r="HD349" s="891"/>
      <c r="HE349" s="891"/>
      <c r="HF349" s="891"/>
      <c r="HG349" s="891"/>
      <c r="HH349" s="891"/>
      <c r="HI349" s="891"/>
      <c r="HJ349" s="891"/>
      <c r="HK349" s="891"/>
      <c r="HL349" s="891"/>
      <c r="HM349" s="891"/>
      <c r="HN349" s="891"/>
      <c r="HO349" s="891"/>
      <c r="HP349" s="891"/>
      <c r="HQ349" s="891"/>
      <c r="HR349" s="891"/>
      <c r="HS349" s="891"/>
      <c r="HT349" s="891"/>
      <c r="HU349" s="891"/>
      <c r="HV349" s="891"/>
      <c r="HW349" s="891"/>
      <c r="HX349" s="891"/>
      <c r="HY349" s="891"/>
      <c r="HZ349" s="891"/>
      <c r="IA349" s="891"/>
      <c r="IB349" s="891"/>
      <c r="IC349" s="891"/>
      <c r="ID349" s="891"/>
      <c r="IE349" s="891"/>
      <c r="IF349" s="891"/>
      <c r="IG349" s="891"/>
      <c r="IH349" s="891"/>
      <c r="II349" s="891"/>
      <c r="IJ349" s="891"/>
      <c r="IK349" s="891"/>
      <c r="IL349" s="891"/>
      <c r="IM349" s="891"/>
      <c r="IN349" s="891"/>
      <c r="IO349" s="891"/>
      <c r="IP349" s="891"/>
      <c r="IQ349" s="891"/>
      <c r="IR349" s="891"/>
      <c r="IS349" s="891"/>
      <c r="IT349" s="891"/>
      <c r="IU349" s="891"/>
      <c r="IV349" s="891"/>
      <c r="IW349" s="891"/>
      <c r="IX349" s="891"/>
      <c r="IY349" s="891"/>
      <c r="IZ349" s="891"/>
      <c r="JA349" s="891"/>
    </row>
    <row r="350" spans="2:261" s="920" customFormat="1">
      <c r="B350" s="918"/>
      <c r="C350" s="1024" t="s">
        <v>570</v>
      </c>
      <c r="D350" s="1025">
        <f>+D348-D349</f>
        <v>0</v>
      </c>
      <c r="E350" s="1026">
        <f>+E348-E349</f>
        <v>0</v>
      </c>
      <c r="H350" s="921"/>
      <c r="I350" s="921"/>
      <c r="J350" s="921"/>
      <c r="K350" s="921"/>
      <c r="L350" s="921"/>
      <c r="M350" s="921"/>
      <c r="N350" s="891"/>
      <c r="O350" s="922"/>
      <c r="Q350" s="922"/>
      <c r="S350" s="891"/>
      <c r="U350" s="922"/>
      <c r="W350" s="922"/>
      <c r="Y350" s="922"/>
      <c r="AA350" s="923"/>
      <c r="AC350" s="923"/>
      <c r="AE350" s="923"/>
      <c r="AI350" s="923"/>
      <c r="AV350" s="935"/>
      <c r="AX350" s="891"/>
      <c r="AY350" s="891"/>
      <c r="AZ350" s="891"/>
      <c r="BA350" s="891"/>
      <c r="BB350" s="891"/>
      <c r="BC350" s="891"/>
      <c r="BD350" s="891"/>
      <c r="BE350" s="891"/>
      <c r="BF350" s="891"/>
      <c r="BG350" s="891"/>
      <c r="BH350" s="891"/>
      <c r="BI350" s="891"/>
      <c r="BJ350" s="891"/>
      <c r="CP350" s="891"/>
      <c r="CQ350" s="891"/>
      <c r="EK350" s="891"/>
      <c r="EL350" s="919"/>
      <c r="EV350" s="846"/>
      <c r="FG350" s="921"/>
      <c r="FH350" s="921"/>
      <c r="FI350" s="921"/>
      <c r="FJ350" s="921"/>
      <c r="FK350" s="921"/>
      <c r="FL350" s="921"/>
      <c r="FM350" s="891"/>
      <c r="FN350" s="891"/>
      <c r="FO350" s="891"/>
      <c r="FP350" s="891"/>
      <c r="FQ350" s="891"/>
      <c r="FR350" s="891"/>
      <c r="FS350" s="891"/>
      <c r="FT350" s="891"/>
      <c r="FU350" s="891"/>
      <c r="FV350" s="891"/>
      <c r="FW350" s="891"/>
      <c r="FX350" s="891"/>
      <c r="FY350" s="891"/>
      <c r="FZ350" s="891"/>
      <c r="GA350" s="891"/>
      <c r="GB350" s="891"/>
      <c r="GC350" s="891"/>
      <c r="GD350" s="891"/>
      <c r="GE350" s="891"/>
      <c r="GF350" s="891"/>
      <c r="GG350" s="891"/>
      <c r="GH350" s="891"/>
      <c r="GI350" s="891"/>
      <c r="GJ350" s="891"/>
      <c r="GK350" s="891"/>
      <c r="GL350" s="891"/>
      <c r="GM350" s="891"/>
      <c r="GN350" s="891"/>
      <c r="GO350" s="891"/>
      <c r="GP350" s="891"/>
      <c r="GQ350" s="891"/>
      <c r="GR350" s="891"/>
      <c r="GS350" s="891"/>
      <c r="GT350" s="891"/>
      <c r="GU350" s="891"/>
      <c r="GV350" s="891"/>
      <c r="GW350" s="891"/>
      <c r="GX350" s="891"/>
      <c r="GY350" s="891"/>
      <c r="GZ350" s="891"/>
      <c r="HA350" s="891"/>
      <c r="HB350" s="891"/>
      <c r="HC350" s="891"/>
      <c r="HD350" s="891"/>
      <c r="HE350" s="891"/>
      <c r="HF350" s="891"/>
      <c r="HG350" s="891"/>
      <c r="HH350" s="891"/>
      <c r="HI350" s="891"/>
      <c r="HJ350" s="891"/>
      <c r="HK350" s="891"/>
      <c r="HL350" s="891"/>
      <c r="HM350" s="891"/>
      <c r="HN350" s="891"/>
      <c r="HO350" s="891"/>
      <c r="HP350" s="891"/>
      <c r="HQ350" s="891"/>
      <c r="HR350" s="891"/>
      <c r="HS350" s="891"/>
      <c r="HT350" s="891"/>
      <c r="HU350" s="891"/>
      <c r="HV350" s="891"/>
      <c r="HW350" s="891"/>
      <c r="HX350" s="891"/>
      <c r="HY350" s="891"/>
      <c r="HZ350" s="891"/>
      <c r="IA350" s="891"/>
      <c r="IB350" s="891"/>
      <c r="IC350" s="891"/>
      <c r="ID350" s="891"/>
      <c r="IE350" s="891"/>
      <c r="IF350" s="891"/>
      <c r="IG350" s="891"/>
      <c r="IH350" s="891"/>
      <c r="II350" s="891"/>
      <c r="IJ350" s="891"/>
      <c r="IK350" s="891"/>
      <c r="IL350" s="891"/>
      <c r="IM350" s="891"/>
      <c r="IN350" s="891"/>
      <c r="IO350" s="891"/>
      <c r="IP350" s="891"/>
      <c r="IQ350" s="891"/>
      <c r="IR350" s="891"/>
      <c r="IS350" s="891"/>
      <c r="IT350" s="891"/>
      <c r="IU350" s="891"/>
      <c r="IV350" s="891"/>
      <c r="IW350" s="891"/>
      <c r="IX350" s="891"/>
      <c r="IY350" s="891"/>
      <c r="IZ350" s="891"/>
      <c r="JA350" s="891"/>
    </row>
    <row r="351" spans="2:261" s="920" customFormat="1" ht="13.2">
      <c r="B351" s="918"/>
      <c r="C351" s="1034"/>
      <c r="D351" s="904"/>
      <c r="E351" s="849"/>
      <c r="G351" s="1018" t="s">
        <v>571</v>
      </c>
      <c r="H351" s="921"/>
      <c r="I351" s="921"/>
      <c r="J351" s="921"/>
      <c r="K351" s="921"/>
      <c r="L351" s="921"/>
      <c r="M351" s="921"/>
      <c r="N351" s="891"/>
      <c r="O351" s="922"/>
      <c r="Q351" s="922"/>
      <c r="S351" s="891"/>
      <c r="U351" s="922"/>
      <c r="W351" s="922"/>
      <c r="Y351" s="922"/>
      <c r="AA351" s="923"/>
      <c r="AC351" s="923"/>
      <c r="AE351" s="923"/>
      <c r="AI351" s="923"/>
      <c r="AV351" s="935"/>
      <c r="AX351" s="891"/>
      <c r="AY351" s="891"/>
      <c r="AZ351" s="891"/>
      <c r="BA351" s="891"/>
      <c r="BB351" s="891"/>
      <c r="BC351" s="891"/>
      <c r="BD351" s="891"/>
      <c r="BE351" s="891"/>
      <c r="BF351" s="891"/>
      <c r="BG351" s="891"/>
      <c r="BH351" s="891"/>
      <c r="BI351" s="891"/>
      <c r="BJ351" s="891"/>
      <c r="CP351" s="891"/>
      <c r="CQ351" s="891"/>
      <c r="EK351" s="891"/>
      <c r="EL351" s="919"/>
      <c r="EV351" s="846"/>
      <c r="FG351" s="921"/>
      <c r="FH351" s="921"/>
      <c r="FI351" s="921"/>
      <c r="FJ351" s="921"/>
      <c r="FK351" s="921"/>
      <c r="FL351" s="921"/>
      <c r="FM351" s="891"/>
      <c r="FN351" s="891"/>
      <c r="FO351" s="891"/>
      <c r="FP351" s="891"/>
      <c r="FQ351" s="891"/>
      <c r="FR351" s="891"/>
      <c r="FS351" s="891"/>
      <c r="FT351" s="891"/>
      <c r="FU351" s="891"/>
      <c r="FV351" s="891"/>
      <c r="FW351" s="891"/>
      <c r="FX351" s="891"/>
      <c r="FY351" s="891"/>
      <c r="FZ351" s="891"/>
      <c r="GA351" s="891"/>
      <c r="GB351" s="891"/>
      <c r="GC351" s="891"/>
      <c r="GD351" s="891"/>
      <c r="GE351" s="891"/>
      <c r="GF351" s="891"/>
      <c r="GG351" s="891"/>
      <c r="GH351" s="891"/>
      <c r="GI351" s="891"/>
      <c r="GJ351" s="891"/>
      <c r="GK351" s="891"/>
      <c r="GL351" s="891"/>
      <c r="GM351" s="891"/>
      <c r="GN351" s="891"/>
      <c r="GO351" s="891"/>
      <c r="GP351" s="891"/>
      <c r="GQ351" s="891"/>
      <c r="GR351" s="891"/>
      <c r="GS351" s="891"/>
      <c r="GT351" s="891"/>
      <c r="GU351" s="891"/>
      <c r="GV351" s="891"/>
      <c r="GW351" s="891"/>
      <c r="GX351" s="891"/>
      <c r="GY351" s="891"/>
      <c r="GZ351" s="891"/>
      <c r="HA351" s="891"/>
      <c r="HB351" s="891"/>
      <c r="HC351" s="891"/>
      <c r="HD351" s="891"/>
      <c r="HE351" s="891"/>
      <c r="HF351" s="891"/>
      <c r="HG351" s="891"/>
      <c r="HH351" s="891"/>
      <c r="HI351" s="891"/>
      <c r="HJ351" s="891"/>
      <c r="HK351" s="891"/>
      <c r="HL351" s="891"/>
      <c r="HM351" s="891"/>
      <c r="HN351" s="891"/>
      <c r="HO351" s="891"/>
      <c r="HP351" s="891"/>
      <c r="HQ351" s="891"/>
      <c r="HR351" s="891"/>
      <c r="HS351" s="891"/>
      <c r="HT351" s="891"/>
      <c r="HU351" s="891"/>
      <c r="HV351" s="891"/>
      <c r="HW351" s="891"/>
      <c r="HX351" s="891"/>
      <c r="HY351" s="891"/>
      <c r="HZ351" s="891"/>
      <c r="IA351" s="891"/>
      <c r="IB351" s="891"/>
      <c r="IC351" s="891"/>
      <c r="ID351" s="891"/>
      <c r="IE351" s="891"/>
      <c r="IF351" s="891"/>
      <c r="IG351" s="891"/>
      <c r="IH351" s="891"/>
      <c r="II351" s="891"/>
      <c r="IJ351" s="891"/>
      <c r="IK351" s="891"/>
      <c r="IL351" s="891"/>
      <c r="IM351" s="891"/>
      <c r="IN351" s="891"/>
      <c r="IO351" s="891"/>
      <c r="IP351" s="891"/>
      <c r="IQ351" s="891"/>
      <c r="IR351" s="891"/>
      <c r="IS351" s="891"/>
      <c r="IT351" s="891"/>
      <c r="IU351" s="891"/>
      <c r="IV351" s="891"/>
      <c r="IW351" s="891"/>
      <c r="IX351" s="891"/>
      <c r="IY351" s="891"/>
      <c r="IZ351" s="891"/>
      <c r="JA351" s="891"/>
    </row>
    <row r="352" spans="2:261" s="891" customFormat="1" ht="13.2">
      <c r="B352" s="835"/>
      <c r="C352" s="1019"/>
      <c r="D352" s="835" t="s">
        <v>572</v>
      </c>
      <c r="E352" s="846"/>
      <c r="F352" s="920"/>
      <c r="G352" s="1022"/>
      <c r="H352" s="921"/>
      <c r="I352" s="921"/>
      <c r="J352" s="1788" t="s">
        <v>573</v>
      </c>
      <c r="K352" s="1788"/>
      <c r="L352" s="1788"/>
      <c r="M352" s="1788"/>
      <c r="N352" s="1788"/>
      <c r="O352" s="1788"/>
      <c r="P352" s="1035" t="s">
        <v>574</v>
      </c>
      <c r="Q352" s="1036" t="s">
        <v>570</v>
      </c>
      <c r="T352" s="920"/>
      <c r="U352" s="922"/>
      <c r="V352" s="920"/>
      <c r="W352" s="922"/>
      <c r="X352" s="920"/>
      <c r="Y352" s="922"/>
      <c r="Z352" s="920"/>
      <c r="AA352" s="923"/>
      <c r="AB352" s="920"/>
      <c r="AC352" s="923"/>
      <c r="AD352" s="920"/>
      <c r="AE352" s="923"/>
      <c r="AF352" s="920"/>
      <c r="AG352" s="920"/>
      <c r="AH352" s="920"/>
      <c r="AI352" s="923"/>
      <c r="AJ352" s="920"/>
      <c r="AK352" s="920"/>
      <c r="AL352" s="920"/>
      <c r="AM352" s="920"/>
      <c r="AN352" s="920"/>
      <c r="AO352" s="920"/>
      <c r="AP352" s="920"/>
      <c r="AQ352" s="920"/>
      <c r="AR352" s="920"/>
      <c r="AS352" s="920"/>
      <c r="AT352" s="920"/>
      <c r="AU352" s="920"/>
      <c r="AV352" s="935"/>
      <c r="AW352" s="920"/>
      <c r="BK352" s="920"/>
      <c r="BL352" s="920"/>
      <c r="BM352" s="920"/>
      <c r="BN352" s="920"/>
      <c r="BO352" s="920"/>
      <c r="BP352" s="920"/>
      <c r="BQ352" s="920"/>
      <c r="BR352" s="920"/>
      <c r="BS352" s="920"/>
      <c r="BT352" s="920"/>
      <c r="BU352" s="920"/>
      <c r="BV352" s="920"/>
      <c r="BW352" s="920"/>
      <c r="BX352" s="920"/>
      <c r="BY352" s="920"/>
      <c r="BZ352" s="920"/>
      <c r="CA352" s="920"/>
      <c r="CB352" s="920"/>
      <c r="CC352" s="920"/>
      <c r="CD352" s="920"/>
      <c r="CE352" s="920"/>
      <c r="CF352" s="920"/>
      <c r="CG352" s="920"/>
      <c r="CH352" s="920"/>
      <c r="CI352" s="920"/>
      <c r="CJ352" s="920"/>
      <c r="CK352" s="920"/>
      <c r="CL352" s="920"/>
      <c r="CM352" s="920"/>
      <c r="CN352" s="920"/>
      <c r="CO352" s="920"/>
      <c r="CR352" s="920"/>
      <c r="CS352" s="920"/>
      <c r="CT352" s="920"/>
      <c r="CU352" s="920"/>
      <c r="CV352" s="920"/>
      <c r="CW352" s="920"/>
      <c r="CX352" s="920"/>
      <c r="CY352" s="920"/>
      <c r="CZ352" s="920"/>
      <c r="DA352" s="920"/>
      <c r="DB352" s="920"/>
      <c r="DC352" s="920"/>
      <c r="DD352" s="920"/>
      <c r="DE352" s="920"/>
      <c r="DF352" s="920"/>
      <c r="DG352" s="920"/>
      <c r="DH352" s="920"/>
      <c r="DI352" s="920"/>
      <c r="DJ352" s="920"/>
      <c r="DK352" s="920"/>
      <c r="DL352" s="920"/>
      <c r="DM352" s="920"/>
      <c r="DN352" s="920"/>
      <c r="DO352" s="920"/>
      <c r="DP352" s="920"/>
      <c r="DQ352" s="920"/>
      <c r="DR352" s="920"/>
      <c r="DS352" s="920"/>
      <c r="DT352" s="920"/>
      <c r="DU352" s="920"/>
      <c r="DV352" s="920"/>
      <c r="DW352" s="920"/>
      <c r="DX352" s="920"/>
      <c r="DY352" s="920"/>
      <c r="DZ352" s="920"/>
      <c r="EA352" s="920"/>
      <c r="EB352" s="920"/>
      <c r="EC352" s="920"/>
      <c r="ED352" s="920"/>
      <c r="EE352" s="920"/>
      <c r="EF352" s="920"/>
      <c r="EG352" s="920"/>
      <c r="EH352" s="920"/>
      <c r="EI352" s="920"/>
      <c r="EJ352" s="920"/>
      <c r="EL352" s="919"/>
      <c r="EM352" s="920"/>
      <c r="EN352" s="920"/>
      <c r="EO352" s="920"/>
      <c r="EP352" s="920"/>
      <c r="EQ352" s="920"/>
      <c r="ER352" s="920"/>
      <c r="ES352" s="920"/>
      <c r="ET352" s="920"/>
      <c r="EU352" s="920"/>
      <c r="EV352" s="846"/>
      <c r="EW352" s="920"/>
      <c r="EX352" s="920"/>
      <c r="EY352" s="920"/>
      <c r="EZ352" s="920"/>
      <c r="FA352" s="920"/>
      <c r="FB352" s="920"/>
      <c r="FC352" s="920"/>
      <c r="FD352" s="920"/>
      <c r="FE352" s="920"/>
      <c r="FF352" s="920"/>
      <c r="FG352" s="921"/>
      <c r="FH352" s="921"/>
      <c r="FI352" s="921"/>
      <c r="FJ352" s="921"/>
      <c r="FK352" s="921"/>
      <c r="FL352" s="921"/>
    </row>
    <row r="353" spans="2:173" s="849" customFormat="1" ht="13.2">
      <c r="B353" s="904"/>
      <c r="C353" s="1019"/>
      <c r="D353" s="835"/>
      <c r="H353" s="942"/>
      <c r="I353" s="942"/>
      <c r="J353" s="1037" t="s">
        <v>269</v>
      </c>
      <c r="K353" s="1037" t="s">
        <v>270</v>
      </c>
      <c r="L353" s="1037" t="s">
        <v>271</v>
      </c>
      <c r="M353" s="1037" t="s">
        <v>575</v>
      </c>
      <c r="N353" s="1037" t="s">
        <v>576</v>
      </c>
      <c r="O353" s="1037" t="s">
        <v>562</v>
      </c>
      <c r="P353" s="1038" t="s">
        <v>577</v>
      </c>
      <c r="Q353" s="1039"/>
      <c r="AV353" s="846"/>
      <c r="CP353" s="846"/>
      <c r="CQ353" s="846"/>
      <c r="EK353" s="846"/>
      <c r="EL353" s="246"/>
      <c r="EM353" s="846"/>
      <c r="EN353" s="846"/>
      <c r="EO353" s="846"/>
      <c r="EP353" s="846"/>
      <c r="EQ353" s="846"/>
      <c r="ER353" s="846"/>
      <c r="ES353" s="846"/>
      <c r="ET353" s="846"/>
      <c r="EU353" s="846"/>
      <c r="EV353" s="846"/>
      <c r="EW353" s="846"/>
      <c r="EX353" s="846"/>
      <c r="EY353" s="846"/>
      <c r="EZ353" s="846"/>
      <c r="FA353" s="846"/>
      <c r="FB353" s="846"/>
      <c r="FC353" s="846"/>
      <c r="FD353" s="846"/>
      <c r="FE353" s="846"/>
      <c r="FF353" s="846"/>
      <c r="FG353" s="846"/>
      <c r="FH353" s="846"/>
      <c r="FI353" s="846"/>
      <c r="FJ353" s="846"/>
      <c r="FK353" s="846"/>
      <c r="FL353" s="846"/>
      <c r="FM353" s="846"/>
      <c r="FN353" s="846"/>
      <c r="FO353" s="846"/>
      <c r="FP353" s="846"/>
      <c r="FQ353" s="846"/>
    </row>
    <row r="354" spans="2:173" s="849" customFormat="1" ht="14.4">
      <c r="B354" s="904"/>
      <c r="C354" s="1019"/>
      <c r="D354" s="835"/>
      <c r="E354" s="846"/>
      <c r="F354" s="878"/>
      <c r="G354" s="849" t="s">
        <v>301</v>
      </c>
      <c r="H354" s="942"/>
      <c r="I354" s="942"/>
      <c r="J354" s="1040">
        <f>+AW333</f>
        <v>81099.674999999988</v>
      </c>
      <c r="K354" s="1040">
        <f>+CG333</f>
        <v>0</v>
      </c>
      <c r="L354" s="1040">
        <f>+BF333</f>
        <v>87840.514666666655</v>
      </c>
      <c r="M354" s="1040">
        <f>+BO333</f>
        <v>38500.509333333335</v>
      </c>
      <c r="N354" s="1040">
        <f>+BX333</f>
        <v>0</v>
      </c>
      <c r="O354" s="1040">
        <f>SUM(J354:N354)</f>
        <v>207440.69899999996</v>
      </c>
      <c r="P354" s="1041"/>
      <c r="Q354" s="1042">
        <f>+O354-P354</f>
        <v>207440.69899999996</v>
      </c>
      <c r="AV354" s="846"/>
      <c r="BO354" s="878"/>
      <c r="CP354" s="846"/>
      <c r="CQ354" s="846"/>
      <c r="CR354" s="878"/>
      <c r="DA354" s="878"/>
      <c r="DJ354" s="878"/>
      <c r="EK354" s="846"/>
      <c r="EL354" s="265"/>
      <c r="EM354" s="846"/>
      <c r="EN354" s="965"/>
      <c r="EO354" s="965"/>
      <c r="EP354" s="965"/>
      <c r="EQ354" s="965"/>
      <c r="ER354" s="965"/>
      <c r="ES354" s="965"/>
      <c r="ET354" s="846"/>
      <c r="EU354" s="846"/>
      <c r="EV354" s="846"/>
      <c r="EW354" s="846"/>
      <c r="EX354" s="846"/>
      <c r="EY354" s="846"/>
      <c r="EZ354" s="846"/>
      <c r="FA354" s="846"/>
      <c r="FB354" s="846"/>
      <c r="FC354" s="846"/>
      <c r="FD354" s="846"/>
      <c r="FE354" s="846"/>
      <c r="FF354" s="846"/>
      <c r="FG354" s="846"/>
      <c r="FH354" s="846"/>
      <c r="FI354" s="846"/>
      <c r="FJ354" s="846"/>
      <c r="FK354" s="846"/>
      <c r="FL354" s="846"/>
      <c r="FM354" s="846"/>
      <c r="FN354" s="846"/>
      <c r="FO354" s="846"/>
      <c r="FP354" s="846"/>
      <c r="FQ354" s="846"/>
    </row>
    <row r="355" spans="2:173" s="846" customFormat="1" ht="14.4">
      <c r="B355" s="835"/>
      <c r="C355" s="1034"/>
      <c r="D355" s="904"/>
      <c r="F355" s="878"/>
      <c r="G355" s="849" t="s">
        <v>578</v>
      </c>
      <c r="H355" s="942"/>
      <c r="I355" s="942"/>
      <c r="J355" s="1040">
        <f>+AX333</f>
        <v>38508.826666666668</v>
      </c>
      <c r="K355" s="1040">
        <f>+CH333</f>
        <v>0</v>
      </c>
      <c r="L355" s="1040">
        <f>+BG333</f>
        <v>67746.791666666657</v>
      </c>
      <c r="M355" s="1040">
        <f>+BP333</f>
        <v>2574.9933333333333</v>
      </c>
      <c r="N355" s="1040">
        <f>+BY333</f>
        <v>0</v>
      </c>
      <c r="O355" s="1040">
        <f>SUM(J355:N355)</f>
        <v>108830.61166666665</v>
      </c>
      <c r="P355" s="1041"/>
      <c r="Q355" s="1042">
        <f>+O355-P355</f>
        <v>108830.61166666665</v>
      </c>
      <c r="T355" s="849"/>
      <c r="U355" s="887"/>
      <c r="V355" s="849"/>
      <c r="W355" s="849"/>
      <c r="X355" s="849"/>
      <c r="Y355" s="849"/>
      <c r="Z355" s="849"/>
      <c r="AA355" s="849"/>
      <c r="AB355" s="849"/>
      <c r="AC355" s="849"/>
      <c r="AD355" s="849"/>
      <c r="AE355" s="849"/>
      <c r="AF355" s="849"/>
      <c r="AG355" s="849"/>
      <c r="AH355" s="849"/>
      <c r="AI355" s="849"/>
      <c r="AJ355" s="849"/>
      <c r="AK355" s="849"/>
      <c r="AL355" s="849"/>
      <c r="AM355" s="849"/>
      <c r="AN355" s="849"/>
      <c r="AO355" s="849"/>
      <c r="AP355" s="849"/>
      <c r="AQ355" s="849"/>
      <c r="AR355" s="849"/>
      <c r="AS355" s="849"/>
      <c r="AT355" s="849"/>
      <c r="AU355" s="849"/>
      <c r="AW355" s="849"/>
      <c r="BK355" s="849"/>
      <c r="BL355" s="849"/>
      <c r="BM355" s="849"/>
      <c r="BN355" s="849"/>
      <c r="BO355" s="878"/>
      <c r="BP355" s="849"/>
      <c r="BQ355" s="849"/>
      <c r="BR355" s="849"/>
      <c r="BS355" s="849"/>
      <c r="BT355" s="849"/>
      <c r="BU355" s="849"/>
      <c r="BV355" s="849"/>
      <c r="BW355" s="849"/>
      <c r="BX355" s="849"/>
      <c r="BY355" s="849"/>
      <c r="BZ355" s="849"/>
      <c r="CA355" s="849"/>
      <c r="CB355" s="849"/>
      <c r="CC355" s="849"/>
      <c r="CD355" s="849"/>
      <c r="CE355" s="849"/>
      <c r="CF355" s="849"/>
      <c r="CG355" s="849"/>
      <c r="CH355" s="849"/>
      <c r="CI355" s="849"/>
      <c r="CJ355" s="849"/>
      <c r="CK355" s="849"/>
      <c r="CL355" s="849"/>
      <c r="CM355" s="849"/>
      <c r="CN355" s="849"/>
      <c r="CO355" s="849"/>
      <c r="CR355" s="878"/>
      <c r="CS355" s="849"/>
      <c r="CT355" s="849"/>
      <c r="CU355" s="849"/>
      <c r="CV355" s="849"/>
      <c r="CW355" s="849"/>
      <c r="CX355" s="849"/>
      <c r="CY355" s="849"/>
      <c r="CZ355" s="849"/>
      <c r="DA355" s="878"/>
      <c r="DB355" s="849"/>
      <c r="DC355" s="849"/>
      <c r="DD355" s="849"/>
      <c r="DE355" s="849"/>
      <c r="DF355" s="849"/>
      <c r="DG355" s="849"/>
      <c r="DH355" s="849"/>
      <c r="DI355" s="849"/>
      <c r="DJ355" s="878"/>
      <c r="DK355" s="849"/>
      <c r="DL355" s="849"/>
      <c r="DM355" s="849"/>
      <c r="DN355" s="849"/>
      <c r="DO355" s="849"/>
      <c r="DP355" s="849"/>
      <c r="DQ355" s="849"/>
      <c r="DR355" s="849"/>
      <c r="DS355" s="849"/>
      <c r="DT355" s="849"/>
      <c r="DU355" s="849"/>
      <c r="DV355" s="849"/>
      <c r="DW355" s="849"/>
      <c r="DX355" s="849"/>
      <c r="DY355" s="849"/>
      <c r="DZ355" s="849"/>
      <c r="EA355" s="849"/>
      <c r="EB355" s="849"/>
      <c r="EC355" s="849"/>
      <c r="ED355" s="849"/>
      <c r="EE355" s="849"/>
      <c r="EF355" s="849"/>
      <c r="EG355" s="849"/>
      <c r="EH355" s="849"/>
      <c r="EI355" s="849"/>
      <c r="EJ355" s="849"/>
      <c r="EL355" s="265"/>
      <c r="EN355" s="965"/>
      <c r="EO355" s="965"/>
      <c r="EP355" s="965"/>
      <c r="EQ355" s="965"/>
      <c r="ER355" s="965"/>
      <c r="ES355" s="965"/>
    </row>
    <row r="356" spans="2:173" s="846" customFormat="1" ht="14.4">
      <c r="B356" s="835"/>
      <c r="C356" s="1034"/>
      <c r="D356" s="904"/>
      <c r="F356" s="878"/>
      <c r="G356" s="849" t="s">
        <v>579</v>
      </c>
      <c r="H356" s="942"/>
      <c r="I356" s="942"/>
      <c r="J356" s="1040">
        <f>+BC333</f>
        <v>0</v>
      </c>
      <c r="K356" s="1040">
        <f>+CM333</f>
        <v>0</v>
      </c>
      <c r="L356" s="1040">
        <f>+BL333</f>
        <v>0</v>
      </c>
      <c r="M356" s="1040">
        <f>+BU333</f>
        <v>266.81866666666667</v>
      </c>
      <c r="N356" s="1040">
        <f>+CD333</f>
        <v>0</v>
      </c>
      <c r="O356" s="1040">
        <f>SUM(J356:N356)</f>
        <v>266.81866666666667</v>
      </c>
      <c r="P356" s="1041"/>
      <c r="Q356" s="1042">
        <f>+O356-P356</f>
        <v>266.81866666666667</v>
      </c>
      <c r="T356" s="849"/>
      <c r="U356" s="887"/>
      <c r="V356" s="849"/>
      <c r="W356" s="849"/>
      <c r="X356" s="849"/>
      <c r="Y356" s="849"/>
      <c r="Z356" s="849"/>
      <c r="AA356" s="849"/>
      <c r="AB356" s="849"/>
      <c r="AC356" s="849"/>
      <c r="AD356" s="849"/>
      <c r="AE356" s="849"/>
      <c r="AF356" s="849"/>
      <c r="AG356" s="849"/>
      <c r="AH356" s="849"/>
      <c r="AI356" s="849"/>
      <c r="AJ356" s="849"/>
      <c r="AK356" s="849"/>
      <c r="AL356" s="849"/>
      <c r="AM356" s="849"/>
      <c r="AN356" s="849"/>
      <c r="AO356" s="849"/>
      <c r="AP356" s="849"/>
      <c r="AQ356" s="849"/>
      <c r="AR356" s="849"/>
      <c r="AS356" s="849"/>
      <c r="AT356" s="849"/>
      <c r="AU356" s="849"/>
      <c r="AW356" s="849"/>
      <c r="BK356" s="849"/>
      <c r="BL356" s="849"/>
      <c r="BM356" s="849"/>
      <c r="BN356" s="849"/>
      <c r="BO356" s="878"/>
      <c r="BP356" s="849"/>
      <c r="BQ356" s="849"/>
      <c r="BR356" s="849"/>
      <c r="BS356" s="849"/>
      <c r="BT356" s="849"/>
      <c r="BU356" s="849"/>
      <c r="BV356" s="849"/>
      <c r="BW356" s="849"/>
      <c r="BX356" s="849"/>
      <c r="BY356" s="849"/>
      <c r="BZ356" s="849"/>
      <c r="CA356" s="849"/>
      <c r="CB356" s="849"/>
      <c r="CC356" s="849"/>
      <c r="CD356" s="849"/>
      <c r="CE356" s="849"/>
      <c r="CF356" s="849"/>
      <c r="CG356" s="849"/>
      <c r="CH356" s="849"/>
      <c r="CI356" s="849"/>
      <c r="CJ356" s="849"/>
      <c r="CK356" s="849"/>
      <c r="CL356" s="849"/>
      <c r="CM356" s="849"/>
      <c r="CN356" s="849"/>
      <c r="CO356" s="849"/>
      <c r="CR356" s="878"/>
      <c r="CS356" s="849"/>
      <c r="CT356" s="849"/>
      <c r="CU356" s="849"/>
      <c r="CV356" s="849"/>
      <c r="CW356" s="849"/>
      <c r="CX356" s="849"/>
      <c r="CY356" s="849"/>
      <c r="CZ356" s="849"/>
      <c r="DA356" s="878"/>
      <c r="DB356" s="849"/>
      <c r="DC356" s="849"/>
      <c r="DD356" s="849"/>
      <c r="DE356" s="849"/>
      <c r="DF356" s="849"/>
      <c r="DG356" s="849"/>
      <c r="DH356" s="849"/>
      <c r="DI356" s="849"/>
      <c r="DJ356" s="878"/>
      <c r="DK356" s="849"/>
      <c r="DL356" s="849"/>
      <c r="DM356" s="849"/>
      <c r="DN356" s="849"/>
      <c r="DO356" s="849"/>
      <c r="DP356" s="849"/>
      <c r="DQ356" s="849"/>
      <c r="DR356" s="849"/>
      <c r="DS356" s="849"/>
      <c r="DT356" s="849"/>
      <c r="DU356" s="849"/>
      <c r="DV356" s="849"/>
      <c r="DW356" s="849"/>
      <c r="DX356" s="849"/>
      <c r="DY356" s="849"/>
      <c r="DZ356" s="849"/>
      <c r="EA356" s="849"/>
      <c r="EB356" s="849"/>
      <c r="EC356" s="849"/>
      <c r="ED356" s="849"/>
      <c r="EE356" s="849"/>
      <c r="EF356" s="849"/>
      <c r="EG356" s="849"/>
      <c r="EH356" s="849"/>
      <c r="EI356" s="849"/>
      <c r="EJ356" s="849"/>
      <c r="EL356" s="265"/>
      <c r="EN356" s="965"/>
      <c r="EO356" s="965"/>
      <c r="EP356" s="965"/>
      <c r="EQ356" s="965"/>
      <c r="ER356" s="965"/>
      <c r="ES356" s="965"/>
    </row>
    <row r="357" spans="2:173" s="846" customFormat="1">
      <c r="B357" s="835"/>
      <c r="C357" s="1034"/>
      <c r="D357" s="904"/>
      <c r="E357" s="849"/>
      <c r="F357" s="878"/>
      <c r="G357" s="849" t="s">
        <v>580</v>
      </c>
      <c r="H357" s="942"/>
      <c r="I357" s="942"/>
      <c r="J357" s="1040">
        <f>+BB333+AZ333</f>
        <v>0</v>
      </c>
      <c r="K357" s="1040">
        <f>+CJ333+CL333</f>
        <v>0</v>
      </c>
      <c r="L357" s="1040">
        <f>+BI333+BK333</f>
        <v>0</v>
      </c>
      <c r="M357" s="1040">
        <f>+BR333+BT333</f>
        <v>0</v>
      </c>
      <c r="N357" s="1040">
        <f>+CA333+CC333</f>
        <v>0</v>
      </c>
      <c r="O357" s="1040">
        <f>SUM(J357:N357)</f>
        <v>0</v>
      </c>
      <c r="P357" s="1041"/>
      <c r="Q357" s="1042">
        <f>+O357-P357</f>
        <v>0</v>
      </c>
      <c r="T357" s="849"/>
      <c r="U357" s="887"/>
      <c r="V357" s="849"/>
      <c r="W357" s="849"/>
      <c r="X357" s="849"/>
      <c r="Y357" s="849"/>
      <c r="Z357" s="849"/>
      <c r="AA357" s="849"/>
      <c r="AB357" s="849"/>
      <c r="AC357" s="849"/>
      <c r="AD357" s="849"/>
      <c r="AE357" s="849"/>
      <c r="AF357" s="849"/>
      <c r="AG357" s="849"/>
      <c r="AH357" s="849"/>
      <c r="AI357" s="849"/>
      <c r="AJ357" s="849"/>
      <c r="AK357" s="849"/>
      <c r="AL357" s="849"/>
      <c r="AM357" s="849"/>
      <c r="AN357" s="849"/>
      <c r="AO357" s="849"/>
      <c r="AP357" s="849"/>
      <c r="AQ357" s="849"/>
      <c r="AR357" s="849"/>
      <c r="AS357" s="849"/>
      <c r="AT357" s="849"/>
      <c r="AU357" s="849"/>
      <c r="AW357" s="849"/>
      <c r="BK357" s="849"/>
      <c r="BL357" s="849"/>
      <c r="BM357" s="849"/>
      <c r="BN357" s="849"/>
      <c r="BO357" s="878"/>
      <c r="BP357" s="849"/>
      <c r="BQ357" s="849"/>
      <c r="BR357" s="849"/>
      <c r="BS357" s="849"/>
      <c r="BT357" s="849"/>
      <c r="BU357" s="849"/>
      <c r="BV357" s="849"/>
      <c r="BW357" s="849"/>
      <c r="BX357" s="849"/>
      <c r="BY357" s="849"/>
      <c r="BZ357" s="849"/>
      <c r="CA357" s="849"/>
      <c r="CB357" s="849"/>
      <c r="CC357" s="849"/>
      <c r="CD357" s="849"/>
      <c r="CE357" s="849"/>
      <c r="CF357" s="849"/>
      <c r="CG357" s="849"/>
      <c r="CH357" s="849"/>
      <c r="CI357" s="849"/>
      <c r="CJ357" s="849"/>
      <c r="CK357" s="849"/>
      <c r="CL357" s="849"/>
      <c r="CM357" s="849"/>
      <c r="CN357" s="849"/>
      <c r="CO357" s="849"/>
      <c r="CR357" s="878"/>
      <c r="CS357" s="849"/>
      <c r="CT357" s="849"/>
      <c r="CU357" s="849"/>
      <c r="CV357" s="849"/>
      <c r="CW357" s="849"/>
      <c r="CX357" s="849"/>
      <c r="CY357" s="849"/>
      <c r="CZ357" s="849"/>
      <c r="DA357" s="878"/>
      <c r="DB357" s="849"/>
      <c r="DC357" s="849"/>
      <c r="DD357" s="849"/>
      <c r="DE357" s="849"/>
      <c r="DF357" s="849"/>
      <c r="DG357" s="849"/>
      <c r="DH357" s="849"/>
      <c r="DI357" s="849"/>
      <c r="DJ357" s="878"/>
      <c r="DK357" s="849"/>
      <c r="DL357" s="849"/>
      <c r="DM357" s="849"/>
      <c r="DN357" s="849"/>
      <c r="DO357" s="849"/>
      <c r="DP357" s="849"/>
      <c r="DQ357" s="849"/>
      <c r="DR357" s="849"/>
      <c r="DS357" s="849"/>
      <c r="DT357" s="849"/>
      <c r="DU357" s="849"/>
      <c r="DV357" s="849"/>
      <c r="DW357" s="849"/>
      <c r="DX357" s="849"/>
      <c r="DY357" s="849"/>
      <c r="DZ357" s="849"/>
      <c r="EA357" s="849"/>
      <c r="EB357" s="849"/>
      <c r="EC357" s="849"/>
      <c r="ED357" s="849"/>
      <c r="EE357" s="849"/>
      <c r="EF357" s="849"/>
      <c r="EG357" s="849"/>
      <c r="EH357" s="849"/>
      <c r="EI357" s="849"/>
      <c r="EJ357" s="849"/>
      <c r="EL357" s="756"/>
      <c r="EM357" s="904"/>
      <c r="EN357" s="904"/>
      <c r="EO357" s="904"/>
      <c r="EP357" s="904"/>
      <c r="EQ357" s="904"/>
      <c r="ER357" s="904"/>
      <c r="ES357" s="904"/>
      <c r="ET357" s="904"/>
      <c r="EU357" s="904"/>
    </row>
    <row r="358" spans="2:173" s="849" customFormat="1" ht="15" thickBot="1">
      <c r="B358" s="904"/>
      <c r="C358" s="1019"/>
      <c r="D358" s="835"/>
      <c r="F358" s="878"/>
      <c r="H358" s="942"/>
      <c r="I358" s="942"/>
      <c r="J358" s="1043">
        <f t="shared" ref="J358:Q358" si="6689">SUM(J354:J357)</f>
        <v>119608.50166666665</v>
      </c>
      <c r="K358" s="1043">
        <f t="shared" si="6689"/>
        <v>0</v>
      </c>
      <c r="L358" s="1043">
        <f t="shared" si="6689"/>
        <v>155587.30633333331</v>
      </c>
      <c r="M358" s="1043">
        <f t="shared" si="6689"/>
        <v>41342.321333333333</v>
      </c>
      <c r="N358" s="1043">
        <f t="shared" si="6689"/>
        <v>0</v>
      </c>
      <c r="O358" s="1043">
        <f t="shared" si="6689"/>
        <v>316538.12933333329</v>
      </c>
      <c r="P358" s="1044">
        <f t="shared" si="6689"/>
        <v>0</v>
      </c>
      <c r="Q358" s="1045">
        <f t="shared" si="6689"/>
        <v>316538.12933333329</v>
      </c>
      <c r="AV358" s="846"/>
      <c r="BO358" s="878"/>
      <c r="CP358" s="846"/>
      <c r="CQ358" s="846"/>
      <c r="CR358" s="878"/>
      <c r="DA358" s="878"/>
      <c r="DJ358" s="878"/>
      <c r="EK358" s="846"/>
      <c r="EL358" s="265"/>
      <c r="EM358" s="846"/>
      <c r="EN358" s="965"/>
      <c r="EO358" s="965"/>
      <c r="EP358" s="965"/>
      <c r="EQ358" s="965"/>
      <c r="ER358" s="965"/>
      <c r="ES358" s="965"/>
      <c r="ET358" s="846"/>
      <c r="EU358" s="846"/>
      <c r="EV358" s="846"/>
      <c r="EW358" s="846"/>
      <c r="EX358" s="846"/>
      <c r="EY358" s="846"/>
      <c r="EZ358" s="846"/>
      <c r="FA358" s="846"/>
      <c r="FB358" s="846"/>
      <c r="FC358" s="846"/>
      <c r="FD358" s="846"/>
      <c r="FE358" s="846"/>
      <c r="FF358" s="846"/>
      <c r="FG358" s="846"/>
      <c r="FH358" s="846"/>
      <c r="FI358" s="846"/>
      <c r="FJ358" s="846"/>
      <c r="FK358" s="846"/>
      <c r="FL358" s="846"/>
      <c r="FM358" s="846"/>
      <c r="FN358" s="846"/>
      <c r="FO358" s="846"/>
      <c r="FP358" s="846"/>
      <c r="FQ358" s="846"/>
    </row>
    <row r="359" spans="2:173" s="849" customFormat="1" ht="15" thickTop="1">
      <c r="B359" s="904"/>
      <c r="C359" s="1019"/>
      <c r="D359" s="835"/>
      <c r="F359" s="878"/>
      <c r="H359" s="942"/>
      <c r="I359" s="942"/>
      <c r="J359" s="1042"/>
      <c r="K359" s="1042"/>
      <c r="L359" s="1042"/>
      <c r="M359" s="1042"/>
      <c r="N359" s="1042"/>
      <c r="O359" s="1042"/>
      <c r="P359" s="1042"/>
      <c r="Q359" s="1042"/>
      <c r="AV359" s="846"/>
      <c r="BO359" s="878"/>
      <c r="CP359" s="846"/>
      <c r="CQ359" s="846"/>
      <c r="CR359" s="878"/>
      <c r="DA359" s="878"/>
      <c r="DJ359" s="878"/>
      <c r="EK359" s="846"/>
      <c r="EL359" s="265"/>
      <c r="EM359" s="846"/>
      <c r="EN359" s="965"/>
      <c r="EO359" s="965"/>
      <c r="EP359" s="965"/>
      <c r="EQ359" s="965"/>
      <c r="ER359" s="965"/>
      <c r="ES359" s="965"/>
      <c r="ET359" s="846"/>
      <c r="EU359" s="846"/>
      <c r="EV359" s="846"/>
      <c r="EW359" s="846"/>
      <c r="EX359" s="846"/>
      <c r="EY359" s="846"/>
      <c r="EZ359" s="846"/>
      <c r="FA359" s="846"/>
      <c r="FB359" s="846"/>
      <c r="FC359" s="846"/>
      <c r="FD359" s="846"/>
      <c r="FE359" s="846"/>
      <c r="FF359" s="846"/>
      <c r="FG359" s="846"/>
      <c r="FH359" s="846"/>
      <c r="FI359" s="846"/>
      <c r="FJ359" s="846"/>
      <c r="FK359" s="846"/>
      <c r="FL359" s="846"/>
      <c r="FM359" s="846"/>
      <c r="FN359" s="846"/>
      <c r="FO359" s="846"/>
      <c r="FP359" s="846"/>
      <c r="FQ359" s="846"/>
    </row>
    <row r="360" spans="2:173" s="849" customFormat="1" ht="14.4">
      <c r="B360" s="904"/>
      <c r="C360" s="1034"/>
      <c r="D360" s="904"/>
      <c r="E360" s="846"/>
      <c r="F360" s="878"/>
      <c r="I360" s="942"/>
      <c r="J360" s="942"/>
      <c r="K360" s="1042"/>
      <c r="L360" s="1042"/>
      <c r="M360" s="1042"/>
      <c r="N360" s="1042"/>
      <c r="O360" s="1042"/>
      <c r="P360" s="1046"/>
      <c r="Q360" s="1047"/>
      <c r="AV360" s="846"/>
      <c r="BO360" s="878"/>
      <c r="CP360" s="846"/>
      <c r="CQ360" s="846"/>
      <c r="CR360" s="878"/>
      <c r="DA360" s="878"/>
      <c r="DJ360" s="878"/>
      <c r="EK360" s="846"/>
      <c r="EL360" s="265"/>
      <c r="EM360" s="846"/>
      <c r="EN360" s="965"/>
      <c r="EO360" s="965"/>
      <c r="EP360" s="965"/>
      <c r="EQ360" s="965"/>
      <c r="ER360" s="965"/>
      <c r="ES360" s="965"/>
      <c r="ET360" s="846"/>
      <c r="EU360" s="846"/>
      <c r="EV360" s="846"/>
      <c r="EW360" s="846"/>
      <c r="EX360" s="846"/>
      <c r="EY360" s="846"/>
      <c r="EZ360" s="846"/>
      <c r="FA360" s="846"/>
      <c r="FB360" s="846"/>
      <c r="FC360" s="846"/>
      <c r="FD360" s="846"/>
      <c r="FE360" s="846"/>
      <c r="FF360" s="846"/>
      <c r="FG360" s="846"/>
      <c r="FH360" s="846"/>
      <c r="FI360" s="846"/>
      <c r="FJ360" s="846"/>
      <c r="FK360" s="846"/>
      <c r="FL360" s="846"/>
      <c r="FM360" s="846"/>
      <c r="FN360" s="846"/>
      <c r="FO360" s="846"/>
      <c r="FP360" s="846"/>
      <c r="FQ360" s="846"/>
    </row>
    <row r="361" spans="2:173" s="849" customFormat="1" ht="14.4">
      <c r="B361" s="904"/>
      <c r="C361" s="1034"/>
      <c r="D361" s="904"/>
      <c r="E361" s="846"/>
      <c r="F361" s="878"/>
      <c r="I361" s="942"/>
      <c r="J361" s="942"/>
      <c r="K361" s="1042"/>
      <c r="L361" s="1046"/>
      <c r="M361" s="1042"/>
      <c r="N361" s="1042"/>
      <c r="O361" s="1042"/>
      <c r="P361" s="1046"/>
      <c r="Q361" s="1047"/>
      <c r="AV361" s="846"/>
      <c r="BO361" s="878"/>
      <c r="CP361" s="846"/>
      <c r="CQ361" s="846"/>
      <c r="CR361" s="878"/>
      <c r="DA361" s="878"/>
      <c r="DJ361" s="878"/>
      <c r="EK361" s="846"/>
      <c r="EL361" s="265"/>
      <c r="EM361" s="846"/>
      <c r="EN361" s="965"/>
      <c r="EO361" s="965"/>
      <c r="EP361" s="965"/>
      <c r="EQ361" s="965"/>
      <c r="ER361" s="965"/>
      <c r="ES361" s="965"/>
      <c r="ET361" s="846"/>
      <c r="EU361" s="846"/>
      <c r="EV361" s="846"/>
      <c r="EW361" s="846"/>
      <c r="EX361" s="846"/>
      <c r="EY361" s="846"/>
      <c r="EZ361" s="846"/>
      <c r="FA361" s="846"/>
      <c r="FB361" s="846"/>
      <c r="FC361" s="846"/>
      <c r="FD361" s="846"/>
      <c r="FE361" s="846"/>
      <c r="FF361" s="846"/>
      <c r="FG361" s="846"/>
      <c r="FH361" s="846"/>
      <c r="FI361" s="846"/>
      <c r="FJ361" s="846"/>
      <c r="FK361" s="846"/>
      <c r="FL361" s="846"/>
      <c r="FM361" s="846"/>
      <c r="FN361" s="846"/>
      <c r="FO361" s="846"/>
      <c r="FP361" s="846"/>
      <c r="FQ361" s="846"/>
    </row>
    <row r="362" spans="2:173" s="849" customFormat="1" ht="14.4">
      <c r="B362" s="904"/>
      <c r="C362" s="1034"/>
      <c r="D362" s="904"/>
      <c r="F362" s="878"/>
      <c r="I362" s="942"/>
      <c r="J362" s="942"/>
      <c r="K362" s="1042"/>
      <c r="L362" s="1046"/>
      <c r="M362" s="1042"/>
      <c r="N362" s="1042"/>
      <c r="O362" s="1042"/>
      <c r="P362" s="1046"/>
      <c r="Q362" s="1047"/>
      <c r="AV362" s="846"/>
      <c r="BO362" s="878"/>
      <c r="CP362" s="846"/>
      <c r="CQ362" s="846"/>
      <c r="CR362" s="878"/>
      <c r="DA362" s="878"/>
      <c r="DJ362" s="878"/>
      <c r="EK362" s="846"/>
      <c r="EL362" s="265"/>
      <c r="EM362" s="846"/>
      <c r="EN362" s="965"/>
      <c r="EO362" s="965"/>
      <c r="EP362" s="965"/>
      <c r="EQ362" s="965"/>
      <c r="ER362" s="965"/>
      <c r="ES362" s="965"/>
      <c r="ET362" s="846"/>
      <c r="EU362" s="846"/>
      <c r="EV362" s="846"/>
      <c r="EW362" s="846"/>
      <c r="EX362" s="846"/>
      <c r="EY362" s="846"/>
      <c r="EZ362" s="846"/>
      <c r="FA362" s="846"/>
      <c r="FB362" s="846"/>
      <c r="FC362" s="846"/>
      <c r="FD362" s="846"/>
      <c r="FE362" s="846"/>
      <c r="FF362" s="846"/>
      <c r="FG362" s="846"/>
      <c r="FH362" s="846"/>
      <c r="FI362" s="846"/>
      <c r="FJ362" s="846"/>
      <c r="FK362" s="846"/>
      <c r="FL362" s="846"/>
      <c r="FM362" s="846"/>
      <c r="FN362" s="846"/>
      <c r="FO362" s="846"/>
      <c r="FP362" s="846"/>
      <c r="FQ362" s="846"/>
    </row>
    <row r="363" spans="2:173" s="846" customFormat="1" ht="14.4">
      <c r="B363" s="835"/>
      <c r="C363" s="1034"/>
      <c r="D363" s="904"/>
      <c r="E363" s="849"/>
      <c r="F363" s="878"/>
      <c r="G363" s="1048" t="s">
        <v>581</v>
      </c>
      <c r="H363" s="1049"/>
      <c r="I363" s="1049"/>
      <c r="J363" s="1049"/>
      <c r="K363" s="1050"/>
      <c r="L363" s="1049"/>
      <c r="M363" s="1049"/>
      <c r="N363" s="1049"/>
      <c r="O363" s="1050"/>
      <c r="P363" s="1050"/>
      <c r="R363" s="849"/>
      <c r="T363" s="849"/>
      <c r="U363" s="849"/>
      <c r="V363" s="849"/>
      <c r="W363" s="849"/>
      <c r="X363" s="849"/>
      <c r="Y363" s="849"/>
      <c r="Z363" s="849"/>
      <c r="AA363" s="849"/>
      <c r="AB363" s="849"/>
      <c r="AC363" s="849"/>
      <c r="AD363" s="849"/>
      <c r="AE363" s="849"/>
      <c r="AF363" s="849"/>
      <c r="AG363" s="849"/>
      <c r="AH363" s="849"/>
      <c r="AI363" s="849"/>
      <c r="AJ363" s="849"/>
      <c r="AK363" s="849"/>
      <c r="AL363" s="849"/>
      <c r="AM363" s="849"/>
      <c r="AN363" s="849"/>
      <c r="AO363" s="849"/>
      <c r="AP363" s="849"/>
      <c r="AQ363" s="849"/>
      <c r="AR363" s="849"/>
      <c r="AS363" s="849"/>
      <c r="AT363" s="849"/>
      <c r="AU363" s="849"/>
      <c r="AW363" s="849"/>
      <c r="BK363" s="849"/>
      <c r="BL363" s="849"/>
      <c r="BM363" s="849"/>
      <c r="BN363" s="849"/>
      <c r="BO363" s="878"/>
      <c r="BP363" s="849"/>
      <c r="BQ363" s="849"/>
      <c r="BR363" s="849"/>
      <c r="BS363" s="849"/>
      <c r="BT363" s="849"/>
      <c r="BU363" s="849"/>
      <c r="BV363" s="849"/>
      <c r="BW363" s="849"/>
      <c r="BX363" s="849"/>
      <c r="BY363" s="849"/>
      <c r="BZ363" s="849"/>
      <c r="CA363" s="849"/>
      <c r="CB363" s="849"/>
      <c r="CC363" s="849"/>
      <c r="CD363" s="849"/>
      <c r="CE363" s="849"/>
      <c r="CF363" s="849"/>
      <c r="CG363" s="849"/>
      <c r="CH363" s="849"/>
      <c r="CI363" s="849"/>
      <c r="CJ363" s="849"/>
      <c r="CK363" s="849"/>
      <c r="CL363" s="849"/>
      <c r="CM363" s="849"/>
      <c r="CN363" s="849"/>
      <c r="CO363" s="849"/>
      <c r="CR363" s="920"/>
      <c r="CS363" s="920"/>
      <c r="CT363" s="920"/>
      <c r="CU363" s="920"/>
      <c r="CV363" s="920"/>
      <c r="CW363" s="920"/>
      <c r="CX363" s="920"/>
      <c r="CY363" s="920"/>
      <c r="CZ363" s="920"/>
      <c r="DA363" s="920"/>
      <c r="DB363" s="920"/>
      <c r="DC363" s="920"/>
      <c r="DD363" s="920"/>
      <c r="DE363" s="920"/>
      <c r="DF363" s="920"/>
      <c r="DG363" s="920"/>
      <c r="DH363" s="920"/>
      <c r="DI363" s="920"/>
      <c r="DJ363" s="920"/>
      <c r="DK363" s="920"/>
      <c r="DL363" s="920"/>
      <c r="DM363" s="920"/>
      <c r="DN363" s="920"/>
      <c r="DO363" s="920"/>
      <c r="DP363" s="920"/>
      <c r="DQ363" s="920"/>
      <c r="DR363" s="920"/>
      <c r="DS363" s="920"/>
      <c r="DT363" s="920"/>
      <c r="DU363" s="920"/>
      <c r="DV363" s="920"/>
      <c r="DW363" s="920"/>
      <c r="DX363" s="920"/>
      <c r="DY363" s="920"/>
      <c r="DZ363" s="920"/>
      <c r="EA363" s="920"/>
      <c r="EB363" s="920"/>
      <c r="EC363" s="920"/>
      <c r="ED363" s="920"/>
      <c r="EE363" s="920"/>
      <c r="EF363" s="920"/>
      <c r="EG363" s="920"/>
      <c r="EH363" s="920"/>
      <c r="EI363" s="920"/>
      <c r="EJ363" s="920"/>
      <c r="EL363" s="265"/>
      <c r="EN363" s="1051"/>
      <c r="EO363" s="1051"/>
      <c r="EP363" s="1051"/>
      <c r="EQ363" s="1051"/>
      <c r="ER363" s="1051"/>
      <c r="ES363" s="1051"/>
      <c r="ET363" s="965"/>
      <c r="EU363" s="965"/>
    </row>
    <row r="364" spans="2:173" s="849" customFormat="1" ht="12" customHeight="1">
      <c r="B364" s="904"/>
      <c r="C364" s="1034"/>
      <c r="D364" s="904"/>
      <c r="F364" s="878"/>
      <c r="G364" s="1050"/>
      <c r="H364" s="1049"/>
      <c r="I364" s="1049"/>
      <c r="J364" s="1785" t="s">
        <v>20</v>
      </c>
      <c r="K364" s="1785"/>
      <c r="L364" s="1785" t="s">
        <v>16</v>
      </c>
      <c r="M364" s="1785"/>
      <c r="N364" s="1052" t="s">
        <v>299</v>
      </c>
      <c r="O364" s="1052" t="s">
        <v>268</v>
      </c>
      <c r="P364" s="1050"/>
      <c r="AV364" s="846"/>
      <c r="BO364" s="878"/>
      <c r="BW364" s="1053"/>
      <c r="CD364" s="1053"/>
      <c r="CU364" s="878"/>
      <c r="CV364" s="878"/>
      <c r="DD364" s="878"/>
      <c r="DE364" s="878"/>
      <c r="DF364" s="878"/>
      <c r="DJ364" s="878"/>
      <c r="EK364" s="846"/>
      <c r="EL364" s="265"/>
      <c r="EN364" s="846"/>
      <c r="EO364" s="846"/>
      <c r="EP364" s="846"/>
      <c r="EQ364" s="846"/>
      <c r="ER364" s="846"/>
      <c r="ES364" s="846"/>
      <c r="ET364" s="846"/>
      <c r="EU364" s="846"/>
      <c r="EV364" s="846"/>
      <c r="EW364" s="846"/>
      <c r="EX364" s="846"/>
      <c r="EY364" s="846"/>
      <c r="EZ364" s="846"/>
      <c r="FA364" s="846"/>
      <c r="FB364" s="846"/>
      <c r="FC364" s="846"/>
      <c r="FD364" s="846"/>
      <c r="FE364" s="846"/>
      <c r="FF364" s="846"/>
      <c r="FG364" s="846"/>
      <c r="FH364" s="846"/>
      <c r="FI364" s="846"/>
      <c r="FJ364" s="846"/>
      <c r="FK364" s="846"/>
      <c r="FL364" s="846"/>
      <c r="FM364" s="846"/>
      <c r="FN364" s="846"/>
      <c r="FO364" s="846"/>
      <c r="FP364" s="846"/>
      <c r="FQ364" s="846"/>
    </row>
    <row r="365" spans="2:173" s="846" customFormat="1" ht="12">
      <c r="B365" s="835"/>
      <c r="C365" s="1019"/>
      <c r="D365" s="835"/>
      <c r="F365" s="878"/>
      <c r="G365" s="1054" t="s">
        <v>582</v>
      </c>
      <c r="H365" s="1050"/>
      <c r="I365" s="1055"/>
      <c r="J365" s="1056" t="s">
        <v>269</v>
      </c>
      <c r="K365" s="1057" t="s">
        <v>270</v>
      </c>
      <c r="L365" s="1058" t="s">
        <v>271</v>
      </c>
      <c r="M365" s="1059" t="s">
        <v>583</v>
      </c>
      <c r="N365" s="1056"/>
      <c r="O365" s="1056"/>
      <c r="P365" s="1050"/>
      <c r="R365" s="849"/>
      <c r="T365" s="878"/>
      <c r="U365" s="849"/>
      <c r="V365" s="849"/>
      <c r="W365" s="849"/>
      <c r="X365" s="849"/>
      <c r="Y365" s="849"/>
      <c r="Z365" s="849"/>
      <c r="AA365" s="849"/>
      <c r="AB365" s="849"/>
      <c r="AC365" s="849"/>
      <c r="AD365" s="849"/>
      <c r="AE365" s="849"/>
      <c r="AF365" s="849"/>
      <c r="AG365" s="849"/>
      <c r="AH365" s="849"/>
      <c r="AI365" s="849"/>
      <c r="AJ365" s="849"/>
      <c r="AK365" s="849"/>
      <c r="AL365" s="849"/>
      <c r="AM365" s="849"/>
      <c r="AN365" s="849"/>
      <c r="AO365" s="849"/>
      <c r="AP365" s="849"/>
      <c r="AQ365" s="849"/>
      <c r="AR365" s="849"/>
      <c r="AS365" s="849"/>
      <c r="AT365" s="849"/>
      <c r="AU365" s="849"/>
      <c r="AW365" s="849"/>
      <c r="BK365" s="878"/>
      <c r="BL365" s="849"/>
      <c r="BM365" s="849"/>
      <c r="BN365" s="849"/>
      <c r="BO365" s="878"/>
      <c r="BP365" s="849"/>
      <c r="BQ365" s="849"/>
      <c r="BR365" s="849"/>
      <c r="BS365" s="849"/>
      <c r="BT365" s="849"/>
      <c r="BU365" s="849"/>
      <c r="BV365" s="849"/>
      <c r="BW365" s="878"/>
      <c r="BX365" s="849"/>
      <c r="BY365" s="849"/>
      <c r="BZ365" s="1060"/>
      <c r="CA365" s="1060"/>
      <c r="CB365" s="1060"/>
      <c r="CC365" s="1060"/>
      <c r="CD365" s="849"/>
      <c r="CE365" s="849"/>
      <c r="CF365" s="849"/>
      <c r="CG365" s="849"/>
      <c r="CH365" s="849"/>
      <c r="CI365" s="849"/>
      <c r="CJ365" s="849"/>
      <c r="CK365" s="849"/>
      <c r="CL365" s="849"/>
      <c r="CM365" s="849"/>
      <c r="CV365" s="920"/>
      <c r="CW365" s="920"/>
      <c r="CX365" s="849"/>
      <c r="CY365" s="849"/>
      <c r="CZ365" s="1060"/>
      <c r="DA365" s="1060"/>
      <c r="DB365" s="1060"/>
      <c r="DC365" s="849"/>
      <c r="DD365" s="1060"/>
      <c r="DE365" s="920"/>
      <c r="DF365" s="920"/>
      <c r="DG365" s="920"/>
      <c r="DH365" s="849"/>
      <c r="DI365" s="849"/>
      <c r="DJ365" s="1061"/>
      <c r="DK365" s="1061"/>
      <c r="DL365" s="1061"/>
      <c r="DM365" s="1061"/>
      <c r="DN365" s="1061"/>
      <c r="DO365" s="1061"/>
      <c r="DP365" s="1061"/>
      <c r="DQ365" s="1061"/>
      <c r="DR365" s="1061"/>
      <c r="DS365" s="1061"/>
      <c r="DT365" s="1061"/>
      <c r="DU365" s="1061"/>
      <c r="DV365" s="1061"/>
      <c r="DW365" s="1061"/>
      <c r="DX365" s="1061"/>
      <c r="DY365" s="1061"/>
      <c r="DZ365" s="1061"/>
      <c r="EA365" s="1061"/>
      <c r="EB365" s="1061"/>
      <c r="EC365" s="1061"/>
      <c r="ED365" s="1061"/>
      <c r="EE365" s="1061"/>
      <c r="EF365" s="1061"/>
      <c r="EG365" s="1061"/>
      <c r="EH365" s="1061"/>
      <c r="EI365" s="1061"/>
      <c r="EJ365" s="1061"/>
      <c r="EK365" s="1061"/>
      <c r="EL365" s="984"/>
    </row>
    <row r="366" spans="2:173" s="849" customFormat="1" ht="11.4">
      <c r="B366" s="904"/>
      <c r="C366" s="1019"/>
      <c r="D366" s="835"/>
      <c r="E366" s="846"/>
      <c r="F366" s="878"/>
      <c r="G366" s="1062" t="s">
        <v>272</v>
      </c>
      <c r="H366" s="1050"/>
      <c r="I366" s="1050"/>
      <c r="J366" s="1063" t="e">
        <f>+#REF!</f>
        <v>#REF!</v>
      </c>
      <c r="K366" s="1063" t="e">
        <f>+#REF!</f>
        <v>#REF!</v>
      </c>
      <c r="L366" s="1063" t="e">
        <f>+#REF!</f>
        <v>#REF!</v>
      </c>
      <c r="M366" s="1063" t="e">
        <f>+#REF!</f>
        <v>#REF!</v>
      </c>
      <c r="N366" s="1063" t="e">
        <f>+#REF!</f>
        <v>#REF!</v>
      </c>
      <c r="O366" s="1063" t="e">
        <f t="shared" ref="O366:O373" si="6690">SUM(J366:N366)</f>
        <v>#REF!</v>
      </c>
      <c r="P366" s="1050"/>
      <c r="T366" s="878"/>
      <c r="AV366" s="846"/>
      <c r="BK366" s="878"/>
      <c r="BO366" s="878"/>
      <c r="BW366" s="878"/>
      <c r="BZ366" s="872"/>
      <c r="CA366" s="872"/>
      <c r="CB366" s="872"/>
      <c r="CC366" s="872"/>
      <c r="CV366" s="878"/>
      <c r="CW366" s="878"/>
      <c r="CZ366" s="872"/>
      <c r="DA366" s="872"/>
      <c r="DB366" s="872"/>
      <c r="DD366" s="872"/>
      <c r="DE366" s="878"/>
      <c r="DF366" s="878"/>
      <c r="DG366" s="878"/>
      <c r="DK366" s="878"/>
      <c r="EL366" s="265"/>
      <c r="EM366" s="846"/>
      <c r="ET366" s="846"/>
      <c r="EU366" s="846"/>
    </row>
    <row r="367" spans="2:173" s="849" customFormat="1" ht="11.4">
      <c r="B367" s="904"/>
      <c r="C367" s="1019"/>
      <c r="D367" s="835"/>
      <c r="E367" s="846"/>
      <c r="F367" s="878"/>
      <c r="G367" s="1062" t="s">
        <v>273</v>
      </c>
      <c r="H367" s="1050"/>
      <c r="I367" s="1050"/>
      <c r="J367" s="1063">
        <f>+BE43</f>
        <v>4879.3688760000005</v>
      </c>
      <c r="K367" s="1063">
        <f>+CO43</f>
        <v>0</v>
      </c>
      <c r="L367" s="1063">
        <f>+BN43</f>
        <v>0</v>
      </c>
      <c r="M367" s="1063">
        <f>+BW43</f>
        <v>0</v>
      </c>
      <c r="N367" s="1063">
        <f>+CF43</f>
        <v>0</v>
      </c>
      <c r="O367" s="1063">
        <f t="shared" si="6690"/>
        <v>4879.3688760000005</v>
      </c>
      <c r="P367" s="1050"/>
      <c r="T367" s="878"/>
      <c r="AV367" s="846"/>
      <c r="BK367" s="878"/>
      <c r="BO367" s="878"/>
      <c r="BW367" s="878"/>
      <c r="BZ367" s="872"/>
      <c r="CA367" s="872"/>
      <c r="CB367" s="872"/>
      <c r="CC367" s="872"/>
      <c r="CV367" s="878"/>
      <c r="CW367" s="878"/>
      <c r="CZ367" s="872"/>
      <c r="DA367" s="872"/>
      <c r="DB367" s="872"/>
      <c r="DD367" s="872"/>
      <c r="DE367" s="878"/>
      <c r="DF367" s="878"/>
      <c r="DG367" s="878"/>
      <c r="DJ367" s="878"/>
      <c r="DK367" s="878"/>
      <c r="DL367" s="878"/>
      <c r="DM367" s="878"/>
      <c r="DN367" s="878"/>
      <c r="DO367" s="878"/>
      <c r="DP367" s="878"/>
      <c r="DQ367" s="878"/>
      <c r="DR367" s="878"/>
      <c r="DS367" s="878"/>
      <c r="DT367" s="878"/>
      <c r="DU367" s="878"/>
      <c r="DV367" s="878"/>
      <c r="DW367" s="878"/>
      <c r="DX367" s="878"/>
      <c r="DY367" s="878"/>
      <c r="DZ367" s="878"/>
      <c r="EA367" s="878"/>
      <c r="EB367" s="878"/>
      <c r="EC367" s="878"/>
      <c r="ED367" s="878"/>
      <c r="EE367" s="878"/>
      <c r="EF367" s="878"/>
      <c r="EG367" s="878"/>
      <c r="EH367" s="878"/>
      <c r="EI367" s="878"/>
      <c r="EJ367" s="878"/>
      <c r="EK367" s="878"/>
      <c r="EL367" s="265"/>
      <c r="EM367" s="846"/>
      <c r="EN367" s="846"/>
      <c r="EO367" s="846"/>
      <c r="EP367" s="846"/>
      <c r="EQ367" s="846"/>
      <c r="ER367" s="846"/>
      <c r="ES367" s="846"/>
      <c r="ET367" s="846"/>
      <c r="EU367" s="846"/>
    </row>
    <row r="368" spans="2:173" s="849" customFormat="1" ht="11.4">
      <c r="B368" s="904"/>
      <c r="C368" s="1019"/>
      <c r="D368" s="835"/>
      <c r="E368" s="846"/>
      <c r="F368" s="878"/>
      <c r="G368" s="1062" t="s">
        <v>274</v>
      </c>
      <c r="H368" s="1050"/>
      <c r="I368" s="1050"/>
      <c r="J368" s="1063">
        <f>+BE74</f>
        <v>3182.2474999999999</v>
      </c>
      <c r="K368" s="1063">
        <f>+CO74</f>
        <v>0</v>
      </c>
      <c r="L368" s="1063">
        <f>+BN74</f>
        <v>3182.2474999999999</v>
      </c>
      <c r="M368" s="1063">
        <f>+BW74</f>
        <v>0</v>
      </c>
      <c r="N368" s="1063">
        <f>+CF74</f>
        <v>0</v>
      </c>
      <c r="O368" s="1063">
        <f t="shared" si="6690"/>
        <v>6364.4949999999999</v>
      </c>
      <c r="P368" s="1050"/>
      <c r="T368" s="878"/>
      <c r="AV368" s="846"/>
      <c r="BK368" s="878"/>
      <c r="BO368" s="878"/>
      <c r="BW368" s="878"/>
      <c r="BZ368" s="872"/>
      <c r="CA368" s="872"/>
      <c r="CB368" s="872"/>
      <c r="CC368" s="872"/>
      <c r="CV368" s="878"/>
      <c r="CW368" s="878"/>
      <c r="CZ368" s="872"/>
      <c r="DA368" s="872"/>
      <c r="DB368" s="872"/>
      <c r="DD368" s="872"/>
      <c r="DE368" s="878"/>
      <c r="DF368" s="878"/>
      <c r="DG368" s="878"/>
      <c r="DJ368" s="878"/>
      <c r="DK368" s="878"/>
      <c r="DL368" s="878"/>
      <c r="DM368" s="878"/>
      <c r="DN368" s="878"/>
      <c r="DO368" s="878"/>
      <c r="DP368" s="878"/>
      <c r="DQ368" s="878"/>
      <c r="DR368" s="878"/>
      <c r="DS368" s="878"/>
      <c r="DT368" s="878"/>
      <c r="DU368" s="878"/>
      <c r="DV368" s="878"/>
      <c r="DW368" s="878"/>
      <c r="DX368" s="878"/>
      <c r="DY368" s="878"/>
      <c r="DZ368" s="878"/>
      <c r="EA368" s="878"/>
      <c r="EB368" s="878"/>
      <c r="EC368" s="878"/>
      <c r="ED368" s="878"/>
      <c r="EE368" s="878"/>
      <c r="EF368" s="878"/>
      <c r="EG368" s="878"/>
      <c r="EH368" s="878"/>
      <c r="EI368" s="878"/>
      <c r="EJ368" s="878"/>
      <c r="EK368" s="878"/>
      <c r="EL368" s="265"/>
      <c r="EM368" s="846"/>
      <c r="EN368" s="846"/>
      <c r="EO368" s="846"/>
      <c r="EP368" s="846"/>
      <c r="EQ368" s="846"/>
      <c r="ER368" s="846"/>
      <c r="ES368" s="846"/>
      <c r="ET368" s="846"/>
      <c r="EU368" s="846"/>
    </row>
    <row r="369" spans="2:151" s="849" customFormat="1" ht="11.4">
      <c r="B369" s="904"/>
      <c r="C369" s="1019"/>
      <c r="D369" s="835"/>
      <c r="E369" s="846"/>
      <c r="F369" s="878"/>
      <c r="G369" s="1062" t="s">
        <v>275</v>
      </c>
      <c r="H369" s="1050"/>
      <c r="I369" s="1050"/>
      <c r="J369" s="1063">
        <f>+BE180</f>
        <v>25028.104691500001</v>
      </c>
      <c r="K369" s="1063">
        <f>+CO180</f>
        <v>0</v>
      </c>
      <c r="L369" s="1063">
        <f>+BN180</f>
        <v>0</v>
      </c>
      <c r="M369" s="1063">
        <f>+BW180</f>
        <v>0</v>
      </c>
      <c r="N369" s="1063">
        <f>+CF180</f>
        <v>0</v>
      </c>
      <c r="O369" s="1063">
        <f t="shared" si="6690"/>
        <v>25028.104691500001</v>
      </c>
      <c r="P369" s="1050"/>
      <c r="T369" s="878"/>
      <c r="AV369" s="846"/>
      <c r="BK369" s="878"/>
      <c r="BO369" s="878"/>
      <c r="BW369" s="878"/>
      <c r="BZ369" s="872"/>
      <c r="CA369" s="872"/>
      <c r="CB369" s="872"/>
      <c r="CC369" s="872"/>
      <c r="CV369" s="878"/>
      <c r="CW369" s="878"/>
      <c r="CZ369" s="872"/>
      <c r="DA369" s="872"/>
      <c r="DB369" s="872"/>
      <c r="DD369" s="872"/>
      <c r="DE369" s="878"/>
      <c r="DF369" s="878"/>
      <c r="DG369" s="878"/>
      <c r="EL369" s="265"/>
      <c r="EM369" s="846"/>
      <c r="EN369" s="846"/>
      <c r="EO369" s="846"/>
      <c r="EP369" s="846"/>
      <c r="EQ369" s="846"/>
      <c r="ER369" s="846"/>
      <c r="ES369" s="846"/>
      <c r="ET369" s="846"/>
      <c r="EU369" s="846"/>
    </row>
    <row r="370" spans="2:151" s="849" customFormat="1" ht="11.4">
      <c r="B370" s="904"/>
      <c r="C370" s="1019"/>
      <c r="D370" s="835"/>
      <c r="E370" s="846"/>
      <c r="F370" s="878"/>
      <c r="G370" s="1062" t="s">
        <v>276</v>
      </c>
      <c r="H370" s="1050"/>
      <c r="I370" s="1050"/>
      <c r="J370" s="1063">
        <f>+BE298</f>
        <v>0</v>
      </c>
      <c r="K370" s="1063">
        <f>+CO298</f>
        <v>0</v>
      </c>
      <c r="L370" s="1063">
        <f>+BN298</f>
        <v>0</v>
      </c>
      <c r="M370" s="1063">
        <f>+BW298</f>
        <v>2484.7350000000001</v>
      </c>
      <c r="N370" s="1063">
        <f>+CF298</f>
        <v>0</v>
      </c>
      <c r="O370" s="1063">
        <f t="shared" si="6690"/>
        <v>2484.7350000000001</v>
      </c>
      <c r="P370" s="1050"/>
      <c r="T370" s="878"/>
      <c r="AV370" s="846"/>
      <c r="BK370" s="878"/>
      <c r="BO370" s="878"/>
      <c r="BW370" s="878"/>
      <c r="BZ370" s="872"/>
      <c r="CA370" s="872"/>
      <c r="CB370" s="872"/>
      <c r="CC370" s="872"/>
      <c r="CV370" s="878"/>
      <c r="CW370" s="878"/>
      <c r="CZ370" s="872"/>
      <c r="DA370" s="872"/>
      <c r="DB370" s="872"/>
      <c r="DD370" s="872"/>
      <c r="DE370" s="878"/>
      <c r="DF370" s="878"/>
      <c r="DG370" s="878"/>
      <c r="EL370" s="265"/>
      <c r="EM370" s="846"/>
      <c r="EN370" s="846"/>
      <c r="EO370" s="846"/>
      <c r="EP370" s="846"/>
      <c r="EQ370" s="846"/>
      <c r="ER370" s="846"/>
      <c r="ES370" s="846"/>
      <c r="ET370" s="846"/>
      <c r="EU370" s="846"/>
    </row>
    <row r="371" spans="2:151" s="849" customFormat="1" ht="11.4">
      <c r="B371" s="904"/>
      <c r="C371" s="1034"/>
      <c r="D371" s="904"/>
      <c r="F371" s="878"/>
      <c r="G371" s="1062" t="s">
        <v>277</v>
      </c>
      <c r="H371" s="1050"/>
      <c r="I371" s="1050"/>
      <c r="J371" s="1063" t="e">
        <f>#REF!</f>
        <v>#REF!</v>
      </c>
      <c r="K371" s="1063" t="e">
        <f>#REF!</f>
        <v>#REF!</v>
      </c>
      <c r="L371" s="1063" t="e">
        <f>#REF!</f>
        <v>#REF!</v>
      </c>
      <c r="M371" s="1063" t="e">
        <f>#REF!</f>
        <v>#REF!</v>
      </c>
      <c r="N371" s="1063" t="e">
        <f>#REF!</f>
        <v>#REF!</v>
      </c>
      <c r="O371" s="1063" t="e">
        <f t="shared" si="6690"/>
        <v>#REF!</v>
      </c>
      <c r="P371" s="1050"/>
      <c r="AV371" s="846"/>
      <c r="BO371" s="878"/>
      <c r="BW371" s="878"/>
      <c r="BZ371" s="872"/>
      <c r="CA371" s="872"/>
      <c r="CB371" s="872"/>
      <c r="CC371" s="872"/>
      <c r="CV371" s="878"/>
      <c r="CW371" s="878"/>
      <c r="CZ371" s="872"/>
      <c r="DA371" s="872"/>
      <c r="DB371" s="872"/>
      <c r="DD371" s="872"/>
      <c r="EL371" s="265"/>
      <c r="EM371" s="846"/>
      <c r="EN371" s="846"/>
      <c r="EO371" s="846"/>
      <c r="EP371" s="846"/>
      <c r="EQ371" s="846"/>
      <c r="ER371" s="846"/>
      <c r="ES371" s="846"/>
      <c r="ET371" s="846"/>
      <c r="EU371" s="846"/>
    </row>
    <row r="372" spans="2:151" s="849" customFormat="1" ht="11.4">
      <c r="B372" s="904"/>
      <c r="C372" s="1034"/>
      <c r="D372" s="904"/>
      <c r="G372" s="1062" t="s">
        <v>278</v>
      </c>
      <c r="H372" s="1050"/>
      <c r="I372" s="1050"/>
      <c r="J372" s="1063" t="e">
        <f>#REF!</f>
        <v>#REF!</v>
      </c>
      <c r="K372" s="1063" t="e">
        <f>#REF!</f>
        <v>#REF!</v>
      </c>
      <c r="L372" s="1063" t="e">
        <f>#REF!</f>
        <v>#REF!</v>
      </c>
      <c r="M372" s="1063" t="e">
        <f>#REF!</f>
        <v>#REF!</v>
      </c>
      <c r="N372" s="1063" t="e">
        <f>#REF!</f>
        <v>#REF!</v>
      </c>
      <c r="O372" s="1063" t="e">
        <f t="shared" si="6690"/>
        <v>#REF!</v>
      </c>
      <c r="P372" s="1050"/>
      <c r="AV372" s="846"/>
      <c r="BW372" s="878"/>
      <c r="BZ372" s="872"/>
      <c r="CA372" s="872"/>
      <c r="CB372" s="872"/>
      <c r="CC372" s="872"/>
      <c r="CV372" s="878"/>
      <c r="CW372" s="878"/>
      <c r="CZ372" s="872"/>
      <c r="DA372" s="872"/>
      <c r="DB372" s="872"/>
      <c r="DD372" s="872"/>
      <c r="EL372" s="265"/>
      <c r="EM372" s="846"/>
      <c r="EN372" s="846"/>
      <c r="EO372" s="846"/>
      <c r="EP372" s="846"/>
      <c r="EQ372" s="846"/>
      <c r="ER372" s="846"/>
      <c r="ES372" s="846"/>
      <c r="ET372" s="846"/>
      <c r="EU372" s="846"/>
    </row>
    <row r="373" spans="2:151" s="849" customFormat="1" ht="11.4">
      <c r="B373" s="904"/>
      <c r="C373" s="1034"/>
      <c r="D373" s="904"/>
      <c r="F373" s="878"/>
      <c r="G373" s="1062" t="s">
        <v>279</v>
      </c>
      <c r="H373" s="1050"/>
      <c r="I373" s="1050"/>
      <c r="J373" s="1063" t="e">
        <f>#REF!</f>
        <v>#REF!</v>
      </c>
      <c r="K373" s="1063" t="e">
        <f>#REF!</f>
        <v>#REF!</v>
      </c>
      <c r="L373" s="1063" t="e">
        <f>#REF!</f>
        <v>#REF!</v>
      </c>
      <c r="M373" s="1063" t="e">
        <f>#REF!</f>
        <v>#REF!</v>
      </c>
      <c r="N373" s="1063" t="e">
        <f>#REF!</f>
        <v>#REF!</v>
      </c>
      <c r="O373" s="1063" t="e">
        <f t="shared" si="6690"/>
        <v>#REF!</v>
      </c>
      <c r="P373" s="1050"/>
      <c r="T373" s="878"/>
      <c r="AV373" s="846"/>
      <c r="BK373" s="878"/>
      <c r="BO373" s="878"/>
      <c r="BW373" s="878"/>
      <c r="BZ373" s="872"/>
      <c r="CA373" s="872"/>
      <c r="CB373" s="872"/>
      <c r="CC373" s="872"/>
      <c r="CV373" s="878"/>
      <c r="CW373" s="878"/>
      <c r="CZ373" s="872"/>
      <c r="DA373" s="872"/>
      <c r="DB373" s="872"/>
      <c r="DD373" s="872"/>
      <c r="DE373" s="878"/>
      <c r="DF373" s="878"/>
      <c r="DG373" s="878"/>
      <c r="DJ373" s="878"/>
      <c r="DK373" s="878"/>
      <c r="DL373" s="878"/>
      <c r="DM373" s="878"/>
      <c r="DN373" s="878"/>
      <c r="DO373" s="878"/>
      <c r="DP373" s="878"/>
      <c r="DQ373" s="878"/>
      <c r="DR373" s="878"/>
      <c r="DS373" s="878"/>
      <c r="DT373" s="878"/>
      <c r="DU373" s="878"/>
      <c r="DV373" s="878"/>
      <c r="DW373" s="878"/>
      <c r="DX373" s="878"/>
      <c r="DY373" s="878"/>
      <c r="DZ373" s="878"/>
      <c r="EA373" s="878"/>
      <c r="EB373" s="878"/>
      <c r="EC373" s="878"/>
      <c r="ED373" s="878"/>
      <c r="EE373" s="878"/>
      <c r="EF373" s="878"/>
      <c r="EG373" s="878"/>
      <c r="EH373" s="878"/>
      <c r="EI373" s="878"/>
      <c r="EJ373" s="878"/>
      <c r="EK373" s="878"/>
      <c r="EL373" s="265"/>
      <c r="EM373" s="846"/>
      <c r="EN373" s="846"/>
      <c r="EO373" s="846"/>
      <c r="EP373" s="846"/>
      <c r="EQ373" s="846"/>
      <c r="ER373" s="846"/>
      <c r="ES373" s="846"/>
      <c r="ET373" s="846"/>
      <c r="EU373" s="846"/>
    </row>
    <row r="374" spans="2:151" s="849" customFormat="1" ht="11.4">
      <c r="B374" s="904"/>
      <c r="C374" s="1034"/>
      <c r="D374" s="904"/>
      <c r="G374" s="1062" t="s">
        <v>280</v>
      </c>
      <c r="H374" s="1050"/>
      <c r="I374" s="1050"/>
      <c r="J374" s="1063">
        <f>BE311</f>
        <v>0</v>
      </c>
      <c r="K374" s="1063">
        <f>CO311</f>
        <v>0</v>
      </c>
      <c r="L374" s="1063">
        <f>BN311</f>
        <v>0</v>
      </c>
      <c r="M374" s="1063">
        <f>BW311</f>
        <v>0</v>
      </c>
      <c r="N374" s="1063">
        <f>CF311</f>
        <v>0</v>
      </c>
      <c r="O374" s="1063">
        <f t="shared" ref="O374:O389" si="6691">SUM(J374:N374)</f>
        <v>0</v>
      </c>
      <c r="P374" s="1050"/>
      <c r="T374" s="920"/>
      <c r="W374" s="1064"/>
      <c r="AV374" s="846"/>
      <c r="BK374" s="920"/>
      <c r="BL374" s="920"/>
      <c r="BM374" s="920"/>
      <c r="BN374" s="920"/>
      <c r="BO374" s="920"/>
      <c r="BP374" s="920"/>
      <c r="BQ374" s="920"/>
      <c r="BR374" s="920"/>
      <c r="BS374" s="920"/>
      <c r="BT374" s="920"/>
      <c r="BU374" s="920"/>
      <c r="BV374" s="920"/>
      <c r="BW374" s="878"/>
      <c r="BZ374" s="872"/>
      <c r="CA374" s="872"/>
      <c r="CB374" s="872"/>
      <c r="CC374" s="872"/>
      <c r="CV374" s="878"/>
      <c r="CW374" s="878"/>
      <c r="CZ374" s="1065"/>
      <c r="DA374" s="1065"/>
      <c r="DB374" s="1065"/>
      <c r="DD374" s="1065"/>
      <c r="DE374" s="878"/>
      <c r="DF374" s="878"/>
      <c r="DG374" s="878"/>
      <c r="DL374" s="920"/>
      <c r="DM374" s="920"/>
      <c r="DN374" s="920"/>
      <c r="DO374" s="920"/>
      <c r="DP374" s="920"/>
      <c r="DQ374" s="920"/>
      <c r="DR374" s="920"/>
      <c r="DS374" s="920"/>
      <c r="DT374" s="920"/>
      <c r="DU374" s="920"/>
      <c r="DV374" s="920"/>
      <c r="DW374" s="920"/>
      <c r="DX374" s="920"/>
      <c r="DY374" s="920"/>
      <c r="DZ374" s="920"/>
      <c r="EA374" s="920"/>
      <c r="EB374" s="920"/>
      <c r="EC374" s="920"/>
      <c r="ED374" s="920"/>
      <c r="EE374" s="920"/>
      <c r="EF374" s="920"/>
      <c r="EG374" s="920"/>
      <c r="EH374" s="920"/>
      <c r="EI374" s="920"/>
      <c r="EJ374" s="920"/>
      <c r="EK374" s="920"/>
      <c r="EL374" s="265"/>
      <c r="EM374" s="891"/>
      <c r="EN374" s="891"/>
      <c r="EO374" s="891"/>
      <c r="EP374" s="891"/>
      <c r="EQ374" s="891"/>
      <c r="ER374" s="891"/>
      <c r="ES374" s="891"/>
      <c r="ET374" s="846"/>
      <c r="EU374" s="846"/>
    </row>
    <row r="375" spans="2:151" s="849" customFormat="1" ht="11.4">
      <c r="B375" s="904"/>
      <c r="C375" s="1034"/>
      <c r="D375" s="904"/>
      <c r="G375" s="1062" t="s">
        <v>281</v>
      </c>
      <c r="H375" s="1050"/>
      <c r="I375" s="1050"/>
      <c r="J375" s="1063">
        <f>BE312</f>
        <v>0</v>
      </c>
      <c r="K375" s="1063">
        <f>CO312</f>
        <v>0</v>
      </c>
      <c r="L375" s="1063">
        <f>BN312</f>
        <v>0</v>
      </c>
      <c r="M375" s="1063">
        <f>BW312</f>
        <v>0</v>
      </c>
      <c r="N375" s="1063">
        <f>CF312</f>
        <v>0</v>
      </c>
      <c r="O375" s="1063">
        <f t="shared" si="6691"/>
        <v>0</v>
      </c>
      <c r="P375" s="1050"/>
      <c r="T375" s="920"/>
      <c r="AV375" s="846"/>
      <c r="BK375" s="920"/>
      <c r="BL375" s="920"/>
      <c r="BM375" s="920"/>
      <c r="BN375" s="920"/>
      <c r="BO375" s="920"/>
      <c r="BP375" s="920"/>
      <c r="BQ375" s="920"/>
      <c r="BR375" s="920"/>
      <c r="BS375" s="920"/>
      <c r="BT375" s="920"/>
      <c r="BU375" s="920"/>
      <c r="BV375" s="920"/>
      <c r="BW375" s="878"/>
      <c r="BZ375" s="872"/>
      <c r="CA375" s="872"/>
      <c r="CB375" s="872"/>
      <c r="CC375" s="872"/>
      <c r="CV375" s="878"/>
      <c r="CW375" s="878"/>
      <c r="CZ375" s="1065"/>
      <c r="DA375" s="1065"/>
      <c r="DB375" s="1065"/>
      <c r="DD375" s="1065"/>
      <c r="DE375" s="878"/>
      <c r="DF375" s="878"/>
      <c r="DG375" s="878"/>
      <c r="DL375" s="920"/>
      <c r="DM375" s="920"/>
      <c r="DN375" s="920"/>
      <c r="DO375" s="920"/>
      <c r="DP375" s="920"/>
      <c r="DQ375" s="920"/>
      <c r="DR375" s="920"/>
      <c r="DS375" s="920"/>
      <c r="DT375" s="920"/>
      <c r="DU375" s="920"/>
      <c r="DV375" s="920"/>
      <c r="DW375" s="920"/>
      <c r="DX375" s="920"/>
      <c r="DY375" s="920"/>
      <c r="DZ375" s="920"/>
      <c r="EA375" s="920"/>
      <c r="EB375" s="920"/>
      <c r="EC375" s="920"/>
      <c r="ED375" s="920"/>
      <c r="EE375" s="920"/>
      <c r="EF375" s="920"/>
      <c r="EG375" s="920"/>
      <c r="EH375" s="920"/>
      <c r="EI375" s="920"/>
      <c r="EJ375" s="920"/>
      <c r="EK375" s="920"/>
      <c r="EL375" s="265"/>
      <c r="EM375" s="891"/>
      <c r="EN375" s="891"/>
      <c r="EO375" s="891"/>
      <c r="EP375" s="891"/>
      <c r="EQ375" s="891"/>
      <c r="ER375" s="891"/>
      <c r="ES375" s="891"/>
      <c r="ET375" s="846"/>
      <c r="EU375" s="846"/>
    </row>
    <row r="376" spans="2:151" s="849" customFormat="1" ht="11.4">
      <c r="B376" s="904"/>
      <c r="C376" s="1034"/>
      <c r="D376" s="904"/>
      <c r="F376" s="878"/>
      <c r="G376" s="1062" t="s">
        <v>282</v>
      </c>
      <c r="H376" s="1050"/>
      <c r="I376" s="1050"/>
      <c r="J376" s="1063" t="e">
        <f>#REF!</f>
        <v>#REF!</v>
      </c>
      <c r="K376" s="1063" t="e">
        <f>#REF!</f>
        <v>#REF!</v>
      </c>
      <c r="L376" s="1063" t="e">
        <f>#REF!</f>
        <v>#REF!</v>
      </c>
      <c r="M376" s="1063" t="e">
        <f>#REF!</f>
        <v>#REF!</v>
      </c>
      <c r="N376" s="1063" t="e">
        <f>#REF!</f>
        <v>#REF!</v>
      </c>
      <c r="O376" s="1063" t="e">
        <f t="shared" si="6691"/>
        <v>#REF!</v>
      </c>
      <c r="P376" s="1050"/>
      <c r="AV376" s="846"/>
      <c r="BO376" s="878"/>
      <c r="BW376" s="878"/>
      <c r="BZ376" s="872"/>
      <c r="CA376" s="872"/>
      <c r="CB376" s="872"/>
      <c r="CC376" s="872"/>
      <c r="CV376" s="878"/>
      <c r="CW376" s="878"/>
      <c r="CZ376" s="1060"/>
      <c r="DA376" s="1060"/>
      <c r="DB376" s="1060"/>
      <c r="DD376" s="1060"/>
      <c r="DE376" s="878"/>
      <c r="DF376" s="878"/>
      <c r="DG376" s="878"/>
      <c r="EL376" s="265"/>
      <c r="EM376" s="846"/>
      <c r="EN376" s="846"/>
      <c r="EO376" s="846"/>
      <c r="EP376" s="846"/>
      <c r="EQ376" s="846"/>
      <c r="ER376" s="846"/>
      <c r="ES376" s="846"/>
      <c r="ET376" s="846"/>
      <c r="EU376" s="846"/>
    </row>
    <row r="377" spans="2:151" s="849" customFormat="1" ht="11.4">
      <c r="B377" s="904"/>
      <c r="C377" s="1034"/>
      <c r="D377" s="904"/>
      <c r="F377" s="878"/>
      <c r="G377" s="1062" t="s">
        <v>189</v>
      </c>
      <c r="H377" s="1050"/>
      <c r="I377" s="1050"/>
      <c r="J377" s="1063">
        <f>BE313</f>
        <v>0</v>
      </c>
      <c r="K377" s="1063">
        <f>CO313</f>
        <v>0</v>
      </c>
      <c r="L377" s="1063">
        <f>BN313</f>
        <v>0</v>
      </c>
      <c r="M377" s="1063">
        <f>BW313</f>
        <v>0</v>
      </c>
      <c r="N377" s="1063">
        <f>CF313</f>
        <v>0</v>
      </c>
      <c r="O377" s="1063">
        <f t="shared" si="6691"/>
        <v>0</v>
      </c>
      <c r="P377" s="1050"/>
      <c r="T377" s="878"/>
      <c r="AV377" s="846"/>
      <c r="BK377" s="878"/>
      <c r="BO377" s="878"/>
      <c r="BW377" s="878"/>
      <c r="BZ377" s="872"/>
      <c r="CA377" s="872"/>
      <c r="CB377" s="872"/>
      <c r="CC377" s="872"/>
      <c r="CV377" s="878"/>
      <c r="CW377" s="878"/>
      <c r="CZ377" s="872"/>
      <c r="DA377" s="872"/>
      <c r="DB377" s="872"/>
      <c r="DC377" s="872"/>
      <c r="DD377" s="872"/>
      <c r="DE377" s="878"/>
      <c r="DF377" s="878"/>
      <c r="DG377" s="878"/>
      <c r="EL377" s="265"/>
      <c r="EM377" s="846"/>
      <c r="EN377" s="846"/>
      <c r="EO377" s="846"/>
      <c r="EP377" s="846"/>
      <c r="EQ377" s="846"/>
      <c r="ER377" s="846"/>
      <c r="ES377" s="846"/>
      <c r="ET377" s="846"/>
      <c r="EU377" s="846"/>
    </row>
    <row r="378" spans="2:151" s="849" customFormat="1" ht="11.4">
      <c r="B378" s="904"/>
      <c r="C378" s="1034"/>
      <c r="D378" s="904"/>
      <c r="F378" s="878"/>
      <c r="G378" s="1062" t="s">
        <v>283</v>
      </c>
      <c r="H378" s="1050"/>
      <c r="I378" s="1050"/>
      <c r="J378" s="1063" t="e">
        <f>#REF!</f>
        <v>#REF!</v>
      </c>
      <c r="K378" s="1063" t="e">
        <f>#REF!</f>
        <v>#REF!</v>
      </c>
      <c r="L378" s="1063" t="e">
        <f>#REF!</f>
        <v>#REF!</v>
      </c>
      <c r="M378" s="1063" t="e">
        <f>#REF!</f>
        <v>#REF!</v>
      </c>
      <c r="N378" s="1063" t="e">
        <f>#REF!</f>
        <v>#REF!</v>
      </c>
      <c r="O378" s="1063" t="e">
        <f t="shared" si="6691"/>
        <v>#REF!</v>
      </c>
      <c r="P378" s="1050"/>
      <c r="T378" s="878"/>
      <c r="AV378" s="846"/>
      <c r="BK378" s="878"/>
      <c r="BO378" s="878"/>
      <c r="BW378" s="878"/>
      <c r="BZ378" s="872"/>
      <c r="CA378" s="872"/>
      <c r="CB378" s="872"/>
      <c r="CC378" s="872"/>
      <c r="CV378" s="878"/>
      <c r="CW378" s="878"/>
      <c r="CZ378" s="872"/>
      <c r="DA378" s="872"/>
      <c r="DB378" s="872"/>
      <c r="DC378" s="872"/>
      <c r="DD378" s="872"/>
      <c r="DE378" s="878"/>
      <c r="DF378" s="878"/>
      <c r="DG378" s="878"/>
      <c r="EL378" s="265"/>
      <c r="EM378" s="846"/>
      <c r="EN378" s="846"/>
      <c r="EO378" s="846"/>
      <c r="EP378" s="846"/>
      <c r="EQ378" s="846"/>
      <c r="ER378" s="846"/>
      <c r="ES378" s="846"/>
      <c r="ET378" s="846"/>
      <c r="EU378" s="846"/>
    </row>
    <row r="379" spans="2:151" s="849" customFormat="1" ht="11.4">
      <c r="B379" s="904"/>
      <c r="C379" s="1034"/>
      <c r="D379" s="904"/>
      <c r="F379" s="878"/>
      <c r="G379" s="1062"/>
      <c r="H379" s="1050"/>
      <c r="I379" s="1050"/>
      <c r="J379" s="1063" t="e">
        <f>#REF!</f>
        <v>#REF!</v>
      </c>
      <c r="K379" s="1063" t="e">
        <f>#REF!</f>
        <v>#REF!</v>
      </c>
      <c r="L379" s="1063" t="e">
        <f>#REF!</f>
        <v>#REF!</v>
      </c>
      <c r="M379" s="1063" t="e">
        <f>#REF!</f>
        <v>#REF!</v>
      </c>
      <c r="N379" s="1063" t="e">
        <f>#REF!</f>
        <v>#REF!</v>
      </c>
      <c r="O379" s="1063" t="e">
        <f t="shared" si="6691"/>
        <v>#REF!</v>
      </c>
      <c r="P379" s="1050"/>
      <c r="T379" s="878"/>
      <c r="AV379" s="846"/>
      <c r="BK379" s="878"/>
      <c r="BO379" s="878"/>
      <c r="BW379" s="878"/>
      <c r="BZ379" s="872"/>
      <c r="CA379" s="872"/>
      <c r="CB379" s="872"/>
      <c r="CC379" s="872"/>
      <c r="CV379" s="878"/>
      <c r="CW379" s="878"/>
      <c r="CZ379" s="872"/>
      <c r="DA379" s="872"/>
      <c r="DB379" s="872"/>
      <c r="DC379" s="872"/>
      <c r="DD379" s="872"/>
      <c r="DE379" s="878"/>
      <c r="DF379" s="878"/>
      <c r="DG379" s="878"/>
      <c r="EL379" s="265"/>
      <c r="EM379" s="846"/>
      <c r="EN379" s="846"/>
      <c r="EO379" s="846"/>
      <c r="EP379" s="846"/>
      <c r="EQ379" s="846"/>
      <c r="ER379" s="846"/>
      <c r="ES379" s="846"/>
      <c r="ET379" s="846"/>
      <c r="EU379" s="846"/>
    </row>
    <row r="380" spans="2:151" s="849" customFormat="1" ht="11.4">
      <c r="B380" s="904"/>
      <c r="C380" s="1034"/>
      <c r="D380" s="904"/>
      <c r="F380" s="878"/>
      <c r="G380" s="1062" t="s">
        <v>285</v>
      </c>
      <c r="H380" s="1050"/>
      <c r="I380" s="1050"/>
      <c r="J380" s="1063">
        <f>BE314</f>
        <v>0</v>
      </c>
      <c r="K380" s="1063">
        <f>CO314</f>
        <v>0</v>
      </c>
      <c r="L380" s="1063">
        <f>BN314</f>
        <v>0</v>
      </c>
      <c r="M380" s="1063">
        <f>BW314</f>
        <v>0</v>
      </c>
      <c r="N380" s="1063">
        <f>CF314</f>
        <v>0</v>
      </c>
      <c r="O380" s="1063">
        <f t="shared" si="6691"/>
        <v>0</v>
      </c>
      <c r="P380" s="1050"/>
      <c r="T380" s="878"/>
      <c r="AV380" s="846"/>
      <c r="BK380" s="878"/>
      <c r="BO380" s="878"/>
      <c r="BW380" s="878"/>
      <c r="BZ380" s="872"/>
      <c r="CA380" s="872"/>
      <c r="CB380" s="872"/>
      <c r="CC380" s="872"/>
      <c r="CV380" s="878"/>
      <c r="CW380" s="878"/>
      <c r="CZ380" s="872"/>
      <c r="DA380" s="872"/>
      <c r="DB380" s="872"/>
      <c r="DC380" s="872"/>
      <c r="DD380" s="872"/>
      <c r="DE380" s="878"/>
      <c r="DF380" s="878"/>
      <c r="DG380" s="878"/>
      <c r="EL380" s="265"/>
      <c r="EM380" s="846"/>
      <c r="EN380" s="846"/>
      <c r="EO380" s="846"/>
      <c r="EP380" s="846"/>
      <c r="EQ380" s="846"/>
      <c r="ER380" s="846"/>
      <c r="ES380" s="846"/>
      <c r="ET380" s="846"/>
      <c r="EU380" s="846"/>
    </row>
    <row r="381" spans="2:151" s="849" customFormat="1" ht="11.4">
      <c r="B381" s="904"/>
      <c r="C381" s="1019"/>
      <c r="D381" s="835"/>
      <c r="E381" s="846"/>
      <c r="F381" s="878"/>
      <c r="G381" s="1062" t="s">
        <v>286</v>
      </c>
      <c r="H381" s="1050"/>
      <c r="I381" s="1050"/>
      <c r="J381" s="1063" t="e">
        <f>#REF!</f>
        <v>#REF!</v>
      </c>
      <c r="K381" s="1063" t="e">
        <f>#REF!</f>
        <v>#REF!</v>
      </c>
      <c r="L381" s="1063" t="e">
        <f>#REF!</f>
        <v>#REF!</v>
      </c>
      <c r="M381" s="1063" t="e">
        <f>#REF!</f>
        <v>#REF!</v>
      </c>
      <c r="N381" s="1063" t="e">
        <f>#REF!</f>
        <v>#REF!</v>
      </c>
      <c r="O381" s="1063" t="e">
        <f t="shared" si="6691"/>
        <v>#REF!</v>
      </c>
      <c r="P381" s="1050"/>
      <c r="T381" s="878"/>
      <c r="AV381" s="846"/>
      <c r="BK381" s="878"/>
      <c r="BO381" s="878"/>
      <c r="BW381" s="878"/>
      <c r="BZ381" s="872"/>
      <c r="CA381" s="872"/>
      <c r="CB381" s="872"/>
      <c r="CC381" s="872"/>
      <c r="CV381" s="878"/>
      <c r="CW381" s="878"/>
      <c r="CZ381" s="872"/>
      <c r="DA381" s="872"/>
      <c r="DB381" s="872"/>
      <c r="DC381" s="872"/>
      <c r="DD381" s="872"/>
      <c r="DE381" s="878"/>
      <c r="DF381" s="878"/>
      <c r="DG381" s="878"/>
      <c r="EL381" s="265"/>
      <c r="EM381" s="846"/>
      <c r="EN381" s="846"/>
      <c r="EO381" s="846"/>
      <c r="EP381" s="846"/>
      <c r="EQ381" s="846"/>
      <c r="ER381" s="846"/>
      <c r="ES381" s="846"/>
      <c r="ET381" s="846"/>
      <c r="EU381" s="846"/>
    </row>
    <row r="382" spans="2:151" s="849" customFormat="1" ht="11.4">
      <c r="B382" s="904"/>
      <c r="C382" s="1019"/>
      <c r="D382" s="835"/>
      <c r="E382" s="846"/>
      <c r="F382" s="878"/>
      <c r="G382" s="1062" t="s">
        <v>287</v>
      </c>
      <c r="H382" s="1050"/>
      <c r="I382" s="1050"/>
      <c r="J382" s="1063" t="e">
        <f>#REF!</f>
        <v>#REF!</v>
      </c>
      <c r="K382" s="1063" t="e">
        <f>#REF!</f>
        <v>#REF!</v>
      </c>
      <c r="L382" s="1063" t="e">
        <f>#REF!</f>
        <v>#REF!</v>
      </c>
      <c r="M382" s="1063" t="e">
        <f>#REF!</f>
        <v>#REF!</v>
      </c>
      <c r="N382" s="1063" t="e">
        <f>#REF!</f>
        <v>#REF!</v>
      </c>
      <c r="O382" s="1063" t="e">
        <f t="shared" si="6691"/>
        <v>#REF!</v>
      </c>
      <c r="P382" s="1050"/>
      <c r="T382" s="878"/>
      <c r="AV382" s="846"/>
      <c r="BK382" s="878"/>
      <c r="BO382" s="878"/>
      <c r="BW382" s="878"/>
      <c r="BZ382" s="872"/>
      <c r="CA382" s="872"/>
      <c r="CB382" s="872"/>
      <c r="CC382" s="872"/>
      <c r="CV382" s="878"/>
      <c r="CW382" s="878"/>
      <c r="CZ382" s="872"/>
      <c r="DA382" s="872"/>
      <c r="DB382" s="872"/>
      <c r="DC382" s="872"/>
      <c r="DD382" s="872"/>
      <c r="DE382" s="878"/>
      <c r="DF382" s="878"/>
      <c r="DG382" s="878"/>
      <c r="EL382" s="265"/>
      <c r="EM382" s="846"/>
      <c r="EN382" s="846"/>
      <c r="EO382" s="846"/>
      <c r="EP382" s="846"/>
      <c r="EQ382" s="846"/>
      <c r="ER382" s="846"/>
      <c r="ES382" s="846"/>
      <c r="ET382" s="846"/>
      <c r="EU382" s="846"/>
    </row>
    <row r="383" spans="2:151" s="849" customFormat="1" ht="11.4">
      <c r="B383" s="904"/>
      <c r="C383" s="1019"/>
      <c r="D383" s="835"/>
      <c r="E383" s="846"/>
      <c r="F383" s="878"/>
      <c r="G383" s="1062" t="s">
        <v>258</v>
      </c>
      <c r="H383" s="1050"/>
      <c r="I383" s="1050"/>
      <c r="J383" s="1063" t="e">
        <f>#REF!</f>
        <v>#REF!</v>
      </c>
      <c r="K383" s="1063" t="e">
        <f>#REF!</f>
        <v>#REF!</v>
      </c>
      <c r="L383" s="1063" t="e">
        <f>#REF!</f>
        <v>#REF!</v>
      </c>
      <c r="M383" s="1063" t="e">
        <f>#REF!</f>
        <v>#REF!</v>
      </c>
      <c r="N383" s="1063" t="e">
        <f>#REF!</f>
        <v>#REF!</v>
      </c>
      <c r="O383" s="1063" t="e">
        <f t="shared" si="6691"/>
        <v>#REF!</v>
      </c>
      <c r="P383" s="1050"/>
      <c r="T383" s="878"/>
      <c r="AV383" s="846"/>
      <c r="BK383" s="878"/>
      <c r="BO383" s="878"/>
      <c r="BW383" s="878"/>
      <c r="BZ383" s="872"/>
      <c r="CA383" s="872"/>
      <c r="CB383" s="872"/>
      <c r="CC383" s="872"/>
      <c r="CV383" s="878"/>
      <c r="CW383" s="878"/>
      <c r="CZ383" s="872"/>
      <c r="DA383" s="872"/>
      <c r="DB383" s="872"/>
      <c r="DC383" s="872"/>
      <c r="DD383" s="872"/>
      <c r="DE383" s="878"/>
      <c r="DF383" s="878"/>
      <c r="DG383" s="878"/>
      <c r="EL383" s="265"/>
      <c r="EM383" s="846"/>
      <c r="EN383" s="846"/>
      <c r="EO383" s="846"/>
      <c r="EP383" s="846"/>
      <c r="EQ383" s="846"/>
      <c r="ER383" s="846"/>
      <c r="ES383" s="846"/>
      <c r="ET383" s="846"/>
      <c r="EU383" s="846"/>
    </row>
    <row r="384" spans="2:151" s="849" customFormat="1" ht="11.4">
      <c r="B384" s="904"/>
      <c r="C384" s="1019"/>
      <c r="D384" s="835"/>
      <c r="E384" s="846"/>
      <c r="F384" s="878"/>
      <c r="G384" s="1062" t="s">
        <v>259</v>
      </c>
      <c r="H384" s="1050"/>
      <c r="I384" s="1050"/>
      <c r="J384" s="1063" t="e">
        <f>#REF!</f>
        <v>#REF!</v>
      </c>
      <c r="K384" s="1063" t="e">
        <f>#REF!</f>
        <v>#REF!</v>
      </c>
      <c r="L384" s="1063" t="e">
        <f>#REF!</f>
        <v>#REF!</v>
      </c>
      <c r="M384" s="1063" t="e">
        <f>#REF!</f>
        <v>#REF!</v>
      </c>
      <c r="N384" s="1063" t="e">
        <f>#REF!</f>
        <v>#REF!</v>
      </c>
      <c r="O384" s="1063" t="e">
        <f>SUM(J384:N384)</f>
        <v>#REF!</v>
      </c>
      <c r="P384" s="1050"/>
      <c r="AV384" s="846"/>
      <c r="BO384" s="878"/>
      <c r="BW384" s="878"/>
      <c r="BZ384" s="872"/>
      <c r="CA384" s="872"/>
      <c r="CB384" s="872"/>
      <c r="CC384" s="872"/>
      <c r="CV384" s="878"/>
      <c r="CW384" s="878"/>
      <c r="CZ384" s="872"/>
      <c r="DA384" s="872"/>
      <c r="DB384" s="872"/>
      <c r="DC384" s="872"/>
      <c r="DD384" s="872"/>
      <c r="DH384" s="878"/>
      <c r="EL384" s="265"/>
      <c r="EM384" s="846"/>
      <c r="EN384" s="846"/>
      <c r="EO384" s="846"/>
      <c r="EP384" s="846"/>
      <c r="EQ384" s="846"/>
      <c r="ER384" s="846"/>
      <c r="ES384" s="846"/>
      <c r="ET384" s="846"/>
      <c r="EU384" s="846"/>
    </row>
    <row r="385" spans="2:151" s="849" customFormat="1" ht="11.4">
      <c r="B385" s="904"/>
      <c r="C385" s="1019"/>
      <c r="D385" s="835"/>
      <c r="E385" s="846"/>
      <c r="F385" s="878"/>
      <c r="G385" s="1062" t="s">
        <v>260</v>
      </c>
      <c r="H385" s="1050"/>
      <c r="I385" s="1050"/>
      <c r="J385" s="1063" t="e">
        <f>#REF!</f>
        <v>#REF!</v>
      </c>
      <c r="K385" s="1063" t="e">
        <f>#REF!</f>
        <v>#REF!</v>
      </c>
      <c r="L385" s="1063" t="e">
        <f>#REF!</f>
        <v>#REF!</v>
      </c>
      <c r="M385" s="1063" t="e">
        <f>#REF!</f>
        <v>#REF!</v>
      </c>
      <c r="N385" s="1063" t="e">
        <f>#REF!</f>
        <v>#REF!</v>
      </c>
      <c r="O385" s="1063" t="e">
        <f>SUM(J385:N385)</f>
        <v>#REF!</v>
      </c>
      <c r="P385" s="1050"/>
      <c r="AV385" s="846"/>
      <c r="BO385" s="878"/>
      <c r="BW385" s="878"/>
      <c r="BZ385" s="872"/>
      <c r="CA385" s="872"/>
      <c r="CB385" s="872"/>
      <c r="CC385" s="872"/>
      <c r="CV385" s="878"/>
      <c r="CW385" s="878"/>
      <c r="CZ385" s="872"/>
      <c r="DA385" s="872"/>
      <c r="DB385" s="872"/>
      <c r="DC385" s="872"/>
      <c r="DD385" s="872"/>
      <c r="DH385" s="878"/>
      <c r="EL385" s="265"/>
      <c r="EM385" s="846"/>
      <c r="EN385" s="846"/>
      <c r="EO385" s="846"/>
      <c r="EP385" s="846"/>
      <c r="EQ385" s="846"/>
      <c r="ER385" s="846"/>
      <c r="ES385" s="846"/>
      <c r="ET385" s="846"/>
      <c r="EU385" s="846"/>
    </row>
    <row r="386" spans="2:151" s="849" customFormat="1" ht="11.4">
      <c r="B386" s="904"/>
      <c r="C386" s="1019"/>
      <c r="D386" s="835"/>
      <c r="E386" s="846"/>
      <c r="F386" s="878"/>
      <c r="G386" s="1062" t="s">
        <v>261</v>
      </c>
      <c r="H386" s="1050"/>
      <c r="I386" s="1050"/>
      <c r="J386" s="1063" t="e">
        <f>#REF!</f>
        <v>#REF!</v>
      </c>
      <c r="K386" s="1063" t="e">
        <f>#REF!</f>
        <v>#REF!</v>
      </c>
      <c r="L386" s="1063" t="e">
        <f>#REF!</f>
        <v>#REF!</v>
      </c>
      <c r="M386" s="1063" t="e">
        <f>#REF!</f>
        <v>#REF!</v>
      </c>
      <c r="N386" s="1063" t="e">
        <f>#REF!</f>
        <v>#REF!</v>
      </c>
      <c r="O386" s="1063" t="e">
        <f>SUM(J386:N386)</f>
        <v>#REF!</v>
      </c>
      <c r="P386" s="1050"/>
      <c r="T386" s="878"/>
      <c r="AV386" s="846"/>
      <c r="BK386" s="878"/>
      <c r="BL386" s="878"/>
      <c r="BM386" s="878"/>
      <c r="BN386" s="878"/>
      <c r="BO386" s="878"/>
      <c r="BP386" s="878"/>
      <c r="BQ386" s="878"/>
      <c r="BR386" s="878"/>
      <c r="BS386" s="878"/>
      <c r="BT386" s="878"/>
      <c r="BU386" s="878"/>
      <c r="BV386" s="878"/>
      <c r="BW386" s="878"/>
      <c r="BZ386" s="872"/>
      <c r="CA386" s="872"/>
      <c r="CB386" s="872"/>
      <c r="CC386" s="872"/>
      <c r="CV386" s="878"/>
      <c r="CW386" s="878"/>
      <c r="CZ386" s="872"/>
      <c r="DA386" s="872"/>
      <c r="DB386" s="872"/>
      <c r="DC386" s="872"/>
      <c r="DD386" s="872"/>
      <c r="EL386" s="265"/>
      <c r="EM386" s="846"/>
      <c r="EN386" s="846"/>
      <c r="EO386" s="846"/>
      <c r="EP386" s="846"/>
      <c r="EQ386" s="846"/>
      <c r="ER386" s="846"/>
      <c r="ES386" s="846"/>
      <c r="ET386" s="846"/>
      <c r="EU386" s="846"/>
    </row>
    <row r="387" spans="2:151" s="849" customFormat="1" ht="11.4">
      <c r="B387" s="904"/>
      <c r="C387" s="1019"/>
      <c r="D387" s="835"/>
      <c r="E387" s="846"/>
      <c r="F387" s="878"/>
      <c r="G387" s="1062" t="s">
        <v>262</v>
      </c>
      <c r="H387" s="1050"/>
      <c r="I387" s="1050"/>
      <c r="J387" s="1063" t="e">
        <f>#REF!</f>
        <v>#REF!</v>
      </c>
      <c r="K387" s="1063" t="e">
        <f>#REF!</f>
        <v>#REF!</v>
      </c>
      <c r="L387" s="1063" t="e">
        <f>#REF!</f>
        <v>#REF!</v>
      </c>
      <c r="M387" s="1063" t="e">
        <f>#REF!</f>
        <v>#REF!</v>
      </c>
      <c r="N387" s="1063" t="e">
        <f>#REF!</f>
        <v>#REF!</v>
      </c>
      <c r="O387" s="1063" t="e">
        <f>SUM(J387:N387)</f>
        <v>#REF!</v>
      </c>
      <c r="P387" s="1050"/>
      <c r="T387" s="878"/>
      <c r="AV387" s="846"/>
      <c r="BK387" s="878"/>
      <c r="BL387" s="878"/>
      <c r="BM387" s="878"/>
      <c r="BN387" s="878"/>
      <c r="BO387" s="878"/>
      <c r="BP387" s="878"/>
      <c r="BQ387" s="878"/>
      <c r="BR387" s="878"/>
      <c r="BS387" s="878"/>
      <c r="BT387" s="878"/>
      <c r="BU387" s="878"/>
      <c r="BV387" s="878"/>
      <c r="BW387" s="878"/>
      <c r="BZ387" s="872"/>
      <c r="CA387" s="872"/>
      <c r="CB387" s="872"/>
      <c r="CC387" s="872"/>
      <c r="CV387" s="878"/>
      <c r="CW387" s="878"/>
      <c r="CZ387" s="872"/>
      <c r="DA387" s="872"/>
      <c r="DB387" s="872"/>
      <c r="DC387" s="872"/>
      <c r="DD387" s="872"/>
      <c r="EL387" s="265"/>
      <c r="EM387" s="846"/>
      <c r="EN387" s="846"/>
      <c r="EO387" s="846"/>
      <c r="EP387" s="846"/>
      <c r="EQ387" s="846"/>
      <c r="ER387" s="846"/>
      <c r="ES387" s="846"/>
      <c r="ET387" s="846"/>
      <c r="EU387" s="846"/>
    </row>
    <row r="388" spans="2:151" s="849" customFormat="1" ht="11.4">
      <c r="B388" s="904"/>
      <c r="C388" s="1019"/>
      <c r="D388" s="835"/>
      <c r="E388" s="846"/>
      <c r="F388" s="878"/>
      <c r="G388" s="1062" t="s">
        <v>263</v>
      </c>
      <c r="H388" s="1050"/>
      <c r="I388" s="1050"/>
      <c r="J388" s="1063" t="e">
        <f>#REF!</f>
        <v>#REF!</v>
      </c>
      <c r="K388" s="1063" t="e">
        <f>#REF!</f>
        <v>#REF!</v>
      </c>
      <c r="L388" s="1063" t="e">
        <f>#REF!</f>
        <v>#REF!</v>
      </c>
      <c r="M388" s="1063" t="e">
        <f>#REF!</f>
        <v>#REF!</v>
      </c>
      <c r="N388" s="1063" t="e">
        <f>#REF!</f>
        <v>#REF!</v>
      </c>
      <c r="O388" s="1063" t="e">
        <f>SUM(J388:N388)</f>
        <v>#REF!</v>
      </c>
      <c r="P388" s="1050"/>
      <c r="T388" s="878"/>
      <c r="AV388" s="846"/>
      <c r="BK388" s="878"/>
      <c r="BL388" s="878"/>
      <c r="BM388" s="878"/>
      <c r="BN388" s="878"/>
      <c r="BO388" s="878"/>
      <c r="BP388" s="878"/>
      <c r="BQ388" s="878"/>
      <c r="BR388" s="878"/>
      <c r="BS388" s="878"/>
      <c r="BT388" s="878"/>
      <c r="BU388" s="878"/>
      <c r="BV388" s="878"/>
      <c r="BW388" s="878"/>
      <c r="BZ388" s="872"/>
      <c r="CA388" s="872"/>
      <c r="CB388" s="872"/>
      <c r="CC388" s="872"/>
      <c r="CV388" s="878"/>
      <c r="CW388" s="878"/>
      <c r="CZ388" s="872"/>
      <c r="DA388" s="872"/>
      <c r="DB388" s="872"/>
      <c r="DC388" s="872"/>
      <c r="DD388" s="872"/>
      <c r="EL388" s="265"/>
      <c r="EM388" s="846"/>
      <c r="EN388" s="846"/>
      <c r="EO388" s="846"/>
      <c r="EP388" s="846"/>
      <c r="EQ388" s="846"/>
      <c r="ER388" s="846"/>
      <c r="ES388" s="846"/>
      <c r="ET388" s="846"/>
      <c r="EU388" s="846"/>
    </row>
    <row r="389" spans="2:151" s="849" customFormat="1" ht="11.4">
      <c r="B389" s="904"/>
      <c r="C389" s="1019"/>
      <c r="D389" s="835"/>
      <c r="E389" s="846"/>
      <c r="F389" s="878"/>
      <c r="G389" s="1062" t="s">
        <v>264</v>
      </c>
      <c r="H389" s="1050"/>
      <c r="I389" s="1050"/>
      <c r="J389" s="1063" t="e">
        <f>#REF!</f>
        <v>#REF!</v>
      </c>
      <c r="K389" s="1063" t="e">
        <f>#REF!</f>
        <v>#REF!</v>
      </c>
      <c r="L389" s="1063" t="e">
        <f>#REF!</f>
        <v>#REF!</v>
      </c>
      <c r="M389" s="1063" t="e">
        <f>#REF!</f>
        <v>#REF!</v>
      </c>
      <c r="N389" s="1063" t="e">
        <f>#REF!</f>
        <v>#REF!</v>
      </c>
      <c r="O389" s="1063" t="e">
        <f t="shared" si="6691"/>
        <v>#REF!</v>
      </c>
      <c r="P389" s="1050"/>
      <c r="T389" s="878"/>
      <c r="AV389" s="846"/>
      <c r="BK389" s="878"/>
      <c r="BL389" s="878"/>
      <c r="BM389" s="878"/>
      <c r="BN389" s="878"/>
      <c r="BO389" s="878"/>
      <c r="BP389" s="878"/>
      <c r="BQ389" s="878"/>
      <c r="BR389" s="878"/>
      <c r="BS389" s="878"/>
      <c r="BT389" s="878"/>
      <c r="BU389" s="878"/>
      <c r="BV389" s="878"/>
      <c r="BW389" s="878"/>
      <c r="BZ389" s="872"/>
      <c r="CA389" s="872"/>
      <c r="CB389" s="872"/>
      <c r="CC389" s="872"/>
      <c r="CV389" s="878"/>
      <c r="CW389" s="878"/>
      <c r="CZ389" s="872"/>
      <c r="DA389" s="872"/>
      <c r="DB389" s="872"/>
      <c r="DC389" s="872"/>
      <c r="DD389" s="872"/>
      <c r="EL389" s="265"/>
      <c r="EM389" s="846"/>
      <c r="EN389" s="846"/>
      <c r="EO389" s="846"/>
      <c r="EP389" s="846"/>
      <c r="EQ389" s="846"/>
      <c r="ER389" s="846"/>
      <c r="ES389" s="846"/>
      <c r="ET389" s="846"/>
      <c r="EU389" s="846"/>
    </row>
    <row r="390" spans="2:151" s="849" customFormat="1" ht="12" thickBot="1">
      <c r="B390" s="904"/>
      <c r="C390" s="1019"/>
      <c r="D390" s="835"/>
      <c r="E390" s="846"/>
      <c r="F390" s="878"/>
      <c r="G390" s="1062" t="s">
        <v>265</v>
      </c>
      <c r="H390" s="1050"/>
      <c r="I390" s="1050"/>
      <c r="J390" s="1066" t="e">
        <f t="shared" ref="J390:O390" si="6692">SUM(J366:J389)</f>
        <v>#REF!</v>
      </c>
      <c r="K390" s="1066" t="e">
        <f t="shared" si="6692"/>
        <v>#REF!</v>
      </c>
      <c r="L390" s="1066" t="e">
        <f t="shared" si="6692"/>
        <v>#REF!</v>
      </c>
      <c r="M390" s="1066" t="e">
        <f t="shared" si="6692"/>
        <v>#REF!</v>
      </c>
      <c r="N390" s="1066" t="e">
        <f t="shared" si="6692"/>
        <v>#REF!</v>
      </c>
      <c r="O390" s="1066" t="e">
        <f t="shared" si="6692"/>
        <v>#REF!</v>
      </c>
      <c r="P390" s="1050"/>
      <c r="T390" s="878"/>
      <c r="AV390" s="846"/>
      <c r="BK390" s="878"/>
      <c r="BL390" s="878"/>
      <c r="BM390" s="878"/>
      <c r="BN390" s="878"/>
      <c r="BO390" s="878"/>
      <c r="BP390" s="878"/>
      <c r="BQ390" s="878"/>
      <c r="BR390" s="878"/>
      <c r="BS390" s="878"/>
      <c r="BT390" s="878"/>
      <c r="BU390" s="878"/>
      <c r="BV390" s="878"/>
      <c r="BW390" s="878"/>
      <c r="BZ390" s="872"/>
      <c r="CA390" s="872"/>
      <c r="CB390" s="872"/>
      <c r="CC390" s="872"/>
      <c r="CV390" s="878"/>
      <c r="CW390" s="878"/>
      <c r="CZ390" s="872"/>
      <c r="DA390" s="872"/>
      <c r="DB390" s="872"/>
      <c r="DC390" s="872"/>
      <c r="DD390" s="872"/>
      <c r="EL390" s="265"/>
      <c r="EM390" s="846"/>
      <c r="EN390" s="846"/>
      <c r="EO390" s="846"/>
      <c r="EP390" s="846"/>
      <c r="EQ390" s="846"/>
      <c r="ER390" s="846"/>
      <c r="ES390" s="846"/>
      <c r="ET390" s="846"/>
      <c r="EU390" s="846"/>
    </row>
    <row r="391" spans="2:151" s="849" customFormat="1" ht="12" thickTop="1">
      <c r="B391" s="904"/>
      <c r="C391" s="1019"/>
      <c r="D391" s="835"/>
      <c r="E391" s="846"/>
      <c r="F391" s="878"/>
      <c r="G391" s="1050" t="s">
        <v>266</v>
      </c>
      <c r="H391" s="1050"/>
      <c r="I391" s="1050"/>
      <c r="J391" s="1063" t="e">
        <f>+J390-BE333</f>
        <v>#REF!</v>
      </c>
      <c r="K391" s="1063" t="e">
        <f>+K390-CO333</f>
        <v>#REF!</v>
      </c>
      <c r="L391" s="1063" t="e">
        <f>+L390-BN333</f>
        <v>#REF!</v>
      </c>
      <c r="M391" s="1063" t="e">
        <f>+M390-BW333</f>
        <v>#REF!</v>
      </c>
      <c r="N391" s="1063" t="e">
        <f>+N390-CF333</f>
        <v>#REF!</v>
      </c>
      <c r="O391" s="1050" t="e">
        <f>+O390-(+BE333+BN333+BW333+CF333+CO333)</f>
        <v>#REF!</v>
      </c>
      <c r="P391" s="1050"/>
      <c r="T391" s="878"/>
      <c r="AV391" s="846"/>
      <c r="BK391" s="878"/>
      <c r="BL391" s="878"/>
      <c r="BM391" s="878"/>
      <c r="BN391" s="878"/>
      <c r="BO391" s="878"/>
      <c r="BP391" s="878"/>
      <c r="BQ391" s="878"/>
      <c r="BR391" s="878"/>
      <c r="BS391" s="878"/>
      <c r="BT391" s="878"/>
      <c r="BU391" s="878"/>
      <c r="BV391" s="878"/>
      <c r="BW391" s="878"/>
      <c r="BZ391" s="872"/>
      <c r="CA391" s="872"/>
      <c r="CB391" s="872"/>
      <c r="CC391" s="872"/>
      <c r="CV391" s="878"/>
      <c r="CW391" s="878"/>
      <c r="CZ391" s="872"/>
      <c r="DA391" s="872"/>
      <c r="DB391" s="872"/>
      <c r="DC391" s="872"/>
      <c r="DD391" s="872"/>
      <c r="EL391" s="265"/>
      <c r="EM391" s="846"/>
      <c r="EN391" s="846"/>
      <c r="EO391" s="846"/>
      <c r="EP391" s="846"/>
      <c r="EQ391" s="846"/>
      <c r="ER391" s="846"/>
      <c r="ES391" s="846"/>
      <c r="ET391" s="846"/>
      <c r="EU391" s="846"/>
    </row>
    <row r="392" spans="2:151" s="849" customFormat="1" ht="11.4">
      <c r="B392" s="904"/>
      <c r="C392" s="1019"/>
      <c r="D392" s="835"/>
      <c r="E392" s="846"/>
      <c r="F392" s="878"/>
      <c r="G392" s="1062"/>
      <c r="H392" s="1050"/>
      <c r="I392" s="1050"/>
      <c r="J392" s="1063"/>
      <c r="K392" s="1050"/>
      <c r="L392" s="1063"/>
      <c r="M392" s="1063"/>
      <c r="N392" s="1063"/>
      <c r="O392" s="1050"/>
      <c r="P392" s="1050"/>
      <c r="T392" s="878"/>
      <c r="AV392" s="846"/>
      <c r="BK392" s="878"/>
      <c r="BL392" s="878"/>
      <c r="BM392" s="878"/>
      <c r="BN392" s="878"/>
      <c r="BO392" s="878"/>
      <c r="BP392" s="878"/>
      <c r="BQ392" s="878"/>
      <c r="BR392" s="878"/>
      <c r="BS392" s="878"/>
      <c r="BT392" s="878"/>
      <c r="BU392" s="878"/>
      <c r="BV392" s="878"/>
      <c r="BW392" s="878"/>
      <c r="BZ392" s="872"/>
      <c r="CA392" s="872"/>
      <c r="CB392" s="872"/>
      <c r="CC392" s="872"/>
      <c r="CV392" s="878"/>
      <c r="CW392" s="878"/>
      <c r="CZ392" s="872"/>
      <c r="DA392" s="872"/>
      <c r="DB392" s="872"/>
      <c r="DC392" s="872"/>
      <c r="DD392" s="872"/>
      <c r="EL392" s="265"/>
      <c r="EM392" s="846"/>
      <c r="EN392" s="846"/>
      <c r="EO392" s="846"/>
      <c r="EP392" s="846"/>
      <c r="EQ392" s="846"/>
      <c r="ER392" s="846"/>
      <c r="ES392" s="846"/>
      <c r="ET392" s="846"/>
      <c r="EU392" s="846"/>
    </row>
    <row r="393" spans="2:151" s="846" customFormat="1" ht="11.4" hidden="1">
      <c r="B393" s="835"/>
      <c r="C393" s="778"/>
      <c r="D393" s="835"/>
      <c r="F393" s="849"/>
      <c r="G393" s="1050"/>
      <c r="H393" s="1049"/>
      <c r="I393" s="1055"/>
      <c r="J393" s="1049"/>
      <c r="K393" s="1049"/>
      <c r="L393" s="1049"/>
      <c r="M393" s="1049"/>
      <c r="N393" s="1049"/>
      <c r="O393" s="1050"/>
      <c r="P393" s="1055"/>
      <c r="R393" s="849"/>
      <c r="T393" s="849"/>
      <c r="U393" s="849"/>
      <c r="V393" s="849"/>
      <c r="W393" s="849"/>
      <c r="X393" s="849"/>
      <c r="Y393" s="849"/>
      <c r="Z393" s="849"/>
      <c r="AA393" s="849"/>
      <c r="AB393" s="849"/>
      <c r="AC393" s="849"/>
      <c r="AD393" s="849"/>
      <c r="AE393" s="849"/>
      <c r="AF393" s="849"/>
      <c r="AG393" s="849"/>
      <c r="AH393" s="849"/>
      <c r="AI393" s="849"/>
      <c r="AJ393" s="849"/>
      <c r="AK393" s="849"/>
      <c r="AL393" s="849"/>
      <c r="AM393" s="849"/>
      <c r="AN393" s="849"/>
      <c r="AO393" s="849"/>
      <c r="AP393" s="849"/>
      <c r="AQ393" s="849"/>
      <c r="AR393" s="849"/>
      <c r="AS393" s="849"/>
      <c r="AT393" s="849"/>
      <c r="AU393" s="849"/>
      <c r="AW393" s="849"/>
      <c r="BK393" s="849"/>
      <c r="BL393" s="849"/>
      <c r="BM393" s="849"/>
      <c r="BN393" s="849"/>
      <c r="BO393" s="849"/>
      <c r="BP393" s="849"/>
      <c r="BQ393" s="849"/>
      <c r="BR393" s="849"/>
      <c r="BS393" s="849"/>
      <c r="BT393" s="849"/>
      <c r="BU393" s="849"/>
      <c r="BV393" s="849"/>
      <c r="BW393" s="849"/>
      <c r="BX393" s="849"/>
      <c r="BY393" s="849"/>
      <c r="BZ393" s="849"/>
      <c r="CA393" s="849"/>
      <c r="CB393" s="849"/>
      <c r="CC393" s="849"/>
      <c r="CD393" s="849"/>
      <c r="CE393" s="849"/>
      <c r="CF393" s="849"/>
      <c r="CG393" s="849"/>
      <c r="CH393" s="849"/>
      <c r="CI393" s="849"/>
      <c r="CJ393" s="849"/>
      <c r="CK393" s="849"/>
      <c r="CL393" s="849"/>
      <c r="CM393" s="849"/>
      <c r="CN393" s="849"/>
      <c r="CO393" s="849"/>
      <c r="CR393" s="849"/>
      <c r="CS393" s="849"/>
      <c r="CT393" s="849"/>
      <c r="CU393" s="849"/>
      <c r="CV393" s="849"/>
      <c r="CW393" s="849"/>
      <c r="CX393" s="849"/>
      <c r="CY393" s="849"/>
      <c r="CZ393" s="849"/>
      <c r="DA393" s="849"/>
      <c r="DB393" s="849"/>
      <c r="DC393" s="849"/>
      <c r="DD393" s="849"/>
      <c r="DE393" s="849"/>
      <c r="DF393" s="849"/>
      <c r="DG393" s="849"/>
      <c r="DH393" s="849"/>
      <c r="DI393" s="849"/>
      <c r="DJ393" s="849"/>
      <c r="DK393" s="849"/>
      <c r="DL393" s="849"/>
      <c r="DM393" s="849"/>
      <c r="DN393" s="849"/>
      <c r="DO393" s="849"/>
      <c r="DP393" s="849"/>
      <c r="DQ393" s="849"/>
      <c r="DR393" s="849"/>
      <c r="DS393" s="849"/>
      <c r="DT393" s="849"/>
      <c r="DU393" s="849"/>
      <c r="DV393" s="849"/>
      <c r="DW393" s="849"/>
      <c r="DX393" s="849"/>
      <c r="DY393" s="849"/>
      <c r="DZ393" s="849"/>
      <c r="EA393" s="849"/>
      <c r="EB393" s="849"/>
      <c r="EC393" s="849"/>
      <c r="ED393" s="849"/>
      <c r="EE393" s="849"/>
      <c r="EF393" s="849"/>
      <c r="EG393" s="849"/>
      <c r="EH393" s="849"/>
      <c r="EI393" s="849"/>
      <c r="EJ393" s="849"/>
      <c r="EL393" s="265"/>
    </row>
    <row r="394" spans="2:151" s="846" customFormat="1" ht="12" hidden="1">
      <c r="B394" s="835"/>
      <c r="C394" s="778"/>
      <c r="D394" s="835"/>
      <c r="G394" s="1054"/>
      <c r="H394" s="1050"/>
      <c r="I394" s="1055"/>
      <c r="J394" s="1063"/>
      <c r="K394" s="1049"/>
      <c r="L394" s="1063"/>
      <c r="M394" s="1063"/>
      <c r="N394" s="1063"/>
      <c r="O394" s="1063"/>
      <c r="P394" s="1050"/>
      <c r="R394" s="849"/>
      <c r="T394" s="849"/>
      <c r="U394" s="849"/>
      <c r="V394" s="849"/>
      <c r="W394" s="849"/>
      <c r="X394" s="849"/>
      <c r="Y394" s="849"/>
      <c r="Z394" s="849"/>
      <c r="AA394" s="849"/>
      <c r="AB394" s="849"/>
      <c r="AC394" s="849"/>
      <c r="AD394" s="849"/>
      <c r="AE394" s="849"/>
      <c r="AF394" s="849"/>
      <c r="AG394" s="849"/>
      <c r="AH394" s="849"/>
      <c r="AI394" s="849"/>
      <c r="AJ394" s="849"/>
      <c r="AK394" s="849"/>
      <c r="AL394" s="849"/>
      <c r="AM394" s="849"/>
      <c r="AN394" s="849"/>
      <c r="AO394" s="849"/>
      <c r="AP394" s="849"/>
      <c r="AQ394" s="849"/>
      <c r="AR394" s="849"/>
      <c r="AS394" s="849"/>
      <c r="AT394" s="849"/>
      <c r="AU394" s="849"/>
      <c r="BK394" s="849"/>
      <c r="BL394" s="849"/>
      <c r="BM394" s="849"/>
      <c r="BN394" s="849"/>
      <c r="BO394" s="849"/>
      <c r="BP394" s="849"/>
      <c r="BQ394" s="849"/>
      <c r="BR394" s="849"/>
      <c r="BS394" s="849"/>
      <c r="BT394" s="849"/>
      <c r="BU394" s="849"/>
      <c r="BV394" s="849"/>
      <c r="BW394" s="1053"/>
      <c r="BX394" s="849"/>
      <c r="BY394" s="849"/>
      <c r="BZ394" s="872"/>
      <c r="CA394" s="872"/>
      <c r="CB394" s="872"/>
      <c r="CC394" s="872"/>
      <c r="CD394" s="849"/>
      <c r="CE394" s="849"/>
      <c r="CF394" s="849"/>
      <c r="CG394" s="849"/>
      <c r="CH394" s="849"/>
      <c r="CI394" s="849"/>
      <c r="CJ394" s="849"/>
      <c r="CK394" s="849"/>
      <c r="CL394" s="849"/>
      <c r="CM394" s="849"/>
      <c r="CN394" s="849"/>
      <c r="CO394" s="849"/>
      <c r="CR394" s="849"/>
      <c r="CS394" s="849"/>
      <c r="CT394" s="849"/>
      <c r="CU394" s="849"/>
      <c r="CV394" s="849"/>
      <c r="CW394" s="849"/>
      <c r="CX394" s="849"/>
      <c r="CY394" s="849"/>
      <c r="CZ394" s="849"/>
      <c r="DA394" s="849"/>
      <c r="DB394" s="849"/>
      <c r="DC394" s="849"/>
      <c r="DD394" s="849"/>
      <c r="DE394" s="849"/>
      <c r="DF394" s="849"/>
      <c r="DG394" s="849"/>
      <c r="DH394" s="849"/>
      <c r="DI394" s="849"/>
      <c r="DJ394" s="849"/>
      <c r="DK394" s="849"/>
      <c r="DL394" s="849"/>
      <c r="DM394" s="849"/>
      <c r="DN394" s="849"/>
      <c r="DO394" s="849"/>
      <c r="DP394" s="849"/>
      <c r="DQ394" s="849"/>
      <c r="DR394" s="849"/>
      <c r="DS394" s="849"/>
      <c r="DT394" s="849"/>
      <c r="DU394" s="849"/>
      <c r="DV394" s="849"/>
      <c r="DW394" s="849"/>
      <c r="DX394" s="849"/>
      <c r="DY394" s="849"/>
      <c r="DZ394" s="849"/>
      <c r="EA394" s="849"/>
      <c r="EB394" s="849"/>
      <c r="EC394" s="849"/>
      <c r="ED394" s="849"/>
      <c r="EE394" s="849"/>
      <c r="EF394" s="849"/>
      <c r="EG394" s="849"/>
      <c r="EH394" s="849"/>
      <c r="EI394" s="849"/>
      <c r="EJ394" s="849"/>
      <c r="EK394" s="849"/>
      <c r="EL394" s="246"/>
    </row>
    <row r="395" spans="2:151" s="846" customFormat="1" ht="12" hidden="1" customHeight="1">
      <c r="B395" s="835"/>
      <c r="C395" s="778"/>
      <c r="D395" s="835"/>
      <c r="G395" s="1054" t="s">
        <v>267</v>
      </c>
      <c r="H395" s="1050"/>
      <c r="I395" s="1055"/>
      <c r="J395" s="1785" t="s">
        <v>20</v>
      </c>
      <c r="K395" s="1785"/>
      <c r="L395" s="1785" t="s">
        <v>16</v>
      </c>
      <c r="M395" s="1785"/>
      <c r="N395" s="1052" t="s">
        <v>299</v>
      </c>
      <c r="O395" s="1052" t="s">
        <v>268</v>
      </c>
      <c r="P395" s="1050"/>
      <c r="R395" s="849"/>
      <c r="T395" s="849"/>
      <c r="U395" s="849"/>
      <c r="V395" s="849"/>
      <c r="W395" s="849"/>
      <c r="X395" s="849"/>
      <c r="Y395" s="849"/>
      <c r="Z395" s="849"/>
      <c r="AA395" s="849"/>
      <c r="AB395" s="849"/>
      <c r="AC395" s="849"/>
      <c r="AD395" s="849"/>
      <c r="AE395" s="849"/>
      <c r="AF395" s="849"/>
      <c r="AG395" s="849"/>
      <c r="AH395" s="849"/>
      <c r="AI395" s="849"/>
      <c r="AJ395" s="849"/>
      <c r="AK395" s="849"/>
      <c r="AL395" s="849"/>
      <c r="AM395" s="849"/>
      <c r="AN395" s="849"/>
      <c r="AO395" s="849"/>
      <c r="AP395" s="849"/>
      <c r="AQ395" s="849"/>
      <c r="AR395" s="849"/>
      <c r="AS395" s="849"/>
      <c r="AT395" s="849"/>
      <c r="AU395" s="849"/>
      <c r="BK395" s="849"/>
      <c r="BL395" s="849"/>
      <c r="BM395" s="849"/>
      <c r="BN395" s="849"/>
      <c r="BO395" s="849"/>
      <c r="BP395" s="849"/>
      <c r="BQ395" s="849"/>
      <c r="BR395" s="849"/>
      <c r="BS395" s="849"/>
      <c r="BT395" s="849"/>
      <c r="BU395" s="849"/>
      <c r="BV395" s="849"/>
      <c r="BW395" s="1053"/>
      <c r="BX395" s="849"/>
      <c r="BY395" s="849"/>
      <c r="BZ395" s="872"/>
      <c r="CA395" s="872"/>
      <c r="CB395" s="872"/>
      <c r="CC395" s="872"/>
      <c r="CD395" s="849"/>
      <c r="CE395" s="849"/>
      <c r="CF395" s="849"/>
      <c r="CG395" s="849"/>
      <c r="CH395" s="849"/>
      <c r="CI395" s="849"/>
      <c r="CJ395" s="849"/>
      <c r="CK395" s="849"/>
      <c r="CL395" s="849"/>
      <c r="CM395" s="849"/>
      <c r="CN395" s="849"/>
      <c r="CO395" s="849"/>
      <c r="CR395" s="849"/>
      <c r="CS395" s="849"/>
      <c r="CT395" s="849"/>
      <c r="CU395" s="849"/>
      <c r="CV395" s="849"/>
      <c r="CW395" s="849"/>
      <c r="CX395" s="849"/>
      <c r="CY395" s="849"/>
      <c r="CZ395" s="849"/>
      <c r="DA395" s="849"/>
      <c r="DB395" s="849"/>
      <c r="DC395" s="849"/>
      <c r="DD395" s="849"/>
      <c r="DE395" s="849"/>
      <c r="DF395" s="849"/>
      <c r="DG395" s="849"/>
      <c r="DH395" s="849"/>
      <c r="DI395" s="849"/>
      <c r="DJ395" s="849"/>
      <c r="DK395" s="849"/>
      <c r="DL395" s="849"/>
      <c r="DM395" s="849"/>
      <c r="DN395" s="849"/>
      <c r="DO395" s="849"/>
      <c r="DP395" s="849"/>
      <c r="DQ395" s="849"/>
      <c r="DR395" s="849"/>
      <c r="DS395" s="849"/>
      <c r="DT395" s="849"/>
      <c r="DU395" s="849"/>
      <c r="DV395" s="849"/>
      <c r="DW395" s="849"/>
      <c r="DX395" s="849"/>
      <c r="DY395" s="849"/>
      <c r="DZ395" s="849"/>
      <c r="EA395" s="849"/>
      <c r="EB395" s="849"/>
      <c r="EC395" s="849"/>
      <c r="ED395" s="849"/>
      <c r="EE395" s="849"/>
      <c r="EF395" s="849"/>
      <c r="EG395" s="849"/>
      <c r="EH395" s="849"/>
      <c r="EI395" s="849"/>
      <c r="EJ395" s="849"/>
      <c r="EK395" s="849"/>
      <c r="EL395" s="246"/>
    </row>
    <row r="396" spans="2:151" s="846" customFormat="1" ht="11.4" hidden="1">
      <c r="B396" s="835"/>
      <c r="C396" s="778"/>
      <c r="D396" s="835"/>
      <c r="G396" s="1062"/>
      <c r="H396" s="1050"/>
      <c r="I396" s="1055"/>
      <c r="J396" s="1056" t="s">
        <v>269</v>
      </c>
      <c r="K396" s="1057" t="s">
        <v>270</v>
      </c>
      <c r="L396" s="1058" t="s">
        <v>271</v>
      </c>
      <c r="M396" s="1059" t="s">
        <v>583</v>
      </c>
      <c r="N396" s="1056"/>
      <c r="O396" s="1056"/>
      <c r="P396" s="1050"/>
      <c r="R396" s="849"/>
      <c r="T396" s="849"/>
      <c r="U396" s="849"/>
      <c r="V396" s="849"/>
      <c r="W396" s="849"/>
      <c r="X396" s="849"/>
      <c r="Y396" s="849"/>
      <c r="Z396" s="849"/>
      <c r="AA396" s="849"/>
      <c r="AB396" s="849"/>
      <c r="AC396" s="849"/>
      <c r="AD396" s="849"/>
      <c r="AE396" s="849"/>
      <c r="AF396" s="849"/>
      <c r="AG396" s="849"/>
      <c r="AH396" s="849"/>
      <c r="AI396" s="849"/>
      <c r="AJ396" s="849"/>
      <c r="AK396" s="849"/>
      <c r="AL396" s="849"/>
      <c r="AM396" s="849"/>
      <c r="AN396" s="849"/>
      <c r="AO396" s="849"/>
      <c r="AP396" s="849"/>
      <c r="AQ396" s="849"/>
      <c r="AR396" s="849"/>
      <c r="AS396" s="849"/>
      <c r="AT396" s="849"/>
      <c r="AU396" s="849"/>
      <c r="BK396" s="849"/>
      <c r="BL396" s="849"/>
      <c r="BM396" s="849"/>
      <c r="BN396" s="849"/>
      <c r="BO396" s="849"/>
      <c r="BP396" s="849"/>
      <c r="BQ396" s="849"/>
      <c r="BR396" s="849"/>
      <c r="BS396" s="849"/>
      <c r="BT396" s="849"/>
      <c r="BU396" s="849"/>
      <c r="BV396" s="849"/>
      <c r="BW396" s="878"/>
      <c r="BX396" s="849"/>
      <c r="BY396" s="849"/>
      <c r="BZ396" s="1060"/>
      <c r="CA396" s="1060"/>
      <c r="CB396" s="1060"/>
      <c r="CC396" s="1060"/>
      <c r="CD396" s="849"/>
      <c r="CE396" s="849"/>
      <c r="CF396" s="849"/>
      <c r="CG396" s="849"/>
      <c r="CH396" s="849"/>
      <c r="CI396" s="849"/>
      <c r="CJ396" s="849"/>
      <c r="CK396" s="849"/>
      <c r="CL396" s="849"/>
      <c r="CM396" s="849"/>
      <c r="CN396" s="849"/>
      <c r="CO396" s="849"/>
      <c r="CR396" s="849"/>
      <c r="CS396" s="849"/>
      <c r="CT396" s="849"/>
      <c r="CU396" s="849"/>
      <c r="CV396" s="878"/>
      <c r="CW396" s="878"/>
      <c r="CX396" s="849"/>
      <c r="CY396" s="849"/>
      <c r="CZ396" s="849"/>
      <c r="DA396" s="849"/>
      <c r="DB396" s="849"/>
      <c r="DC396" s="849"/>
      <c r="DD396" s="849"/>
      <c r="DE396" s="849"/>
      <c r="DF396" s="849"/>
      <c r="DG396" s="849"/>
      <c r="DH396" s="849"/>
      <c r="DI396" s="849"/>
      <c r="DJ396" s="849"/>
      <c r="DK396" s="849"/>
      <c r="DL396" s="849"/>
      <c r="DM396" s="849"/>
      <c r="DN396" s="849"/>
      <c r="DO396" s="849"/>
      <c r="DP396" s="849"/>
      <c r="DQ396" s="849"/>
      <c r="DR396" s="849"/>
      <c r="DS396" s="849"/>
      <c r="DT396" s="849"/>
      <c r="DU396" s="849"/>
      <c r="DV396" s="849"/>
      <c r="DW396" s="849"/>
      <c r="DX396" s="849"/>
      <c r="DY396" s="849"/>
      <c r="DZ396" s="849"/>
      <c r="EA396" s="849"/>
      <c r="EB396" s="849"/>
      <c r="EC396" s="849"/>
      <c r="ED396" s="849"/>
      <c r="EE396" s="849"/>
      <c r="EF396" s="849"/>
      <c r="EG396" s="849"/>
      <c r="EH396" s="849"/>
      <c r="EI396" s="849"/>
      <c r="EJ396" s="849"/>
      <c r="EK396" s="849"/>
      <c r="EL396" s="246"/>
    </row>
    <row r="397" spans="2:151" s="849" customFormat="1" ht="11.4" hidden="1">
      <c r="B397" s="904"/>
      <c r="C397" s="1019"/>
      <c r="D397" s="835"/>
      <c r="E397" s="846"/>
      <c r="F397" s="878"/>
      <c r="G397" s="1062" t="s">
        <v>272</v>
      </c>
      <c r="H397" s="1050"/>
      <c r="I397" s="1050"/>
      <c r="J397" s="1063" t="e">
        <f>#REF!</f>
        <v>#REF!</v>
      </c>
      <c r="K397" s="1063" t="e">
        <f>#REF!</f>
        <v>#REF!</v>
      </c>
      <c r="L397" s="1063" t="e">
        <f>#REF!</f>
        <v>#REF!</v>
      </c>
      <c r="M397" s="1063" t="e">
        <f>#REF!</f>
        <v>#REF!</v>
      </c>
      <c r="N397" s="1063" t="e">
        <f>#REF!</f>
        <v>#REF!</v>
      </c>
      <c r="O397" s="1063" t="e">
        <f>SUM(J397:N397)</f>
        <v>#REF!</v>
      </c>
      <c r="P397" s="1050"/>
      <c r="T397" s="878"/>
      <c r="AV397" s="846"/>
      <c r="AW397" s="878"/>
      <c r="BK397" s="878"/>
      <c r="BO397" s="878"/>
      <c r="BW397" s="878"/>
      <c r="BZ397" s="872"/>
      <c r="CA397" s="872"/>
      <c r="CB397" s="872"/>
      <c r="CC397" s="872"/>
      <c r="CQ397" s="878"/>
      <c r="CV397" s="878"/>
      <c r="CW397" s="878"/>
      <c r="CZ397" s="872"/>
      <c r="DA397" s="872"/>
      <c r="DB397" s="872"/>
      <c r="DD397" s="872"/>
      <c r="DE397" s="878"/>
      <c r="DF397" s="878"/>
      <c r="DG397" s="878"/>
      <c r="DK397" s="878"/>
      <c r="EL397" s="265"/>
      <c r="EM397" s="846"/>
      <c r="ET397" s="846"/>
      <c r="EU397" s="846"/>
    </row>
    <row r="398" spans="2:151" s="849" customFormat="1" ht="11.4" hidden="1">
      <c r="B398" s="904"/>
      <c r="C398" s="1019"/>
      <c r="D398" s="835"/>
      <c r="E398" s="846"/>
      <c r="F398" s="878"/>
      <c r="G398" s="1062" t="s">
        <v>273</v>
      </c>
      <c r="H398" s="1050"/>
      <c r="I398" s="1050"/>
      <c r="J398" s="1063">
        <f>CZ39</f>
        <v>0</v>
      </c>
      <c r="K398" s="1063">
        <f>EJ39</f>
        <v>0</v>
      </c>
      <c r="L398" s="1063">
        <f>DI39</f>
        <v>0</v>
      </c>
      <c r="M398" s="1063">
        <f>DR39</f>
        <v>0</v>
      </c>
      <c r="N398" s="1063">
        <f>EA39</f>
        <v>0</v>
      </c>
      <c r="O398" s="1063">
        <f t="shared" ref="O398:O420" si="6693">SUM(J398:N398)</f>
        <v>0</v>
      </c>
      <c r="P398" s="1050"/>
      <c r="T398" s="878"/>
      <c r="AV398" s="846"/>
      <c r="AW398" s="878"/>
      <c r="BK398" s="878"/>
      <c r="BO398" s="878"/>
      <c r="BW398" s="878"/>
      <c r="BZ398" s="872"/>
      <c r="CA398" s="872"/>
      <c r="CB398" s="872"/>
      <c r="CC398" s="872"/>
      <c r="CQ398" s="878"/>
      <c r="CV398" s="878"/>
      <c r="CW398" s="878"/>
      <c r="CZ398" s="872"/>
      <c r="DA398" s="872"/>
      <c r="DB398" s="872"/>
      <c r="DD398" s="872"/>
      <c r="DE398" s="878"/>
      <c r="DF398" s="878"/>
      <c r="DG398" s="878"/>
      <c r="DJ398" s="878"/>
      <c r="DK398" s="878"/>
      <c r="DL398" s="878"/>
      <c r="DM398" s="878"/>
      <c r="DN398" s="878"/>
      <c r="DO398" s="878"/>
      <c r="DP398" s="878"/>
      <c r="DQ398" s="878"/>
      <c r="DR398" s="878"/>
      <c r="DS398" s="878"/>
      <c r="DT398" s="878"/>
      <c r="DU398" s="878"/>
      <c r="DV398" s="878"/>
      <c r="DW398" s="878"/>
      <c r="DX398" s="878"/>
      <c r="DY398" s="878"/>
      <c r="DZ398" s="878"/>
      <c r="EA398" s="878"/>
      <c r="EB398" s="878"/>
      <c r="EC398" s="878"/>
      <c r="ED398" s="878"/>
      <c r="EE398" s="878"/>
      <c r="EF398" s="878"/>
      <c r="EG398" s="878"/>
      <c r="EH398" s="878"/>
      <c r="EI398" s="878"/>
      <c r="EJ398" s="878"/>
      <c r="EK398" s="878"/>
      <c r="EL398" s="265"/>
      <c r="EM398" s="846"/>
      <c r="EN398" s="846"/>
      <c r="EO398" s="846"/>
      <c r="EP398" s="846"/>
      <c r="EQ398" s="846"/>
      <c r="ER398" s="846"/>
      <c r="ES398" s="846"/>
      <c r="ET398" s="846"/>
      <c r="EU398" s="846"/>
    </row>
    <row r="399" spans="2:151" s="849" customFormat="1" ht="11.4" hidden="1">
      <c r="B399" s="904"/>
      <c r="C399" s="1034"/>
      <c r="D399" s="904"/>
      <c r="F399" s="878"/>
      <c r="G399" s="1062" t="s">
        <v>274</v>
      </c>
      <c r="H399" s="1050"/>
      <c r="I399" s="1050"/>
      <c r="J399" s="1063">
        <f>CZ40</f>
        <v>0</v>
      </c>
      <c r="K399" s="1063">
        <f>EJ40</f>
        <v>0</v>
      </c>
      <c r="L399" s="1063">
        <f>DI40</f>
        <v>0</v>
      </c>
      <c r="M399" s="1063">
        <f>DR40</f>
        <v>0</v>
      </c>
      <c r="N399" s="1063">
        <f>EA40</f>
        <v>0</v>
      </c>
      <c r="O399" s="1063">
        <f t="shared" si="6693"/>
        <v>0</v>
      </c>
      <c r="P399" s="1050"/>
      <c r="T399" s="878"/>
      <c r="AV399" s="846"/>
      <c r="AW399" s="878"/>
      <c r="BK399" s="878"/>
      <c r="BO399" s="878"/>
      <c r="BW399" s="878"/>
      <c r="BZ399" s="872"/>
      <c r="CA399" s="872"/>
      <c r="CB399" s="872"/>
      <c r="CC399" s="872"/>
      <c r="CQ399" s="878"/>
      <c r="CV399" s="878"/>
      <c r="CW399" s="878"/>
      <c r="CZ399" s="872"/>
      <c r="DA399" s="872"/>
      <c r="DB399" s="872"/>
      <c r="DD399" s="872"/>
      <c r="DE399" s="878"/>
      <c r="DF399" s="878"/>
      <c r="DG399" s="878"/>
      <c r="DJ399" s="878"/>
      <c r="DK399" s="878"/>
      <c r="DL399" s="878"/>
      <c r="DM399" s="878"/>
      <c r="DN399" s="878"/>
      <c r="DO399" s="878"/>
      <c r="DP399" s="878"/>
      <c r="DQ399" s="878"/>
      <c r="DR399" s="878"/>
      <c r="DS399" s="878"/>
      <c r="DT399" s="878"/>
      <c r="DU399" s="878"/>
      <c r="DV399" s="878"/>
      <c r="DW399" s="878"/>
      <c r="DX399" s="878"/>
      <c r="DY399" s="878"/>
      <c r="DZ399" s="878"/>
      <c r="EA399" s="878"/>
      <c r="EB399" s="878"/>
      <c r="EC399" s="878"/>
      <c r="ED399" s="878"/>
      <c r="EE399" s="878"/>
      <c r="EF399" s="878"/>
      <c r="EG399" s="878"/>
      <c r="EH399" s="878"/>
      <c r="EI399" s="878"/>
      <c r="EJ399" s="878"/>
      <c r="EK399" s="878"/>
      <c r="EL399" s="265"/>
      <c r="EM399" s="846"/>
      <c r="EN399" s="846"/>
      <c r="EO399" s="846"/>
      <c r="EP399" s="846"/>
      <c r="EQ399" s="846"/>
      <c r="ER399" s="846"/>
      <c r="ES399" s="846"/>
      <c r="ET399" s="846"/>
      <c r="EU399" s="846"/>
    </row>
    <row r="400" spans="2:151" s="849" customFormat="1" ht="11.4" hidden="1">
      <c r="B400" s="904"/>
      <c r="C400" s="1034"/>
      <c r="D400" s="904"/>
      <c r="F400" s="878"/>
      <c r="G400" s="1062" t="s">
        <v>275</v>
      </c>
      <c r="H400" s="1050"/>
      <c r="I400" s="1050"/>
      <c r="J400" s="1063" t="e">
        <f>#REF!</f>
        <v>#REF!</v>
      </c>
      <c r="K400" s="1063" t="e">
        <f>#REF!</f>
        <v>#REF!</v>
      </c>
      <c r="L400" s="1063" t="e">
        <f>#REF!</f>
        <v>#REF!</v>
      </c>
      <c r="M400" s="1063" t="e">
        <f>#REF!</f>
        <v>#REF!</v>
      </c>
      <c r="N400" s="1063" t="e">
        <f>#REF!</f>
        <v>#REF!</v>
      </c>
      <c r="O400" s="1063" t="e">
        <f t="shared" si="6693"/>
        <v>#REF!</v>
      </c>
      <c r="P400" s="1050"/>
      <c r="T400" s="878"/>
      <c r="AV400" s="846"/>
      <c r="AW400" s="878"/>
      <c r="BK400" s="878"/>
      <c r="BO400" s="878"/>
      <c r="BW400" s="878"/>
      <c r="BZ400" s="872"/>
      <c r="CA400" s="872"/>
      <c r="CB400" s="872"/>
      <c r="CC400" s="872"/>
      <c r="CQ400" s="878"/>
      <c r="CV400" s="878"/>
      <c r="CW400" s="878"/>
      <c r="CZ400" s="872"/>
      <c r="DA400" s="872"/>
      <c r="DB400" s="872"/>
      <c r="DD400" s="872"/>
      <c r="DE400" s="878"/>
      <c r="DF400" s="878"/>
      <c r="DG400" s="878"/>
      <c r="EL400" s="265"/>
      <c r="EM400" s="846"/>
      <c r="EN400" s="846"/>
      <c r="EO400" s="846"/>
      <c r="EP400" s="846"/>
      <c r="EQ400" s="846"/>
      <c r="ER400" s="846"/>
      <c r="ES400" s="846"/>
      <c r="ET400" s="846"/>
      <c r="EU400" s="846"/>
    </row>
    <row r="401" spans="2:151" s="849" customFormat="1" ht="11.4" hidden="1">
      <c r="B401" s="904"/>
      <c r="C401" s="1034"/>
      <c r="D401" s="904"/>
      <c r="F401" s="878"/>
      <c r="G401" s="1062" t="s">
        <v>276</v>
      </c>
      <c r="H401" s="1050"/>
      <c r="I401" s="1050"/>
      <c r="J401" s="1063" t="e">
        <f>#REF!</f>
        <v>#REF!</v>
      </c>
      <c r="K401" s="1063" t="e">
        <f>#REF!</f>
        <v>#REF!</v>
      </c>
      <c r="L401" s="1063" t="e">
        <f>#REF!</f>
        <v>#REF!</v>
      </c>
      <c r="M401" s="1063" t="e">
        <f>#REF!</f>
        <v>#REF!</v>
      </c>
      <c r="N401" s="1063" t="e">
        <f>#REF!</f>
        <v>#REF!</v>
      </c>
      <c r="O401" s="1063" t="e">
        <f t="shared" si="6693"/>
        <v>#REF!</v>
      </c>
      <c r="P401" s="1050"/>
      <c r="T401" s="878"/>
      <c r="AV401" s="846"/>
      <c r="AW401" s="878"/>
      <c r="BK401" s="878"/>
      <c r="BO401" s="878"/>
      <c r="BW401" s="878"/>
      <c r="BZ401" s="872"/>
      <c r="CA401" s="872"/>
      <c r="CB401" s="872"/>
      <c r="CC401" s="872"/>
      <c r="CQ401" s="878"/>
      <c r="CV401" s="878"/>
      <c r="CW401" s="878"/>
      <c r="CZ401" s="872"/>
      <c r="DA401" s="872"/>
      <c r="DB401" s="872"/>
      <c r="DD401" s="872"/>
      <c r="DE401" s="878"/>
      <c r="DF401" s="878"/>
      <c r="DG401" s="878"/>
      <c r="EL401" s="265"/>
      <c r="EM401" s="846"/>
      <c r="EN401" s="846"/>
      <c r="EO401" s="846"/>
      <c r="EP401" s="846"/>
      <c r="EQ401" s="846"/>
      <c r="ER401" s="846"/>
      <c r="ES401" s="846"/>
      <c r="ET401" s="846"/>
      <c r="EU401" s="846"/>
    </row>
    <row r="402" spans="2:151" s="849" customFormat="1" ht="11.4" hidden="1">
      <c r="B402" s="904"/>
      <c r="C402" s="1019"/>
      <c r="D402" s="835"/>
      <c r="E402" s="846"/>
      <c r="F402" s="878"/>
      <c r="G402" s="1062" t="s">
        <v>277</v>
      </c>
      <c r="H402" s="1050"/>
      <c r="I402" s="1050"/>
      <c r="J402" s="1063" t="e">
        <f>#REF!</f>
        <v>#REF!</v>
      </c>
      <c r="K402" s="1063" t="e">
        <f>#REF!</f>
        <v>#REF!</v>
      </c>
      <c r="L402" s="1063" t="e">
        <f>#REF!</f>
        <v>#REF!</v>
      </c>
      <c r="M402" s="1063" t="e">
        <f>#REF!</f>
        <v>#REF!</v>
      </c>
      <c r="N402" s="1063" t="e">
        <f>#REF!</f>
        <v>#REF!</v>
      </c>
      <c r="O402" s="1063" t="e">
        <f t="shared" si="6693"/>
        <v>#REF!</v>
      </c>
      <c r="P402" s="1050"/>
      <c r="AV402" s="846"/>
      <c r="AW402" s="878"/>
      <c r="BO402" s="878"/>
      <c r="BW402" s="878"/>
      <c r="BZ402" s="872"/>
      <c r="CA402" s="872"/>
      <c r="CB402" s="872"/>
      <c r="CC402" s="872"/>
      <c r="CQ402" s="878"/>
      <c r="CV402" s="878"/>
      <c r="CW402" s="878"/>
      <c r="CY402" s="872"/>
      <c r="CZ402" s="872"/>
      <c r="DA402" s="872"/>
      <c r="DB402" s="872"/>
      <c r="DC402" s="872"/>
      <c r="DD402" s="872"/>
      <c r="EL402" s="265"/>
      <c r="EM402" s="846"/>
      <c r="EN402" s="846"/>
      <c r="EO402" s="846"/>
      <c r="EP402" s="846"/>
      <c r="EQ402" s="846"/>
      <c r="ER402" s="846"/>
      <c r="ES402" s="846"/>
      <c r="ET402" s="846"/>
      <c r="EU402" s="846"/>
    </row>
    <row r="403" spans="2:151" s="849" customFormat="1" ht="11.4" hidden="1">
      <c r="B403" s="904"/>
      <c r="C403" s="1019"/>
      <c r="D403" s="835"/>
      <c r="E403" s="846"/>
      <c r="G403" s="1062" t="s">
        <v>278</v>
      </c>
      <c r="H403" s="1050"/>
      <c r="I403" s="1050"/>
      <c r="J403" s="1063" t="e">
        <f>#REF!</f>
        <v>#REF!</v>
      </c>
      <c r="K403" s="1063" t="e">
        <f>#REF!</f>
        <v>#REF!</v>
      </c>
      <c r="L403" s="1063" t="e">
        <f>#REF!</f>
        <v>#REF!</v>
      </c>
      <c r="M403" s="1063" t="e">
        <f>#REF!</f>
        <v>#REF!</v>
      </c>
      <c r="N403" s="1063" t="e">
        <f>#REF!</f>
        <v>#REF!</v>
      </c>
      <c r="O403" s="1063" t="e">
        <f t="shared" si="6693"/>
        <v>#REF!</v>
      </c>
      <c r="P403" s="1050"/>
      <c r="AV403" s="846"/>
      <c r="AW403" s="878"/>
      <c r="BW403" s="878"/>
      <c r="BZ403" s="872"/>
      <c r="CA403" s="872"/>
      <c r="CB403" s="872"/>
      <c r="CC403" s="872"/>
      <c r="CQ403" s="878"/>
      <c r="CV403" s="878"/>
      <c r="CW403" s="878"/>
      <c r="CY403" s="872"/>
      <c r="CZ403" s="872"/>
      <c r="DA403" s="872"/>
      <c r="DB403" s="872"/>
      <c r="DC403" s="872"/>
      <c r="DD403" s="872"/>
      <c r="EL403" s="265"/>
      <c r="EM403" s="846"/>
      <c r="EN403" s="846"/>
      <c r="EO403" s="846"/>
      <c r="EP403" s="846"/>
      <c r="EQ403" s="846"/>
      <c r="ER403" s="846"/>
      <c r="ES403" s="846"/>
      <c r="ET403" s="846"/>
      <c r="EU403" s="846"/>
    </row>
    <row r="404" spans="2:151" s="849" customFormat="1" ht="11.4" hidden="1">
      <c r="B404" s="904"/>
      <c r="C404" s="1034"/>
      <c r="D404" s="904"/>
      <c r="F404" s="878"/>
      <c r="G404" s="1062" t="s">
        <v>279</v>
      </c>
      <c r="H404" s="1050"/>
      <c r="I404" s="1050"/>
      <c r="J404" s="1063" t="e">
        <f>#REF!</f>
        <v>#REF!</v>
      </c>
      <c r="K404" s="1063" t="e">
        <f>#REF!</f>
        <v>#REF!</v>
      </c>
      <c r="L404" s="1063" t="e">
        <f>#REF!</f>
        <v>#REF!</v>
      </c>
      <c r="M404" s="1063" t="e">
        <f>#REF!</f>
        <v>#REF!</v>
      </c>
      <c r="N404" s="1063" t="e">
        <f>#REF!</f>
        <v>#REF!</v>
      </c>
      <c r="O404" s="1063" t="e">
        <f t="shared" si="6693"/>
        <v>#REF!</v>
      </c>
      <c r="P404" s="1050"/>
      <c r="T404" s="878"/>
      <c r="AV404" s="846"/>
      <c r="AW404" s="878"/>
      <c r="BK404" s="878"/>
      <c r="BO404" s="878"/>
      <c r="BW404" s="878"/>
      <c r="BZ404" s="872"/>
      <c r="CA404" s="872"/>
      <c r="CB404" s="872"/>
      <c r="CC404" s="872"/>
      <c r="CQ404" s="878"/>
      <c r="CV404" s="878"/>
      <c r="CW404" s="878"/>
      <c r="CY404" s="872"/>
      <c r="CZ404" s="872"/>
      <c r="DA404" s="872"/>
      <c r="DB404" s="872"/>
      <c r="DC404" s="872"/>
      <c r="DD404" s="872"/>
      <c r="DE404" s="878"/>
      <c r="DF404" s="878"/>
      <c r="DG404" s="878"/>
      <c r="DJ404" s="878"/>
      <c r="DK404" s="878"/>
      <c r="DL404" s="878"/>
      <c r="DM404" s="878"/>
      <c r="DN404" s="878"/>
      <c r="DO404" s="878"/>
      <c r="DP404" s="878"/>
      <c r="DQ404" s="878"/>
      <c r="DR404" s="878"/>
      <c r="DS404" s="878"/>
      <c r="DT404" s="878"/>
      <c r="DU404" s="878"/>
      <c r="DV404" s="878"/>
      <c r="DW404" s="878"/>
      <c r="DX404" s="878"/>
      <c r="DY404" s="878"/>
      <c r="DZ404" s="878"/>
      <c r="EA404" s="878"/>
      <c r="EB404" s="878"/>
      <c r="EC404" s="878"/>
      <c r="ED404" s="878"/>
      <c r="EE404" s="878"/>
      <c r="EF404" s="878"/>
      <c r="EG404" s="878"/>
      <c r="EH404" s="878"/>
      <c r="EI404" s="878"/>
      <c r="EJ404" s="878"/>
      <c r="EK404" s="878"/>
      <c r="EL404" s="265"/>
      <c r="EM404" s="846"/>
      <c r="EN404" s="846"/>
      <c r="EO404" s="846"/>
      <c r="EP404" s="846"/>
      <c r="EQ404" s="846"/>
      <c r="ER404" s="846"/>
      <c r="ES404" s="846"/>
      <c r="ET404" s="846"/>
      <c r="EU404" s="846"/>
    </row>
    <row r="405" spans="2:151" s="849" customFormat="1" ht="11.4" hidden="1">
      <c r="B405" s="904"/>
      <c r="C405" s="1034"/>
      <c r="D405" s="904"/>
      <c r="G405" s="1062" t="s">
        <v>280</v>
      </c>
      <c r="H405" s="1050"/>
      <c r="I405" s="1050"/>
      <c r="J405" s="1063">
        <f>CZ41</f>
        <v>2439.6844380000002</v>
      </c>
      <c r="K405" s="1063">
        <f>EJ41</f>
        <v>0</v>
      </c>
      <c r="L405" s="1063">
        <f>DI41</f>
        <v>0</v>
      </c>
      <c r="M405" s="1063">
        <f>DR41</f>
        <v>0</v>
      </c>
      <c r="N405" s="1063">
        <f>EA41</f>
        <v>0</v>
      </c>
      <c r="O405" s="1063">
        <f t="shared" si="6693"/>
        <v>2439.6844380000002</v>
      </c>
      <c r="P405" s="1050"/>
      <c r="T405" s="920"/>
      <c r="AV405" s="846"/>
      <c r="AW405" s="878"/>
      <c r="BK405" s="920"/>
      <c r="BL405" s="920"/>
      <c r="BM405" s="920"/>
      <c r="BN405" s="920"/>
      <c r="BO405" s="920"/>
      <c r="BP405" s="920"/>
      <c r="BQ405" s="920"/>
      <c r="BR405" s="920"/>
      <c r="BS405" s="920"/>
      <c r="BT405" s="920"/>
      <c r="BU405" s="920"/>
      <c r="BV405" s="920"/>
      <c r="BW405" s="878"/>
      <c r="BZ405" s="872"/>
      <c r="CA405" s="872"/>
      <c r="CB405" s="872"/>
      <c r="CC405" s="872"/>
      <c r="CQ405" s="878"/>
      <c r="CV405" s="878"/>
      <c r="CW405" s="878"/>
      <c r="CY405" s="872"/>
      <c r="CZ405" s="872"/>
      <c r="DA405" s="872"/>
      <c r="DB405" s="872"/>
      <c r="DC405" s="872"/>
      <c r="DD405" s="1065"/>
      <c r="DE405" s="878"/>
      <c r="DF405" s="878"/>
      <c r="DG405" s="878"/>
      <c r="DL405" s="920"/>
      <c r="DM405" s="920"/>
      <c r="DN405" s="920"/>
      <c r="DO405" s="920"/>
      <c r="DP405" s="920"/>
      <c r="DQ405" s="920"/>
      <c r="DR405" s="920"/>
      <c r="DS405" s="920"/>
      <c r="DT405" s="920"/>
      <c r="DU405" s="920"/>
      <c r="DV405" s="920"/>
      <c r="DW405" s="920"/>
      <c r="DX405" s="920"/>
      <c r="DY405" s="920"/>
      <c r="DZ405" s="920"/>
      <c r="EA405" s="920"/>
      <c r="EB405" s="920"/>
      <c r="EC405" s="920"/>
      <c r="ED405" s="920"/>
      <c r="EE405" s="920"/>
      <c r="EF405" s="920"/>
      <c r="EG405" s="920"/>
      <c r="EH405" s="920"/>
      <c r="EI405" s="920"/>
      <c r="EJ405" s="920"/>
      <c r="EK405" s="920"/>
      <c r="EL405" s="265"/>
      <c r="EM405" s="891"/>
      <c r="EN405" s="891"/>
      <c r="EO405" s="891"/>
      <c r="EP405" s="891"/>
      <c r="EQ405" s="891"/>
      <c r="ER405" s="891"/>
      <c r="ES405" s="891"/>
      <c r="ET405" s="846"/>
      <c r="EU405" s="846"/>
    </row>
    <row r="406" spans="2:151" s="849" customFormat="1" ht="11.4" hidden="1">
      <c r="B406" s="904"/>
      <c r="C406" s="1034"/>
      <c r="D406" s="904"/>
      <c r="G406" s="1062" t="s">
        <v>281</v>
      </c>
      <c r="H406" s="1050"/>
      <c r="I406" s="1050"/>
      <c r="J406" s="1063">
        <f>CZ43</f>
        <v>4879.3688760000005</v>
      </c>
      <c r="K406" s="1063">
        <f>EJ43</f>
        <v>0</v>
      </c>
      <c r="L406" s="1063">
        <f>DI43</f>
        <v>0</v>
      </c>
      <c r="M406" s="1063">
        <f>DR43</f>
        <v>0</v>
      </c>
      <c r="N406" s="1063">
        <f>EA43</f>
        <v>0</v>
      </c>
      <c r="O406" s="1063">
        <f t="shared" si="6693"/>
        <v>4879.3688760000005</v>
      </c>
      <c r="P406" s="1050"/>
      <c r="T406" s="920"/>
      <c r="AV406" s="846"/>
      <c r="AW406" s="878"/>
      <c r="BK406" s="920"/>
      <c r="BL406" s="920"/>
      <c r="BM406" s="920"/>
      <c r="BN406" s="920"/>
      <c r="BO406" s="920"/>
      <c r="BP406" s="920"/>
      <c r="BQ406" s="920"/>
      <c r="BR406" s="920"/>
      <c r="BS406" s="920"/>
      <c r="BT406" s="920"/>
      <c r="BU406" s="920"/>
      <c r="BV406" s="920"/>
      <c r="BW406" s="878"/>
      <c r="BZ406" s="872"/>
      <c r="CA406" s="872"/>
      <c r="CB406" s="872"/>
      <c r="CC406" s="872"/>
      <c r="CQ406" s="878"/>
      <c r="CV406" s="878"/>
      <c r="CW406" s="878"/>
      <c r="CY406" s="872"/>
      <c r="CZ406" s="872"/>
      <c r="DA406" s="872"/>
      <c r="DB406" s="872"/>
      <c r="DC406" s="872"/>
      <c r="DD406" s="1065"/>
      <c r="DE406" s="878"/>
      <c r="DF406" s="878"/>
      <c r="DG406" s="878"/>
      <c r="DL406" s="920"/>
      <c r="DM406" s="920"/>
      <c r="DN406" s="920"/>
      <c r="DO406" s="920"/>
      <c r="DP406" s="920"/>
      <c r="DQ406" s="920"/>
      <c r="DR406" s="920"/>
      <c r="DS406" s="920"/>
      <c r="DT406" s="920"/>
      <c r="DU406" s="920"/>
      <c r="DV406" s="920"/>
      <c r="DW406" s="920"/>
      <c r="DX406" s="920"/>
      <c r="DY406" s="920"/>
      <c r="DZ406" s="920"/>
      <c r="EA406" s="920"/>
      <c r="EB406" s="920"/>
      <c r="EC406" s="920"/>
      <c r="ED406" s="920"/>
      <c r="EE406" s="920"/>
      <c r="EF406" s="920"/>
      <c r="EG406" s="920"/>
      <c r="EH406" s="920"/>
      <c r="EI406" s="920"/>
      <c r="EJ406" s="920"/>
      <c r="EK406" s="920"/>
      <c r="EL406" s="265"/>
      <c r="EM406" s="891"/>
      <c r="EN406" s="891"/>
      <c r="EO406" s="891"/>
      <c r="EP406" s="891"/>
      <c r="EQ406" s="891"/>
      <c r="ER406" s="891"/>
      <c r="ES406" s="891"/>
      <c r="ET406" s="846"/>
      <c r="EU406" s="846"/>
    </row>
    <row r="407" spans="2:151" s="849" customFormat="1" ht="11.4" hidden="1">
      <c r="B407" s="904"/>
      <c r="C407" s="1019"/>
      <c r="D407" s="835"/>
      <c r="E407" s="846"/>
      <c r="F407" s="878"/>
      <c r="G407" s="1062" t="s">
        <v>282</v>
      </c>
      <c r="H407" s="1050"/>
      <c r="I407" s="1050"/>
      <c r="J407" s="1063">
        <f>CZ51</f>
        <v>0</v>
      </c>
      <c r="K407" s="1063">
        <f>EJ51</f>
        <v>0</v>
      </c>
      <c r="L407" s="1063">
        <f>DI51</f>
        <v>0</v>
      </c>
      <c r="M407" s="1063">
        <f>DR51</f>
        <v>0</v>
      </c>
      <c r="N407" s="1063">
        <f>EA51</f>
        <v>0</v>
      </c>
      <c r="O407" s="1063">
        <f t="shared" si="6693"/>
        <v>0</v>
      </c>
      <c r="P407" s="1050"/>
      <c r="AV407" s="846"/>
      <c r="AW407" s="878"/>
      <c r="BO407" s="878"/>
      <c r="BW407" s="878"/>
      <c r="BZ407" s="872"/>
      <c r="CA407" s="872"/>
      <c r="CB407" s="872"/>
      <c r="CC407" s="872"/>
      <c r="CQ407" s="878"/>
      <c r="CV407" s="878"/>
      <c r="CW407" s="878"/>
      <c r="CY407" s="872"/>
      <c r="CZ407" s="872"/>
      <c r="DA407" s="872"/>
      <c r="DB407" s="872"/>
      <c r="DC407" s="872"/>
      <c r="DD407" s="1060"/>
      <c r="DE407" s="878"/>
      <c r="DF407" s="878"/>
      <c r="DG407" s="878"/>
      <c r="EL407" s="265"/>
      <c r="EM407" s="846"/>
      <c r="EN407" s="846"/>
      <c r="EO407" s="846"/>
      <c r="EP407" s="846"/>
      <c r="EQ407" s="846"/>
      <c r="ER407" s="846"/>
      <c r="ES407" s="846"/>
      <c r="ET407" s="846"/>
      <c r="EU407" s="846"/>
    </row>
    <row r="408" spans="2:151" s="849" customFormat="1" ht="11.4" hidden="1">
      <c r="B408" s="904"/>
      <c r="C408" s="1019"/>
      <c r="D408" s="835"/>
      <c r="E408" s="846"/>
      <c r="F408" s="878"/>
      <c r="G408" s="1062" t="s">
        <v>189</v>
      </c>
      <c r="H408" s="1050"/>
      <c r="I408" s="1050"/>
      <c r="J408" s="1063">
        <f>CZ68</f>
        <v>0</v>
      </c>
      <c r="K408" s="1063">
        <f>EJ68</f>
        <v>0</v>
      </c>
      <c r="L408" s="1063">
        <f>DI68</f>
        <v>0</v>
      </c>
      <c r="M408" s="1063">
        <f>DR68</f>
        <v>0</v>
      </c>
      <c r="N408" s="1063">
        <f>EA68</f>
        <v>0</v>
      </c>
      <c r="O408" s="1063">
        <f t="shared" si="6693"/>
        <v>0</v>
      </c>
      <c r="P408" s="1050"/>
      <c r="T408" s="878"/>
      <c r="AV408" s="846"/>
      <c r="AW408" s="878"/>
      <c r="BK408" s="878"/>
      <c r="BO408" s="878"/>
      <c r="BW408" s="878"/>
      <c r="BZ408" s="872"/>
      <c r="CA408" s="872"/>
      <c r="CB408" s="872"/>
      <c r="CC408" s="872"/>
      <c r="CQ408" s="878"/>
      <c r="CV408" s="878"/>
      <c r="CW408" s="878"/>
      <c r="CY408" s="872"/>
      <c r="CZ408" s="872"/>
      <c r="DA408" s="872"/>
      <c r="DB408" s="872"/>
      <c r="DC408" s="872"/>
      <c r="DD408" s="872"/>
      <c r="DE408" s="878"/>
      <c r="DF408" s="878"/>
      <c r="DG408" s="878"/>
      <c r="EL408" s="265"/>
      <c r="EM408" s="846"/>
      <c r="EN408" s="846"/>
      <c r="EO408" s="846"/>
      <c r="EP408" s="846"/>
      <c r="EQ408" s="846"/>
      <c r="ER408" s="846"/>
      <c r="ES408" s="846"/>
      <c r="ET408" s="846"/>
      <c r="EU408" s="846"/>
    </row>
    <row r="409" spans="2:151" s="849" customFormat="1" ht="11.4" hidden="1">
      <c r="B409" s="904"/>
      <c r="C409" s="1019"/>
      <c r="D409" s="835"/>
      <c r="E409" s="846"/>
      <c r="F409" s="878"/>
      <c r="G409" s="1062" t="s">
        <v>283</v>
      </c>
      <c r="H409" s="1050"/>
      <c r="I409" s="1050"/>
      <c r="J409" s="1063" t="e">
        <f>#REF!</f>
        <v>#REF!</v>
      </c>
      <c r="K409" s="1063" t="e">
        <f>#REF!</f>
        <v>#REF!</v>
      </c>
      <c r="L409" s="1063" t="e">
        <f>#REF!</f>
        <v>#REF!</v>
      </c>
      <c r="M409" s="1063" t="e">
        <f>#REF!</f>
        <v>#REF!</v>
      </c>
      <c r="N409" s="1063" t="e">
        <f>#REF!</f>
        <v>#REF!</v>
      </c>
      <c r="O409" s="1063" t="e">
        <f t="shared" si="6693"/>
        <v>#REF!</v>
      </c>
      <c r="P409" s="1050"/>
      <c r="T409" s="878"/>
      <c r="AV409" s="846"/>
      <c r="AW409" s="878"/>
      <c r="BK409" s="878"/>
      <c r="BO409" s="878"/>
      <c r="BW409" s="878"/>
      <c r="BZ409" s="872"/>
      <c r="CA409" s="872"/>
      <c r="CB409" s="872"/>
      <c r="CC409" s="872"/>
      <c r="CQ409" s="878"/>
      <c r="CV409" s="878"/>
      <c r="CW409" s="878"/>
      <c r="CY409" s="872"/>
      <c r="CZ409" s="872"/>
      <c r="DA409" s="872"/>
      <c r="DB409" s="872"/>
      <c r="DC409" s="872"/>
      <c r="DD409" s="872"/>
      <c r="DE409" s="878"/>
      <c r="DF409" s="878"/>
      <c r="DG409" s="878"/>
      <c r="EL409" s="265"/>
      <c r="EM409" s="846"/>
      <c r="EN409" s="846"/>
      <c r="EO409" s="846"/>
      <c r="EP409" s="846"/>
      <c r="EQ409" s="846"/>
      <c r="ER409" s="846"/>
      <c r="ES409" s="846"/>
      <c r="ET409" s="846"/>
      <c r="EU409" s="846"/>
    </row>
    <row r="410" spans="2:151" s="849" customFormat="1" ht="11.4" hidden="1">
      <c r="B410" s="904"/>
      <c r="C410" s="1019"/>
      <c r="D410" s="835"/>
      <c r="E410" s="846"/>
      <c r="F410" s="933"/>
      <c r="G410" s="1062" t="s">
        <v>284</v>
      </c>
      <c r="H410" s="1050"/>
      <c r="I410" s="1050"/>
      <c r="J410" s="1063" t="e">
        <f>#REF!</f>
        <v>#REF!</v>
      </c>
      <c r="K410" s="1063" t="e">
        <f>#REF!</f>
        <v>#REF!</v>
      </c>
      <c r="L410" s="1063" t="e">
        <f>#REF!</f>
        <v>#REF!</v>
      </c>
      <c r="M410" s="1063" t="e">
        <f>#REF!</f>
        <v>#REF!</v>
      </c>
      <c r="N410" s="1063" t="e">
        <f>#REF!</f>
        <v>#REF!</v>
      </c>
      <c r="O410" s="1063" t="e">
        <f t="shared" si="6693"/>
        <v>#REF!</v>
      </c>
      <c r="P410" s="1050"/>
      <c r="T410" s="878"/>
      <c r="AV410" s="846"/>
      <c r="AW410" s="878"/>
      <c r="BK410" s="878"/>
      <c r="BO410" s="878"/>
      <c r="BW410" s="878"/>
      <c r="BZ410" s="872"/>
      <c r="CA410" s="872"/>
      <c r="CB410" s="872"/>
      <c r="CC410" s="872"/>
      <c r="CQ410" s="878"/>
      <c r="CV410" s="878"/>
      <c r="CW410" s="878"/>
      <c r="CY410" s="872"/>
      <c r="CZ410" s="872"/>
      <c r="DA410" s="872"/>
      <c r="DB410" s="872"/>
      <c r="DC410" s="872"/>
      <c r="DD410" s="872"/>
      <c r="DE410" s="878"/>
      <c r="DF410" s="878"/>
      <c r="DG410" s="878"/>
      <c r="EL410" s="265"/>
      <c r="EM410" s="846"/>
      <c r="EN410" s="846"/>
      <c r="EO410" s="846"/>
      <c r="EP410" s="846"/>
      <c r="EQ410" s="846"/>
      <c r="ER410" s="846"/>
      <c r="ES410" s="846"/>
      <c r="ET410" s="846"/>
      <c r="EU410" s="846"/>
    </row>
    <row r="411" spans="2:151" s="849" customFormat="1" ht="11.4" hidden="1">
      <c r="B411" s="904"/>
      <c r="C411" s="1019"/>
      <c r="D411" s="835"/>
      <c r="E411" s="846"/>
      <c r="F411" s="878"/>
      <c r="G411" s="1062" t="s">
        <v>285</v>
      </c>
      <c r="H411" s="1050"/>
      <c r="I411" s="1050"/>
      <c r="J411" s="1063" t="e">
        <f>#REF!</f>
        <v>#REF!</v>
      </c>
      <c r="K411" s="1063" t="e">
        <f>#REF!</f>
        <v>#REF!</v>
      </c>
      <c r="L411" s="1063" t="e">
        <f>#REF!</f>
        <v>#REF!</v>
      </c>
      <c r="M411" s="1063" t="e">
        <f>#REF!</f>
        <v>#REF!</v>
      </c>
      <c r="N411" s="1063" t="e">
        <f>#REF!</f>
        <v>#REF!</v>
      </c>
      <c r="O411" s="1063" t="e">
        <f t="shared" si="6693"/>
        <v>#REF!</v>
      </c>
      <c r="P411" s="1050"/>
      <c r="T411" s="878"/>
      <c r="AV411" s="846"/>
      <c r="AW411" s="878"/>
      <c r="BK411" s="878"/>
      <c r="BO411" s="878"/>
      <c r="BW411" s="878"/>
      <c r="BZ411" s="872"/>
      <c r="CA411" s="872"/>
      <c r="CB411" s="872"/>
      <c r="CC411" s="872"/>
      <c r="CQ411" s="878"/>
      <c r="CV411" s="878"/>
      <c r="CW411" s="878"/>
      <c r="CY411" s="872"/>
      <c r="CZ411" s="872"/>
      <c r="DA411" s="872"/>
      <c r="DB411" s="872"/>
      <c r="DC411" s="872"/>
      <c r="DD411" s="872"/>
      <c r="DE411" s="878"/>
      <c r="DF411" s="878"/>
      <c r="DG411" s="878"/>
      <c r="EL411" s="265"/>
      <c r="EM411" s="846"/>
      <c r="EN411" s="846"/>
      <c r="EO411" s="846"/>
      <c r="EP411" s="846"/>
      <c r="EQ411" s="846"/>
      <c r="ER411" s="846"/>
      <c r="ES411" s="846"/>
      <c r="ET411" s="846"/>
      <c r="EU411" s="846"/>
    </row>
    <row r="412" spans="2:151" s="849" customFormat="1" ht="11.4" hidden="1">
      <c r="B412" s="904"/>
      <c r="C412" s="1019"/>
      <c r="D412" s="835"/>
      <c r="E412" s="846"/>
      <c r="F412" s="878"/>
      <c r="G412" s="1062" t="s">
        <v>286</v>
      </c>
      <c r="H412" s="1050"/>
      <c r="I412" s="1050"/>
      <c r="J412" s="1063" t="e">
        <f>#REF!</f>
        <v>#REF!</v>
      </c>
      <c r="K412" s="1063" t="e">
        <f>#REF!</f>
        <v>#REF!</v>
      </c>
      <c r="L412" s="1063" t="e">
        <f>#REF!</f>
        <v>#REF!</v>
      </c>
      <c r="M412" s="1063" t="e">
        <f>#REF!</f>
        <v>#REF!</v>
      </c>
      <c r="N412" s="1063" t="e">
        <f>#REF!</f>
        <v>#REF!</v>
      </c>
      <c r="O412" s="1063" t="e">
        <f t="shared" si="6693"/>
        <v>#REF!</v>
      </c>
      <c r="P412" s="1050"/>
      <c r="AV412" s="846"/>
      <c r="AW412" s="878"/>
      <c r="BO412" s="878"/>
      <c r="BW412" s="878"/>
      <c r="BZ412" s="872"/>
      <c r="CA412" s="872"/>
      <c r="CB412" s="872"/>
      <c r="CC412" s="872"/>
      <c r="CQ412" s="878"/>
      <c r="CV412" s="878"/>
      <c r="CW412" s="878"/>
      <c r="CY412" s="872"/>
      <c r="CZ412" s="872"/>
      <c r="DA412" s="872"/>
      <c r="DB412" s="872"/>
      <c r="DC412" s="872"/>
      <c r="DD412" s="872"/>
      <c r="DH412" s="878"/>
      <c r="EL412" s="265"/>
      <c r="EM412" s="846"/>
      <c r="EN412" s="846"/>
      <c r="EO412" s="846"/>
      <c r="EP412" s="846"/>
      <c r="EQ412" s="846"/>
      <c r="ER412" s="846"/>
      <c r="ES412" s="846"/>
      <c r="ET412" s="846"/>
      <c r="EU412" s="846"/>
    </row>
    <row r="413" spans="2:151" s="849" customFormat="1" ht="11.4" hidden="1">
      <c r="B413" s="904"/>
      <c r="C413" s="1019"/>
      <c r="D413" s="835"/>
      <c r="E413" s="846"/>
      <c r="F413" s="878"/>
      <c r="G413" s="1062" t="s">
        <v>287</v>
      </c>
      <c r="H413" s="1050"/>
      <c r="I413" s="1050"/>
      <c r="J413" s="1063" t="e">
        <f>#REF!</f>
        <v>#REF!</v>
      </c>
      <c r="K413" s="1063" t="e">
        <f>#REF!</f>
        <v>#REF!</v>
      </c>
      <c r="L413" s="1063" t="e">
        <f>#REF!</f>
        <v>#REF!</v>
      </c>
      <c r="M413" s="1063" t="e">
        <f>#REF!</f>
        <v>#REF!</v>
      </c>
      <c r="N413" s="1063" t="e">
        <f>#REF!</f>
        <v>#REF!</v>
      </c>
      <c r="O413" s="1063" t="e">
        <f t="shared" si="6693"/>
        <v>#REF!</v>
      </c>
      <c r="P413" s="1050"/>
      <c r="AV413" s="846"/>
      <c r="AW413" s="878"/>
      <c r="BO413" s="878"/>
      <c r="BW413" s="878"/>
      <c r="BZ413" s="872"/>
      <c r="CA413" s="872"/>
      <c r="CB413" s="872"/>
      <c r="CC413" s="872"/>
      <c r="CQ413" s="878"/>
      <c r="CV413" s="878"/>
      <c r="CW413" s="878"/>
      <c r="CY413" s="872"/>
      <c r="CZ413" s="872"/>
      <c r="DA413" s="872"/>
      <c r="DB413" s="872"/>
      <c r="DC413" s="872"/>
      <c r="DD413" s="872"/>
      <c r="DH413" s="878"/>
      <c r="EL413" s="265"/>
      <c r="EM413" s="846"/>
      <c r="EN413" s="846"/>
      <c r="EO413" s="846"/>
      <c r="EP413" s="846"/>
      <c r="EQ413" s="846"/>
      <c r="ER413" s="846"/>
      <c r="ES413" s="846"/>
      <c r="ET413" s="846"/>
      <c r="EU413" s="846"/>
    </row>
    <row r="414" spans="2:151" s="849" customFormat="1" ht="11.4" hidden="1">
      <c r="B414" s="904"/>
      <c r="C414" s="1019"/>
      <c r="D414" s="835"/>
      <c r="E414" s="846"/>
      <c r="F414" s="878"/>
      <c r="G414" s="1062" t="s">
        <v>258</v>
      </c>
      <c r="H414" s="1050"/>
      <c r="I414" s="1050"/>
      <c r="J414" s="1063" t="e">
        <f>#REF!</f>
        <v>#REF!</v>
      </c>
      <c r="K414" s="1063" t="e">
        <f>#REF!</f>
        <v>#REF!</v>
      </c>
      <c r="L414" s="1063" t="e">
        <f>#REF!</f>
        <v>#REF!</v>
      </c>
      <c r="M414" s="1063" t="e">
        <f>#REF!</f>
        <v>#REF!</v>
      </c>
      <c r="N414" s="1063" t="e">
        <f>#REF!</f>
        <v>#REF!</v>
      </c>
      <c r="O414" s="1063" t="e">
        <f t="shared" si="6693"/>
        <v>#REF!</v>
      </c>
      <c r="P414" s="1050"/>
      <c r="T414" s="878"/>
      <c r="AV414" s="846"/>
      <c r="AW414" s="878"/>
      <c r="BK414" s="878"/>
      <c r="BL414" s="878"/>
      <c r="BM414" s="878"/>
      <c r="BN414" s="878"/>
      <c r="BO414" s="878"/>
      <c r="BP414" s="878"/>
      <c r="BQ414" s="878"/>
      <c r="BR414" s="878"/>
      <c r="BS414" s="878"/>
      <c r="BT414" s="878"/>
      <c r="BU414" s="878"/>
      <c r="BV414" s="878"/>
      <c r="BW414" s="878"/>
      <c r="BZ414" s="872"/>
      <c r="CA414" s="872"/>
      <c r="CB414" s="872"/>
      <c r="CC414" s="872"/>
      <c r="CQ414" s="878"/>
      <c r="CV414" s="878"/>
      <c r="CW414" s="878"/>
      <c r="CY414" s="872"/>
      <c r="CZ414" s="872"/>
      <c r="DA414" s="872"/>
      <c r="DB414" s="872"/>
      <c r="DC414" s="872"/>
      <c r="DD414" s="872"/>
      <c r="EL414" s="265"/>
      <c r="EM414" s="846"/>
      <c r="EN414" s="846"/>
      <c r="EO414" s="846"/>
      <c r="EP414" s="846"/>
      <c r="EQ414" s="846"/>
      <c r="ER414" s="846"/>
      <c r="ES414" s="846"/>
      <c r="ET414" s="846"/>
      <c r="EU414" s="846"/>
    </row>
    <row r="415" spans="2:151" s="849" customFormat="1" ht="11.4" hidden="1">
      <c r="B415" s="904"/>
      <c r="C415" s="1019"/>
      <c r="D415" s="835"/>
      <c r="E415" s="846"/>
      <c r="F415" s="878"/>
      <c r="G415" s="1062" t="s">
        <v>259</v>
      </c>
      <c r="H415" s="1050"/>
      <c r="I415" s="1050"/>
      <c r="J415" s="1063" t="e">
        <f>#REF!</f>
        <v>#REF!</v>
      </c>
      <c r="K415" s="1063" t="e">
        <f>#REF!</f>
        <v>#REF!</v>
      </c>
      <c r="L415" s="1063" t="e">
        <f>#REF!</f>
        <v>#REF!</v>
      </c>
      <c r="M415" s="1063" t="e">
        <f>#REF!</f>
        <v>#REF!</v>
      </c>
      <c r="N415" s="1063" t="e">
        <f>#REF!</f>
        <v>#REF!</v>
      </c>
      <c r="O415" s="1063" t="e">
        <f t="shared" si="6693"/>
        <v>#REF!</v>
      </c>
      <c r="P415" s="1050"/>
      <c r="T415" s="878"/>
      <c r="AV415" s="846"/>
      <c r="AW415" s="878"/>
      <c r="BK415" s="878"/>
      <c r="BL415" s="878"/>
      <c r="BM415" s="878"/>
      <c r="BN415" s="878"/>
      <c r="BO415" s="878"/>
      <c r="BP415" s="878"/>
      <c r="BQ415" s="878"/>
      <c r="BR415" s="878"/>
      <c r="BS415" s="878"/>
      <c r="BT415" s="878"/>
      <c r="BU415" s="878"/>
      <c r="BV415" s="878"/>
      <c r="BW415" s="878"/>
      <c r="BZ415" s="872"/>
      <c r="CA415" s="872"/>
      <c r="CB415" s="872"/>
      <c r="CC415" s="872"/>
      <c r="CQ415" s="878"/>
      <c r="CV415" s="878"/>
      <c r="CW415" s="878"/>
      <c r="CY415" s="872"/>
      <c r="CZ415" s="872"/>
      <c r="DA415" s="872"/>
      <c r="DB415" s="872"/>
      <c r="DC415" s="872"/>
      <c r="DD415" s="872"/>
      <c r="EL415" s="265"/>
      <c r="EM415" s="846"/>
      <c r="EN415" s="846"/>
      <c r="EO415" s="846"/>
      <c r="EP415" s="846"/>
      <c r="EQ415" s="846"/>
      <c r="ER415" s="846"/>
      <c r="ES415" s="846"/>
      <c r="ET415" s="846"/>
      <c r="EU415" s="846"/>
    </row>
    <row r="416" spans="2:151" s="849" customFormat="1" ht="11.4" hidden="1">
      <c r="B416" s="904"/>
      <c r="C416" s="1019"/>
      <c r="D416" s="835"/>
      <c r="E416" s="846"/>
      <c r="F416" s="878"/>
      <c r="G416" s="1062" t="s">
        <v>260</v>
      </c>
      <c r="H416" s="1050"/>
      <c r="I416" s="1050"/>
      <c r="J416" s="1063" t="e">
        <f>#REF!</f>
        <v>#REF!</v>
      </c>
      <c r="K416" s="1063" t="e">
        <f>#REF!</f>
        <v>#REF!</v>
      </c>
      <c r="L416" s="1063" t="e">
        <f>#REF!</f>
        <v>#REF!</v>
      </c>
      <c r="M416" s="1063" t="e">
        <f>#REF!</f>
        <v>#REF!</v>
      </c>
      <c r="N416" s="1063" t="e">
        <f>#REF!</f>
        <v>#REF!</v>
      </c>
      <c r="O416" s="1063" t="e">
        <f>SUM(J416:N416)</f>
        <v>#REF!</v>
      </c>
      <c r="P416" s="1050"/>
      <c r="T416" s="878"/>
      <c r="AV416" s="846"/>
      <c r="AW416" s="878"/>
      <c r="BK416" s="878"/>
      <c r="BL416" s="878"/>
      <c r="BM416" s="878"/>
      <c r="BN416" s="878"/>
      <c r="BO416" s="878"/>
      <c r="BP416" s="878"/>
      <c r="BQ416" s="878"/>
      <c r="BR416" s="878"/>
      <c r="BS416" s="878"/>
      <c r="BT416" s="878"/>
      <c r="BU416" s="878"/>
      <c r="BV416" s="878"/>
      <c r="BW416" s="878"/>
      <c r="BZ416" s="872"/>
      <c r="CA416" s="872"/>
      <c r="CB416" s="872"/>
      <c r="CC416" s="872"/>
      <c r="CQ416" s="878"/>
      <c r="CV416" s="878"/>
      <c r="CW416" s="878"/>
      <c r="CY416" s="872"/>
      <c r="CZ416" s="872"/>
      <c r="DA416" s="872"/>
      <c r="DB416" s="872"/>
      <c r="DC416" s="872"/>
      <c r="DD416" s="872"/>
      <c r="EL416" s="265"/>
      <c r="EM416" s="846"/>
      <c r="EN416" s="846"/>
      <c r="EO416" s="846"/>
      <c r="EP416" s="846"/>
      <c r="EQ416" s="846"/>
      <c r="ER416" s="846"/>
      <c r="ES416" s="846"/>
      <c r="ET416" s="846"/>
      <c r="EU416" s="846"/>
    </row>
    <row r="417" spans="2:151" s="849" customFormat="1" ht="11.4" hidden="1">
      <c r="B417" s="904"/>
      <c r="C417" s="1019"/>
      <c r="D417" s="835"/>
      <c r="E417" s="846"/>
      <c r="F417" s="878"/>
      <c r="G417" s="1062" t="s">
        <v>261</v>
      </c>
      <c r="H417" s="1050"/>
      <c r="I417" s="1050"/>
      <c r="J417" s="1063" t="e">
        <f>#REF!</f>
        <v>#REF!</v>
      </c>
      <c r="K417" s="1063" t="e">
        <f>#REF!</f>
        <v>#REF!</v>
      </c>
      <c r="L417" s="1063" t="e">
        <f>#REF!</f>
        <v>#REF!</v>
      </c>
      <c r="M417" s="1063" t="e">
        <f>#REF!</f>
        <v>#REF!</v>
      </c>
      <c r="N417" s="1063" t="e">
        <f>#REF!</f>
        <v>#REF!</v>
      </c>
      <c r="O417" s="1063" t="e">
        <f t="shared" si="6693"/>
        <v>#REF!</v>
      </c>
      <c r="P417" s="1050"/>
      <c r="T417" s="878"/>
      <c r="AV417" s="846"/>
      <c r="AW417" s="878"/>
      <c r="BK417" s="878"/>
      <c r="BL417" s="878"/>
      <c r="BM417" s="878"/>
      <c r="BN417" s="878"/>
      <c r="BO417" s="878"/>
      <c r="BP417" s="878"/>
      <c r="BQ417" s="878"/>
      <c r="BR417" s="878"/>
      <c r="BS417" s="878"/>
      <c r="BT417" s="878"/>
      <c r="BU417" s="878"/>
      <c r="BV417" s="878"/>
      <c r="BW417" s="878"/>
      <c r="BZ417" s="872"/>
      <c r="CA417" s="872"/>
      <c r="CB417" s="872"/>
      <c r="CC417" s="872"/>
      <c r="CQ417" s="878"/>
      <c r="CV417" s="878"/>
      <c r="CW417" s="878"/>
      <c r="CY417" s="872"/>
      <c r="CZ417" s="872"/>
      <c r="DA417" s="872"/>
      <c r="DB417" s="872"/>
      <c r="DC417" s="872"/>
      <c r="DD417" s="872"/>
      <c r="EL417" s="265"/>
      <c r="EM417" s="846"/>
      <c r="EN417" s="846"/>
      <c r="EO417" s="846"/>
      <c r="EP417" s="846"/>
      <c r="EQ417" s="846"/>
      <c r="ER417" s="846"/>
      <c r="ES417" s="846"/>
      <c r="ET417" s="846"/>
      <c r="EU417" s="846"/>
    </row>
    <row r="418" spans="2:151" s="849" customFormat="1" ht="11.4" hidden="1">
      <c r="B418" s="904"/>
      <c r="C418" s="1019"/>
      <c r="D418" s="835"/>
      <c r="E418" s="846"/>
      <c r="F418" s="878"/>
      <c r="G418" s="1062" t="s">
        <v>262</v>
      </c>
      <c r="H418" s="1050"/>
      <c r="I418" s="1050"/>
      <c r="J418" s="1063">
        <f>CZ74</f>
        <v>3182.2474999999999</v>
      </c>
      <c r="K418" s="1063">
        <f>EJ74</f>
        <v>0</v>
      </c>
      <c r="L418" s="1063">
        <f>DI74</f>
        <v>3182.2474999999999</v>
      </c>
      <c r="M418" s="1063">
        <f>DR74</f>
        <v>0</v>
      </c>
      <c r="N418" s="1063">
        <f>EA74</f>
        <v>0</v>
      </c>
      <c r="O418" s="1063">
        <f t="shared" si="6693"/>
        <v>6364.4949999999999</v>
      </c>
      <c r="P418" s="1050"/>
      <c r="T418" s="878"/>
      <c r="AV418" s="846"/>
      <c r="AW418" s="878"/>
      <c r="BK418" s="878"/>
      <c r="BL418" s="878"/>
      <c r="BM418" s="878"/>
      <c r="BN418" s="878"/>
      <c r="BO418" s="878"/>
      <c r="BP418" s="878"/>
      <c r="BQ418" s="878"/>
      <c r="BR418" s="878"/>
      <c r="BS418" s="878"/>
      <c r="BT418" s="878"/>
      <c r="BU418" s="878"/>
      <c r="BV418" s="878"/>
      <c r="BW418" s="878"/>
      <c r="BZ418" s="872"/>
      <c r="CA418" s="872"/>
      <c r="CB418" s="872"/>
      <c r="CC418" s="872"/>
      <c r="CQ418" s="878"/>
      <c r="CV418" s="878"/>
      <c r="CW418" s="878"/>
      <c r="CY418" s="872"/>
      <c r="CZ418" s="872"/>
      <c r="DA418" s="872"/>
      <c r="DB418" s="872"/>
      <c r="DC418" s="872"/>
      <c r="DD418" s="872"/>
      <c r="EL418" s="265"/>
      <c r="EM418" s="846"/>
      <c r="EN418" s="846"/>
      <c r="EO418" s="846"/>
      <c r="EP418" s="846"/>
      <c r="EQ418" s="846"/>
      <c r="ER418" s="846"/>
      <c r="ES418" s="846"/>
      <c r="ET418" s="846"/>
      <c r="EU418" s="846"/>
    </row>
    <row r="419" spans="2:151" s="849" customFormat="1" ht="11.4" hidden="1">
      <c r="B419" s="904"/>
      <c r="C419" s="1019"/>
      <c r="D419" s="835"/>
      <c r="E419" s="846"/>
      <c r="F419" s="878"/>
      <c r="G419" s="1062" t="s">
        <v>263</v>
      </c>
      <c r="H419" s="1050"/>
      <c r="I419" s="1050"/>
      <c r="J419" s="1063">
        <f>CZ78</f>
        <v>0</v>
      </c>
      <c r="K419" s="1063">
        <f>EJ78</f>
        <v>0</v>
      </c>
      <c r="L419" s="1063">
        <f>DI78</f>
        <v>0</v>
      </c>
      <c r="M419" s="1063">
        <f>DR78</f>
        <v>0</v>
      </c>
      <c r="N419" s="1063">
        <f>EA78</f>
        <v>0</v>
      </c>
      <c r="O419" s="1063">
        <f t="shared" si="6693"/>
        <v>0</v>
      </c>
      <c r="P419" s="1050"/>
      <c r="T419" s="878"/>
      <c r="AV419" s="846"/>
      <c r="AW419" s="878"/>
      <c r="BK419" s="878"/>
      <c r="BL419" s="878"/>
      <c r="BM419" s="878"/>
      <c r="BN419" s="878"/>
      <c r="BO419" s="878"/>
      <c r="BP419" s="878"/>
      <c r="BQ419" s="878"/>
      <c r="BR419" s="878"/>
      <c r="BS419" s="878"/>
      <c r="BT419" s="878"/>
      <c r="BU419" s="878"/>
      <c r="BV419" s="878"/>
      <c r="BW419" s="878"/>
      <c r="BZ419" s="872"/>
      <c r="CA419" s="872"/>
      <c r="CB419" s="872"/>
      <c r="CC419" s="872"/>
      <c r="CQ419" s="878"/>
      <c r="CV419" s="878"/>
      <c r="CW419" s="878"/>
      <c r="CY419" s="872"/>
      <c r="CZ419" s="872"/>
      <c r="DA419" s="872"/>
      <c r="DB419" s="872"/>
      <c r="DC419" s="872"/>
      <c r="DD419" s="872"/>
      <c r="EL419" s="265"/>
      <c r="EM419" s="846"/>
      <c r="EN419" s="846"/>
      <c r="EO419" s="846"/>
      <c r="EP419" s="846"/>
      <c r="EQ419" s="846"/>
      <c r="ER419" s="846"/>
      <c r="ES419" s="846"/>
      <c r="ET419" s="846"/>
      <c r="EU419" s="846"/>
    </row>
    <row r="420" spans="2:151" s="846" customFormat="1" ht="11.4" hidden="1">
      <c r="B420" s="835"/>
      <c r="C420" s="778"/>
      <c r="D420" s="835"/>
      <c r="F420" s="849"/>
      <c r="G420" s="1062" t="s">
        <v>264</v>
      </c>
      <c r="H420" s="1050"/>
      <c r="I420" s="1055"/>
      <c r="J420" s="1063" t="e">
        <f>#REF!</f>
        <v>#REF!</v>
      </c>
      <c r="K420" s="1063" t="e">
        <f>#REF!</f>
        <v>#REF!</v>
      </c>
      <c r="L420" s="1063" t="e">
        <f>#REF!</f>
        <v>#REF!</v>
      </c>
      <c r="M420" s="1063" t="e">
        <f>#REF!</f>
        <v>#REF!</v>
      </c>
      <c r="N420" s="1063" t="e">
        <f>#REF!</f>
        <v>#REF!</v>
      </c>
      <c r="O420" s="1063" t="e">
        <f t="shared" si="6693"/>
        <v>#REF!</v>
      </c>
      <c r="P420" s="1050"/>
      <c r="R420" s="849"/>
      <c r="T420" s="849"/>
      <c r="U420" s="849"/>
      <c r="V420" s="849"/>
      <c r="W420" s="849"/>
      <c r="X420" s="849"/>
      <c r="Y420" s="849"/>
      <c r="Z420" s="849"/>
      <c r="AA420" s="849"/>
      <c r="AB420" s="849"/>
      <c r="AC420" s="849"/>
      <c r="AD420" s="849"/>
      <c r="AE420" s="849"/>
      <c r="AF420" s="849"/>
      <c r="AG420" s="849"/>
      <c r="AH420" s="849"/>
      <c r="AI420" s="849"/>
      <c r="AJ420" s="849"/>
      <c r="AK420" s="849"/>
      <c r="AL420" s="849"/>
      <c r="AM420" s="849"/>
      <c r="AN420" s="849"/>
      <c r="AO420" s="849"/>
      <c r="AP420" s="849"/>
      <c r="AQ420" s="849"/>
      <c r="AR420" s="849"/>
      <c r="AS420" s="849"/>
      <c r="AT420" s="849"/>
      <c r="AU420" s="849"/>
      <c r="AW420" s="878"/>
      <c r="BK420" s="849"/>
      <c r="BL420" s="849"/>
      <c r="BM420" s="849"/>
      <c r="BN420" s="849"/>
      <c r="BO420" s="849"/>
      <c r="BP420" s="849"/>
      <c r="BQ420" s="849"/>
      <c r="BR420" s="849"/>
      <c r="BS420" s="849"/>
      <c r="BT420" s="849"/>
      <c r="BU420" s="849"/>
      <c r="BV420" s="849"/>
      <c r="BW420" s="849"/>
      <c r="BX420" s="849"/>
      <c r="BY420" s="849"/>
      <c r="BZ420" s="849"/>
      <c r="CA420" s="849"/>
      <c r="CB420" s="849"/>
      <c r="CC420" s="849"/>
      <c r="CD420" s="849"/>
      <c r="CE420" s="849"/>
      <c r="CF420" s="849"/>
      <c r="CG420" s="849"/>
      <c r="CH420" s="849"/>
      <c r="CI420" s="849"/>
      <c r="CJ420" s="849"/>
      <c r="CK420" s="849"/>
      <c r="CL420" s="849"/>
      <c r="CM420" s="849"/>
      <c r="CN420" s="849"/>
      <c r="CO420" s="849"/>
      <c r="CQ420" s="878"/>
      <c r="CR420" s="849"/>
      <c r="CS420" s="849"/>
      <c r="CT420" s="849"/>
      <c r="CU420" s="849"/>
      <c r="CV420" s="849"/>
      <c r="CW420" s="849"/>
      <c r="CX420" s="849"/>
      <c r="CY420" s="872"/>
      <c r="CZ420" s="872"/>
      <c r="DA420" s="872"/>
      <c r="DB420" s="872"/>
      <c r="DC420" s="872"/>
      <c r="DD420" s="849"/>
      <c r="DE420" s="849"/>
      <c r="DF420" s="849"/>
      <c r="DG420" s="849"/>
      <c r="DH420" s="849"/>
      <c r="DI420" s="849"/>
      <c r="DJ420" s="849"/>
      <c r="DK420" s="849"/>
      <c r="DL420" s="849"/>
      <c r="DM420" s="849"/>
      <c r="DN420" s="849"/>
      <c r="DO420" s="849"/>
      <c r="DP420" s="849"/>
      <c r="DQ420" s="849"/>
      <c r="DR420" s="849"/>
      <c r="DS420" s="849"/>
      <c r="DT420" s="849"/>
      <c r="DU420" s="849"/>
      <c r="DV420" s="849"/>
      <c r="DW420" s="849"/>
      <c r="DX420" s="849"/>
      <c r="DY420" s="849"/>
      <c r="DZ420" s="849"/>
      <c r="EA420" s="849"/>
      <c r="EB420" s="849"/>
      <c r="EC420" s="849"/>
      <c r="ED420" s="849"/>
      <c r="EE420" s="849"/>
      <c r="EF420" s="849"/>
      <c r="EG420" s="849"/>
      <c r="EH420" s="849"/>
      <c r="EI420" s="849"/>
      <c r="EJ420" s="849"/>
      <c r="EL420" s="265"/>
    </row>
    <row r="421" spans="2:151" s="849" customFormat="1" ht="11.4" hidden="1">
      <c r="B421" s="904"/>
      <c r="C421" s="1019"/>
      <c r="D421" s="835"/>
      <c r="E421" s="846"/>
      <c r="F421" s="878"/>
      <c r="G421" s="1062" t="s">
        <v>265</v>
      </c>
      <c r="H421" s="1050"/>
      <c r="I421" s="1050"/>
      <c r="J421" s="1067" t="e">
        <f t="shared" ref="J421:O421" si="6694">SUM(J397:J420)</f>
        <v>#REF!</v>
      </c>
      <c r="K421" s="1067" t="e">
        <f t="shared" si="6694"/>
        <v>#REF!</v>
      </c>
      <c r="L421" s="1068" t="e">
        <f t="shared" si="6694"/>
        <v>#REF!</v>
      </c>
      <c r="M421" s="1067" t="e">
        <f t="shared" si="6694"/>
        <v>#REF!</v>
      </c>
      <c r="N421" s="1067" t="e">
        <f t="shared" si="6694"/>
        <v>#REF!</v>
      </c>
      <c r="O421" s="1067" t="e">
        <f t="shared" si="6694"/>
        <v>#REF!</v>
      </c>
      <c r="P421" s="1050"/>
      <c r="T421" s="878"/>
      <c r="AV421" s="846"/>
      <c r="BK421" s="878"/>
      <c r="BL421" s="878"/>
      <c r="BM421" s="878"/>
      <c r="BN421" s="878"/>
      <c r="BO421" s="878"/>
      <c r="BP421" s="878"/>
      <c r="BQ421" s="878"/>
      <c r="BR421" s="878"/>
      <c r="BS421" s="878"/>
      <c r="BT421" s="878"/>
      <c r="BU421" s="878"/>
      <c r="BV421" s="878"/>
      <c r="BW421" s="878"/>
      <c r="BZ421" s="872"/>
      <c r="CA421" s="872"/>
      <c r="CB421" s="872"/>
      <c r="CC421" s="872"/>
      <c r="CV421" s="878"/>
      <c r="CW421" s="878"/>
      <c r="CY421" s="872"/>
      <c r="CZ421" s="872"/>
      <c r="DA421" s="872"/>
      <c r="DB421" s="872"/>
      <c r="DC421" s="872"/>
      <c r="DD421" s="872"/>
      <c r="EL421" s="265"/>
      <c r="EM421" s="846"/>
      <c r="EN421" s="846"/>
      <c r="EO421" s="846"/>
      <c r="EP421" s="846"/>
      <c r="EQ421" s="846"/>
      <c r="ER421" s="846"/>
      <c r="ES421" s="846"/>
      <c r="ET421" s="846"/>
      <c r="EU421" s="846"/>
    </row>
    <row r="422" spans="2:151" s="849" customFormat="1" ht="11.4" hidden="1">
      <c r="B422" s="904"/>
      <c r="C422" s="1019"/>
      <c r="D422" s="835"/>
      <c r="E422" s="846"/>
      <c r="F422" s="878"/>
      <c r="G422" s="1050" t="s">
        <v>266</v>
      </c>
      <c r="H422" s="1050"/>
      <c r="I422" s="1050"/>
      <c r="J422" s="1069" t="e">
        <f>+J421-CZ333</f>
        <v>#REF!</v>
      </c>
      <c r="K422" s="1068" t="e">
        <f>+K421-EJ333</f>
        <v>#REF!</v>
      </c>
      <c r="L422" s="1068" t="e">
        <f>+L421-DI333</f>
        <v>#REF!</v>
      </c>
      <c r="M422" s="1068" t="e">
        <f>+M421-DR333</f>
        <v>#REF!</v>
      </c>
      <c r="N422" s="1068" t="e">
        <f>+N421-EA333</f>
        <v>#REF!</v>
      </c>
      <c r="O422" s="1068" t="e">
        <f>+O421-(+CZ333+DI333+DR333+EA333+EJ333)</f>
        <v>#REF!</v>
      </c>
      <c r="P422" s="1050"/>
      <c r="T422" s="878"/>
      <c r="AV422" s="846"/>
      <c r="BK422" s="878"/>
      <c r="BL422" s="878"/>
      <c r="BM422" s="878"/>
      <c r="BN422" s="878"/>
      <c r="BO422" s="878"/>
      <c r="BP422" s="878"/>
      <c r="BQ422" s="878"/>
      <c r="BR422" s="878"/>
      <c r="BS422" s="878"/>
      <c r="BT422" s="878"/>
      <c r="BU422" s="878"/>
      <c r="BV422" s="878"/>
      <c r="BW422" s="878"/>
      <c r="BZ422" s="872"/>
      <c r="CA422" s="872"/>
      <c r="CB422" s="872"/>
      <c r="CC422" s="872"/>
      <c r="CV422" s="878"/>
      <c r="CW422" s="878"/>
      <c r="CY422" s="872"/>
      <c r="CZ422" s="872"/>
      <c r="DA422" s="872"/>
      <c r="DB422" s="872"/>
      <c r="DC422" s="872"/>
      <c r="DD422" s="872"/>
      <c r="EL422" s="265"/>
      <c r="EM422" s="846"/>
      <c r="EN422" s="846"/>
      <c r="EO422" s="846"/>
      <c r="EP422" s="846"/>
      <c r="EQ422" s="846"/>
      <c r="ER422" s="846"/>
      <c r="ES422" s="846"/>
      <c r="ET422" s="846"/>
      <c r="EU422" s="846"/>
    </row>
    <row r="423" spans="2:151" s="849" customFormat="1" ht="11.4" hidden="1">
      <c r="B423" s="904"/>
      <c r="C423" s="1019"/>
      <c r="D423" s="835"/>
      <c r="E423" s="846"/>
      <c r="F423" s="878"/>
      <c r="G423" s="1062"/>
      <c r="H423" s="1050"/>
      <c r="I423" s="1050"/>
      <c r="J423" s="1063"/>
      <c r="K423" s="1050"/>
      <c r="L423" s="1070"/>
      <c r="M423" s="1063"/>
      <c r="N423" s="1063"/>
      <c r="O423" s="1063"/>
      <c r="P423" s="1050"/>
      <c r="T423" s="878"/>
      <c r="AV423" s="846"/>
      <c r="BK423" s="878"/>
      <c r="BL423" s="878"/>
      <c r="BM423" s="878"/>
      <c r="BN423" s="878"/>
      <c r="BO423" s="878"/>
      <c r="BP423" s="878"/>
      <c r="BQ423" s="878"/>
      <c r="BR423" s="878"/>
      <c r="BS423" s="878"/>
      <c r="BT423" s="878"/>
      <c r="BU423" s="878"/>
      <c r="BV423" s="878"/>
      <c r="BW423" s="878"/>
      <c r="BZ423" s="872"/>
      <c r="CA423" s="872"/>
      <c r="CB423" s="872"/>
      <c r="CC423" s="872"/>
      <c r="CV423" s="878"/>
      <c r="CW423" s="878"/>
      <c r="CY423" s="872"/>
      <c r="CZ423" s="872"/>
      <c r="DA423" s="872"/>
      <c r="DB423" s="872"/>
      <c r="DC423" s="872"/>
      <c r="DD423" s="872"/>
      <c r="EL423" s="265"/>
      <c r="EM423" s="846"/>
      <c r="EN423" s="846"/>
      <c r="EO423" s="846"/>
      <c r="EP423" s="846"/>
      <c r="EQ423" s="846"/>
      <c r="ER423" s="846"/>
      <c r="ES423" s="846"/>
      <c r="ET423" s="846"/>
      <c r="EU423" s="846"/>
    </row>
    <row r="424" spans="2:151" s="846" customFormat="1" ht="11.4" hidden="1">
      <c r="B424" s="835"/>
      <c r="C424" s="778"/>
      <c r="D424" s="904"/>
      <c r="E424" s="849"/>
      <c r="F424" s="849"/>
      <c r="G424" s="1062"/>
      <c r="H424" s="1050"/>
      <c r="I424" s="1055"/>
      <c r="J424" s="1063"/>
      <c r="K424" s="1049"/>
      <c r="L424" s="1063"/>
      <c r="M424" s="1063"/>
      <c r="N424" s="1063"/>
      <c r="O424" s="1063"/>
      <c r="P424" s="1050"/>
      <c r="R424" s="849"/>
      <c r="T424" s="849"/>
      <c r="U424" s="849"/>
      <c r="V424" s="849"/>
      <c r="W424" s="849"/>
      <c r="X424" s="849"/>
      <c r="Y424" s="849"/>
      <c r="Z424" s="849"/>
      <c r="AA424" s="849"/>
      <c r="AB424" s="849"/>
      <c r="AC424" s="849"/>
      <c r="AD424" s="849"/>
      <c r="AE424" s="849"/>
      <c r="AF424" s="849"/>
      <c r="AG424" s="849"/>
      <c r="AH424" s="849"/>
      <c r="AI424" s="849"/>
      <c r="AJ424" s="849"/>
      <c r="AK424" s="849"/>
      <c r="AL424" s="849"/>
      <c r="AM424" s="849"/>
      <c r="AN424" s="849"/>
      <c r="AO424" s="849"/>
      <c r="AP424" s="849"/>
      <c r="AQ424" s="849"/>
      <c r="AR424" s="849"/>
      <c r="AS424" s="849"/>
      <c r="AT424" s="849"/>
      <c r="AU424" s="849"/>
      <c r="AW424" s="849"/>
      <c r="BK424" s="849"/>
      <c r="BL424" s="849"/>
      <c r="BM424" s="849"/>
      <c r="BN424" s="849"/>
      <c r="BO424" s="849"/>
      <c r="BP424" s="849"/>
      <c r="BQ424" s="849"/>
      <c r="BR424" s="849"/>
      <c r="BS424" s="849"/>
      <c r="BT424" s="849"/>
      <c r="BU424" s="849"/>
      <c r="BV424" s="849"/>
      <c r="BW424" s="878"/>
      <c r="BX424" s="849"/>
      <c r="BY424" s="849"/>
      <c r="BZ424" s="872"/>
      <c r="CA424" s="872"/>
      <c r="CB424" s="872"/>
      <c r="CC424" s="872"/>
      <c r="CD424" s="849"/>
      <c r="CE424" s="849"/>
      <c r="CF424" s="849"/>
      <c r="CG424" s="849"/>
      <c r="CH424" s="849"/>
      <c r="CI424" s="849"/>
      <c r="CJ424" s="849"/>
      <c r="CK424" s="849"/>
      <c r="CL424" s="849"/>
      <c r="CM424" s="849"/>
      <c r="CN424" s="849"/>
      <c r="CO424" s="849"/>
      <c r="CR424" s="849"/>
      <c r="CS424" s="849"/>
      <c r="CT424" s="849"/>
      <c r="CU424" s="849"/>
      <c r="CV424" s="849"/>
      <c r="CW424" s="849"/>
      <c r="CX424" s="849"/>
      <c r="CY424" s="849"/>
      <c r="CZ424" s="849"/>
      <c r="DA424" s="849"/>
      <c r="DB424" s="849"/>
      <c r="DC424" s="849"/>
      <c r="DD424" s="849"/>
      <c r="DE424" s="849"/>
      <c r="DF424" s="849"/>
      <c r="DG424" s="849"/>
      <c r="DH424" s="849"/>
      <c r="DI424" s="849"/>
      <c r="DJ424" s="849"/>
      <c r="DK424" s="849"/>
      <c r="DL424" s="849"/>
      <c r="DM424" s="849"/>
      <c r="DN424" s="849"/>
      <c r="DO424" s="849"/>
      <c r="DP424" s="849"/>
      <c r="DQ424" s="849"/>
      <c r="DR424" s="849"/>
      <c r="DS424" s="849"/>
      <c r="DT424" s="849"/>
      <c r="DU424" s="849"/>
      <c r="DV424" s="849"/>
      <c r="DW424" s="849"/>
      <c r="DX424" s="849"/>
      <c r="DY424" s="849"/>
      <c r="DZ424" s="849"/>
      <c r="EA424" s="849"/>
      <c r="EB424" s="849"/>
      <c r="EC424" s="849"/>
      <c r="ED424" s="849"/>
      <c r="EE424" s="849"/>
      <c r="EF424" s="849"/>
      <c r="EG424" s="849"/>
      <c r="EH424" s="849"/>
      <c r="EI424" s="849"/>
      <c r="EJ424" s="849"/>
      <c r="EK424" s="849"/>
      <c r="EL424" s="246"/>
    </row>
    <row r="425" spans="2:151" s="846" customFormat="1" ht="11.4" hidden="1">
      <c r="B425" s="835"/>
      <c r="C425" s="778"/>
      <c r="D425" s="904"/>
      <c r="E425" s="849"/>
      <c r="F425" s="849"/>
      <c r="G425" s="1062"/>
      <c r="H425" s="1050"/>
      <c r="I425" s="1055"/>
      <c r="J425" s="1063"/>
      <c r="K425" s="1049"/>
      <c r="L425" s="1063"/>
      <c r="M425" s="1063"/>
      <c r="N425" s="1063"/>
      <c r="O425" s="1063"/>
      <c r="P425" s="1050"/>
      <c r="R425" s="849"/>
      <c r="T425" s="849"/>
      <c r="U425" s="849"/>
      <c r="V425" s="849"/>
      <c r="W425" s="849"/>
      <c r="X425" s="849"/>
      <c r="Y425" s="849"/>
      <c r="Z425" s="849"/>
      <c r="AA425" s="849"/>
      <c r="AB425" s="849"/>
      <c r="AC425" s="849"/>
      <c r="AD425" s="849"/>
      <c r="AE425" s="849"/>
      <c r="AF425" s="849"/>
      <c r="AG425" s="849"/>
      <c r="AH425" s="849"/>
      <c r="AI425" s="849"/>
      <c r="AJ425" s="849"/>
      <c r="AK425" s="849"/>
      <c r="AL425" s="849"/>
      <c r="AM425" s="849"/>
      <c r="AN425" s="849"/>
      <c r="AO425" s="849"/>
      <c r="AP425" s="849"/>
      <c r="AQ425" s="849"/>
      <c r="AR425" s="849"/>
      <c r="AS425" s="849"/>
      <c r="AT425" s="849"/>
      <c r="AU425" s="849"/>
      <c r="AW425" s="849"/>
      <c r="BK425" s="849"/>
      <c r="BL425" s="849"/>
      <c r="BM425" s="849"/>
      <c r="BN425" s="849"/>
      <c r="BO425" s="849"/>
      <c r="BP425" s="849"/>
      <c r="BQ425" s="849"/>
      <c r="BR425" s="849"/>
      <c r="BS425" s="849"/>
      <c r="BT425" s="849"/>
      <c r="BU425" s="849"/>
      <c r="BV425" s="849"/>
      <c r="BW425" s="878"/>
      <c r="BX425" s="849"/>
      <c r="BY425" s="849"/>
      <c r="BZ425" s="872"/>
      <c r="CA425" s="872"/>
      <c r="CB425" s="872"/>
      <c r="CC425" s="872"/>
      <c r="CD425" s="849"/>
      <c r="CE425" s="849"/>
      <c r="CF425" s="849"/>
      <c r="CG425" s="849"/>
      <c r="CH425" s="849"/>
      <c r="CI425" s="849"/>
      <c r="CJ425" s="849"/>
      <c r="CK425" s="849"/>
      <c r="CL425" s="849"/>
      <c r="CM425" s="849"/>
      <c r="CN425" s="849"/>
      <c r="CO425" s="849"/>
      <c r="CR425" s="849"/>
      <c r="CS425" s="849"/>
      <c r="CT425" s="849"/>
      <c r="CU425" s="849"/>
      <c r="CV425" s="849"/>
      <c r="CW425" s="849"/>
      <c r="CX425" s="849"/>
      <c r="CY425" s="849"/>
      <c r="CZ425" s="849"/>
      <c r="DA425" s="849"/>
      <c r="DB425" s="849"/>
      <c r="DC425" s="849"/>
      <c r="DD425" s="849"/>
      <c r="DE425" s="849"/>
      <c r="DF425" s="849"/>
      <c r="DG425" s="849"/>
      <c r="DH425" s="849"/>
      <c r="DI425" s="849"/>
      <c r="DJ425" s="849"/>
      <c r="DK425" s="849"/>
      <c r="DL425" s="849"/>
      <c r="DM425" s="849"/>
      <c r="DN425" s="849"/>
      <c r="DO425" s="849"/>
      <c r="DP425" s="849"/>
      <c r="DQ425" s="849"/>
      <c r="DR425" s="849"/>
      <c r="DS425" s="849"/>
      <c r="DT425" s="849"/>
      <c r="DU425" s="849"/>
      <c r="DV425" s="849"/>
      <c r="DW425" s="849"/>
      <c r="DX425" s="849"/>
      <c r="DY425" s="849"/>
      <c r="DZ425" s="849"/>
      <c r="EA425" s="849"/>
      <c r="EB425" s="849"/>
      <c r="EC425" s="849"/>
      <c r="ED425" s="849"/>
      <c r="EE425" s="849"/>
      <c r="EF425" s="849"/>
      <c r="EG425" s="849"/>
      <c r="EH425" s="849"/>
      <c r="EI425" s="849"/>
      <c r="EJ425" s="849"/>
      <c r="EK425" s="849"/>
      <c r="EL425" s="246"/>
    </row>
    <row r="426" spans="2:151" s="846" customFormat="1" ht="11.4" hidden="1">
      <c r="B426" s="835"/>
      <c r="C426" s="778"/>
      <c r="D426" s="835"/>
      <c r="F426" s="849"/>
      <c r="G426" s="1071" t="s">
        <v>288</v>
      </c>
      <c r="H426" s="1049"/>
      <c r="I426" s="1055"/>
      <c r="J426" s="1049"/>
      <c r="K426" s="1049"/>
      <c r="L426" s="1049"/>
      <c r="M426" s="1049"/>
      <c r="N426" s="1049"/>
      <c r="O426" s="1049"/>
      <c r="P426" s="1050"/>
      <c r="R426" s="849"/>
      <c r="T426" s="849"/>
      <c r="U426" s="849"/>
      <c r="V426" s="849"/>
      <c r="W426" s="849"/>
      <c r="X426" s="849"/>
      <c r="Y426" s="849"/>
      <c r="Z426" s="849"/>
      <c r="AA426" s="849"/>
      <c r="AB426" s="849"/>
      <c r="AC426" s="849"/>
      <c r="AD426" s="849"/>
      <c r="AE426" s="849"/>
      <c r="AF426" s="849"/>
      <c r="AG426" s="849"/>
      <c r="AH426" s="849"/>
      <c r="AI426" s="849"/>
      <c r="AJ426" s="849"/>
      <c r="AK426" s="849"/>
      <c r="AL426" s="849"/>
      <c r="AM426" s="849"/>
      <c r="AN426" s="849"/>
      <c r="AO426" s="849"/>
      <c r="AP426" s="849"/>
      <c r="AQ426" s="849"/>
      <c r="AR426" s="849"/>
      <c r="AS426" s="849"/>
      <c r="AT426" s="849"/>
      <c r="AU426" s="849"/>
      <c r="AW426" s="849"/>
      <c r="BK426" s="849"/>
      <c r="BL426" s="849"/>
      <c r="BM426" s="849"/>
      <c r="BN426" s="849"/>
      <c r="BO426" s="849"/>
      <c r="BP426" s="849"/>
      <c r="BQ426" s="849"/>
      <c r="BR426" s="849"/>
      <c r="BS426" s="849"/>
      <c r="BT426" s="849"/>
      <c r="BU426" s="849"/>
      <c r="BV426" s="849"/>
      <c r="BW426" s="849"/>
      <c r="BX426" s="849"/>
      <c r="BY426" s="849"/>
      <c r="BZ426" s="872"/>
      <c r="CA426" s="872"/>
      <c r="CB426" s="872"/>
      <c r="CC426" s="872"/>
      <c r="CD426" s="849"/>
      <c r="CE426" s="849"/>
      <c r="CF426" s="849"/>
      <c r="CG426" s="849"/>
      <c r="CH426" s="849"/>
      <c r="CI426" s="849"/>
      <c r="CJ426" s="849"/>
      <c r="CK426" s="849"/>
      <c r="CL426" s="849"/>
      <c r="CM426" s="849"/>
      <c r="CN426" s="849"/>
      <c r="CO426" s="849"/>
      <c r="CR426" s="849"/>
      <c r="CS426" s="849"/>
      <c r="CT426" s="849"/>
      <c r="CU426" s="849"/>
      <c r="CV426" s="849"/>
      <c r="CW426" s="1060"/>
      <c r="CX426" s="849"/>
      <c r="CY426" s="849"/>
      <c r="CZ426" s="849"/>
      <c r="DA426" s="849"/>
      <c r="DB426" s="849"/>
      <c r="DC426" s="849"/>
      <c r="DD426" s="849"/>
      <c r="DE426" s="849"/>
      <c r="DF426" s="849"/>
      <c r="DG426" s="849"/>
      <c r="DH426" s="849"/>
      <c r="DI426" s="849"/>
      <c r="DJ426" s="849"/>
      <c r="DK426" s="849"/>
      <c r="DL426" s="849"/>
      <c r="DM426" s="849"/>
      <c r="DN426" s="849"/>
      <c r="DO426" s="849"/>
      <c r="DP426" s="849"/>
      <c r="DQ426" s="849"/>
      <c r="DR426" s="849"/>
      <c r="DS426" s="849"/>
      <c r="DT426" s="849"/>
      <c r="DU426" s="849"/>
      <c r="DV426" s="849"/>
      <c r="DW426" s="849"/>
      <c r="DX426" s="849"/>
      <c r="DY426" s="849"/>
      <c r="DZ426" s="849"/>
      <c r="EA426" s="849"/>
      <c r="EB426" s="849"/>
      <c r="EC426" s="849"/>
      <c r="ED426" s="849"/>
      <c r="EE426" s="849"/>
      <c r="EF426" s="849"/>
      <c r="EG426" s="849"/>
      <c r="EH426" s="849"/>
      <c r="EI426" s="849"/>
      <c r="EJ426" s="849"/>
      <c r="EK426" s="849"/>
      <c r="EL426" s="246"/>
    </row>
    <row r="427" spans="2:151" s="846" customFormat="1" ht="11.4" hidden="1">
      <c r="B427" s="835"/>
      <c r="C427" s="778"/>
      <c r="D427" s="835"/>
      <c r="F427" s="849"/>
      <c r="G427" s="1071"/>
      <c r="H427" s="1049"/>
      <c r="I427" s="1055"/>
      <c r="J427" s="1049"/>
      <c r="K427" s="1049"/>
      <c r="L427" s="1049"/>
      <c r="M427" s="1049"/>
      <c r="N427" s="1049"/>
      <c r="O427" s="1049"/>
      <c r="P427" s="1050"/>
      <c r="R427" s="849"/>
      <c r="T427" s="849"/>
      <c r="U427" s="849"/>
      <c r="V427" s="849"/>
      <c r="W427" s="849"/>
      <c r="X427" s="849"/>
      <c r="Y427" s="849"/>
      <c r="Z427" s="849"/>
      <c r="AA427" s="849"/>
      <c r="AB427" s="849"/>
      <c r="AC427" s="849"/>
      <c r="AD427" s="849"/>
      <c r="AE427" s="849"/>
      <c r="AF427" s="849"/>
      <c r="AG427" s="849"/>
      <c r="AH427" s="849"/>
      <c r="AI427" s="849"/>
      <c r="AJ427" s="849"/>
      <c r="AK427" s="849"/>
      <c r="AL427" s="849"/>
      <c r="AM427" s="849"/>
      <c r="AN427" s="849"/>
      <c r="AO427" s="849"/>
      <c r="AP427" s="849"/>
      <c r="AQ427" s="849"/>
      <c r="AR427" s="849"/>
      <c r="AS427" s="849"/>
      <c r="AT427" s="849"/>
      <c r="AU427" s="849"/>
      <c r="AW427" s="849"/>
      <c r="BK427" s="849"/>
      <c r="BL427" s="849"/>
      <c r="BM427" s="849"/>
      <c r="BN427" s="849"/>
      <c r="BO427" s="849"/>
      <c r="BP427" s="849"/>
      <c r="BQ427" s="849"/>
      <c r="BR427" s="849"/>
      <c r="BS427" s="849"/>
      <c r="BT427" s="849"/>
      <c r="BU427" s="849"/>
      <c r="BV427" s="849"/>
      <c r="BW427" s="849"/>
      <c r="BX427" s="849"/>
      <c r="BY427" s="849"/>
      <c r="BZ427" s="872"/>
      <c r="CA427" s="872"/>
      <c r="CB427" s="872"/>
      <c r="CC427" s="872"/>
      <c r="CD427" s="849"/>
      <c r="CE427" s="849"/>
      <c r="CF427" s="849"/>
      <c r="CG427" s="849"/>
      <c r="CH427" s="849"/>
      <c r="CI427" s="849"/>
      <c r="CJ427" s="849"/>
      <c r="CK427" s="849"/>
      <c r="CL427" s="849"/>
      <c r="CM427" s="849"/>
      <c r="CN427" s="849"/>
      <c r="CO427" s="849"/>
      <c r="CR427" s="849"/>
      <c r="CS427" s="849"/>
      <c r="CT427" s="849"/>
      <c r="CU427" s="849"/>
      <c r="CV427" s="849"/>
      <c r="CW427" s="1060"/>
      <c r="CX427" s="849"/>
      <c r="CY427" s="849"/>
      <c r="CZ427" s="849"/>
      <c r="DA427" s="849"/>
      <c r="DB427" s="849"/>
      <c r="DC427" s="849"/>
      <c r="DD427" s="849"/>
      <c r="DE427" s="849"/>
      <c r="DF427" s="849"/>
      <c r="DG427" s="849"/>
      <c r="DH427" s="849"/>
      <c r="DI427" s="849"/>
      <c r="DJ427" s="849"/>
      <c r="DK427" s="849"/>
      <c r="DL427" s="849"/>
      <c r="DM427" s="849"/>
      <c r="DN427" s="849"/>
      <c r="DO427" s="849"/>
      <c r="DP427" s="849"/>
      <c r="DQ427" s="849"/>
      <c r="DR427" s="849"/>
      <c r="DS427" s="849"/>
      <c r="DT427" s="849"/>
      <c r="DU427" s="849"/>
      <c r="DV427" s="849"/>
      <c r="DW427" s="849"/>
      <c r="DX427" s="849"/>
      <c r="DY427" s="849"/>
      <c r="DZ427" s="849"/>
      <c r="EA427" s="849"/>
      <c r="EB427" s="849"/>
      <c r="EC427" s="849"/>
      <c r="ED427" s="849"/>
      <c r="EE427" s="849"/>
      <c r="EF427" s="849"/>
      <c r="EG427" s="849"/>
      <c r="EH427" s="849"/>
      <c r="EI427" s="849"/>
      <c r="EJ427" s="849"/>
      <c r="EK427" s="849"/>
      <c r="EL427" s="246"/>
    </row>
    <row r="428" spans="2:151" s="846" customFormat="1" ht="11.4" hidden="1">
      <c r="B428" s="835"/>
      <c r="C428" s="778"/>
      <c r="D428" s="835"/>
      <c r="F428" s="849"/>
      <c r="G428" s="1071"/>
      <c r="H428" s="1049"/>
      <c r="I428" s="1055"/>
      <c r="J428" s="1785" t="s">
        <v>20</v>
      </c>
      <c r="K428" s="1785"/>
      <c r="L428" s="1785" t="s">
        <v>16</v>
      </c>
      <c r="M428" s="1785"/>
      <c r="N428" s="1052" t="s">
        <v>299</v>
      </c>
      <c r="O428" s="1052" t="s">
        <v>268</v>
      </c>
      <c r="P428" s="1050"/>
      <c r="R428" s="849"/>
      <c r="T428" s="849"/>
      <c r="U428" s="849"/>
      <c r="V428" s="849"/>
      <c r="W428" s="849"/>
      <c r="X428" s="849"/>
      <c r="Y428" s="849"/>
      <c r="Z428" s="849"/>
      <c r="AA428" s="849"/>
      <c r="AB428" s="849"/>
      <c r="AC428" s="849"/>
      <c r="AD428" s="849"/>
      <c r="AE428" s="849"/>
      <c r="AF428" s="849"/>
      <c r="AG428" s="849"/>
      <c r="AH428" s="849"/>
      <c r="AI428" s="849"/>
      <c r="AJ428" s="849"/>
      <c r="AK428" s="849"/>
      <c r="AL428" s="849"/>
      <c r="AM428" s="849"/>
      <c r="AN428" s="849"/>
      <c r="AO428" s="849"/>
      <c r="AP428" s="849"/>
      <c r="AQ428" s="849"/>
      <c r="AR428" s="849"/>
      <c r="AS428" s="849"/>
      <c r="AT428" s="849"/>
      <c r="AU428" s="849"/>
      <c r="AW428" s="849"/>
      <c r="BK428" s="849"/>
      <c r="BL428" s="849"/>
      <c r="BM428" s="849"/>
      <c r="BN428" s="849"/>
      <c r="BO428" s="849"/>
      <c r="BP428" s="849"/>
      <c r="BQ428" s="849"/>
      <c r="BR428" s="849"/>
      <c r="BS428" s="849"/>
      <c r="BT428" s="849"/>
      <c r="BU428" s="849"/>
      <c r="BV428" s="849"/>
      <c r="BW428" s="849"/>
      <c r="BX428" s="849"/>
      <c r="BY428" s="849"/>
      <c r="BZ428" s="872"/>
      <c r="CA428" s="872"/>
      <c r="CB428" s="872"/>
      <c r="CC428" s="872"/>
      <c r="CD428" s="849"/>
      <c r="CE428" s="849"/>
      <c r="CF428" s="849"/>
      <c r="CG428" s="849"/>
      <c r="CH428" s="849"/>
      <c r="CI428" s="849"/>
      <c r="CJ428" s="849"/>
      <c r="CK428" s="849"/>
      <c r="CL428" s="849"/>
      <c r="CM428" s="849"/>
      <c r="CN428" s="849"/>
      <c r="CO428" s="849"/>
      <c r="CR428" s="849"/>
      <c r="CS428" s="849"/>
      <c r="CT428" s="849"/>
      <c r="CU428" s="849"/>
      <c r="CV428" s="849"/>
      <c r="CW428" s="1060"/>
      <c r="CX428" s="849"/>
      <c r="CY428" s="849"/>
      <c r="CZ428" s="849"/>
      <c r="DA428" s="849"/>
      <c r="DB428" s="849"/>
      <c r="DC428" s="849"/>
      <c r="DD428" s="849"/>
      <c r="DE428" s="849"/>
      <c r="DF428" s="849"/>
      <c r="DG428" s="849"/>
      <c r="DH428" s="849"/>
      <c r="DI428" s="849"/>
      <c r="DJ428" s="849"/>
      <c r="DK428" s="849"/>
      <c r="DL428" s="849"/>
      <c r="DM428" s="849"/>
      <c r="DN428" s="849"/>
      <c r="DO428" s="849"/>
      <c r="DP428" s="849"/>
      <c r="DQ428" s="849"/>
      <c r="DR428" s="849"/>
      <c r="DS428" s="849"/>
      <c r="DT428" s="849"/>
      <c r="DU428" s="849"/>
      <c r="DV428" s="849"/>
      <c r="DW428" s="849"/>
      <c r="DX428" s="849"/>
      <c r="DY428" s="849"/>
      <c r="DZ428" s="849"/>
      <c r="EA428" s="849"/>
      <c r="EB428" s="849"/>
      <c r="EC428" s="849"/>
      <c r="ED428" s="849"/>
      <c r="EE428" s="849"/>
      <c r="EF428" s="849"/>
      <c r="EG428" s="849"/>
      <c r="EH428" s="849"/>
      <c r="EI428" s="849"/>
      <c r="EJ428" s="849"/>
      <c r="EK428" s="849"/>
      <c r="EL428" s="246"/>
    </row>
    <row r="429" spans="2:151" s="846" customFormat="1" ht="11.4" hidden="1">
      <c r="B429" s="835"/>
      <c r="C429" s="778"/>
      <c r="D429" s="835"/>
      <c r="F429" s="849"/>
      <c r="G429" s="1071"/>
      <c r="H429" s="1049"/>
      <c r="I429" s="1055"/>
      <c r="J429" s="1056" t="s">
        <v>269</v>
      </c>
      <c r="K429" s="1057" t="s">
        <v>270</v>
      </c>
      <c r="L429" s="1058" t="s">
        <v>271</v>
      </c>
      <c r="M429" s="1059" t="s">
        <v>583</v>
      </c>
      <c r="N429" s="1056"/>
      <c r="O429" s="1056"/>
      <c r="P429" s="1050"/>
      <c r="R429" s="849"/>
      <c r="T429" s="849"/>
      <c r="U429" s="849"/>
      <c r="V429" s="849"/>
      <c r="W429" s="849"/>
      <c r="X429" s="849"/>
      <c r="Y429" s="849"/>
      <c r="Z429" s="849"/>
      <c r="AA429" s="849"/>
      <c r="AB429" s="849"/>
      <c r="AC429" s="849"/>
      <c r="AD429" s="849"/>
      <c r="AE429" s="849"/>
      <c r="AF429" s="849"/>
      <c r="AG429" s="849"/>
      <c r="AH429" s="849"/>
      <c r="AI429" s="849"/>
      <c r="AJ429" s="849"/>
      <c r="AK429" s="849"/>
      <c r="AL429" s="849"/>
      <c r="AM429" s="849"/>
      <c r="AN429" s="849"/>
      <c r="AO429" s="849"/>
      <c r="AP429" s="849"/>
      <c r="AQ429" s="849"/>
      <c r="AR429" s="849"/>
      <c r="AS429" s="849"/>
      <c r="AT429" s="849"/>
      <c r="AU429" s="849"/>
      <c r="AW429" s="849"/>
      <c r="BK429" s="849"/>
      <c r="BL429" s="849"/>
      <c r="BM429" s="849"/>
      <c r="BN429" s="849"/>
      <c r="BO429" s="849"/>
      <c r="BP429" s="849"/>
      <c r="BQ429" s="849"/>
      <c r="BR429" s="849"/>
      <c r="BS429" s="849"/>
      <c r="BT429" s="849"/>
      <c r="BU429" s="849"/>
      <c r="BV429" s="849"/>
      <c r="BW429" s="849"/>
      <c r="BX429" s="849"/>
      <c r="BY429" s="849"/>
      <c r="BZ429" s="872"/>
      <c r="CA429" s="872"/>
      <c r="CB429" s="872"/>
      <c r="CC429" s="872"/>
      <c r="CD429" s="849"/>
      <c r="CE429" s="849"/>
      <c r="CF429" s="849"/>
      <c r="CG429" s="849"/>
      <c r="CH429" s="849"/>
      <c r="CI429" s="849"/>
      <c r="CJ429" s="849"/>
      <c r="CK429" s="849"/>
      <c r="CL429" s="849"/>
      <c r="CM429" s="849"/>
      <c r="CN429" s="849"/>
      <c r="CO429" s="849"/>
      <c r="CR429" s="849"/>
      <c r="CS429" s="849"/>
      <c r="CT429" s="849"/>
      <c r="CU429" s="849"/>
      <c r="CV429" s="849"/>
      <c r="CW429" s="1060"/>
      <c r="CX429" s="849"/>
      <c r="CY429" s="849"/>
      <c r="CZ429" s="849"/>
      <c r="DA429" s="849"/>
      <c r="DB429" s="849"/>
      <c r="DC429" s="849"/>
      <c r="DD429" s="849"/>
      <c r="DE429" s="849"/>
      <c r="DF429" s="849"/>
      <c r="DG429" s="849"/>
      <c r="DH429" s="849"/>
      <c r="DI429" s="849"/>
      <c r="DJ429" s="849"/>
      <c r="DK429" s="849"/>
      <c r="DL429" s="849"/>
      <c r="DM429" s="849"/>
      <c r="DN429" s="849"/>
      <c r="DO429" s="849"/>
      <c r="DP429" s="849"/>
      <c r="DQ429" s="849"/>
      <c r="DR429" s="849"/>
      <c r="DS429" s="849"/>
      <c r="DT429" s="849"/>
      <c r="DU429" s="849"/>
      <c r="DV429" s="849"/>
      <c r="DW429" s="849"/>
      <c r="DX429" s="849"/>
      <c r="DY429" s="849"/>
      <c r="DZ429" s="849"/>
      <c r="EA429" s="849"/>
      <c r="EB429" s="849"/>
      <c r="EC429" s="849"/>
      <c r="ED429" s="849"/>
      <c r="EE429" s="849"/>
      <c r="EF429" s="849"/>
      <c r="EG429" s="849"/>
      <c r="EH429" s="849"/>
      <c r="EI429" s="849"/>
      <c r="EJ429" s="849"/>
      <c r="EK429" s="849"/>
      <c r="EL429" s="246"/>
    </row>
    <row r="430" spans="2:151" s="846" customFormat="1" ht="11.4" hidden="1">
      <c r="B430" s="835"/>
      <c r="C430" s="778"/>
      <c r="D430" s="904"/>
      <c r="F430" s="849"/>
      <c r="G430" s="1062" t="s">
        <v>272</v>
      </c>
      <c r="H430" s="1050"/>
      <c r="I430" s="1055"/>
      <c r="J430" s="1063" t="e">
        <f t="shared" ref="J430:N439" si="6695">+J397-J366</f>
        <v>#REF!</v>
      </c>
      <c r="K430" s="1063" t="e">
        <f t="shared" si="6695"/>
        <v>#REF!</v>
      </c>
      <c r="L430" s="1063" t="e">
        <f t="shared" si="6695"/>
        <v>#REF!</v>
      </c>
      <c r="M430" s="1063" t="e">
        <f t="shared" si="6695"/>
        <v>#REF!</v>
      </c>
      <c r="N430" s="1063" t="e">
        <f t="shared" si="6695"/>
        <v>#REF!</v>
      </c>
      <c r="O430" s="1063" t="e">
        <f t="shared" ref="O430:O453" si="6696">SUM(J430:N430)</f>
        <v>#REF!</v>
      </c>
      <c r="P430" s="1050"/>
      <c r="R430" s="849"/>
      <c r="T430" s="849"/>
      <c r="U430" s="849"/>
      <c r="V430" s="849"/>
      <c r="W430" s="849"/>
      <c r="X430" s="849"/>
      <c r="Y430" s="849"/>
      <c r="Z430" s="849"/>
      <c r="AA430" s="849"/>
      <c r="AB430" s="849"/>
      <c r="AC430" s="849"/>
      <c r="AD430" s="849"/>
      <c r="AE430" s="849"/>
      <c r="AF430" s="849"/>
      <c r="AG430" s="849"/>
      <c r="AH430" s="849"/>
      <c r="AI430" s="849"/>
      <c r="AJ430" s="849"/>
      <c r="AK430" s="849"/>
      <c r="AL430" s="849"/>
      <c r="AM430" s="849"/>
      <c r="AN430" s="849"/>
      <c r="AO430" s="849"/>
      <c r="AP430" s="849"/>
      <c r="AQ430" s="849"/>
      <c r="AR430" s="849"/>
      <c r="AS430" s="849"/>
      <c r="AT430" s="849"/>
      <c r="AU430" s="849"/>
      <c r="AW430" s="849"/>
      <c r="BK430" s="849"/>
      <c r="BL430" s="849"/>
      <c r="BM430" s="849"/>
      <c r="BN430" s="849"/>
      <c r="BO430" s="849"/>
      <c r="BP430" s="849"/>
      <c r="BQ430" s="849"/>
      <c r="BR430" s="849"/>
      <c r="BS430" s="849"/>
      <c r="BT430" s="849"/>
      <c r="BU430" s="849"/>
      <c r="BV430" s="849"/>
      <c r="BW430" s="849"/>
      <c r="BX430" s="849"/>
      <c r="BY430" s="849"/>
      <c r="BZ430" s="872"/>
      <c r="CA430" s="872"/>
      <c r="CB430" s="872"/>
      <c r="CC430" s="872"/>
      <c r="CD430" s="849"/>
      <c r="CE430" s="849"/>
      <c r="CF430" s="849"/>
      <c r="CG430" s="849"/>
      <c r="CH430" s="849"/>
      <c r="CI430" s="849"/>
      <c r="CJ430" s="849"/>
      <c r="CK430" s="849"/>
      <c r="CL430" s="849"/>
      <c r="CM430" s="849"/>
      <c r="CN430" s="849"/>
      <c r="CO430" s="849"/>
      <c r="CR430" s="849"/>
      <c r="CS430" s="849"/>
      <c r="CT430" s="849"/>
      <c r="CU430" s="849"/>
      <c r="CV430" s="849"/>
      <c r="CW430" s="849"/>
      <c r="CX430" s="849"/>
      <c r="CY430" s="849"/>
      <c r="CZ430" s="849"/>
      <c r="DA430" s="849"/>
      <c r="DB430" s="849"/>
      <c r="DC430" s="849"/>
      <c r="DD430" s="849"/>
      <c r="DE430" s="849"/>
      <c r="DF430" s="849"/>
      <c r="DG430" s="849"/>
      <c r="DH430" s="849"/>
      <c r="DI430" s="849"/>
      <c r="DJ430" s="849"/>
      <c r="DK430" s="849"/>
      <c r="DL430" s="849"/>
      <c r="DM430" s="849"/>
      <c r="DN430" s="849"/>
      <c r="DO430" s="849"/>
      <c r="DP430" s="849"/>
      <c r="DQ430" s="849"/>
      <c r="DR430" s="849"/>
      <c r="DS430" s="849"/>
      <c r="DT430" s="849"/>
      <c r="DU430" s="849"/>
      <c r="DV430" s="849"/>
      <c r="DW430" s="849"/>
      <c r="DX430" s="849"/>
      <c r="DY430" s="849"/>
      <c r="DZ430" s="849"/>
      <c r="EA430" s="849"/>
      <c r="EB430" s="849"/>
      <c r="EC430" s="849"/>
      <c r="ED430" s="849"/>
      <c r="EE430" s="849"/>
      <c r="EF430" s="849"/>
      <c r="EG430" s="849"/>
      <c r="EH430" s="849"/>
      <c r="EI430" s="849"/>
      <c r="EJ430" s="849"/>
      <c r="EK430" s="849"/>
      <c r="EL430" s="246"/>
    </row>
    <row r="431" spans="2:151" s="846" customFormat="1" ht="11.4" hidden="1">
      <c r="B431" s="835"/>
      <c r="C431" s="778"/>
      <c r="D431" s="835"/>
      <c r="F431" s="849"/>
      <c r="G431" s="1062" t="s">
        <v>273</v>
      </c>
      <c r="H431" s="1050"/>
      <c r="I431" s="1055"/>
      <c r="J431" s="1063">
        <f t="shared" si="6695"/>
        <v>-4879.3688760000005</v>
      </c>
      <c r="K431" s="1063">
        <f t="shared" si="6695"/>
        <v>0</v>
      </c>
      <c r="L431" s="1063">
        <f t="shared" si="6695"/>
        <v>0</v>
      </c>
      <c r="M431" s="1063">
        <f t="shared" si="6695"/>
        <v>0</v>
      </c>
      <c r="N431" s="1063">
        <f t="shared" si="6695"/>
        <v>0</v>
      </c>
      <c r="O431" s="1063">
        <f t="shared" si="6696"/>
        <v>-4879.3688760000005</v>
      </c>
      <c r="P431" s="1050"/>
      <c r="R431" s="849"/>
      <c r="T431" s="849"/>
      <c r="U431" s="849"/>
      <c r="V431" s="849"/>
      <c r="W431" s="849"/>
      <c r="X431" s="849"/>
      <c r="Y431" s="849"/>
      <c r="Z431" s="849"/>
      <c r="AA431" s="849"/>
      <c r="AB431" s="849"/>
      <c r="AC431" s="849"/>
      <c r="AD431" s="849"/>
      <c r="AE431" s="849"/>
      <c r="AF431" s="849"/>
      <c r="AG431" s="849"/>
      <c r="AH431" s="849"/>
      <c r="AI431" s="849"/>
      <c r="AJ431" s="849"/>
      <c r="AK431" s="849"/>
      <c r="AL431" s="849"/>
      <c r="AM431" s="849"/>
      <c r="AN431" s="849"/>
      <c r="AO431" s="849"/>
      <c r="AP431" s="849"/>
      <c r="AQ431" s="849"/>
      <c r="AR431" s="849"/>
      <c r="AS431" s="849"/>
      <c r="AT431" s="849"/>
      <c r="AU431" s="849"/>
      <c r="AW431" s="849"/>
      <c r="BK431" s="849"/>
      <c r="BL431" s="849"/>
      <c r="BM431" s="849"/>
      <c r="BN431" s="849"/>
      <c r="BO431" s="849"/>
      <c r="BP431" s="849"/>
      <c r="BQ431" s="849"/>
      <c r="BR431" s="849"/>
      <c r="BS431" s="849"/>
      <c r="BT431" s="849"/>
      <c r="BU431" s="849"/>
      <c r="BV431" s="849"/>
      <c r="BW431" s="849"/>
      <c r="BX431" s="849"/>
      <c r="BY431" s="849"/>
      <c r="BZ431" s="872"/>
      <c r="CA431" s="872"/>
      <c r="CB431" s="872"/>
      <c r="CC431" s="872"/>
      <c r="CD431" s="849"/>
      <c r="CE431" s="849"/>
      <c r="CF431" s="849"/>
      <c r="CG431" s="849"/>
      <c r="CH431" s="849"/>
      <c r="CI431" s="849"/>
      <c r="CJ431" s="849"/>
      <c r="CK431" s="849"/>
      <c r="CL431" s="849"/>
      <c r="CM431" s="849"/>
      <c r="CN431" s="849"/>
      <c r="CO431" s="849"/>
      <c r="CR431" s="849"/>
      <c r="CS431" s="849"/>
      <c r="CT431" s="849"/>
      <c r="CU431" s="849"/>
      <c r="CV431" s="872"/>
      <c r="CW431" s="872"/>
      <c r="CX431" s="849"/>
      <c r="CY431" s="849"/>
      <c r="CZ431" s="849"/>
      <c r="DA431" s="849"/>
      <c r="DB431" s="849"/>
      <c r="DC431" s="849"/>
      <c r="DD431" s="849"/>
      <c r="DE431" s="849"/>
      <c r="DF431" s="849"/>
      <c r="DG431" s="849"/>
      <c r="DH431" s="849"/>
      <c r="DI431" s="849"/>
      <c r="DJ431" s="849"/>
      <c r="DK431" s="849"/>
      <c r="DL431" s="849"/>
      <c r="DM431" s="849"/>
      <c r="DN431" s="849"/>
      <c r="DO431" s="849"/>
      <c r="DP431" s="849"/>
      <c r="DQ431" s="849"/>
      <c r="DR431" s="849"/>
      <c r="DS431" s="849"/>
      <c r="DT431" s="849"/>
      <c r="DU431" s="849"/>
      <c r="DV431" s="849"/>
      <c r="DW431" s="849"/>
      <c r="DX431" s="849"/>
      <c r="DY431" s="849"/>
      <c r="DZ431" s="849"/>
      <c r="EA431" s="849"/>
      <c r="EB431" s="849"/>
      <c r="EC431" s="849"/>
      <c r="ED431" s="849"/>
      <c r="EE431" s="849"/>
      <c r="EF431" s="849"/>
      <c r="EG431" s="849"/>
      <c r="EH431" s="849"/>
      <c r="EI431" s="849"/>
      <c r="EJ431" s="849"/>
      <c r="EK431" s="849"/>
      <c r="EL431" s="246"/>
    </row>
    <row r="432" spans="2:151" s="846" customFormat="1" ht="11.4" hidden="1">
      <c r="B432" s="835"/>
      <c r="C432" s="778"/>
      <c r="D432" s="835"/>
      <c r="F432" s="849"/>
      <c r="G432" s="1062" t="s">
        <v>274</v>
      </c>
      <c r="H432" s="1050"/>
      <c r="I432" s="1055"/>
      <c r="J432" s="1063">
        <f t="shared" si="6695"/>
        <v>-3182.2474999999999</v>
      </c>
      <c r="K432" s="1063">
        <f t="shared" si="6695"/>
        <v>0</v>
      </c>
      <c r="L432" s="1063">
        <f t="shared" si="6695"/>
        <v>-3182.2474999999999</v>
      </c>
      <c r="M432" s="1063">
        <f t="shared" si="6695"/>
        <v>0</v>
      </c>
      <c r="N432" s="1063">
        <f t="shared" si="6695"/>
        <v>0</v>
      </c>
      <c r="O432" s="1063">
        <f t="shared" si="6696"/>
        <v>-6364.4949999999999</v>
      </c>
      <c r="P432" s="1050"/>
      <c r="R432" s="849"/>
      <c r="T432" s="849"/>
      <c r="U432" s="849"/>
      <c r="V432" s="849"/>
      <c r="W432" s="849"/>
      <c r="X432" s="849"/>
      <c r="Y432" s="849"/>
      <c r="Z432" s="849"/>
      <c r="AA432" s="849"/>
      <c r="AB432" s="849"/>
      <c r="AC432" s="849"/>
      <c r="AD432" s="849"/>
      <c r="AE432" s="849"/>
      <c r="AF432" s="849"/>
      <c r="AG432" s="849"/>
      <c r="AH432" s="849"/>
      <c r="AI432" s="849"/>
      <c r="AJ432" s="849"/>
      <c r="AK432" s="849"/>
      <c r="AL432" s="849"/>
      <c r="AM432" s="849"/>
      <c r="AN432" s="849"/>
      <c r="AO432" s="849"/>
      <c r="AP432" s="849"/>
      <c r="AQ432" s="849"/>
      <c r="AR432" s="849"/>
      <c r="AS432" s="849"/>
      <c r="AT432" s="849"/>
      <c r="AU432" s="849"/>
      <c r="AW432" s="849"/>
      <c r="BK432" s="849"/>
      <c r="BL432" s="849"/>
      <c r="BM432" s="849"/>
      <c r="BN432" s="849"/>
      <c r="BO432" s="849"/>
      <c r="BP432" s="849"/>
      <c r="BQ432" s="849"/>
      <c r="BR432" s="849"/>
      <c r="BS432" s="849"/>
      <c r="BT432" s="849"/>
      <c r="BU432" s="849"/>
      <c r="BV432" s="849"/>
      <c r="BW432" s="849"/>
      <c r="BX432" s="849"/>
      <c r="BY432" s="849"/>
      <c r="BZ432" s="872"/>
      <c r="CA432" s="872"/>
      <c r="CB432" s="872"/>
      <c r="CC432" s="872"/>
      <c r="CD432" s="849"/>
      <c r="CE432" s="849"/>
      <c r="CF432" s="849"/>
      <c r="CG432" s="849"/>
      <c r="CH432" s="849"/>
      <c r="CI432" s="849"/>
      <c r="CJ432" s="849"/>
      <c r="CK432" s="849"/>
      <c r="CL432" s="849"/>
      <c r="CM432" s="849"/>
      <c r="CN432" s="849"/>
      <c r="CO432" s="849"/>
      <c r="CR432" s="849"/>
      <c r="CS432" s="849"/>
      <c r="CT432" s="849"/>
      <c r="CU432" s="849"/>
      <c r="CV432" s="872"/>
      <c r="CW432" s="872"/>
      <c r="CX432" s="849"/>
      <c r="CY432" s="849"/>
      <c r="CZ432" s="849"/>
      <c r="DA432" s="849"/>
      <c r="DB432" s="849"/>
      <c r="DC432" s="849"/>
      <c r="DD432" s="849"/>
      <c r="DE432" s="849"/>
      <c r="DF432" s="849"/>
      <c r="DG432" s="849"/>
      <c r="DH432" s="849"/>
      <c r="DI432" s="849"/>
      <c r="DJ432" s="849"/>
      <c r="DK432" s="849"/>
      <c r="DL432" s="849"/>
      <c r="DM432" s="849"/>
      <c r="DN432" s="849"/>
      <c r="DO432" s="849"/>
      <c r="DP432" s="849"/>
      <c r="DQ432" s="849"/>
      <c r="DR432" s="849"/>
      <c r="DS432" s="849"/>
      <c r="DT432" s="849"/>
      <c r="DU432" s="849"/>
      <c r="DV432" s="849"/>
      <c r="DW432" s="849"/>
      <c r="DX432" s="849"/>
      <c r="DY432" s="849"/>
      <c r="DZ432" s="849"/>
      <c r="EA432" s="849"/>
      <c r="EB432" s="849"/>
      <c r="EC432" s="849"/>
      <c r="ED432" s="849"/>
      <c r="EE432" s="849"/>
      <c r="EF432" s="849"/>
      <c r="EG432" s="849"/>
      <c r="EH432" s="849"/>
      <c r="EI432" s="849"/>
      <c r="EJ432" s="849"/>
      <c r="EK432" s="849"/>
      <c r="EL432" s="246"/>
    </row>
    <row r="433" spans="2:142" s="846" customFormat="1" ht="11.4" hidden="1">
      <c r="B433" s="835"/>
      <c r="C433" s="778"/>
      <c r="D433" s="835"/>
      <c r="F433" s="849"/>
      <c r="G433" s="1062" t="s">
        <v>275</v>
      </c>
      <c r="H433" s="1050"/>
      <c r="I433" s="1055"/>
      <c r="J433" s="1063" t="e">
        <f t="shared" si="6695"/>
        <v>#REF!</v>
      </c>
      <c r="K433" s="1063" t="e">
        <f t="shared" si="6695"/>
        <v>#REF!</v>
      </c>
      <c r="L433" s="1063" t="e">
        <f t="shared" si="6695"/>
        <v>#REF!</v>
      </c>
      <c r="M433" s="1063" t="e">
        <f t="shared" si="6695"/>
        <v>#REF!</v>
      </c>
      <c r="N433" s="1063" t="e">
        <f t="shared" si="6695"/>
        <v>#REF!</v>
      </c>
      <c r="O433" s="1063" t="e">
        <f t="shared" si="6696"/>
        <v>#REF!</v>
      </c>
      <c r="P433" s="1050"/>
      <c r="R433" s="849"/>
      <c r="T433" s="849"/>
      <c r="U433" s="849"/>
      <c r="V433" s="849"/>
      <c r="W433" s="849"/>
      <c r="X433" s="849"/>
      <c r="Y433" s="849"/>
      <c r="Z433" s="849"/>
      <c r="AA433" s="849"/>
      <c r="AB433" s="849"/>
      <c r="AC433" s="849"/>
      <c r="AD433" s="849"/>
      <c r="AE433" s="849"/>
      <c r="AF433" s="849"/>
      <c r="AG433" s="849"/>
      <c r="AH433" s="849"/>
      <c r="AI433" s="849"/>
      <c r="AJ433" s="849"/>
      <c r="AK433" s="849"/>
      <c r="AL433" s="849"/>
      <c r="AM433" s="849"/>
      <c r="AN433" s="849"/>
      <c r="AO433" s="849"/>
      <c r="AP433" s="849"/>
      <c r="AQ433" s="849"/>
      <c r="AR433" s="849"/>
      <c r="AS433" s="849"/>
      <c r="AT433" s="849"/>
      <c r="AU433" s="849"/>
      <c r="AW433" s="849"/>
      <c r="BK433" s="849"/>
      <c r="BL433" s="849"/>
      <c r="BM433" s="849"/>
      <c r="BN433" s="849"/>
      <c r="BO433" s="849"/>
      <c r="BP433" s="849"/>
      <c r="BQ433" s="849"/>
      <c r="BR433" s="849"/>
      <c r="BS433" s="849"/>
      <c r="BT433" s="849"/>
      <c r="BU433" s="849"/>
      <c r="BV433" s="849"/>
      <c r="BW433" s="849"/>
      <c r="BX433" s="849"/>
      <c r="BY433" s="849"/>
      <c r="BZ433" s="872"/>
      <c r="CA433" s="872"/>
      <c r="CB433" s="872"/>
      <c r="CC433" s="872"/>
      <c r="CD433" s="849"/>
      <c r="CE433" s="849"/>
      <c r="CF433" s="849"/>
      <c r="CG433" s="849"/>
      <c r="CH433" s="849"/>
      <c r="CI433" s="849"/>
      <c r="CJ433" s="849"/>
      <c r="CK433" s="849"/>
      <c r="CL433" s="849"/>
      <c r="CM433" s="849"/>
      <c r="CN433" s="849"/>
      <c r="CO433" s="849"/>
      <c r="CR433" s="849"/>
      <c r="CS433" s="849"/>
      <c r="CT433" s="849"/>
      <c r="CU433" s="849"/>
      <c r="CV433" s="872"/>
      <c r="CW433" s="872"/>
      <c r="CX433" s="849"/>
      <c r="CY433" s="849"/>
      <c r="CZ433" s="849"/>
      <c r="DA433" s="849"/>
      <c r="DB433" s="849"/>
      <c r="DC433" s="849"/>
      <c r="DD433" s="849"/>
      <c r="DE433" s="849"/>
      <c r="DF433" s="849"/>
      <c r="DG433" s="849"/>
      <c r="DH433" s="849"/>
      <c r="DI433" s="849"/>
      <c r="DJ433" s="849"/>
      <c r="DK433" s="849"/>
      <c r="DL433" s="849"/>
      <c r="DM433" s="849"/>
      <c r="DN433" s="849"/>
      <c r="DO433" s="849"/>
      <c r="DP433" s="849"/>
      <c r="DQ433" s="849"/>
      <c r="DR433" s="849"/>
      <c r="DS433" s="849"/>
      <c r="DT433" s="849"/>
      <c r="DU433" s="849"/>
      <c r="DV433" s="849"/>
      <c r="DW433" s="849"/>
      <c r="DX433" s="849"/>
      <c r="DY433" s="849"/>
      <c r="DZ433" s="849"/>
      <c r="EA433" s="849"/>
      <c r="EB433" s="849"/>
      <c r="EC433" s="849"/>
      <c r="ED433" s="849"/>
      <c r="EE433" s="849"/>
      <c r="EF433" s="849"/>
      <c r="EG433" s="849"/>
      <c r="EH433" s="849"/>
      <c r="EI433" s="849"/>
      <c r="EJ433" s="849"/>
      <c r="EK433" s="849"/>
      <c r="EL433" s="246"/>
    </row>
    <row r="434" spans="2:142" s="846" customFormat="1" ht="11.4" hidden="1">
      <c r="B434" s="835"/>
      <c r="C434" s="778"/>
      <c r="D434" s="835"/>
      <c r="F434" s="849"/>
      <c r="G434" s="1062" t="s">
        <v>276</v>
      </c>
      <c r="H434" s="1050"/>
      <c r="I434" s="1055"/>
      <c r="J434" s="1063" t="e">
        <f t="shared" si="6695"/>
        <v>#REF!</v>
      </c>
      <c r="K434" s="1063" t="e">
        <f t="shared" si="6695"/>
        <v>#REF!</v>
      </c>
      <c r="L434" s="1063" t="e">
        <f t="shared" si="6695"/>
        <v>#REF!</v>
      </c>
      <c r="M434" s="1063" t="e">
        <f t="shared" si="6695"/>
        <v>#REF!</v>
      </c>
      <c r="N434" s="1063" t="e">
        <f t="shared" si="6695"/>
        <v>#REF!</v>
      </c>
      <c r="O434" s="1063" t="e">
        <f t="shared" si="6696"/>
        <v>#REF!</v>
      </c>
      <c r="P434" s="1050"/>
      <c r="R434" s="849"/>
      <c r="T434" s="849"/>
      <c r="U434" s="849"/>
      <c r="V434" s="849"/>
      <c r="W434" s="849"/>
      <c r="X434" s="849"/>
      <c r="Y434" s="849"/>
      <c r="Z434" s="849"/>
      <c r="AA434" s="849"/>
      <c r="AB434" s="849"/>
      <c r="AC434" s="849"/>
      <c r="AD434" s="849"/>
      <c r="AE434" s="849"/>
      <c r="AF434" s="849"/>
      <c r="AG434" s="849"/>
      <c r="AH434" s="849"/>
      <c r="AI434" s="849"/>
      <c r="AJ434" s="849"/>
      <c r="AK434" s="849"/>
      <c r="AL434" s="849"/>
      <c r="AM434" s="849"/>
      <c r="AN434" s="849"/>
      <c r="AO434" s="849"/>
      <c r="AP434" s="849"/>
      <c r="AQ434" s="849"/>
      <c r="AR434" s="849"/>
      <c r="AS434" s="849"/>
      <c r="AT434" s="849"/>
      <c r="AU434" s="849"/>
      <c r="AW434" s="849"/>
      <c r="BK434" s="849"/>
      <c r="BL434" s="849"/>
      <c r="BM434" s="849"/>
      <c r="BN434" s="849"/>
      <c r="BO434" s="849"/>
      <c r="BP434" s="849"/>
      <c r="BQ434" s="849"/>
      <c r="BR434" s="849"/>
      <c r="BS434" s="849"/>
      <c r="BT434" s="849"/>
      <c r="BU434" s="849"/>
      <c r="BV434" s="849"/>
      <c r="BW434" s="849"/>
      <c r="BX434" s="849"/>
      <c r="BY434" s="849"/>
      <c r="BZ434" s="872"/>
      <c r="CA434" s="872"/>
      <c r="CB434" s="872"/>
      <c r="CC434" s="872"/>
      <c r="CD434" s="849"/>
      <c r="CE434" s="849"/>
      <c r="CF434" s="849"/>
      <c r="CG434" s="849"/>
      <c r="CH434" s="849"/>
      <c r="CI434" s="849"/>
      <c r="CJ434" s="849"/>
      <c r="CK434" s="849"/>
      <c r="CL434" s="849"/>
      <c r="CM434" s="849"/>
      <c r="CN434" s="849"/>
      <c r="CO434" s="849"/>
      <c r="CR434" s="849"/>
      <c r="CS434" s="849"/>
      <c r="CT434" s="849"/>
      <c r="CU434" s="849"/>
      <c r="CV434" s="872"/>
      <c r="CW434" s="872"/>
      <c r="CX434" s="849"/>
      <c r="CY434" s="849"/>
      <c r="CZ434" s="849"/>
      <c r="DA434" s="849"/>
      <c r="DB434" s="849"/>
      <c r="DC434" s="849"/>
      <c r="DD434" s="849"/>
      <c r="DE434" s="849"/>
      <c r="DF434" s="849"/>
      <c r="DG434" s="849"/>
      <c r="DH434" s="849"/>
      <c r="DI434" s="849"/>
      <c r="DJ434" s="849"/>
      <c r="DK434" s="849"/>
      <c r="DL434" s="849"/>
      <c r="DM434" s="849"/>
      <c r="DN434" s="849"/>
      <c r="DO434" s="849"/>
      <c r="DP434" s="849"/>
      <c r="DQ434" s="849"/>
      <c r="DR434" s="849"/>
      <c r="DS434" s="849"/>
      <c r="DT434" s="849"/>
      <c r="DU434" s="849"/>
      <c r="DV434" s="849"/>
      <c r="DW434" s="849"/>
      <c r="DX434" s="849"/>
      <c r="DY434" s="849"/>
      <c r="DZ434" s="849"/>
      <c r="EA434" s="849"/>
      <c r="EB434" s="849"/>
      <c r="EC434" s="849"/>
      <c r="ED434" s="849"/>
      <c r="EE434" s="849"/>
      <c r="EF434" s="849"/>
      <c r="EG434" s="849"/>
      <c r="EH434" s="849"/>
      <c r="EI434" s="849"/>
      <c r="EJ434" s="849"/>
      <c r="EK434" s="849"/>
      <c r="EL434" s="246"/>
    </row>
    <row r="435" spans="2:142" s="846" customFormat="1" ht="11.4" hidden="1">
      <c r="B435" s="835"/>
      <c r="C435" s="778"/>
      <c r="D435" s="904"/>
      <c r="F435" s="849"/>
      <c r="G435" s="1062" t="s">
        <v>277</v>
      </c>
      <c r="H435" s="1050"/>
      <c r="I435" s="1055"/>
      <c r="J435" s="1063" t="e">
        <f t="shared" si="6695"/>
        <v>#REF!</v>
      </c>
      <c r="K435" s="1063" t="e">
        <f t="shared" si="6695"/>
        <v>#REF!</v>
      </c>
      <c r="L435" s="1063" t="e">
        <f t="shared" si="6695"/>
        <v>#REF!</v>
      </c>
      <c r="M435" s="1063" t="e">
        <f t="shared" si="6695"/>
        <v>#REF!</v>
      </c>
      <c r="N435" s="1063" t="e">
        <f t="shared" si="6695"/>
        <v>#REF!</v>
      </c>
      <c r="O435" s="1063" t="e">
        <f t="shared" si="6696"/>
        <v>#REF!</v>
      </c>
      <c r="P435" s="1050"/>
      <c r="R435" s="849"/>
      <c r="T435" s="849"/>
      <c r="U435" s="849"/>
      <c r="V435" s="849"/>
      <c r="W435" s="849"/>
      <c r="X435" s="849"/>
      <c r="Y435" s="849"/>
      <c r="Z435" s="849"/>
      <c r="AA435" s="849"/>
      <c r="AB435" s="849"/>
      <c r="AC435" s="849"/>
      <c r="AD435" s="849"/>
      <c r="AE435" s="849"/>
      <c r="AF435" s="849"/>
      <c r="AG435" s="849"/>
      <c r="AH435" s="849"/>
      <c r="AI435" s="849"/>
      <c r="AJ435" s="849"/>
      <c r="AK435" s="849"/>
      <c r="AL435" s="849"/>
      <c r="AM435" s="849"/>
      <c r="AN435" s="849"/>
      <c r="AO435" s="849"/>
      <c r="AP435" s="849"/>
      <c r="AQ435" s="849"/>
      <c r="AR435" s="849"/>
      <c r="AS435" s="849"/>
      <c r="AT435" s="849"/>
      <c r="AU435" s="849"/>
      <c r="AW435" s="849"/>
      <c r="BK435" s="849"/>
      <c r="BL435" s="849"/>
      <c r="BM435" s="849"/>
      <c r="BN435" s="849"/>
      <c r="BO435" s="849"/>
      <c r="BP435" s="849"/>
      <c r="BQ435" s="849"/>
      <c r="BR435" s="849"/>
      <c r="BS435" s="849"/>
      <c r="BT435" s="849"/>
      <c r="BU435" s="849"/>
      <c r="BV435" s="849"/>
      <c r="BW435" s="849"/>
      <c r="BX435" s="849"/>
      <c r="BY435" s="849"/>
      <c r="BZ435" s="872"/>
      <c r="CA435" s="872"/>
      <c r="CB435" s="872"/>
      <c r="CC435" s="872"/>
      <c r="CD435" s="849"/>
      <c r="CE435" s="849"/>
      <c r="CF435" s="849"/>
      <c r="CG435" s="849"/>
      <c r="CH435" s="849"/>
      <c r="CI435" s="849"/>
      <c r="CJ435" s="849"/>
      <c r="CK435" s="849"/>
      <c r="CL435" s="849"/>
      <c r="CM435" s="849"/>
      <c r="CN435" s="849"/>
      <c r="CO435" s="849"/>
      <c r="CR435" s="849"/>
      <c r="CS435" s="849"/>
      <c r="CT435" s="849"/>
      <c r="CU435" s="849"/>
      <c r="CV435" s="872"/>
      <c r="CW435" s="872"/>
      <c r="CX435" s="849"/>
      <c r="CY435" s="849"/>
      <c r="CZ435" s="849"/>
      <c r="DA435" s="849"/>
      <c r="DB435" s="849"/>
      <c r="DC435" s="849"/>
      <c r="DD435" s="849"/>
      <c r="DE435" s="849"/>
      <c r="DF435" s="849"/>
      <c r="DG435" s="849"/>
      <c r="DH435" s="849"/>
      <c r="DI435" s="849"/>
      <c r="DJ435" s="849"/>
      <c r="DK435" s="849"/>
      <c r="DL435" s="849"/>
      <c r="DM435" s="849"/>
      <c r="DN435" s="849"/>
      <c r="DO435" s="849"/>
      <c r="DP435" s="849"/>
      <c r="DQ435" s="849"/>
      <c r="DR435" s="849"/>
      <c r="DS435" s="849"/>
      <c r="DT435" s="849"/>
      <c r="DU435" s="849"/>
      <c r="DV435" s="849"/>
      <c r="DW435" s="849"/>
      <c r="DX435" s="849"/>
      <c r="DY435" s="849"/>
      <c r="DZ435" s="849"/>
      <c r="EA435" s="849"/>
      <c r="EB435" s="849"/>
      <c r="EC435" s="849"/>
      <c r="ED435" s="849"/>
      <c r="EE435" s="849"/>
      <c r="EF435" s="849"/>
      <c r="EG435" s="849"/>
      <c r="EH435" s="849"/>
      <c r="EI435" s="849"/>
      <c r="EJ435" s="849"/>
      <c r="EK435" s="849"/>
      <c r="EL435" s="246"/>
    </row>
    <row r="436" spans="2:142" s="846" customFormat="1" ht="11.4" hidden="1">
      <c r="B436" s="835"/>
      <c r="C436" s="778"/>
      <c r="D436" s="835"/>
      <c r="F436" s="849"/>
      <c r="G436" s="1062" t="s">
        <v>278</v>
      </c>
      <c r="H436" s="1050"/>
      <c r="I436" s="1055"/>
      <c r="J436" s="1063" t="e">
        <f t="shared" si="6695"/>
        <v>#REF!</v>
      </c>
      <c r="K436" s="1063" t="e">
        <f t="shared" si="6695"/>
        <v>#REF!</v>
      </c>
      <c r="L436" s="1063" t="e">
        <f t="shared" si="6695"/>
        <v>#REF!</v>
      </c>
      <c r="M436" s="1063" t="e">
        <f t="shared" si="6695"/>
        <v>#REF!</v>
      </c>
      <c r="N436" s="1063" t="e">
        <f t="shared" si="6695"/>
        <v>#REF!</v>
      </c>
      <c r="O436" s="1063" t="e">
        <f t="shared" si="6696"/>
        <v>#REF!</v>
      </c>
      <c r="P436" s="1050"/>
      <c r="R436" s="849"/>
      <c r="T436" s="849"/>
      <c r="U436" s="849"/>
      <c r="V436" s="849"/>
      <c r="W436" s="849"/>
      <c r="X436" s="849"/>
      <c r="Y436" s="849"/>
      <c r="Z436" s="849"/>
      <c r="AA436" s="849"/>
      <c r="AB436" s="849"/>
      <c r="AC436" s="849"/>
      <c r="AD436" s="849"/>
      <c r="AE436" s="849"/>
      <c r="AF436" s="849"/>
      <c r="AG436" s="849"/>
      <c r="AH436" s="849"/>
      <c r="AI436" s="849"/>
      <c r="AJ436" s="849"/>
      <c r="AK436" s="849"/>
      <c r="AL436" s="849"/>
      <c r="AM436" s="849"/>
      <c r="AN436" s="849"/>
      <c r="AO436" s="849"/>
      <c r="AP436" s="849"/>
      <c r="AQ436" s="849"/>
      <c r="AR436" s="849"/>
      <c r="AS436" s="849"/>
      <c r="AT436" s="849"/>
      <c r="AU436" s="849"/>
      <c r="AW436" s="849"/>
      <c r="BK436" s="849"/>
      <c r="BL436" s="849"/>
      <c r="BM436" s="849"/>
      <c r="BN436" s="849"/>
      <c r="BO436" s="849"/>
      <c r="BP436" s="849"/>
      <c r="BQ436" s="849"/>
      <c r="BR436" s="849"/>
      <c r="BS436" s="849"/>
      <c r="BT436" s="849"/>
      <c r="BU436" s="849"/>
      <c r="BV436" s="849"/>
      <c r="BW436" s="849"/>
      <c r="BX436" s="849"/>
      <c r="BY436" s="849"/>
      <c r="BZ436" s="872"/>
      <c r="CA436" s="872"/>
      <c r="CB436" s="872"/>
      <c r="CC436" s="872"/>
      <c r="CD436" s="849"/>
      <c r="CE436" s="849"/>
      <c r="CF436" s="849"/>
      <c r="CG436" s="849"/>
      <c r="CH436" s="849"/>
      <c r="CI436" s="849"/>
      <c r="CJ436" s="849"/>
      <c r="CK436" s="849"/>
      <c r="CL436" s="849"/>
      <c r="CM436" s="849"/>
      <c r="CN436" s="849"/>
      <c r="CO436" s="849"/>
      <c r="CR436" s="849"/>
      <c r="CS436" s="849"/>
      <c r="CT436" s="849"/>
      <c r="CU436" s="849"/>
      <c r="CV436" s="872"/>
      <c r="CW436" s="872"/>
      <c r="CX436" s="849"/>
      <c r="CY436" s="849"/>
      <c r="CZ436" s="849"/>
      <c r="DA436" s="849"/>
      <c r="DB436" s="849"/>
      <c r="DC436" s="849"/>
      <c r="DD436" s="849"/>
      <c r="DE436" s="849"/>
      <c r="DF436" s="849"/>
      <c r="DG436" s="849"/>
      <c r="DH436" s="849"/>
      <c r="DI436" s="849"/>
      <c r="DJ436" s="849"/>
      <c r="DK436" s="849"/>
      <c r="DL436" s="849"/>
      <c r="DM436" s="849"/>
      <c r="DN436" s="849"/>
      <c r="DO436" s="849"/>
      <c r="DP436" s="849"/>
      <c r="DQ436" s="849"/>
      <c r="DR436" s="849"/>
      <c r="DS436" s="849"/>
      <c r="DT436" s="849"/>
      <c r="DU436" s="849"/>
      <c r="DV436" s="849"/>
      <c r="DW436" s="849"/>
      <c r="DX436" s="849"/>
      <c r="DY436" s="849"/>
      <c r="DZ436" s="849"/>
      <c r="EA436" s="849"/>
      <c r="EB436" s="849"/>
      <c r="EC436" s="849"/>
      <c r="ED436" s="849"/>
      <c r="EE436" s="849"/>
      <c r="EF436" s="849"/>
      <c r="EG436" s="849"/>
      <c r="EH436" s="849"/>
      <c r="EI436" s="849"/>
      <c r="EJ436" s="849"/>
      <c r="EK436" s="849"/>
      <c r="EL436" s="246"/>
    </row>
    <row r="437" spans="2:142" s="846" customFormat="1" ht="11.4" hidden="1">
      <c r="B437" s="835"/>
      <c r="C437" s="778"/>
      <c r="D437" s="835"/>
      <c r="F437" s="849"/>
      <c r="G437" s="1062" t="s">
        <v>279</v>
      </c>
      <c r="H437" s="1050"/>
      <c r="I437" s="1055"/>
      <c r="J437" s="1063" t="e">
        <f t="shared" si="6695"/>
        <v>#REF!</v>
      </c>
      <c r="K437" s="1063" t="e">
        <f t="shared" si="6695"/>
        <v>#REF!</v>
      </c>
      <c r="L437" s="1063" t="e">
        <f t="shared" si="6695"/>
        <v>#REF!</v>
      </c>
      <c r="M437" s="1063" t="e">
        <f t="shared" si="6695"/>
        <v>#REF!</v>
      </c>
      <c r="N437" s="1063" t="e">
        <f t="shared" si="6695"/>
        <v>#REF!</v>
      </c>
      <c r="O437" s="1063" t="e">
        <f t="shared" si="6696"/>
        <v>#REF!</v>
      </c>
      <c r="P437" s="1050"/>
      <c r="R437" s="849"/>
      <c r="T437" s="849"/>
      <c r="U437" s="849"/>
      <c r="V437" s="849"/>
      <c r="W437" s="849"/>
      <c r="X437" s="849"/>
      <c r="Y437" s="849"/>
      <c r="Z437" s="849"/>
      <c r="AA437" s="849"/>
      <c r="AB437" s="849"/>
      <c r="AC437" s="849"/>
      <c r="AD437" s="849"/>
      <c r="AE437" s="849"/>
      <c r="AF437" s="849"/>
      <c r="AG437" s="849"/>
      <c r="AH437" s="849"/>
      <c r="AI437" s="849"/>
      <c r="AJ437" s="849"/>
      <c r="AK437" s="849"/>
      <c r="AL437" s="849"/>
      <c r="AM437" s="849"/>
      <c r="AN437" s="849"/>
      <c r="AO437" s="849"/>
      <c r="AP437" s="849"/>
      <c r="AQ437" s="849"/>
      <c r="AR437" s="849"/>
      <c r="AS437" s="849"/>
      <c r="AT437" s="849"/>
      <c r="AU437" s="849"/>
      <c r="AW437" s="849"/>
      <c r="BK437" s="849"/>
      <c r="BL437" s="849"/>
      <c r="BM437" s="849"/>
      <c r="BN437" s="849"/>
      <c r="BO437" s="849"/>
      <c r="BP437" s="849"/>
      <c r="BQ437" s="849"/>
      <c r="BR437" s="849"/>
      <c r="BS437" s="849"/>
      <c r="BT437" s="849"/>
      <c r="BU437" s="849"/>
      <c r="BV437" s="849"/>
      <c r="BW437" s="849"/>
      <c r="BX437" s="849"/>
      <c r="BY437" s="849"/>
      <c r="BZ437" s="872"/>
      <c r="CA437" s="872"/>
      <c r="CB437" s="872"/>
      <c r="CC437" s="872"/>
      <c r="CD437" s="849"/>
      <c r="CE437" s="849"/>
      <c r="CF437" s="849"/>
      <c r="CG437" s="849"/>
      <c r="CH437" s="849"/>
      <c r="CI437" s="849"/>
      <c r="CJ437" s="849"/>
      <c r="CK437" s="849"/>
      <c r="CL437" s="849"/>
      <c r="CM437" s="849"/>
      <c r="CN437" s="849"/>
      <c r="CO437" s="849"/>
      <c r="CR437" s="849"/>
      <c r="CS437" s="849"/>
      <c r="CT437" s="849"/>
      <c r="CU437" s="849"/>
      <c r="CV437" s="872"/>
      <c r="CW437" s="872"/>
      <c r="CX437" s="849"/>
      <c r="CY437" s="849"/>
      <c r="CZ437" s="849"/>
      <c r="DA437" s="849"/>
      <c r="DB437" s="849"/>
      <c r="DC437" s="849"/>
      <c r="DD437" s="849"/>
      <c r="DE437" s="849"/>
      <c r="DF437" s="849"/>
      <c r="DG437" s="849"/>
      <c r="DH437" s="849"/>
      <c r="DI437" s="849"/>
      <c r="DJ437" s="849"/>
      <c r="DK437" s="849"/>
      <c r="DL437" s="849"/>
      <c r="DM437" s="849"/>
      <c r="DN437" s="849"/>
      <c r="DO437" s="849"/>
      <c r="DP437" s="849"/>
      <c r="DQ437" s="849"/>
      <c r="DR437" s="849"/>
      <c r="DS437" s="849"/>
      <c r="DT437" s="849"/>
      <c r="DU437" s="849"/>
      <c r="DV437" s="849"/>
      <c r="DW437" s="849"/>
      <c r="DX437" s="849"/>
      <c r="DY437" s="849"/>
      <c r="DZ437" s="849"/>
      <c r="EA437" s="849"/>
      <c r="EB437" s="849"/>
      <c r="EC437" s="849"/>
      <c r="ED437" s="849"/>
      <c r="EE437" s="849"/>
      <c r="EF437" s="849"/>
      <c r="EG437" s="849"/>
      <c r="EH437" s="849"/>
      <c r="EI437" s="849"/>
      <c r="EJ437" s="849"/>
      <c r="EK437" s="849"/>
      <c r="EL437" s="246"/>
    </row>
    <row r="438" spans="2:142" s="846" customFormat="1" ht="11.4" hidden="1">
      <c r="B438" s="835"/>
      <c r="C438" s="778"/>
      <c r="D438" s="835"/>
      <c r="F438" s="849"/>
      <c r="G438" s="1062" t="s">
        <v>280</v>
      </c>
      <c r="H438" s="1050"/>
      <c r="I438" s="1055"/>
      <c r="J438" s="1063">
        <f t="shared" si="6695"/>
        <v>2439.6844380000002</v>
      </c>
      <c r="K438" s="1063">
        <f t="shared" si="6695"/>
        <v>0</v>
      </c>
      <c r="L438" s="1063">
        <f t="shared" si="6695"/>
        <v>0</v>
      </c>
      <c r="M438" s="1063">
        <f t="shared" si="6695"/>
        <v>0</v>
      </c>
      <c r="N438" s="1063">
        <f t="shared" si="6695"/>
        <v>0</v>
      </c>
      <c r="O438" s="1063">
        <f t="shared" si="6696"/>
        <v>2439.6844380000002</v>
      </c>
      <c r="P438" s="1050"/>
      <c r="R438" s="849"/>
      <c r="T438" s="849"/>
      <c r="U438" s="849"/>
      <c r="V438" s="849"/>
      <c r="W438" s="849"/>
      <c r="X438" s="849"/>
      <c r="Y438" s="849"/>
      <c r="Z438" s="849"/>
      <c r="AA438" s="849"/>
      <c r="AB438" s="849"/>
      <c r="AC438" s="849"/>
      <c r="AD438" s="849"/>
      <c r="AE438" s="849"/>
      <c r="AF438" s="849"/>
      <c r="AG438" s="849"/>
      <c r="AH438" s="849"/>
      <c r="AI438" s="849"/>
      <c r="AJ438" s="849"/>
      <c r="AK438" s="849"/>
      <c r="AL438" s="849"/>
      <c r="AM438" s="849"/>
      <c r="AN438" s="849"/>
      <c r="AO438" s="849"/>
      <c r="AP438" s="849"/>
      <c r="AQ438" s="849"/>
      <c r="AR438" s="849"/>
      <c r="AS438" s="849"/>
      <c r="AT438" s="849"/>
      <c r="AU438" s="849"/>
      <c r="AW438" s="849"/>
      <c r="BK438" s="849"/>
      <c r="BL438" s="849"/>
      <c r="BM438" s="849"/>
      <c r="BN438" s="849"/>
      <c r="BO438" s="849"/>
      <c r="BP438" s="849"/>
      <c r="BQ438" s="849"/>
      <c r="BR438" s="849"/>
      <c r="BS438" s="849"/>
      <c r="BT438" s="849"/>
      <c r="BU438" s="849"/>
      <c r="BV438" s="849"/>
      <c r="BW438" s="849"/>
      <c r="BX438" s="849"/>
      <c r="BY438" s="849"/>
      <c r="BZ438" s="872"/>
      <c r="CA438" s="872"/>
      <c r="CB438" s="872"/>
      <c r="CC438" s="872"/>
      <c r="CD438" s="849"/>
      <c r="CE438" s="849"/>
      <c r="CF438" s="849"/>
      <c r="CG438" s="849"/>
      <c r="CH438" s="849"/>
      <c r="CI438" s="849"/>
      <c r="CJ438" s="849"/>
      <c r="CK438" s="849"/>
      <c r="CL438" s="849"/>
      <c r="CM438" s="849"/>
      <c r="CN438" s="849"/>
      <c r="CO438" s="849"/>
      <c r="CR438" s="849"/>
      <c r="CS438" s="849"/>
      <c r="CT438" s="849"/>
      <c r="CU438" s="849"/>
      <c r="CV438" s="872"/>
      <c r="CW438" s="872"/>
      <c r="CX438" s="849"/>
      <c r="CY438" s="849"/>
      <c r="CZ438" s="849"/>
      <c r="DA438" s="849"/>
      <c r="DB438" s="849"/>
      <c r="DC438" s="849"/>
      <c r="DD438" s="849"/>
      <c r="DE438" s="849"/>
      <c r="DF438" s="849"/>
      <c r="DG438" s="849"/>
      <c r="DH438" s="849"/>
      <c r="DI438" s="849"/>
      <c r="DJ438" s="849"/>
      <c r="DK438" s="849"/>
      <c r="DL438" s="849"/>
      <c r="DM438" s="849"/>
      <c r="DN438" s="849"/>
      <c r="DO438" s="849"/>
      <c r="DP438" s="849"/>
      <c r="DQ438" s="849"/>
      <c r="DR438" s="849"/>
      <c r="DS438" s="849"/>
      <c r="DT438" s="849"/>
      <c r="DU438" s="849"/>
      <c r="DV438" s="849"/>
      <c r="DW438" s="849"/>
      <c r="DX438" s="849"/>
      <c r="DY438" s="849"/>
      <c r="DZ438" s="849"/>
      <c r="EA438" s="849"/>
      <c r="EB438" s="849"/>
      <c r="EC438" s="849"/>
      <c r="ED438" s="849"/>
      <c r="EE438" s="849"/>
      <c r="EF438" s="849"/>
      <c r="EG438" s="849"/>
      <c r="EH438" s="849"/>
      <c r="EI438" s="849"/>
      <c r="EJ438" s="849"/>
      <c r="EK438" s="849"/>
      <c r="EL438" s="246"/>
    </row>
    <row r="439" spans="2:142" s="846" customFormat="1" ht="11.4" hidden="1">
      <c r="B439" s="835"/>
      <c r="C439" s="778"/>
      <c r="D439" s="835"/>
      <c r="F439" s="849"/>
      <c r="G439" s="1062" t="s">
        <v>281</v>
      </c>
      <c r="H439" s="1050"/>
      <c r="I439" s="1055"/>
      <c r="J439" s="1063">
        <f t="shared" si="6695"/>
        <v>4879.3688760000005</v>
      </c>
      <c r="K439" s="1063">
        <f t="shared" si="6695"/>
        <v>0</v>
      </c>
      <c r="L439" s="1063">
        <f t="shared" si="6695"/>
        <v>0</v>
      </c>
      <c r="M439" s="1063">
        <f t="shared" si="6695"/>
        <v>0</v>
      </c>
      <c r="N439" s="1063">
        <f t="shared" si="6695"/>
        <v>0</v>
      </c>
      <c r="O439" s="1063">
        <f t="shared" si="6696"/>
        <v>4879.3688760000005</v>
      </c>
      <c r="P439" s="1050"/>
      <c r="R439" s="849"/>
      <c r="T439" s="849"/>
      <c r="U439" s="849"/>
      <c r="V439" s="849"/>
      <c r="W439" s="849"/>
      <c r="X439" s="849"/>
      <c r="Y439" s="849"/>
      <c r="Z439" s="849"/>
      <c r="AA439" s="849"/>
      <c r="AB439" s="849"/>
      <c r="AC439" s="849"/>
      <c r="AD439" s="849"/>
      <c r="AE439" s="849"/>
      <c r="AF439" s="849"/>
      <c r="AG439" s="849"/>
      <c r="AH439" s="849"/>
      <c r="AI439" s="849"/>
      <c r="AJ439" s="849"/>
      <c r="AK439" s="849"/>
      <c r="AL439" s="849"/>
      <c r="AM439" s="849"/>
      <c r="AN439" s="849"/>
      <c r="AO439" s="849"/>
      <c r="AP439" s="849"/>
      <c r="AQ439" s="849"/>
      <c r="AR439" s="849"/>
      <c r="AS439" s="849"/>
      <c r="AT439" s="849"/>
      <c r="AU439" s="849"/>
      <c r="AW439" s="849"/>
      <c r="BK439" s="849"/>
      <c r="BL439" s="849"/>
      <c r="BM439" s="849"/>
      <c r="BN439" s="849"/>
      <c r="BO439" s="849"/>
      <c r="BP439" s="849"/>
      <c r="BQ439" s="849"/>
      <c r="BR439" s="849"/>
      <c r="BS439" s="849"/>
      <c r="BT439" s="849"/>
      <c r="BU439" s="849"/>
      <c r="BV439" s="849"/>
      <c r="BW439" s="849"/>
      <c r="BX439" s="849"/>
      <c r="BY439" s="849"/>
      <c r="BZ439" s="872"/>
      <c r="CA439" s="872"/>
      <c r="CB439" s="872"/>
      <c r="CC439" s="872"/>
      <c r="CD439" s="849"/>
      <c r="CE439" s="849"/>
      <c r="CF439" s="849"/>
      <c r="CG439" s="849"/>
      <c r="CH439" s="849"/>
      <c r="CI439" s="849"/>
      <c r="CJ439" s="849"/>
      <c r="CK439" s="849"/>
      <c r="CL439" s="849"/>
      <c r="CM439" s="849"/>
      <c r="CN439" s="849"/>
      <c r="CO439" s="849"/>
      <c r="CR439" s="849"/>
      <c r="CS439" s="849"/>
      <c r="CT439" s="849"/>
      <c r="CU439" s="849"/>
      <c r="CV439" s="872"/>
      <c r="CW439" s="872"/>
      <c r="CX439" s="849"/>
      <c r="CY439" s="849"/>
      <c r="CZ439" s="849"/>
      <c r="DA439" s="849"/>
      <c r="DB439" s="849"/>
      <c r="DC439" s="849"/>
      <c r="DD439" s="849"/>
      <c r="DE439" s="849"/>
      <c r="DF439" s="849"/>
      <c r="DG439" s="849"/>
      <c r="DH439" s="849"/>
      <c r="DI439" s="849"/>
      <c r="DJ439" s="849"/>
      <c r="DK439" s="849"/>
      <c r="DL439" s="849"/>
      <c r="DM439" s="849"/>
      <c r="DN439" s="849"/>
      <c r="DO439" s="849"/>
      <c r="DP439" s="849"/>
      <c r="DQ439" s="849"/>
      <c r="DR439" s="849"/>
      <c r="DS439" s="849"/>
      <c r="DT439" s="849"/>
      <c r="DU439" s="849"/>
      <c r="DV439" s="849"/>
      <c r="DW439" s="849"/>
      <c r="DX439" s="849"/>
      <c r="DY439" s="849"/>
      <c r="DZ439" s="849"/>
      <c r="EA439" s="849"/>
      <c r="EB439" s="849"/>
      <c r="EC439" s="849"/>
      <c r="ED439" s="849"/>
      <c r="EE439" s="849"/>
      <c r="EF439" s="849"/>
      <c r="EG439" s="849"/>
      <c r="EH439" s="849"/>
      <c r="EI439" s="849"/>
      <c r="EJ439" s="849"/>
      <c r="EK439" s="849"/>
      <c r="EL439" s="246"/>
    </row>
    <row r="440" spans="2:142" s="846" customFormat="1" ht="11.4" hidden="1">
      <c r="B440" s="835"/>
      <c r="C440" s="778"/>
      <c r="D440" s="835"/>
      <c r="F440" s="849"/>
      <c r="G440" s="1062" t="s">
        <v>282</v>
      </c>
      <c r="H440" s="1050"/>
      <c r="I440" s="1055"/>
      <c r="J440" s="1063" t="e">
        <f t="shared" ref="J440:N449" si="6697">+J407-J376</f>
        <v>#REF!</v>
      </c>
      <c r="K440" s="1063" t="e">
        <f t="shared" si="6697"/>
        <v>#REF!</v>
      </c>
      <c r="L440" s="1063" t="e">
        <f t="shared" si="6697"/>
        <v>#REF!</v>
      </c>
      <c r="M440" s="1063" t="e">
        <f t="shared" si="6697"/>
        <v>#REF!</v>
      </c>
      <c r="N440" s="1063" t="e">
        <f t="shared" si="6697"/>
        <v>#REF!</v>
      </c>
      <c r="O440" s="1063" t="e">
        <f t="shared" si="6696"/>
        <v>#REF!</v>
      </c>
      <c r="P440" s="1050"/>
      <c r="R440" s="849"/>
      <c r="T440" s="849"/>
      <c r="U440" s="849"/>
      <c r="V440" s="849"/>
      <c r="W440" s="849"/>
      <c r="X440" s="849"/>
      <c r="Y440" s="849"/>
      <c r="Z440" s="849"/>
      <c r="AA440" s="849"/>
      <c r="AB440" s="849"/>
      <c r="AC440" s="849"/>
      <c r="AD440" s="849"/>
      <c r="AE440" s="849"/>
      <c r="AF440" s="849"/>
      <c r="AG440" s="849"/>
      <c r="AH440" s="849"/>
      <c r="AI440" s="849"/>
      <c r="AJ440" s="849"/>
      <c r="AK440" s="849"/>
      <c r="AL440" s="849"/>
      <c r="AM440" s="849"/>
      <c r="AN440" s="849"/>
      <c r="AO440" s="849"/>
      <c r="AP440" s="849"/>
      <c r="AQ440" s="849"/>
      <c r="AR440" s="849"/>
      <c r="AS440" s="849"/>
      <c r="AT440" s="849"/>
      <c r="AU440" s="849"/>
      <c r="AW440" s="849"/>
      <c r="BK440" s="849"/>
      <c r="BL440" s="849"/>
      <c r="BM440" s="849"/>
      <c r="BN440" s="849"/>
      <c r="BO440" s="849"/>
      <c r="BP440" s="849"/>
      <c r="BQ440" s="849"/>
      <c r="BR440" s="849"/>
      <c r="BS440" s="849"/>
      <c r="BT440" s="849"/>
      <c r="BU440" s="849"/>
      <c r="BV440" s="849"/>
      <c r="BW440" s="849"/>
      <c r="BX440" s="849"/>
      <c r="BY440" s="849"/>
      <c r="BZ440" s="872"/>
      <c r="CA440" s="872"/>
      <c r="CB440" s="872"/>
      <c r="CC440" s="872"/>
      <c r="CD440" s="849"/>
      <c r="CE440" s="849"/>
      <c r="CF440" s="849"/>
      <c r="CG440" s="849"/>
      <c r="CH440" s="849"/>
      <c r="CI440" s="849"/>
      <c r="CJ440" s="849"/>
      <c r="CK440" s="849"/>
      <c r="CL440" s="849"/>
      <c r="CM440" s="849"/>
      <c r="CN440" s="849"/>
      <c r="CO440" s="849"/>
      <c r="CR440" s="849"/>
      <c r="CS440" s="849"/>
      <c r="CT440" s="849"/>
      <c r="CU440" s="849"/>
      <c r="CV440" s="872"/>
      <c r="CW440" s="872"/>
      <c r="CX440" s="849"/>
      <c r="CY440" s="849"/>
      <c r="CZ440" s="849"/>
      <c r="DA440" s="849"/>
      <c r="DB440" s="849"/>
      <c r="DC440" s="849"/>
      <c r="DD440" s="849"/>
      <c r="DE440" s="849"/>
      <c r="DF440" s="849"/>
      <c r="DG440" s="849"/>
      <c r="DH440" s="849"/>
      <c r="DI440" s="849"/>
      <c r="DJ440" s="849"/>
      <c r="DK440" s="849"/>
      <c r="DL440" s="849"/>
      <c r="DM440" s="849"/>
      <c r="DN440" s="849"/>
      <c r="DO440" s="849"/>
      <c r="DP440" s="849"/>
      <c r="DQ440" s="849"/>
      <c r="DR440" s="849"/>
      <c r="DS440" s="849"/>
      <c r="DT440" s="849"/>
      <c r="DU440" s="849"/>
      <c r="DV440" s="849"/>
      <c r="DW440" s="849"/>
      <c r="DX440" s="849"/>
      <c r="DY440" s="849"/>
      <c r="DZ440" s="849"/>
      <c r="EA440" s="849"/>
      <c r="EB440" s="849"/>
      <c r="EC440" s="849"/>
      <c r="ED440" s="849"/>
      <c r="EE440" s="849"/>
      <c r="EF440" s="849"/>
      <c r="EG440" s="849"/>
      <c r="EH440" s="849"/>
      <c r="EI440" s="849"/>
      <c r="EJ440" s="849"/>
      <c r="EK440" s="849"/>
      <c r="EL440" s="246"/>
    </row>
    <row r="441" spans="2:142" s="846" customFormat="1" ht="11.4" hidden="1">
      <c r="B441" s="835"/>
      <c r="C441" s="778"/>
      <c r="D441" s="835"/>
      <c r="F441" s="849"/>
      <c r="G441" s="1062" t="s">
        <v>189</v>
      </c>
      <c r="H441" s="1050"/>
      <c r="I441" s="1055"/>
      <c r="J441" s="1063">
        <f t="shared" si="6697"/>
        <v>0</v>
      </c>
      <c r="K441" s="1063">
        <f t="shared" si="6697"/>
        <v>0</v>
      </c>
      <c r="L441" s="1063">
        <f t="shared" si="6697"/>
        <v>0</v>
      </c>
      <c r="M441" s="1063">
        <f t="shared" si="6697"/>
        <v>0</v>
      </c>
      <c r="N441" s="1063">
        <f t="shared" si="6697"/>
        <v>0</v>
      </c>
      <c r="O441" s="1063">
        <f t="shared" si="6696"/>
        <v>0</v>
      </c>
      <c r="P441" s="1050"/>
      <c r="R441" s="849"/>
      <c r="T441" s="849"/>
      <c r="U441" s="849"/>
      <c r="V441" s="849"/>
      <c r="W441" s="849"/>
      <c r="X441" s="849"/>
      <c r="Y441" s="849"/>
      <c r="Z441" s="849"/>
      <c r="AA441" s="849"/>
      <c r="AB441" s="849"/>
      <c r="AC441" s="849"/>
      <c r="AD441" s="849"/>
      <c r="AE441" s="849"/>
      <c r="AF441" s="849"/>
      <c r="AG441" s="849"/>
      <c r="AH441" s="849"/>
      <c r="AI441" s="849"/>
      <c r="AJ441" s="849"/>
      <c r="AK441" s="849"/>
      <c r="AL441" s="849"/>
      <c r="AM441" s="849"/>
      <c r="AN441" s="849"/>
      <c r="AO441" s="849"/>
      <c r="AP441" s="849"/>
      <c r="AQ441" s="849"/>
      <c r="AR441" s="849"/>
      <c r="AS441" s="849"/>
      <c r="AT441" s="849"/>
      <c r="AU441" s="849"/>
      <c r="AW441" s="849"/>
      <c r="BK441" s="849"/>
      <c r="BL441" s="849"/>
      <c r="BM441" s="849"/>
      <c r="BN441" s="849"/>
      <c r="BO441" s="849"/>
      <c r="BP441" s="849"/>
      <c r="BQ441" s="849"/>
      <c r="BR441" s="849"/>
      <c r="BS441" s="849"/>
      <c r="BT441" s="849"/>
      <c r="BU441" s="849"/>
      <c r="BV441" s="849"/>
      <c r="BW441" s="849"/>
      <c r="BX441" s="849"/>
      <c r="BY441" s="849"/>
      <c r="BZ441" s="872"/>
      <c r="CA441" s="872"/>
      <c r="CB441" s="872"/>
      <c r="CC441" s="872"/>
      <c r="CD441" s="849"/>
      <c r="CE441" s="849"/>
      <c r="CF441" s="849"/>
      <c r="CG441" s="849"/>
      <c r="CH441" s="849"/>
      <c r="CI441" s="849"/>
      <c r="CJ441" s="849"/>
      <c r="CK441" s="849"/>
      <c r="CL441" s="849"/>
      <c r="CM441" s="849"/>
      <c r="CN441" s="849"/>
      <c r="CO441" s="849"/>
      <c r="CR441" s="849"/>
      <c r="CS441" s="849"/>
      <c r="CT441" s="849"/>
      <c r="CU441" s="849"/>
      <c r="CV441" s="872"/>
      <c r="CW441" s="872"/>
      <c r="CX441" s="849"/>
      <c r="CY441" s="849"/>
      <c r="CZ441" s="849"/>
      <c r="DA441" s="849"/>
      <c r="DB441" s="849"/>
      <c r="DC441" s="849"/>
      <c r="DD441" s="849"/>
      <c r="DE441" s="849"/>
      <c r="DF441" s="849"/>
      <c r="DG441" s="849"/>
      <c r="DH441" s="849"/>
      <c r="DI441" s="849"/>
      <c r="DJ441" s="849"/>
      <c r="DK441" s="849"/>
      <c r="DL441" s="849"/>
      <c r="DM441" s="849"/>
      <c r="DN441" s="849"/>
      <c r="DO441" s="849"/>
      <c r="DP441" s="849"/>
      <c r="DQ441" s="849"/>
      <c r="DR441" s="849"/>
      <c r="DS441" s="849"/>
      <c r="DT441" s="849"/>
      <c r="DU441" s="849"/>
      <c r="DV441" s="849"/>
      <c r="DW441" s="849"/>
      <c r="DX441" s="849"/>
      <c r="DY441" s="849"/>
      <c r="DZ441" s="849"/>
      <c r="EA441" s="849"/>
      <c r="EB441" s="849"/>
      <c r="EC441" s="849"/>
      <c r="ED441" s="849"/>
      <c r="EE441" s="849"/>
      <c r="EF441" s="849"/>
      <c r="EG441" s="849"/>
      <c r="EH441" s="849"/>
      <c r="EI441" s="849"/>
      <c r="EJ441" s="849"/>
      <c r="EK441" s="849"/>
      <c r="EL441" s="246"/>
    </row>
    <row r="442" spans="2:142" s="846" customFormat="1" ht="11.4" hidden="1">
      <c r="B442" s="835"/>
      <c r="C442" s="778"/>
      <c r="D442" s="835"/>
      <c r="F442" s="849"/>
      <c r="G442" s="1062" t="s">
        <v>283</v>
      </c>
      <c r="H442" s="1050"/>
      <c r="I442" s="1055"/>
      <c r="J442" s="1063" t="e">
        <f>+J409-J378</f>
        <v>#REF!</v>
      </c>
      <c r="K442" s="1063" t="e">
        <f t="shared" si="6697"/>
        <v>#REF!</v>
      </c>
      <c r="L442" s="1063" t="e">
        <f t="shared" si="6697"/>
        <v>#REF!</v>
      </c>
      <c r="M442" s="1063" t="e">
        <f t="shared" si="6697"/>
        <v>#REF!</v>
      </c>
      <c r="N442" s="1063" t="e">
        <f t="shared" si="6697"/>
        <v>#REF!</v>
      </c>
      <c r="O442" s="1063" t="e">
        <f t="shared" si="6696"/>
        <v>#REF!</v>
      </c>
      <c r="P442" s="1050"/>
      <c r="R442" s="849"/>
      <c r="T442" s="849"/>
      <c r="U442" s="849"/>
      <c r="V442" s="849"/>
      <c r="W442" s="849"/>
      <c r="X442" s="849"/>
      <c r="Y442" s="849"/>
      <c r="Z442" s="849"/>
      <c r="AA442" s="849"/>
      <c r="AB442" s="849"/>
      <c r="AC442" s="849"/>
      <c r="AD442" s="849"/>
      <c r="AE442" s="849"/>
      <c r="AF442" s="849"/>
      <c r="AG442" s="849"/>
      <c r="AH442" s="849"/>
      <c r="AI442" s="849"/>
      <c r="AJ442" s="849"/>
      <c r="AK442" s="849"/>
      <c r="AL442" s="849"/>
      <c r="AM442" s="849"/>
      <c r="AN442" s="849"/>
      <c r="AO442" s="849"/>
      <c r="AP442" s="849"/>
      <c r="AQ442" s="849"/>
      <c r="AR442" s="849"/>
      <c r="AS442" s="849"/>
      <c r="AT442" s="849"/>
      <c r="AU442" s="849"/>
      <c r="AW442" s="849"/>
      <c r="BK442" s="849"/>
      <c r="BL442" s="849"/>
      <c r="BM442" s="849"/>
      <c r="BN442" s="849"/>
      <c r="BO442" s="849"/>
      <c r="BP442" s="849"/>
      <c r="BQ442" s="849"/>
      <c r="BR442" s="849"/>
      <c r="BS442" s="849"/>
      <c r="BT442" s="849"/>
      <c r="BU442" s="849"/>
      <c r="BV442" s="849"/>
      <c r="BW442" s="849"/>
      <c r="BX442" s="849"/>
      <c r="BY442" s="849"/>
      <c r="BZ442" s="872"/>
      <c r="CA442" s="872"/>
      <c r="CB442" s="872"/>
      <c r="CC442" s="872"/>
      <c r="CD442" s="849"/>
      <c r="CE442" s="849"/>
      <c r="CF442" s="849"/>
      <c r="CG442" s="849"/>
      <c r="CH442" s="849"/>
      <c r="CI442" s="849"/>
      <c r="CJ442" s="849"/>
      <c r="CK442" s="849"/>
      <c r="CL442" s="849"/>
      <c r="CM442" s="849"/>
      <c r="CN442" s="849"/>
      <c r="CO442" s="849"/>
      <c r="CR442" s="849"/>
      <c r="CS442" s="849"/>
      <c r="CT442" s="849"/>
      <c r="CU442" s="849"/>
      <c r="CV442" s="1072"/>
      <c r="CW442" s="872"/>
      <c r="CX442" s="849"/>
      <c r="CY442" s="849"/>
      <c r="CZ442" s="849"/>
      <c r="DA442" s="849"/>
      <c r="DB442" s="849"/>
      <c r="DC442" s="849"/>
      <c r="DD442" s="849"/>
      <c r="DE442" s="849"/>
      <c r="DF442" s="849"/>
      <c r="DG442" s="849"/>
      <c r="DH442" s="849"/>
      <c r="DI442" s="849"/>
      <c r="DJ442" s="849"/>
      <c r="DK442" s="849"/>
      <c r="DL442" s="849"/>
      <c r="DM442" s="849"/>
      <c r="DN442" s="849"/>
      <c r="DO442" s="849"/>
      <c r="DP442" s="849"/>
      <c r="DQ442" s="849"/>
      <c r="DR442" s="849"/>
      <c r="DS442" s="849"/>
      <c r="DT442" s="849"/>
      <c r="DU442" s="849"/>
      <c r="DV442" s="849"/>
      <c r="DW442" s="849"/>
      <c r="DX442" s="849"/>
      <c r="DY442" s="849"/>
      <c r="DZ442" s="849"/>
      <c r="EA442" s="849"/>
      <c r="EB442" s="849"/>
      <c r="EC442" s="849"/>
      <c r="ED442" s="849"/>
      <c r="EE442" s="849"/>
      <c r="EF442" s="849"/>
      <c r="EG442" s="849"/>
      <c r="EH442" s="849"/>
      <c r="EI442" s="849"/>
      <c r="EJ442" s="849"/>
      <c r="EK442" s="849"/>
      <c r="EL442" s="246"/>
    </row>
    <row r="443" spans="2:142" s="846" customFormat="1" ht="11.4" hidden="1">
      <c r="B443" s="835"/>
      <c r="C443" s="778"/>
      <c r="D443" s="835"/>
      <c r="F443" s="849"/>
      <c r="G443" s="1062" t="s">
        <v>284</v>
      </c>
      <c r="H443" s="1050"/>
      <c r="I443" s="1055"/>
      <c r="J443" s="1063" t="e">
        <f t="shared" si="6697"/>
        <v>#REF!</v>
      </c>
      <c r="K443" s="1063" t="e">
        <f t="shared" si="6697"/>
        <v>#REF!</v>
      </c>
      <c r="L443" s="1063" t="e">
        <f t="shared" si="6697"/>
        <v>#REF!</v>
      </c>
      <c r="M443" s="1063" t="e">
        <f t="shared" si="6697"/>
        <v>#REF!</v>
      </c>
      <c r="N443" s="1063" t="e">
        <f t="shared" si="6697"/>
        <v>#REF!</v>
      </c>
      <c r="O443" s="1063" t="e">
        <f t="shared" si="6696"/>
        <v>#REF!</v>
      </c>
      <c r="P443" s="1050"/>
      <c r="R443" s="849"/>
      <c r="T443" s="849"/>
      <c r="U443" s="849"/>
      <c r="V443" s="849"/>
      <c r="W443" s="849"/>
      <c r="X443" s="849"/>
      <c r="Y443" s="849"/>
      <c r="Z443" s="849"/>
      <c r="AA443" s="849"/>
      <c r="AB443" s="849"/>
      <c r="AC443" s="849"/>
      <c r="AD443" s="849"/>
      <c r="AE443" s="849"/>
      <c r="AF443" s="849"/>
      <c r="AG443" s="849"/>
      <c r="AH443" s="849"/>
      <c r="AI443" s="849"/>
      <c r="AJ443" s="849"/>
      <c r="AK443" s="849"/>
      <c r="AL443" s="849"/>
      <c r="AM443" s="849"/>
      <c r="AN443" s="849"/>
      <c r="AO443" s="849"/>
      <c r="AP443" s="849"/>
      <c r="AQ443" s="849"/>
      <c r="AR443" s="849"/>
      <c r="AS443" s="849"/>
      <c r="AT443" s="849"/>
      <c r="AU443" s="849"/>
      <c r="AW443" s="849"/>
      <c r="BK443" s="849"/>
      <c r="BL443" s="849"/>
      <c r="BM443" s="849"/>
      <c r="BN443" s="849"/>
      <c r="BO443" s="849"/>
      <c r="BP443" s="849"/>
      <c r="BQ443" s="849"/>
      <c r="BR443" s="849"/>
      <c r="BS443" s="849"/>
      <c r="BT443" s="849"/>
      <c r="BU443" s="849"/>
      <c r="BV443" s="849"/>
      <c r="BW443" s="849"/>
      <c r="BX443" s="849"/>
      <c r="BY443" s="849"/>
      <c r="BZ443" s="872"/>
      <c r="CA443" s="872"/>
      <c r="CB443" s="872"/>
      <c r="CC443" s="872"/>
      <c r="CD443" s="849"/>
      <c r="CE443" s="849"/>
      <c r="CF443" s="849"/>
      <c r="CG443" s="849"/>
      <c r="CH443" s="849"/>
      <c r="CI443" s="849"/>
      <c r="CJ443" s="849"/>
      <c r="CK443" s="849"/>
      <c r="CL443" s="849"/>
      <c r="CM443" s="849"/>
      <c r="CN443" s="849"/>
      <c r="CO443" s="849"/>
      <c r="CR443" s="849"/>
      <c r="CS443" s="849"/>
      <c r="CT443" s="849"/>
      <c r="CU443" s="849"/>
      <c r="CV443" s="1072"/>
      <c r="CW443" s="872"/>
      <c r="CX443" s="849"/>
      <c r="CY443" s="849"/>
      <c r="CZ443" s="849"/>
      <c r="DA443" s="849"/>
      <c r="DB443" s="849"/>
      <c r="DC443" s="849"/>
      <c r="DD443" s="849"/>
      <c r="DE443" s="849"/>
      <c r="DF443" s="849"/>
      <c r="DG443" s="849"/>
      <c r="DH443" s="849"/>
      <c r="DI443" s="849"/>
      <c r="DJ443" s="849"/>
      <c r="DK443" s="849"/>
      <c r="DL443" s="849"/>
      <c r="DM443" s="849"/>
      <c r="DN443" s="849"/>
      <c r="DO443" s="849"/>
      <c r="DP443" s="849"/>
      <c r="DQ443" s="849"/>
      <c r="DR443" s="849"/>
      <c r="DS443" s="849"/>
      <c r="DT443" s="849"/>
      <c r="DU443" s="849"/>
      <c r="DV443" s="849"/>
      <c r="DW443" s="849"/>
      <c r="DX443" s="849"/>
      <c r="DY443" s="849"/>
      <c r="DZ443" s="849"/>
      <c r="EA443" s="849"/>
      <c r="EB443" s="849"/>
      <c r="EC443" s="849"/>
      <c r="ED443" s="849"/>
      <c r="EE443" s="849"/>
      <c r="EF443" s="849"/>
      <c r="EG443" s="849"/>
      <c r="EH443" s="849"/>
      <c r="EI443" s="849"/>
      <c r="EJ443" s="849"/>
      <c r="EK443" s="849"/>
      <c r="EL443" s="265"/>
    </row>
    <row r="444" spans="2:142" s="846" customFormat="1" ht="11.4" hidden="1">
      <c r="B444" s="835"/>
      <c r="C444" s="778"/>
      <c r="D444" s="835"/>
      <c r="F444" s="849"/>
      <c r="G444" s="1062" t="s">
        <v>285</v>
      </c>
      <c r="H444" s="1050"/>
      <c r="I444" s="1055"/>
      <c r="J444" s="1063" t="e">
        <f t="shared" si="6697"/>
        <v>#REF!</v>
      </c>
      <c r="K444" s="1063" t="e">
        <f t="shared" si="6697"/>
        <v>#REF!</v>
      </c>
      <c r="L444" s="1063" t="e">
        <f t="shared" si="6697"/>
        <v>#REF!</v>
      </c>
      <c r="M444" s="1063" t="e">
        <f t="shared" si="6697"/>
        <v>#REF!</v>
      </c>
      <c r="N444" s="1063" t="e">
        <f t="shared" si="6697"/>
        <v>#REF!</v>
      </c>
      <c r="O444" s="1063" t="e">
        <f t="shared" si="6696"/>
        <v>#REF!</v>
      </c>
      <c r="P444" s="1050"/>
      <c r="R444" s="849"/>
      <c r="T444" s="849"/>
      <c r="U444" s="849"/>
      <c r="V444" s="849"/>
      <c r="W444" s="849"/>
      <c r="X444" s="849"/>
      <c r="Y444" s="849"/>
      <c r="Z444" s="849"/>
      <c r="AA444" s="849"/>
      <c r="AB444" s="849"/>
      <c r="AC444" s="849"/>
      <c r="AD444" s="849"/>
      <c r="AE444" s="849"/>
      <c r="AF444" s="849"/>
      <c r="AG444" s="849"/>
      <c r="AH444" s="849"/>
      <c r="AI444" s="849"/>
      <c r="AJ444" s="849"/>
      <c r="AK444" s="849"/>
      <c r="AL444" s="849"/>
      <c r="AM444" s="849"/>
      <c r="AN444" s="849"/>
      <c r="AO444" s="849"/>
      <c r="AP444" s="849"/>
      <c r="AQ444" s="849"/>
      <c r="AR444" s="849"/>
      <c r="AS444" s="849"/>
      <c r="AT444" s="849"/>
      <c r="AU444" s="849"/>
      <c r="AW444" s="849"/>
      <c r="BK444" s="849"/>
      <c r="BL444" s="849"/>
      <c r="BM444" s="849"/>
      <c r="BN444" s="849"/>
      <c r="BO444" s="849"/>
      <c r="BP444" s="849"/>
      <c r="BQ444" s="849"/>
      <c r="BR444" s="849"/>
      <c r="BS444" s="849"/>
      <c r="BT444" s="849"/>
      <c r="BU444" s="849"/>
      <c r="BV444" s="849"/>
      <c r="BW444" s="849"/>
      <c r="BX444" s="849"/>
      <c r="BY444" s="849"/>
      <c r="BZ444" s="872"/>
      <c r="CA444" s="872"/>
      <c r="CB444" s="872"/>
      <c r="CC444" s="872"/>
      <c r="CD444" s="849"/>
      <c r="CE444" s="849"/>
      <c r="CF444" s="849"/>
      <c r="CG444" s="849"/>
      <c r="CH444" s="849"/>
      <c r="CI444" s="849"/>
      <c r="CJ444" s="849"/>
      <c r="CK444" s="849"/>
      <c r="CL444" s="849"/>
      <c r="CM444" s="849"/>
      <c r="CN444" s="849"/>
      <c r="CO444" s="849"/>
      <c r="CR444" s="849"/>
      <c r="CS444" s="849"/>
      <c r="CT444" s="849"/>
      <c r="CU444" s="849"/>
      <c r="CV444" s="872"/>
      <c r="CW444" s="872"/>
      <c r="CX444" s="849"/>
      <c r="CY444" s="849"/>
      <c r="CZ444" s="849"/>
      <c r="DA444" s="849"/>
      <c r="DB444" s="849"/>
      <c r="DC444" s="849"/>
      <c r="DD444" s="849"/>
      <c r="DE444" s="849"/>
      <c r="DF444" s="849"/>
      <c r="DG444" s="849"/>
      <c r="DH444" s="849"/>
      <c r="DI444" s="849"/>
      <c r="DJ444" s="849"/>
      <c r="DK444" s="849"/>
      <c r="DL444" s="849"/>
      <c r="DM444" s="849"/>
      <c r="DN444" s="849"/>
      <c r="DO444" s="849"/>
      <c r="DP444" s="849"/>
      <c r="DQ444" s="849"/>
      <c r="DR444" s="849"/>
      <c r="DS444" s="849"/>
      <c r="DT444" s="849"/>
      <c r="DU444" s="849"/>
      <c r="DV444" s="849"/>
      <c r="DW444" s="849"/>
      <c r="DX444" s="849"/>
      <c r="DY444" s="849"/>
      <c r="DZ444" s="849"/>
      <c r="EA444" s="849"/>
      <c r="EB444" s="849"/>
      <c r="EC444" s="849"/>
      <c r="ED444" s="849"/>
      <c r="EE444" s="849"/>
      <c r="EF444" s="849"/>
      <c r="EG444" s="849"/>
      <c r="EH444" s="849"/>
      <c r="EI444" s="849"/>
      <c r="EJ444" s="849"/>
      <c r="EK444" s="849"/>
      <c r="EL444" s="265"/>
    </row>
    <row r="445" spans="2:142" s="846" customFormat="1" ht="11.4" hidden="1">
      <c r="B445" s="835"/>
      <c r="C445" s="778"/>
      <c r="D445" s="835"/>
      <c r="F445" s="849"/>
      <c r="G445" s="1062" t="s">
        <v>286</v>
      </c>
      <c r="H445" s="1050"/>
      <c r="I445" s="1055"/>
      <c r="J445" s="1063" t="e">
        <f t="shared" si="6697"/>
        <v>#REF!</v>
      </c>
      <c r="K445" s="1063" t="e">
        <f t="shared" si="6697"/>
        <v>#REF!</v>
      </c>
      <c r="L445" s="1063" t="e">
        <f t="shared" si="6697"/>
        <v>#REF!</v>
      </c>
      <c r="M445" s="1063" t="e">
        <f t="shared" si="6697"/>
        <v>#REF!</v>
      </c>
      <c r="N445" s="1063" t="e">
        <f t="shared" si="6697"/>
        <v>#REF!</v>
      </c>
      <c r="O445" s="1063" t="e">
        <f t="shared" si="6696"/>
        <v>#REF!</v>
      </c>
      <c r="P445" s="1050"/>
      <c r="R445" s="849"/>
      <c r="T445" s="849"/>
      <c r="U445" s="849"/>
      <c r="V445" s="849"/>
      <c r="W445" s="849"/>
      <c r="X445" s="849"/>
      <c r="Y445" s="849"/>
      <c r="Z445" s="849"/>
      <c r="AA445" s="849"/>
      <c r="AB445" s="849"/>
      <c r="AC445" s="849"/>
      <c r="AD445" s="849"/>
      <c r="AE445" s="849"/>
      <c r="AF445" s="849"/>
      <c r="AG445" s="849"/>
      <c r="AH445" s="849"/>
      <c r="AI445" s="849"/>
      <c r="AJ445" s="849"/>
      <c r="AK445" s="849"/>
      <c r="AL445" s="849"/>
      <c r="AM445" s="849"/>
      <c r="AN445" s="849"/>
      <c r="AO445" s="849"/>
      <c r="AP445" s="849"/>
      <c r="AQ445" s="849"/>
      <c r="AR445" s="849"/>
      <c r="AS445" s="849"/>
      <c r="AT445" s="849"/>
      <c r="AU445" s="849"/>
      <c r="AW445" s="849"/>
      <c r="BK445" s="849"/>
      <c r="BL445" s="849"/>
      <c r="BM445" s="849"/>
      <c r="BN445" s="849"/>
      <c r="BO445" s="849"/>
      <c r="BP445" s="849"/>
      <c r="BQ445" s="849"/>
      <c r="BR445" s="849"/>
      <c r="BS445" s="849"/>
      <c r="BT445" s="849"/>
      <c r="BU445" s="849"/>
      <c r="BV445" s="849"/>
      <c r="BW445" s="849"/>
      <c r="BX445" s="849"/>
      <c r="BY445" s="849"/>
      <c r="BZ445" s="872"/>
      <c r="CA445" s="872"/>
      <c r="CB445" s="872"/>
      <c r="CC445" s="872"/>
      <c r="CD445" s="849"/>
      <c r="CE445" s="849"/>
      <c r="CF445" s="849"/>
      <c r="CG445" s="849"/>
      <c r="CH445" s="849"/>
      <c r="CI445" s="849"/>
      <c r="CJ445" s="849"/>
      <c r="CK445" s="849"/>
      <c r="CL445" s="849"/>
      <c r="CM445" s="849"/>
      <c r="CN445" s="849"/>
      <c r="CO445" s="849"/>
      <c r="CR445" s="849"/>
      <c r="CS445" s="849"/>
      <c r="CT445" s="849"/>
      <c r="CU445" s="849"/>
      <c r="CV445" s="872"/>
      <c r="CW445" s="872"/>
      <c r="CX445" s="849"/>
      <c r="CY445" s="849"/>
      <c r="CZ445" s="849"/>
      <c r="DA445" s="849"/>
      <c r="DB445" s="849"/>
      <c r="DC445" s="849"/>
      <c r="DD445" s="849"/>
      <c r="DE445" s="849"/>
      <c r="DF445" s="849"/>
      <c r="DG445" s="849"/>
      <c r="DH445" s="849"/>
      <c r="DI445" s="849"/>
      <c r="DJ445" s="849"/>
      <c r="DK445" s="849"/>
      <c r="DL445" s="849"/>
      <c r="DM445" s="849"/>
      <c r="DN445" s="849"/>
      <c r="DO445" s="849"/>
      <c r="DP445" s="849"/>
      <c r="DQ445" s="849"/>
      <c r="DR445" s="849"/>
      <c r="DS445" s="849"/>
      <c r="DT445" s="849"/>
      <c r="DU445" s="849"/>
      <c r="DV445" s="849"/>
      <c r="DW445" s="849"/>
      <c r="DX445" s="849"/>
      <c r="DY445" s="849"/>
      <c r="DZ445" s="849"/>
      <c r="EA445" s="849"/>
      <c r="EB445" s="849"/>
      <c r="EC445" s="849"/>
      <c r="ED445" s="849"/>
      <c r="EE445" s="849"/>
      <c r="EF445" s="849"/>
      <c r="EG445" s="849"/>
      <c r="EH445" s="849"/>
      <c r="EI445" s="849"/>
      <c r="EJ445" s="849"/>
      <c r="EK445" s="849"/>
      <c r="EL445" s="265"/>
    </row>
    <row r="446" spans="2:142" s="846" customFormat="1" ht="11.4" hidden="1">
      <c r="B446" s="835"/>
      <c r="C446" s="778"/>
      <c r="D446" s="835"/>
      <c r="F446" s="849"/>
      <c r="G446" s="1062" t="s">
        <v>287</v>
      </c>
      <c r="H446" s="1050"/>
      <c r="I446" s="1055"/>
      <c r="J446" s="1063" t="e">
        <f t="shared" si="6697"/>
        <v>#REF!</v>
      </c>
      <c r="K446" s="1063" t="e">
        <f t="shared" si="6697"/>
        <v>#REF!</v>
      </c>
      <c r="L446" s="1063" t="e">
        <f t="shared" si="6697"/>
        <v>#REF!</v>
      </c>
      <c r="M446" s="1063" t="e">
        <f t="shared" si="6697"/>
        <v>#REF!</v>
      </c>
      <c r="N446" s="1063" t="e">
        <f t="shared" si="6697"/>
        <v>#REF!</v>
      </c>
      <c r="O446" s="1063" t="e">
        <f t="shared" si="6696"/>
        <v>#REF!</v>
      </c>
      <c r="P446" s="1050"/>
      <c r="R446" s="849"/>
      <c r="T446" s="849"/>
      <c r="U446" s="849"/>
      <c r="V446" s="849"/>
      <c r="W446" s="849"/>
      <c r="X446" s="849"/>
      <c r="Y446" s="849"/>
      <c r="Z446" s="849"/>
      <c r="AA446" s="849"/>
      <c r="AB446" s="849"/>
      <c r="AC446" s="849"/>
      <c r="AD446" s="849"/>
      <c r="AE446" s="849"/>
      <c r="AF446" s="849"/>
      <c r="AG446" s="849"/>
      <c r="AH446" s="849"/>
      <c r="AI446" s="849"/>
      <c r="AJ446" s="849"/>
      <c r="AK446" s="849"/>
      <c r="AL446" s="849"/>
      <c r="AM446" s="849"/>
      <c r="AN446" s="849"/>
      <c r="AO446" s="849"/>
      <c r="AP446" s="849"/>
      <c r="AQ446" s="849"/>
      <c r="AR446" s="849"/>
      <c r="AS446" s="849"/>
      <c r="AT446" s="849"/>
      <c r="AU446" s="849"/>
      <c r="AW446" s="849"/>
      <c r="BK446" s="849"/>
      <c r="BL446" s="849"/>
      <c r="BM446" s="849"/>
      <c r="BN446" s="849"/>
      <c r="BO446" s="849"/>
      <c r="BP446" s="849"/>
      <c r="BQ446" s="849"/>
      <c r="BR446" s="849"/>
      <c r="BS446" s="849"/>
      <c r="BT446" s="849"/>
      <c r="BU446" s="849"/>
      <c r="BV446" s="849"/>
      <c r="BW446" s="849"/>
      <c r="BX446" s="849"/>
      <c r="BY446" s="849"/>
      <c r="BZ446" s="872"/>
      <c r="CA446" s="872"/>
      <c r="CB446" s="872"/>
      <c r="CC446" s="872"/>
      <c r="CD446" s="849"/>
      <c r="CE446" s="849"/>
      <c r="CF446" s="849"/>
      <c r="CG446" s="849"/>
      <c r="CH446" s="849"/>
      <c r="CI446" s="849"/>
      <c r="CJ446" s="849"/>
      <c r="CK446" s="849"/>
      <c r="CL446" s="849"/>
      <c r="CM446" s="849"/>
      <c r="CN446" s="849"/>
      <c r="CO446" s="849"/>
      <c r="CR446" s="849"/>
      <c r="CS446" s="849"/>
      <c r="CT446" s="849"/>
      <c r="CU446" s="849"/>
      <c r="CV446" s="872"/>
      <c r="CW446" s="872"/>
      <c r="CX446" s="849"/>
      <c r="CY446" s="849"/>
      <c r="CZ446" s="849"/>
      <c r="DA446" s="849"/>
      <c r="DB446" s="849"/>
      <c r="DC446" s="849"/>
      <c r="DD446" s="849"/>
      <c r="DE446" s="849"/>
      <c r="DF446" s="849"/>
      <c r="DG446" s="849"/>
      <c r="DH446" s="849"/>
      <c r="DI446" s="849"/>
      <c r="DJ446" s="849"/>
      <c r="DK446" s="849"/>
      <c r="DL446" s="849"/>
      <c r="DM446" s="849"/>
      <c r="DN446" s="849"/>
      <c r="DO446" s="849"/>
      <c r="DP446" s="849"/>
      <c r="DQ446" s="849"/>
      <c r="DR446" s="849"/>
      <c r="DS446" s="849"/>
      <c r="DT446" s="849"/>
      <c r="DU446" s="849"/>
      <c r="DV446" s="849"/>
      <c r="DW446" s="849"/>
      <c r="DX446" s="849"/>
      <c r="DY446" s="849"/>
      <c r="DZ446" s="849"/>
      <c r="EA446" s="849"/>
      <c r="EB446" s="849"/>
      <c r="EC446" s="849"/>
      <c r="ED446" s="849"/>
      <c r="EE446" s="849"/>
      <c r="EF446" s="849"/>
      <c r="EG446" s="849"/>
      <c r="EH446" s="849"/>
      <c r="EI446" s="849"/>
      <c r="EJ446" s="849"/>
      <c r="EK446" s="849"/>
      <c r="EL446" s="265"/>
    </row>
    <row r="447" spans="2:142" s="846" customFormat="1" ht="11.4" hidden="1">
      <c r="B447" s="835"/>
      <c r="C447" s="778"/>
      <c r="D447" s="835"/>
      <c r="F447" s="849"/>
      <c r="G447" s="1062" t="s">
        <v>258</v>
      </c>
      <c r="H447" s="1050"/>
      <c r="I447" s="1055"/>
      <c r="J447" s="1063" t="e">
        <f t="shared" si="6697"/>
        <v>#REF!</v>
      </c>
      <c r="K447" s="1063" t="e">
        <f t="shared" si="6697"/>
        <v>#REF!</v>
      </c>
      <c r="L447" s="1063" t="e">
        <f t="shared" si="6697"/>
        <v>#REF!</v>
      </c>
      <c r="M447" s="1063" t="e">
        <f t="shared" si="6697"/>
        <v>#REF!</v>
      </c>
      <c r="N447" s="1063" t="e">
        <f t="shared" si="6697"/>
        <v>#REF!</v>
      </c>
      <c r="O447" s="1063" t="e">
        <f t="shared" si="6696"/>
        <v>#REF!</v>
      </c>
      <c r="P447" s="1050"/>
      <c r="R447" s="849"/>
      <c r="T447" s="849"/>
      <c r="U447" s="849"/>
      <c r="V447" s="849"/>
      <c r="W447" s="849"/>
      <c r="X447" s="849"/>
      <c r="Y447" s="849"/>
      <c r="Z447" s="849"/>
      <c r="AA447" s="849"/>
      <c r="AB447" s="849"/>
      <c r="AC447" s="849"/>
      <c r="AD447" s="849"/>
      <c r="AE447" s="849"/>
      <c r="AF447" s="849"/>
      <c r="AG447" s="849"/>
      <c r="AH447" s="849"/>
      <c r="AI447" s="849"/>
      <c r="AJ447" s="849"/>
      <c r="AK447" s="849"/>
      <c r="AL447" s="849"/>
      <c r="AM447" s="849"/>
      <c r="AN447" s="849"/>
      <c r="AO447" s="849"/>
      <c r="AP447" s="849"/>
      <c r="AQ447" s="849"/>
      <c r="AR447" s="849"/>
      <c r="AS447" s="849"/>
      <c r="AT447" s="849"/>
      <c r="AU447" s="849"/>
      <c r="AW447" s="849"/>
      <c r="BK447" s="849"/>
      <c r="BL447" s="849"/>
      <c r="BM447" s="849"/>
      <c r="BN447" s="849"/>
      <c r="BO447" s="849"/>
      <c r="BP447" s="849"/>
      <c r="BQ447" s="849"/>
      <c r="BR447" s="849"/>
      <c r="BS447" s="849"/>
      <c r="BT447" s="849"/>
      <c r="BU447" s="849"/>
      <c r="BV447" s="849"/>
      <c r="BW447" s="849"/>
      <c r="BX447" s="849"/>
      <c r="BY447" s="849"/>
      <c r="BZ447" s="872"/>
      <c r="CA447" s="872"/>
      <c r="CB447" s="872"/>
      <c r="CC447" s="872"/>
      <c r="CD447" s="849"/>
      <c r="CE447" s="849"/>
      <c r="CF447" s="849"/>
      <c r="CG447" s="849"/>
      <c r="CH447" s="849"/>
      <c r="CI447" s="849"/>
      <c r="CJ447" s="849"/>
      <c r="CK447" s="849"/>
      <c r="CL447" s="849"/>
      <c r="CM447" s="849"/>
      <c r="CN447" s="849"/>
      <c r="CO447" s="849"/>
      <c r="CR447" s="849"/>
      <c r="CS447" s="849"/>
      <c r="CT447" s="849"/>
      <c r="CU447" s="849"/>
      <c r="CV447" s="872"/>
      <c r="CW447" s="872"/>
      <c r="CX447" s="849"/>
      <c r="CY447" s="849"/>
      <c r="CZ447" s="849"/>
      <c r="DA447" s="849"/>
      <c r="DB447" s="849"/>
      <c r="DC447" s="849"/>
      <c r="DD447" s="849"/>
      <c r="DE447" s="849"/>
      <c r="DF447" s="849"/>
      <c r="DG447" s="849"/>
      <c r="DH447" s="849"/>
      <c r="DI447" s="849"/>
      <c r="DJ447" s="849"/>
      <c r="DK447" s="849"/>
      <c r="DL447" s="849"/>
      <c r="DM447" s="849"/>
      <c r="DN447" s="849"/>
      <c r="DO447" s="849"/>
      <c r="DP447" s="849"/>
      <c r="DQ447" s="849"/>
      <c r="DR447" s="849"/>
      <c r="DS447" s="849"/>
      <c r="DT447" s="849"/>
      <c r="DU447" s="849"/>
      <c r="DV447" s="849"/>
      <c r="DW447" s="849"/>
      <c r="DX447" s="849"/>
      <c r="DY447" s="849"/>
      <c r="DZ447" s="849"/>
      <c r="EA447" s="849"/>
      <c r="EB447" s="849"/>
      <c r="EC447" s="849"/>
      <c r="ED447" s="849"/>
      <c r="EE447" s="849"/>
      <c r="EF447" s="849"/>
      <c r="EG447" s="849"/>
      <c r="EH447" s="849"/>
      <c r="EI447" s="849"/>
      <c r="EJ447" s="849"/>
      <c r="EK447" s="849"/>
      <c r="EL447" s="265"/>
    </row>
    <row r="448" spans="2:142" s="846" customFormat="1" ht="11.4" hidden="1">
      <c r="B448" s="835"/>
      <c r="C448" s="778"/>
      <c r="D448" s="835"/>
      <c r="F448" s="849"/>
      <c r="G448" s="1062" t="s">
        <v>259</v>
      </c>
      <c r="H448" s="1050"/>
      <c r="I448" s="1055"/>
      <c r="J448" s="1063" t="e">
        <f t="shared" si="6697"/>
        <v>#REF!</v>
      </c>
      <c r="K448" s="1063" t="e">
        <f t="shared" si="6697"/>
        <v>#REF!</v>
      </c>
      <c r="L448" s="1063" t="e">
        <f t="shared" si="6697"/>
        <v>#REF!</v>
      </c>
      <c r="M448" s="1063" t="e">
        <f t="shared" si="6697"/>
        <v>#REF!</v>
      </c>
      <c r="N448" s="1063" t="e">
        <f t="shared" si="6697"/>
        <v>#REF!</v>
      </c>
      <c r="O448" s="1063" t="e">
        <f t="shared" si="6696"/>
        <v>#REF!</v>
      </c>
      <c r="P448" s="1050"/>
      <c r="R448" s="849"/>
      <c r="T448" s="849"/>
      <c r="U448" s="849"/>
      <c r="V448" s="849"/>
      <c r="W448" s="849"/>
      <c r="X448" s="849"/>
      <c r="Y448" s="849"/>
      <c r="Z448" s="849"/>
      <c r="AA448" s="849"/>
      <c r="AB448" s="849"/>
      <c r="AC448" s="849"/>
      <c r="AD448" s="849"/>
      <c r="AE448" s="849"/>
      <c r="AF448" s="849"/>
      <c r="AG448" s="849"/>
      <c r="AH448" s="849"/>
      <c r="AI448" s="849"/>
      <c r="AJ448" s="849"/>
      <c r="AK448" s="849"/>
      <c r="AL448" s="849"/>
      <c r="AM448" s="849"/>
      <c r="AN448" s="849"/>
      <c r="AO448" s="849"/>
      <c r="AP448" s="849"/>
      <c r="AQ448" s="849"/>
      <c r="AR448" s="849"/>
      <c r="AS448" s="849"/>
      <c r="AT448" s="849"/>
      <c r="AU448" s="849"/>
      <c r="AW448" s="849"/>
      <c r="BK448" s="849"/>
      <c r="BL448" s="849"/>
      <c r="BM448" s="849"/>
      <c r="BN448" s="849"/>
      <c r="BO448" s="849"/>
      <c r="BP448" s="849"/>
      <c r="BQ448" s="849"/>
      <c r="BR448" s="849"/>
      <c r="BS448" s="849"/>
      <c r="BT448" s="849"/>
      <c r="BU448" s="849"/>
      <c r="BV448" s="849"/>
      <c r="BW448" s="849"/>
      <c r="BX448" s="849"/>
      <c r="BY448" s="849"/>
      <c r="BZ448" s="872"/>
      <c r="CA448" s="872"/>
      <c r="CB448" s="872"/>
      <c r="CC448" s="872"/>
      <c r="CD448" s="849"/>
      <c r="CE448" s="849"/>
      <c r="CF448" s="849"/>
      <c r="CG448" s="849"/>
      <c r="CH448" s="849"/>
      <c r="CI448" s="849"/>
      <c r="CJ448" s="849"/>
      <c r="CK448" s="849"/>
      <c r="CL448" s="849"/>
      <c r="CM448" s="849"/>
      <c r="CN448" s="849"/>
      <c r="CO448" s="849"/>
      <c r="CR448" s="849"/>
      <c r="CS448" s="849"/>
      <c r="CT448" s="849"/>
      <c r="CU448" s="849"/>
      <c r="CV448" s="872"/>
      <c r="CW448" s="872"/>
      <c r="CX448" s="849"/>
      <c r="CY448" s="849"/>
      <c r="CZ448" s="849"/>
      <c r="DA448" s="849"/>
      <c r="DB448" s="849"/>
      <c r="DC448" s="849"/>
      <c r="DD448" s="849"/>
      <c r="DE448" s="849"/>
      <c r="DF448" s="849"/>
      <c r="DG448" s="849"/>
      <c r="DH448" s="849"/>
      <c r="DI448" s="849"/>
      <c r="DJ448" s="849"/>
      <c r="DK448" s="849"/>
      <c r="DL448" s="849"/>
      <c r="DM448" s="849"/>
      <c r="DN448" s="849"/>
      <c r="DO448" s="849"/>
      <c r="DP448" s="849"/>
      <c r="DQ448" s="849"/>
      <c r="DR448" s="849"/>
      <c r="DS448" s="849"/>
      <c r="DT448" s="849"/>
      <c r="DU448" s="849"/>
      <c r="DV448" s="849"/>
      <c r="DW448" s="849"/>
      <c r="DX448" s="849"/>
      <c r="DY448" s="849"/>
      <c r="DZ448" s="849"/>
      <c r="EA448" s="849"/>
      <c r="EB448" s="849"/>
      <c r="EC448" s="849"/>
      <c r="ED448" s="849"/>
      <c r="EE448" s="849"/>
      <c r="EF448" s="849"/>
      <c r="EG448" s="849"/>
      <c r="EH448" s="849"/>
      <c r="EI448" s="849"/>
      <c r="EJ448" s="849"/>
      <c r="EK448" s="849"/>
      <c r="EL448" s="265"/>
    </row>
    <row r="449" spans="2:142" s="846" customFormat="1" ht="11.4" hidden="1">
      <c r="B449" s="835"/>
      <c r="C449" s="778"/>
      <c r="D449" s="835"/>
      <c r="F449" s="849"/>
      <c r="G449" s="1062" t="s">
        <v>260</v>
      </c>
      <c r="H449" s="1050"/>
      <c r="I449" s="1055"/>
      <c r="J449" s="1063" t="e">
        <f t="shared" si="6697"/>
        <v>#REF!</v>
      </c>
      <c r="K449" s="1063" t="e">
        <f t="shared" si="6697"/>
        <v>#REF!</v>
      </c>
      <c r="L449" s="1063" t="e">
        <f t="shared" si="6697"/>
        <v>#REF!</v>
      </c>
      <c r="M449" s="1063" t="e">
        <f t="shared" si="6697"/>
        <v>#REF!</v>
      </c>
      <c r="N449" s="1063" t="e">
        <f t="shared" si="6697"/>
        <v>#REF!</v>
      </c>
      <c r="O449" s="1063" t="e">
        <f t="shared" si="6696"/>
        <v>#REF!</v>
      </c>
      <c r="P449" s="1050"/>
      <c r="R449" s="849"/>
      <c r="T449" s="849"/>
      <c r="U449" s="849"/>
      <c r="V449" s="849"/>
      <c r="W449" s="849"/>
      <c r="X449" s="849"/>
      <c r="Y449" s="849"/>
      <c r="Z449" s="849"/>
      <c r="AA449" s="849"/>
      <c r="AB449" s="849"/>
      <c r="AC449" s="849"/>
      <c r="AD449" s="849"/>
      <c r="AE449" s="849"/>
      <c r="AF449" s="849"/>
      <c r="AG449" s="849"/>
      <c r="AH449" s="849"/>
      <c r="AI449" s="849"/>
      <c r="AJ449" s="849"/>
      <c r="AK449" s="849"/>
      <c r="AL449" s="849"/>
      <c r="AM449" s="849"/>
      <c r="AN449" s="849"/>
      <c r="AO449" s="849"/>
      <c r="AP449" s="849"/>
      <c r="AQ449" s="849"/>
      <c r="AR449" s="849"/>
      <c r="AS449" s="849"/>
      <c r="AT449" s="849"/>
      <c r="AU449" s="849"/>
      <c r="AW449" s="849"/>
      <c r="BK449" s="849"/>
      <c r="BL449" s="849"/>
      <c r="BM449" s="849"/>
      <c r="BN449" s="849"/>
      <c r="BO449" s="849"/>
      <c r="BP449" s="849"/>
      <c r="BQ449" s="849"/>
      <c r="BR449" s="849"/>
      <c r="BS449" s="849"/>
      <c r="BT449" s="849"/>
      <c r="BU449" s="849"/>
      <c r="BV449" s="849"/>
      <c r="BW449" s="849"/>
      <c r="BX449" s="849"/>
      <c r="BY449" s="849"/>
      <c r="BZ449" s="872"/>
      <c r="CA449" s="872"/>
      <c r="CB449" s="872"/>
      <c r="CC449" s="872"/>
      <c r="CD449" s="849"/>
      <c r="CE449" s="849"/>
      <c r="CF449" s="849"/>
      <c r="CG449" s="849"/>
      <c r="CH449" s="849"/>
      <c r="CI449" s="849"/>
      <c r="CJ449" s="849"/>
      <c r="CK449" s="849"/>
      <c r="CL449" s="849"/>
      <c r="CM449" s="849"/>
      <c r="CN449" s="849"/>
      <c r="CO449" s="849"/>
      <c r="CR449" s="849"/>
      <c r="CS449" s="849"/>
      <c r="CT449" s="849"/>
      <c r="CU449" s="849"/>
      <c r="CV449" s="872"/>
      <c r="CW449" s="872"/>
      <c r="CX449" s="849"/>
      <c r="CY449" s="849"/>
      <c r="CZ449" s="849"/>
      <c r="DA449" s="849"/>
      <c r="DB449" s="849"/>
      <c r="DC449" s="849"/>
      <c r="DD449" s="849"/>
      <c r="DE449" s="849"/>
      <c r="DF449" s="849"/>
      <c r="DG449" s="849"/>
      <c r="DH449" s="849"/>
      <c r="DI449" s="849"/>
      <c r="DJ449" s="849"/>
      <c r="DK449" s="849"/>
      <c r="DL449" s="849"/>
      <c r="DM449" s="849"/>
      <c r="DN449" s="849"/>
      <c r="DO449" s="849"/>
      <c r="DP449" s="849"/>
      <c r="DQ449" s="849"/>
      <c r="DR449" s="849"/>
      <c r="DS449" s="849"/>
      <c r="DT449" s="849"/>
      <c r="DU449" s="849"/>
      <c r="DV449" s="849"/>
      <c r="DW449" s="849"/>
      <c r="DX449" s="849"/>
      <c r="DY449" s="849"/>
      <c r="DZ449" s="849"/>
      <c r="EA449" s="849"/>
      <c r="EB449" s="849"/>
      <c r="EC449" s="849"/>
      <c r="ED449" s="849"/>
      <c r="EE449" s="849"/>
      <c r="EF449" s="849"/>
      <c r="EG449" s="849"/>
      <c r="EH449" s="849"/>
      <c r="EI449" s="849"/>
      <c r="EJ449" s="849"/>
      <c r="EK449" s="849"/>
      <c r="EL449" s="265"/>
    </row>
    <row r="450" spans="2:142" s="846" customFormat="1" ht="11.4" hidden="1">
      <c r="B450" s="835"/>
      <c r="C450" s="778"/>
      <c r="D450" s="835"/>
      <c r="F450" s="849"/>
      <c r="G450" s="1062" t="s">
        <v>261</v>
      </c>
      <c r="H450" s="1050"/>
      <c r="I450" s="1055"/>
      <c r="J450" s="1063" t="e">
        <f t="shared" ref="J450:N453" si="6698">+J417-J386</f>
        <v>#REF!</v>
      </c>
      <c r="K450" s="1063" t="e">
        <f t="shared" si="6698"/>
        <v>#REF!</v>
      </c>
      <c r="L450" s="1063" t="e">
        <f t="shared" si="6698"/>
        <v>#REF!</v>
      </c>
      <c r="M450" s="1063" t="e">
        <f t="shared" si="6698"/>
        <v>#REF!</v>
      </c>
      <c r="N450" s="1063" t="e">
        <f t="shared" si="6698"/>
        <v>#REF!</v>
      </c>
      <c r="O450" s="1063" t="e">
        <f t="shared" si="6696"/>
        <v>#REF!</v>
      </c>
      <c r="P450" s="1050"/>
      <c r="R450" s="849"/>
      <c r="T450" s="849"/>
      <c r="U450" s="849"/>
      <c r="V450" s="849"/>
      <c r="W450" s="849"/>
      <c r="X450" s="849"/>
      <c r="Y450" s="849"/>
      <c r="Z450" s="849"/>
      <c r="AA450" s="849"/>
      <c r="AB450" s="849"/>
      <c r="AC450" s="849"/>
      <c r="AD450" s="849"/>
      <c r="AE450" s="849"/>
      <c r="AF450" s="849"/>
      <c r="AG450" s="849"/>
      <c r="AH450" s="849"/>
      <c r="AI450" s="849"/>
      <c r="AJ450" s="849"/>
      <c r="AK450" s="849"/>
      <c r="AL450" s="849"/>
      <c r="AM450" s="849"/>
      <c r="AN450" s="849"/>
      <c r="AO450" s="849"/>
      <c r="AP450" s="849"/>
      <c r="AQ450" s="849"/>
      <c r="AR450" s="849"/>
      <c r="AS450" s="849"/>
      <c r="AT450" s="849"/>
      <c r="AU450" s="849"/>
      <c r="AW450" s="849"/>
      <c r="BK450" s="849"/>
      <c r="BL450" s="849"/>
      <c r="BM450" s="849"/>
      <c r="BN450" s="849"/>
      <c r="BO450" s="849"/>
      <c r="BP450" s="849"/>
      <c r="BQ450" s="849"/>
      <c r="BR450" s="849"/>
      <c r="BS450" s="849"/>
      <c r="BT450" s="849"/>
      <c r="BU450" s="849"/>
      <c r="BV450" s="849"/>
      <c r="BW450" s="849"/>
      <c r="BX450" s="849"/>
      <c r="BY450" s="849"/>
      <c r="BZ450" s="872"/>
      <c r="CA450" s="872"/>
      <c r="CB450" s="872"/>
      <c r="CC450" s="872"/>
      <c r="CD450" s="849"/>
      <c r="CE450" s="849"/>
      <c r="CF450" s="849"/>
      <c r="CG450" s="849"/>
      <c r="CH450" s="849"/>
      <c r="CI450" s="849"/>
      <c r="CJ450" s="849"/>
      <c r="CK450" s="849"/>
      <c r="CL450" s="849"/>
      <c r="CM450" s="849"/>
      <c r="CN450" s="849"/>
      <c r="CO450" s="849"/>
      <c r="CR450" s="849"/>
      <c r="CS450" s="849"/>
      <c r="CT450" s="849"/>
      <c r="CU450" s="849"/>
      <c r="CV450" s="872"/>
      <c r="CW450" s="872"/>
      <c r="CX450" s="849"/>
      <c r="CY450" s="849"/>
      <c r="CZ450" s="849"/>
      <c r="DA450" s="849"/>
      <c r="DB450" s="849"/>
      <c r="DC450" s="849"/>
      <c r="DD450" s="849"/>
      <c r="DE450" s="849"/>
      <c r="DF450" s="849"/>
      <c r="DG450" s="849"/>
      <c r="DH450" s="849"/>
      <c r="DI450" s="849"/>
      <c r="DJ450" s="849"/>
      <c r="DK450" s="849"/>
      <c r="DL450" s="849"/>
      <c r="DM450" s="849"/>
      <c r="DN450" s="849"/>
      <c r="DO450" s="849"/>
      <c r="DP450" s="849"/>
      <c r="DQ450" s="849"/>
      <c r="DR450" s="849"/>
      <c r="DS450" s="849"/>
      <c r="DT450" s="849"/>
      <c r="DU450" s="849"/>
      <c r="DV450" s="849"/>
      <c r="DW450" s="849"/>
      <c r="DX450" s="849"/>
      <c r="DY450" s="849"/>
      <c r="DZ450" s="849"/>
      <c r="EA450" s="849"/>
      <c r="EB450" s="849"/>
      <c r="EC450" s="849"/>
      <c r="ED450" s="849"/>
      <c r="EE450" s="849"/>
      <c r="EF450" s="849"/>
      <c r="EG450" s="849"/>
      <c r="EH450" s="849"/>
      <c r="EI450" s="849"/>
      <c r="EJ450" s="849"/>
      <c r="EK450" s="849"/>
      <c r="EL450" s="265"/>
    </row>
    <row r="451" spans="2:142" s="846" customFormat="1" ht="11.4" hidden="1">
      <c r="B451" s="835"/>
      <c r="C451" s="778"/>
      <c r="D451" s="835"/>
      <c r="F451" s="849"/>
      <c r="G451" s="1062" t="s">
        <v>262</v>
      </c>
      <c r="H451" s="1050"/>
      <c r="I451" s="1055"/>
      <c r="J451" s="1063" t="e">
        <f t="shared" si="6698"/>
        <v>#REF!</v>
      </c>
      <c r="K451" s="1063" t="e">
        <f t="shared" si="6698"/>
        <v>#REF!</v>
      </c>
      <c r="L451" s="1063" t="e">
        <f t="shared" si="6698"/>
        <v>#REF!</v>
      </c>
      <c r="M451" s="1063" t="e">
        <f t="shared" si="6698"/>
        <v>#REF!</v>
      </c>
      <c r="N451" s="1063" t="e">
        <f t="shared" si="6698"/>
        <v>#REF!</v>
      </c>
      <c r="O451" s="1063" t="e">
        <f t="shared" si="6696"/>
        <v>#REF!</v>
      </c>
      <c r="P451" s="1050"/>
      <c r="R451" s="849"/>
      <c r="T451" s="849"/>
      <c r="U451" s="849"/>
      <c r="V451" s="849"/>
      <c r="W451" s="849"/>
      <c r="X451" s="849"/>
      <c r="Y451" s="849"/>
      <c r="Z451" s="849"/>
      <c r="AA451" s="849"/>
      <c r="AB451" s="849"/>
      <c r="AC451" s="849"/>
      <c r="AD451" s="849"/>
      <c r="AE451" s="849"/>
      <c r="AF451" s="849"/>
      <c r="AG451" s="849"/>
      <c r="AH451" s="849"/>
      <c r="AI451" s="849"/>
      <c r="AJ451" s="849"/>
      <c r="AK451" s="849"/>
      <c r="AL451" s="849"/>
      <c r="AM451" s="849"/>
      <c r="AN451" s="849"/>
      <c r="AO451" s="849"/>
      <c r="AP451" s="849"/>
      <c r="AQ451" s="849"/>
      <c r="AR451" s="849"/>
      <c r="AS451" s="849"/>
      <c r="AT451" s="849"/>
      <c r="AU451" s="849"/>
      <c r="AW451" s="849"/>
      <c r="BK451" s="849"/>
      <c r="BL451" s="849"/>
      <c r="BM451" s="849"/>
      <c r="BN451" s="849"/>
      <c r="BO451" s="849"/>
      <c r="BP451" s="849"/>
      <c r="BQ451" s="849"/>
      <c r="BR451" s="849"/>
      <c r="BS451" s="849"/>
      <c r="BT451" s="849"/>
      <c r="BU451" s="849"/>
      <c r="BV451" s="849"/>
      <c r="BW451" s="849"/>
      <c r="BX451" s="849"/>
      <c r="BY451" s="849"/>
      <c r="BZ451" s="872"/>
      <c r="CA451" s="872"/>
      <c r="CB451" s="872"/>
      <c r="CC451" s="872"/>
      <c r="CD451" s="849"/>
      <c r="CE451" s="849"/>
      <c r="CF451" s="849"/>
      <c r="CG451" s="849"/>
      <c r="CH451" s="849"/>
      <c r="CI451" s="849"/>
      <c r="CJ451" s="849"/>
      <c r="CK451" s="849"/>
      <c r="CL451" s="849"/>
      <c r="CM451" s="849"/>
      <c r="CN451" s="849"/>
      <c r="CO451" s="849"/>
      <c r="CR451" s="849"/>
      <c r="CS451" s="849"/>
      <c r="CT451" s="849"/>
      <c r="CU451" s="849"/>
      <c r="CV451" s="872"/>
      <c r="CW451" s="872"/>
      <c r="CX451" s="849"/>
      <c r="CY451" s="849"/>
      <c r="CZ451" s="849"/>
      <c r="DA451" s="849"/>
      <c r="DB451" s="849"/>
      <c r="DC451" s="849"/>
      <c r="DD451" s="849"/>
      <c r="DE451" s="849"/>
      <c r="DF451" s="849"/>
      <c r="DG451" s="849"/>
      <c r="DH451" s="849"/>
      <c r="DI451" s="849"/>
      <c r="DJ451" s="849"/>
      <c r="DK451" s="849"/>
      <c r="DL451" s="849"/>
      <c r="DM451" s="849"/>
      <c r="DN451" s="849"/>
      <c r="DO451" s="849"/>
      <c r="DP451" s="849"/>
      <c r="DQ451" s="849"/>
      <c r="DR451" s="849"/>
      <c r="DS451" s="849"/>
      <c r="DT451" s="849"/>
      <c r="DU451" s="849"/>
      <c r="DV451" s="849"/>
      <c r="DW451" s="849"/>
      <c r="DX451" s="849"/>
      <c r="DY451" s="849"/>
      <c r="DZ451" s="849"/>
      <c r="EA451" s="849"/>
      <c r="EB451" s="849"/>
      <c r="EC451" s="849"/>
      <c r="ED451" s="849"/>
      <c r="EE451" s="849"/>
      <c r="EF451" s="849"/>
      <c r="EG451" s="849"/>
      <c r="EH451" s="849"/>
      <c r="EI451" s="849"/>
      <c r="EJ451" s="849"/>
      <c r="EK451" s="849"/>
      <c r="EL451" s="265"/>
    </row>
    <row r="452" spans="2:142" s="846" customFormat="1" ht="11.4" hidden="1">
      <c r="B452" s="835"/>
      <c r="C452" s="778"/>
      <c r="D452" s="835"/>
      <c r="F452" s="849"/>
      <c r="G452" s="1062" t="s">
        <v>263</v>
      </c>
      <c r="H452" s="1050"/>
      <c r="I452" s="1055"/>
      <c r="J452" s="1063" t="e">
        <f t="shared" si="6698"/>
        <v>#REF!</v>
      </c>
      <c r="K452" s="1063" t="e">
        <f t="shared" si="6698"/>
        <v>#REF!</v>
      </c>
      <c r="L452" s="1063" t="e">
        <f t="shared" si="6698"/>
        <v>#REF!</v>
      </c>
      <c r="M452" s="1063" t="e">
        <f t="shared" si="6698"/>
        <v>#REF!</v>
      </c>
      <c r="N452" s="1063" t="e">
        <f t="shared" si="6698"/>
        <v>#REF!</v>
      </c>
      <c r="O452" s="1063" t="e">
        <f t="shared" si="6696"/>
        <v>#REF!</v>
      </c>
      <c r="P452" s="1050"/>
      <c r="R452" s="849"/>
      <c r="T452" s="849"/>
      <c r="U452" s="849"/>
      <c r="V452" s="849"/>
      <c r="W452" s="849"/>
      <c r="X452" s="849"/>
      <c r="Y452" s="849"/>
      <c r="Z452" s="849"/>
      <c r="AA452" s="849"/>
      <c r="AB452" s="849"/>
      <c r="AC452" s="849"/>
      <c r="AD452" s="849"/>
      <c r="AE452" s="849"/>
      <c r="AF452" s="849"/>
      <c r="AG452" s="849"/>
      <c r="AH452" s="849"/>
      <c r="AI452" s="849"/>
      <c r="AJ452" s="849"/>
      <c r="AK452" s="849"/>
      <c r="AL452" s="849"/>
      <c r="AM452" s="849"/>
      <c r="AN452" s="849"/>
      <c r="AO452" s="849"/>
      <c r="AP452" s="849"/>
      <c r="AQ452" s="849"/>
      <c r="AR452" s="849"/>
      <c r="AS452" s="849"/>
      <c r="AT452" s="849"/>
      <c r="AU452" s="849"/>
      <c r="AW452" s="849"/>
      <c r="BK452" s="849"/>
      <c r="BL452" s="849"/>
      <c r="BM452" s="849"/>
      <c r="BN452" s="849"/>
      <c r="BO452" s="849"/>
      <c r="BP452" s="849"/>
      <c r="BQ452" s="849"/>
      <c r="BR452" s="849"/>
      <c r="BS452" s="849"/>
      <c r="BT452" s="849"/>
      <c r="BU452" s="849"/>
      <c r="BV452" s="849"/>
      <c r="BW452" s="849"/>
      <c r="BX452" s="849"/>
      <c r="BY452" s="849"/>
      <c r="BZ452" s="872"/>
      <c r="CA452" s="872"/>
      <c r="CB452" s="872"/>
      <c r="CC452" s="872"/>
      <c r="CD452" s="849"/>
      <c r="CE452" s="849"/>
      <c r="CF452" s="849"/>
      <c r="CG452" s="849"/>
      <c r="CH452" s="849"/>
      <c r="CI452" s="849"/>
      <c r="CJ452" s="849"/>
      <c r="CK452" s="849"/>
      <c r="CL452" s="849"/>
      <c r="CM452" s="849"/>
      <c r="CN452" s="849"/>
      <c r="CO452" s="849"/>
      <c r="CR452" s="849"/>
      <c r="CS452" s="849"/>
      <c r="CT452" s="849"/>
      <c r="CU452" s="849"/>
      <c r="CV452" s="872"/>
      <c r="CW452" s="872"/>
      <c r="CX452" s="849"/>
      <c r="CY452" s="849"/>
      <c r="CZ452" s="849"/>
      <c r="DA452" s="849"/>
      <c r="DB452" s="849"/>
      <c r="DC452" s="849"/>
      <c r="DD452" s="849"/>
      <c r="DE452" s="849"/>
      <c r="DF452" s="849"/>
      <c r="DG452" s="849"/>
      <c r="DH452" s="849"/>
      <c r="DI452" s="849"/>
      <c r="DJ452" s="849"/>
      <c r="DK452" s="849"/>
      <c r="DL452" s="849"/>
      <c r="DM452" s="849"/>
      <c r="DN452" s="849"/>
      <c r="DO452" s="849"/>
      <c r="DP452" s="849"/>
      <c r="DQ452" s="849"/>
      <c r="DR452" s="849"/>
      <c r="DS452" s="849"/>
      <c r="DT452" s="849"/>
      <c r="DU452" s="849"/>
      <c r="DV452" s="849"/>
      <c r="DW452" s="849"/>
      <c r="DX452" s="849"/>
      <c r="DY452" s="849"/>
      <c r="DZ452" s="849"/>
      <c r="EA452" s="849"/>
      <c r="EB452" s="849"/>
      <c r="EC452" s="849"/>
      <c r="ED452" s="849"/>
      <c r="EE452" s="849"/>
      <c r="EF452" s="849"/>
      <c r="EG452" s="849"/>
      <c r="EH452" s="849"/>
      <c r="EI452" s="849"/>
      <c r="EJ452" s="849"/>
      <c r="EK452" s="849"/>
      <c r="EL452" s="265"/>
    </row>
    <row r="453" spans="2:142" s="846" customFormat="1" ht="11.4" hidden="1">
      <c r="B453" s="835"/>
      <c r="C453" s="778"/>
      <c r="D453" s="835"/>
      <c r="F453" s="849"/>
      <c r="G453" s="1062" t="s">
        <v>264</v>
      </c>
      <c r="H453" s="1050"/>
      <c r="I453" s="1055"/>
      <c r="J453" s="1063" t="e">
        <f t="shared" si="6698"/>
        <v>#REF!</v>
      </c>
      <c r="K453" s="1063" t="e">
        <f t="shared" si="6698"/>
        <v>#REF!</v>
      </c>
      <c r="L453" s="1063" t="e">
        <f t="shared" si="6698"/>
        <v>#REF!</v>
      </c>
      <c r="M453" s="1063" t="e">
        <f t="shared" si="6698"/>
        <v>#REF!</v>
      </c>
      <c r="N453" s="1063" t="e">
        <f t="shared" si="6698"/>
        <v>#REF!</v>
      </c>
      <c r="O453" s="1063" t="e">
        <f t="shared" si="6696"/>
        <v>#REF!</v>
      </c>
      <c r="P453" s="1050"/>
      <c r="R453" s="849"/>
      <c r="T453" s="849"/>
      <c r="U453" s="849"/>
      <c r="V453" s="849"/>
      <c r="W453" s="849"/>
      <c r="X453" s="849"/>
      <c r="Y453" s="849"/>
      <c r="Z453" s="849"/>
      <c r="AA453" s="849"/>
      <c r="AB453" s="849"/>
      <c r="AC453" s="849"/>
      <c r="AD453" s="849"/>
      <c r="AE453" s="849"/>
      <c r="AF453" s="849"/>
      <c r="AG453" s="849"/>
      <c r="AH453" s="849"/>
      <c r="AI453" s="849"/>
      <c r="AJ453" s="849"/>
      <c r="AK453" s="849"/>
      <c r="AL453" s="849"/>
      <c r="AM453" s="849"/>
      <c r="AN453" s="849"/>
      <c r="AO453" s="849"/>
      <c r="AP453" s="849"/>
      <c r="AQ453" s="849"/>
      <c r="AR453" s="849"/>
      <c r="AS453" s="849"/>
      <c r="AT453" s="849"/>
      <c r="AU453" s="849"/>
      <c r="AW453" s="849"/>
      <c r="BK453" s="849"/>
      <c r="BL453" s="849"/>
      <c r="BM453" s="849"/>
      <c r="BN453" s="849"/>
      <c r="BO453" s="849"/>
      <c r="BP453" s="849"/>
      <c r="BQ453" s="849"/>
      <c r="BR453" s="849"/>
      <c r="BS453" s="849"/>
      <c r="BT453" s="849"/>
      <c r="BU453" s="849"/>
      <c r="BV453" s="849"/>
      <c r="BW453" s="849"/>
      <c r="BX453" s="849"/>
      <c r="BY453" s="849"/>
      <c r="BZ453" s="872"/>
      <c r="CA453" s="872"/>
      <c r="CB453" s="872"/>
      <c r="CC453" s="872"/>
      <c r="CD453" s="849"/>
      <c r="CE453" s="849"/>
      <c r="CF453" s="849"/>
      <c r="CG453" s="849"/>
      <c r="CH453" s="849"/>
      <c r="CI453" s="849"/>
      <c r="CJ453" s="849"/>
      <c r="CK453" s="849"/>
      <c r="CL453" s="849"/>
      <c r="CM453" s="849"/>
      <c r="CN453" s="849"/>
      <c r="CO453" s="849"/>
      <c r="CR453" s="849"/>
      <c r="CS453" s="849"/>
      <c r="CT453" s="849"/>
      <c r="CU453" s="849"/>
      <c r="CV453" s="872"/>
      <c r="CW453" s="872"/>
      <c r="CX453" s="849"/>
      <c r="CY453" s="849"/>
      <c r="CZ453" s="849"/>
      <c r="DA453" s="849"/>
      <c r="DB453" s="849"/>
      <c r="DC453" s="849"/>
      <c r="DD453" s="849"/>
      <c r="DE453" s="849"/>
      <c r="DF453" s="849"/>
      <c r="DG453" s="849"/>
      <c r="DH453" s="849"/>
      <c r="DI453" s="849"/>
      <c r="DJ453" s="849"/>
      <c r="DK453" s="849"/>
      <c r="DL453" s="849"/>
      <c r="DM453" s="849"/>
      <c r="DN453" s="849"/>
      <c r="DO453" s="849"/>
      <c r="DP453" s="849"/>
      <c r="DQ453" s="849"/>
      <c r="DR453" s="849"/>
      <c r="DS453" s="849"/>
      <c r="DT453" s="849"/>
      <c r="DU453" s="849"/>
      <c r="DV453" s="849"/>
      <c r="DW453" s="849"/>
      <c r="DX453" s="849"/>
      <c r="DY453" s="849"/>
      <c r="DZ453" s="849"/>
      <c r="EA453" s="849"/>
      <c r="EB453" s="849"/>
      <c r="EC453" s="849"/>
      <c r="ED453" s="849"/>
      <c r="EE453" s="849"/>
      <c r="EF453" s="849"/>
      <c r="EG453" s="849"/>
      <c r="EH453" s="849"/>
      <c r="EI453" s="849"/>
      <c r="EJ453" s="849"/>
      <c r="EK453" s="849"/>
      <c r="EL453" s="265"/>
    </row>
    <row r="454" spans="2:142" s="846" customFormat="1" ht="11.4" hidden="1">
      <c r="B454" s="835"/>
      <c r="C454" s="778"/>
      <c r="D454" s="835"/>
      <c r="F454" s="849"/>
      <c r="G454" s="1050" t="s">
        <v>289</v>
      </c>
      <c r="H454" s="1050"/>
      <c r="I454" s="1055"/>
      <c r="J454" s="1073" t="e">
        <f t="shared" ref="J454:O454" si="6699">SUM(J430:J453)</f>
        <v>#REF!</v>
      </c>
      <c r="K454" s="1073" t="e">
        <f t="shared" si="6699"/>
        <v>#REF!</v>
      </c>
      <c r="L454" s="1073" t="e">
        <f t="shared" si="6699"/>
        <v>#REF!</v>
      </c>
      <c r="M454" s="1073" t="e">
        <f t="shared" si="6699"/>
        <v>#REF!</v>
      </c>
      <c r="N454" s="1073" t="e">
        <f t="shared" si="6699"/>
        <v>#REF!</v>
      </c>
      <c r="O454" s="1073" t="e">
        <f t="shared" si="6699"/>
        <v>#REF!</v>
      </c>
      <c r="P454" s="1050"/>
      <c r="R454" s="849"/>
      <c r="T454" s="849"/>
      <c r="U454" s="849"/>
      <c r="V454" s="849"/>
      <c r="W454" s="849"/>
      <c r="X454" s="849"/>
      <c r="Y454" s="849"/>
      <c r="Z454" s="849"/>
      <c r="AA454" s="849"/>
      <c r="AB454" s="849"/>
      <c r="AC454" s="849"/>
      <c r="AD454" s="849"/>
      <c r="AE454" s="849"/>
      <c r="AF454" s="849"/>
      <c r="AG454" s="849"/>
      <c r="AH454" s="849"/>
      <c r="AI454" s="849"/>
      <c r="AJ454" s="849"/>
      <c r="AK454" s="849"/>
      <c r="AL454" s="849"/>
      <c r="AM454" s="849"/>
      <c r="AN454" s="849"/>
      <c r="AO454" s="849"/>
      <c r="AP454" s="849"/>
      <c r="AQ454" s="849"/>
      <c r="AR454" s="849"/>
      <c r="AS454" s="849"/>
      <c r="AT454" s="849"/>
      <c r="AU454" s="849"/>
      <c r="AW454" s="849"/>
      <c r="BK454" s="849"/>
      <c r="BL454" s="849"/>
      <c r="BM454" s="849"/>
      <c r="BN454" s="849"/>
      <c r="BO454" s="849"/>
      <c r="BP454" s="849"/>
      <c r="BQ454" s="849"/>
      <c r="BR454" s="849"/>
      <c r="BS454" s="849"/>
      <c r="BT454" s="849"/>
      <c r="BU454" s="849"/>
      <c r="BV454" s="849"/>
      <c r="BW454" s="849"/>
      <c r="BX454" s="849"/>
      <c r="BY454" s="849"/>
      <c r="BZ454" s="872"/>
      <c r="CA454" s="872"/>
      <c r="CB454" s="872"/>
      <c r="CC454" s="872"/>
      <c r="CD454" s="849"/>
      <c r="CE454" s="849"/>
      <c r="CF454" s="849"/>
      <c r="CG454" s="849"/>
      <c r="CH454" s="849"/>
      <c r="CI454" s="849"/>
      <c r="CJ454" s="849"/>
      <c r="CK454" s="849"/>
      <c r="CL454" s="849"/>
      <c r="CM454" s="849"/>
      <c r="CN454" s="849"/>
      <c r="CO454" s="849"/>
      <c r="CR454" s="849"/>
      <c r="CS454" s="849"/>
      <c r="CT454" s="849"/>
      <c r="CU454" s="849"/>
      <c r="CV454" s="872"/>
      <c r="CW454" s="872"/>
      <c r="CX454" s="849"/>
      <c r="CY454" s="849"/>
      <c r="CZ454" s="849"/>
      <c r="DA454" s="849"/>
      <c r="DB454" s="849"/>
      <c r="DC454" s="849"/>
      <c r="DD454" s="849"/>
      <c r="DE454" s="849"/>
      <c r="DF454" s="849"/>
      <c r="DG454" s="849"/>
      <c r="DH454" s="849"/>
      <c r="DI454" s="849"/>
      <c r="DJ454" s="849"/>
      <c r="DK454" s="849"/>
      <c r="DL454" s="849"/>
      <c r="DM454" s="849"/>
      <c r="DN454" s="849"/>
      <c r="DO454" s="849"/>
      <c r="DP454" s="849"/>
      <c r="DQ454" s="849"/>
      <c r="DR454" s="849"/>
      <c r="DS454" s="849"/>
      <c r="DT454" s="849"/>
      <c r="DU454" s="849"/>
      <c r="DV454" s="849"/>
      <c r="DW454" s="849"/>
      <c r="DX454" s="849"/>
      <c r="DY454" s="849"/>
      <c r="DZ454" s="849"/>
      <c r="EA454" s="849"/>
      <c r="EB454" s="849"/>
      <c r="EC454" s="849"/>
      <c r="ED454" s="849"/>
      <c r="EE454" s="849"/>
      <c r="EF454" s="849"/>
      <c r="EG454" s="849"/>
      <c r="EH454" s="849"/>
      <c r="EI454" s="849"/>
      <c r="EJ454" s="849"/>
      <c r="EK454" s="849"/>
      <c r="EL454" s="265"/>
    </row>
    <row r="455" spans="2:142" s="846" customFormat="1" ht="11.4" hidden="1">
      <c r="B455" s="835"/>
      <c r="C455" s="778"/>
      <c r="D455" s="835"/>
      <c r="F455" s="849"/>
      <c r="G455" s="1050"/>
      <c r="H455" s="1050"/>
      <c r="I455" s="1055"/>
      <c r="J455" s="1073"/>
      <c r="K455" s="1073"/>
      <c r="L455" s="1073"/>
      <c r="M455" s="1073"/>
      <c r="N455" s="1073"/>
      <c r="O455" s="1073"/>
      <c r="P455" s="1050"/>
      <c r="R455" s="849"/>
      <c r="T455" s="849"/>
      <c r="U455" s="849"/>
      <c r="V455" s="849"/>
      <c r="W455" s="849"/>
      <c r="X455" s="849"/>
      <c r="Y455" s="849"/>
      <c r="Z455" s="849"/>
      <c r="AA455" s="849"/>
      <c r="AB455" s="849"/>
      <c r="AC455" s="849"/>
      <c r="AD455" s="849"/>
      <c r="AE455" s="849"/>
      <c r="AF455" s="849"/>
      <c r="AG455" s="849"/>
      <c r="AH455" s="849"/>
      <c r="AI455" s="849"/>
      <c r="AJ455" s="849"/>
      <c r="AK455" s="849"/>
      <c r="AL455" s="849"/>
      <c r="AM455" s="849"/>
      <c r="AN455" s="849"/>
      <c r="AO455" s="849"/>
      <c r="AP455" s="849"/>
      <c r="AQ455" s="849"/>
      <c r="AR455" s="849"/>
      <c r="AS455" s="849"/>
      <c r="AT455" s="849"/>
      <c r="AU455" s="849"/>
      <c r="AW455" s="849"/>
      <c r="BK455" s="849"/>
      <c r="BL455" s="849"/>
      <c r="BM455" s="849"/>
      <c r="BN455" s="849"/>
      <c r="BO455" s="849"/>
      <c r="BP455" s="849"/>
      <c r="BQ455" s="849"/>
      <c r="BR455" s="849"/>
      <c r="BS455" s="849"/>
      <c r="BT455" s="849"/>
      <c r="BU455" s="849"/>
      <c r="BV455" s="849"/>
      <c r="BW455" s="849"/>
      <c r="BX455" s="849"/>
      <c r="BY455" s="849"/>
      <c r="BZ455" s="872"/>
      <c r="CA455" s="872"/>
      <c r="CB455" s="872"/>
      <c r="CC455" s="872"/>
      <c r="CD455" s="849"/>
      <c r="CE455" s="849"/>
      <c r="CF455" s="849"/>
      <c r="CG455" s="849"/>
      <c r="CH455" s="849"/>
      <c r="CI455" s="849"/>
      <c r="CJ455" s="849"/>
      <c r="CK455" s="849"/>
      <c r="CL455" s="849"/>
      <c r="CM455" s="849"/>
      <c r="CN455" s="849"/>
      <c r="CO455" s="849"/>
      <c r="CR455" s="849"/>
      <c r="CS455" s="849"/>
      <c r="CT455" s="849"/>
      <c r="CU455" s="849"/>
      <c r="CV455" s="872"/>
      <c r="CW455" s="872"/>
      <c r="CX455" s="849"/>
      <c r="CY455" s="849"/>
      <c r="CZ455" s="849"/>
      <c r="DA455" s="849"/>
      <c r="DB455" s="849"/>
      <c r="DC455" s="849"/>
      <c r="DD455" s="849"/>
      <c r="DE455" s="849"/>
      <c r="DF455" s="849"/>
      <c r="DG455" s="849"/>
      <c r="DH455" s="849"/>
      <c r="DI455" s="849"/>
      <c r="DJ455" s="849"/>
      <c r="DK455" s="849"/>
      <c r="DL455" s="849"/>
      <c r="DM455" s="849"/>
      <c r="DN455" s="849"/>
      <c r="DO455" s="849"/>
      <c r="DP455" s="849"/>
      <c r="DQ455" s="849"/>
      <c r="DR455" s="849"/>
      <c r="DS455" s="849"/>
      <c r="DT455" s="849"/>
      <c r="DU455" s="849"/>
      <c r="DV455" s="849"/>
      <c r="DW455" s="849"/>
      <c r="DX455" s="849"/>
      <c r="DY455" s="849"/>
      <c r="DZ455" s="849"/>
      <c r="EA455" s="849"/>
      <c r="EB455" s="849"/>
      <c r="EC455" s="849"/>
      <c r="ED455" s="849"/>
      <c r="EE455" s="849"/>
      <c r="EF455" s="849"/>
      <c r="EG455" s="849"/>
      <c r="EH455" s="849"/>
      <c r="EI455" s="849"/>
      <c r="EJ455" s="849"/>
      <c r="EK455" s="849"/>
      <c r="EL455" s="265"/>
    </row>
    <row r="456" spans="2:142" s="846" customFormat="1" ht="12" hidden="1" thickBot="1">
      <c r="B456" s="835"/>
      <c r="C456" s="778"/>
      <c r="D456" s="835"/>
      <c r="F456" s="849"/>
      <c r="G456" s="1050" t="s">
        <v>290</v>
      </c>
      <c r="H456" s="1050"/>
      <c r="I456" s="1055"/>
      <c r="J456" s="1066" t="e">
        <f>+J454+K454</f>
        <v>#REF!</v>
      </c>
      <c r="K456" s="1066"/>
      <c r="L456" s="1066" t="e">
        <f>+L454+M454</f>
        <v>#REF!</v>
      </c>
      <c r="M456" s="1066"/>
      <c r="N456" s="1066" t="e">
        <f>+N454</f>
        <v>#REF!</v>
      </c>
      <c r="O456" s="1066"/>
      <c r="P456" s="1050"/>
      <c r="R456" s="849"/>
      <c r="T456" s="849"/>
      <c r="U456" s="849"/>
      <c r="V456" s="849"/>
      <c r="W456" s="849"/>
      <c r="X456" s="849"/>
      <c r="Y456" s="849"/>
      <c r="Z456" s="849"/>
      <c r="AA456" s="849"/>
      <c r="AB456" s="849"/>
      <c r="AC456" s="849"/>
      <c r="AD456" s="849"/>
      <c r="AE456" s="849"/>
      <c r="AF456" s="849"/>
      <c r="AG456" s="849"/>
      <c r="AH456" s="849"/>
      <c r="AI456" s="849"/>
      <c r="AJ456" s="849"/>
      <c r="AK456" s="849"/>
      <c r="AL456" s="849"/>
      <c r="AM456" s="849"/>
      <c r="AN456" s="849"/>
      <c r="AO456" s="849"/>
      <c r="AP456" s="849"/>
      <c r="AQ456" s="849"/>
      <c r="AR456" s="849"/>
      <c r="AS456" s="849"/>
      <c r="AT456" s="849"/>
      <c r="AU456" s="849"/>
      <c r="AW456" s="849"/>
      <c r="BK456" s="849"/>
      <c r="BL456" s="849"/>
      <c r="BM456" s="849"/>
      <c r="BN456" s="849"/>
      <c r="BO456" s="849"/>
      <c r="BP456" s="849"/>
      <c r="BQ456" s="849"/>
      <c r="BR456" s="849"/>
      <c r="BS456" s="849"/>
      <c r="BT456" s="849"/>
      <c r="BU456" s="849"/>
      <c r="BV456" s="849"/>
      <c r="BW456" s="849"/>
      <c r="BX456" s="849"/>
      <c r="BY456" s="849"/>
      <c r="BZ456" s="872"/>
      <c r="CA456" s="872"/>
      <c r="CB456" s="872"/>
      <c r="CC456" s="872"/>
      <c r="CD456" s="849"/>
      <c r="CE456" s="849"/>
      <c r="CF456" s="849"/>
      <c r="CG456" s="849"/>
      <c r="CH456" s="849"/>
      <c r="CI456" s="849"/>
      <c r="CJ456" s="849"/>
      <c r="CK456" s="849"/>
      <c r="CL456" s="849"/>
      <c r="CM456" s="849"/>
      <c r="CN456" s="849"/>
      <c r="CO456" s="849"/>
      <c r="CR456" s="849"/>
      <c r="CS456" s="849"/>
      <c r="CT456" s="849"/>
      <c r="CU456" s="849"/>
      <c r="CV456" s="872"/>
      <c r="CW456" s="872"/>
      <c r="CX456" s="849"/>
      <c r="CY456" s="849"/>
      <c r="CZ456" s="849"/>
      <c r="DA456" s="849"/>
      <c r="DB456" s="849"/>
      <c r="DC456" s="849"/>
      <c r="DD456" s="849"/>
      <c r="DE456" s="849"/>
      <c r="DF456" s="849"/>
      <c r="DG456" s="849"/>
      <c r="DH456" s="849"/>
      <c r="DI456" s="849"/>
      <c r="DJ456" s="849"/>
      <c r="DK456" s="849"/>
      <c r="DL456" s="849"/>
      <c r="DM456" s="849"/>
      <c r="DN456" s="849"/>
      <c r="DO456" s="849"/>
      <c r="DP456" s="849"/>
      <c r="DQ456" s="849"/>
      <c r="DR456" s="849"/>
      <c r="DS456" s="849"/>
      <c r="DT456" s="849"/>
      <c r="DU456" s="849"/>
      <c r="DV456" s="849"/>
      <c r="DW456" s="849"/>
      <c r="DX456" s="849"/>
      <c r="DY456" s="849"/>
      <c r="DZ456" s="849"/>
      <c r="EA456" s="849"/>
      <c r="EB456" s="849"/>
      <c r="EC456" s="849"/>
      <c r="ED456" s="849"/>
      <c r="EE456" s="849"/>
      <c r="EF456" s="849"/>
      <c r="EG456" s="849"/>
      <c r="EH456" s="849"/>
      <c r="EI456" s="849"/>
      <c r="EJ456" s="849"/>
      <c r="EK456" s="849"/>
      <c r="EL456" s="265"/>
    </row>
    <row r="457" spans="2:142" s="846" customFormat="1" ht="11.4" hidden="1">
      <c r="B457" s="835"/>
      <c r="C457" s="778"/>
      <c r="D457" s="835"/>
      <c r="F457" s="849"/>
      <c r="G457" s="1050"/>
      <c r="H457" s="1050"/>
      <c r="I457" s="1055"/>
      <c r="J457" s="1063"/>
      <c r="K457" s="1063"/>
      <c r="L457" s="1063"/>
      <c r="M457" s="1063"/>
      <c r="N457" s="1063"/>
      <c r="O457" s="1063"/>
      <c r="P457" s="1050"/>
      <c r="R457" s="849"/>
      <c r="T457" s="849"/>
      <c r="U457" s="849"/>
      <c r="V457" s="849"/>
      <c r="W457" s="849"/>
      <c r="X457" s="849"/>
      <c r="Y457" s="849"/>
      <c r="Z457" s="849"/>
      <c r="AA457" s="849"/>
      <c r="AB457" s="849"/>
      <c r="AC457" s="849"/>
      <c r="AD457" s="849"/>
      <c r="AE457" s="849"/>
      <c r="AF457" s="849"/>
      <c r="AG457" s="849"/>
      <c r="AH457" s="849"/>
      <c r="AI457" s="849"/>
      <c r="AJ457" s="849"/>
      <c r="AK457" s="849"/>
      <c r="AL457" s="849"/>
      <c r="AM457" s="849"/>
      <c r="AN457" s="849"/>
      <c r="AO457" s="849"/>
      <c r="AP457" s="849"/>
      <c r="AQ457" s="849"/>
      <c r="AR457" s="849"/>
      <c r="AS457" s="849"/>
      <c r="AT457" s="849"/>
      <c r="AU457" s="849"/>
      <c r="AW457" s="849"/>
      <c r="BK457" s="849"/>
      <c r="BL457" s="849"/>
      <c r="BM457" s="849"/>
      <c r="BN457" s="849"/>
      <c r="BO457" s="849"/>
      <c r="BP457" s="849"/>
      <c r="BQ457" s="849"/>
      <c r="BR457" s="849"/>
      <c r="BS457" s="849"/>
      <c r="BT457" s="849"/>
      <c r="BU457" s="849"/>
      <c r="BV457" s="849"/>
      <c r="BW457" s="849"/>
      <c r="BX457" s="849"/>
      <c r="BY457" s="849"/>
      <c r="BZ457" s="872"/>
      <c r="CA457" s="872"/>
      <c r="CB457" s="872"/>
      <c r="CC457" s="872"/>
      <c r="CD457" s="849"/>
      <c r="CE457" s="849"/>
      <c r="CF457" s="849"/>
      <c r="CG457" s="849"/>
      <c r="CH457" s="849"/>
      <c r="CI457" s="849"/>
      <c r="CJ457" s="849"/>
      <c r="CK457" s="849"/>
      <c r="CL457" s="849"/>
      <c r="CM457" s="849"/>
      <c r="CN457" s="849"/>
      <c r="CO457" s="849"/>
      <c r="CR457" s="849"/>
      <c r="CS457" s="849"/>
      <c r="CT457" s="849"/>
      <c r="CU457" s="849"/>
      <c r="CV457" s="872"/>
      <c r="CW457" s="872"/>
      <c r="CX457" s="849"/>
      <c r="CY457" s="849"/>
      <c r="CZ457" s="849"/>
      <c r="DA457" s="849"/>
      <c r="DB457" s="849"/>
      <c r="DC457" s="849"/>
      <c r="DD457" s="849"/>
      <c r="DE457" s="849"/>
      <c r="DF457" s="849"/>
      <c r="DG457" s="849"/>
      <c r="DH457" s="849"/>
      <c r="DI457" s="849"/>
      <c r="DJ457" s="849"/>
      <c r="DK457" s="849"/>
      <c r="DL457" s="849"/>
      <c r="DM457" s="849"/>
      <c r="DN457" s="849"/>
      <c r="DO457" s="849"/>
      <c r="DP457" s="849"/>
      <c r="DQ457" s="849"/>
      <c r="DR457" s="849"/>
      <c r="DS457" s="849"/>
      <c r="DT457" s="849"/>
      <c r="DU457" s="849"/>
      <c r="DV457" s="849"/>
      <c r="DW457" s="849"/>
      <c r="DX457" s="849"/>
      <c r="DY457" s="849"/>
      <c r="DZ457" s="849"/>
      <c r="EA457" s="849"/>
      <c r="EB457" s="849"/>
      <c r="EC457" s="849"/>
      <c r="ED457" s="849"/>
      <c r="EE457" s="849"/>
      <c r="EF457" s="849"/>
      <c r="EG457" s="849"/>
      <c r="EH457" s="849"/>
      <c r="EI457" s="849"/>
      <c r="EJ457" s="849"/>
      <c r="EK457" s="849"/>
      <c r="EL457" s="265"/>
    </row>
    <row r="458" spans="2:142" s="846" customFormat="1" ht="11.4" hidden="1">
      <c r="B458" s="835"/>
      <c r="C458" s="778"/>
      <c r="D458" s="835"/>
      <c r="F458" s="849"/>
      <c r="G458" s="1050"/>
      <c r="H458" s="1050"/>
      <c r="I458" s="1055"/>
      <c r="J458" s="1063"/>
      <c r="K458" s="1063"/>
      <c r="L458" s="1063"/>
      <c r="M458" s="1063"/>
      <c r="N458" s="1063"/>
      <c r="O458" s="1063"/>
      <c r="P458" s="1050"/>
      <c r="R458" s="849"/>
      <c r="T458" s="849"/>
      <c r="U458" s="849"/>
      <c r="V458" s="849"/>
      <c r="W458" s="849"/>
      <c r="X458" s="849"/>
      <c r="Y458" s="849"/>
      <c r="Z458" s="849"/>
      <c r="AA458" s="849"/>
      <c r="AB458" s="849"/>
      <c r="AC458" s="849"/>
      <c r="AD458" s="849"/>
      <c r="AE458" s="849"/>
      <c r="AF458" s="849"/>
      <c r="AG458" s="849"/>
      <c r="AH458" s="849"/>
      <c r="AI458" s="849"/>
      <c r="AJ458" s="849"/>
      <c r="AK458" s="849"/>
      <c r="AL458" s="849"/>
      <c r="AM458" s="849"/>
      <c r="AN458" s="849"/>
      <c r="AO458" s="849"/>
      <c r="AP458" s="849"/>
      <c r="AQ458" s="849"/>
      <c r="AR458" s="849"/>
      <c r="AS458" s="849"/>
      <c r="AT458" s="849"/>
      <c r="AU458" s="849"/>
      <c r="AW458" s="849"/>
      <c r="BK458" s="849"/>
      <c r="BL458" s="849"/>
      <c r="BM458" s="849"/>
      <c r="BN458" s="849"/>
      <c r="BO458" s="849"/>
      <c r="BP458" s="849"/>
      <c r="BQ458" s="849"/>
      <c r="BR458" s="849"/>
      <c r="BS458" s="849"/>
      <c r="BT458" s="849"/>
      <c r="BU458" s="849"/>
      <c r="BV458" s="849"/>
      <c r="BW458" s="849"/>
      <c r="BX458" s="849"/>
      <c r="BY458" s="849"/>
      <c r="BZ458" s="872"/>
      <c r="CA458" s="872"/>
      <c r="CB458" s="872"/>
      <c r="CC458" s="872"/>
      <c r="CD458" s="849"/>
      <c r="CE458" s="849"/>
      <c r="CF458" s="849"/>
      <c r="CG458" s="849"/>
      <c r="CH458" s="849"/>
      <c r="CI458" s="849"/>
      <c r="CJ458" s="849"/>
      <c r="CK458" s="849"/>
      <c r="CL458" s="849"/>
      <c r="CM458" s="849"/>
      <c r="CN458" s="849"/>
      <c r="CO458" s="849"/>
      <c r="CR458" s="849"/>
      <c r="CS458" s="849"/>
      <c r="CT458" s="849"/>
      <c r="CU458" s="849"/>
      <c r="CV458" s="872"/>
      <c r="CW458" s="872"/>
      <c r="CX458" s="849"/>
      <c r="CY458" s="849"/>
      <c r="CZ458" s="849"/>
      <c r="DA458" s="849"/>
      <c r="DB458" s="849"/>
      <c r="DC458" s="849"/>
      <c r="DD458" s="849"/>
      <c r="DE458" s="849"/>
      <c r="DF458" s="849"/>
      <c r="DG458" s="849"/>
      <c r="DH458" s="849"/>
      <c r="DI458" s="849"/>
      <c r="DJ458" s="849"/>
      <c r="DK458" s="849"/>
      <c r="DL458" s="849"/>
      <c r="DM458" s="849"/>
      <c r="DN458" s="849"/>
      <c r="DO458" s="849"/>
      <c r="DP458" s="849"/>
      <c r="DQ458" s="849"/>
      <c r="DR458" s="849"/>
      <c r="DS458" s="849"/>
      <c r="DT458" s="849"/>
      <c r="DU458" s="849"/>
      <c r="DV458" s="849"/>
      <c r="DW458" s="849"/>
      <c r="DX458" s="849"/>
      <c r="DY458" s="849"/>
      <c r="DZ458" s="849"/>
      <c r="EA458" s="849"/>
      <c r="EB458" s="849"/>
      <c r="EC458" s="849"/>
      <c r="ED458" s="849"/>
      <c r="EE458" s="849"/>
      <c r="EF458" s="849"/>
      <c r="EG458" s="849"/>
      <c r="EH458" s="849"/>
      <c r="EI458" s="849"/>
      <c r="EJ458" s="849"/>
      <c r="EK458" s="849"/>
      <c r="EL458" s="265"/>
    </row>
    <row r="459" spans="2:142" s="846" customFormat="1" ht="12" hidden="1">
      <c r="B459" s="835"/>
      <c r="C459" s="778"/>
      <c r="D459" s="835"/>
      <c r="F459" s="849"/>
      <c r="G459" s="1048" t="s">
        <v>291</v>
      </c>
      <c r="H459" s="1049"/>
      <c r="I459" s="1049"/>
      <c r="J459" s="1049"/>
      <c r="K459" s="1050"/>
      <c r="L459" s="1049"/>
      <c r="M459" s="1049"/>
      <c r="N459" s="1049"/>
      <c r="O459" s="1050"/>
      <c r="P459" s="1050"/>
      <c r="R459" s="849"/>
      <c r="T459" s="849"/>
      <c r="U459" s="849"/>
      <c r="V459" s="849"/>
      <c r="W459" s="849"/>
      <c r="X459" s="849"/>
      <c r="Y459" s="849"/>
      <c r="Z459" s="849"/>
      <c r="AA459" s="849"/>
      <c r="AB459" s="849"/>
      <c r="AC459" s="849"/>
      <c r="AD459" s="849"/>
      <c r="AE459" s="849"/>
      <c r="AF459" s="849"/>
      <c r="AG459" s="849"/>
      <c r="AH459" s="849"/>
      <c r="AI459" s="849"/>
      <c r="AJ459" s="849"/>
      <c r="AK459" s="849"/>
      <c r="AL459" s="849"/>
      <c r="AM459" s="849"/>
      <c r="AN459" s="849"/>
      <c r="AO459" s="849"/>
      <c r="AP459" s="849"/>
      <c r="AQ459" s="849"/>
      <c r="AR459" s="849"/>
      <c r="AS459" s="849"/>
      <c r="AT459" s="849"/>
      <c r="AU459" s="849"/>
      <c r="AW459" s="849"/>
      <c r="BK459" s="849"/>
      <c r="BL459" s="849"/>
      <c r="BM459" s="849"/>
      <c r="BN459" s="849"/>
      <c r="BO459" s="849"/>
      <c r="BP459" s="849"/>
      <c r="BQ459" s="849"/>
      <c r="BR459" s="849"/>
      <c r="BS459" s="849"/>
      <c r="BT459" s="849"/>
      <c r="BU459" s="849"/>
      <c r="BV459" s="849"/>
      <c r="BW459" s="849"/>
      <c r="BX459" s="849"/>
      <c r="BY459" s="849"/>
      <c r="BZ459" s="849"/>
      <c r="CA459" s="849"/>
      <c r="CB459" s="849"/>
      <c r="CC459" s="849"/>
      <c r="CD459" s="849"/>
      <c r="CE459" s="849"/>
      <c r="CF459" s="849"/>
      <c r="CG459" s="849"/>
      <c r="CH459" s="849"/>
      <c r="CI459" s="849"/>
      <c r="CJ459" s="849"/>
      <c r="CK459" s="849"/>
      <c r="CL459" s="849"/>
      <c r="CM459" s="849"/>
      <c r="CN459" s="849"/>
      <c r="CO459" s="849"/>
      <c r="CR459" s="849"/>
      <c r="CS459" s="849"/>
      <c r="CT459" s="849"/>
      <c r="CU459" s="849"/>
      <c r="CV459" s="849"/>
      <c r="CW459" s="849"/>
      <c r="CX459" s="849"/>
      <c r="CY459" s="849"/>
      <c r="CZ459" s="849"/>
      <c r="DA459" s="849"/>
      <c r="DB459" s="849"/>
      <c r="DC459" s="849"/>
      <c r="DD459" s="849"/>
      <c r="DE459" s="849"/>
      <c r="DF459" s="849"/>
      <c r="DG459" s="849"/>
      <c r="DH459" s="849"/>
      <c r="DI459" s="849"/>
      <c r="DJ459" s="849"/>
      <c r="DK459" s="849"/>
      <c r="DL459" s="849"/>
      <c r="DM459" s="849"/>
      <c r="DN459" s="849"/>
      <c r="DO459" s="849"/>
      <c r="DP459" s="849"/>
      <c r="DQ459" s="849"/>
      <c r="DR459" s="849"/>
      <c r="DS459" s="849"/>
      <c r="DT459" s="849"/>
      <c r="DU459" s="849"/>
      <c r="DV459" s="849"/>
      <c r="DW459" s="849"/>
      <c r="DX459" s="849"/>
      <c r="DY459" s="849"/>
      <c r="DZ459" s="849"/>
      <c r="EA459" s="849"/>
      <c r="EB459" s="849"/>
      <c r="EC459" s="849"/>
      <c r="ED459" s="849"/>
      <c r="EE459" s="849"/>
      <c r="EF459" s="849"/>
      <c r="EG459" s="849"/>
      <c r="EH459" s="849"/>
      <c r="EI459" s="849"/>
      <c r="EJ459" s="849"/>
      <c r="EL459" s="265"/>
    </row>
    <row r="460" spans="2:142" s="846" customFormat="1" ht="11.4" hidden="1">
      <c r="B460" s="835"/>
      <c r="C460" s="778"/>
      <c r="D460" s="835"/>
      <c r="F460" s="849"/>
      <c r="G460" s="1050"/>
      <c r="H460" s="1049"/>
      <c r="I460" s="1049"/>
      <c r="J460" s="1074"/>
      <c r="K460" s="1050"/>
      <c r="L460" s="1074"/>
      <c r="M460" s="1049"/>
      <c r="N460" s="1049"/>
      <c r="O460" s="1050"/>
      <c r="P460" s="1050"/>
      <c r="R460" s="849"/>
      <c r="T460" s="849"/>
      <c r="U460" s="849"/>
      <c r="V460" s="849"/>
      <c r="W460" s="849"/>
      <c r="X460" s="849"/>
      <c r="Y460" s="849"/>
      <c r="Z460" s="849"/>
      <c r="AA460" s="849"/>
      <c r="AB460" s="849"/>
      <c r="AC460" s="849"/>
      <c r="AD460" s="849"/>
      <c r="AE460" s="849"/>
      <c r="AF460" s="849"/>
      <c r="AG460" s="849"/>
      <c r="AH460" s="849"/>
      <c r="AI460" s="849"/>
      <c r="AJ460" s="849"/>
      <c r="AK460" s="849"/>
      <c r="AL460" s="849"/>
      <c r="AM460" s="849"/>
      <c r="AN460" s="849"/>
      <c r="AO460" s="849"/>
      <c r="AP460" s="849"/>
      <c r="AQ460" s="849"/>
      <c r="AR460" s="849"/>
      <c r="AS460" s="849"/>
      <c r="AT460" s="849"/>
      <c r="AU460" s="849"/>
      <c r="AW460" s="849"/>
      <c r="BK460" s="849"/>
      <c r="BL460" s="849"/>
      <c r="BM460" s="849"/>
      <c r="BN460" s="849"/>
      <c r="BO460" s="849"/>
      <c r="BP460" s="849"/>
      <c r="BQ460" s="849"/>
      <c r="BR460" s="849"/>
      <c r="BS460" s="849"/>
      <c r="BT460" s="849"/>
      <c r="BU460" s="849"/>
      <c r="BV460" s="849"/>
      <c r="BW460" s="849"/>
      <c r="BX460" s="849"/>
      <c r="BY460" s="849"/>
      <c r="BZ460" s="849"/>
      <c r="CA460" s="849"/>
      <c r="CB460" s="849"/>
      <c r="CC460" s="849"/>
      <c r="CD460" s="849"/>
      <c r="CE460" s="849"/>
      <c r="CF460" s="849"/>
      <c r="CG460" s="849"/>
      <c r="CH460" s="849"/>
      <c r="CI460" s="849"/>
      <c r="CJ460" s="849"/>
      <c r="CK460" s="849"/>
      <c r="CL460" s="849"/>
      <c r="CM460" s="849"/>
      <c r="CN460" s="849"/>
      <c r="CO460" s="849"/>
      <c r="CR460" s="849"/>
      <c r="CS460" s="849"/>
      <c r="CT460" s="849"/>
      <c r="CU460" s="849"/>
      <c r="CV460" s="849"/>
      <c r="CW460" s="849"/>
      <c r="CX460" s="849"/>
      <c r="CY460" s="849"/>
      <c r="CZ460" s="849"/>
      <c r="DA460" s="849"/>
      <c r="DB460" s="849"/>
      <c r="DC460" s="849"/>
      <c r="DD460" s="849"/>
      <c r="DE460" s="849"/>
      <c r="DF460" s="849"/>
      <c r="DG460" s="849"/>
      <c r="DH460" s="849"/>
      <c r="DI460" s="849"/>
      <c r="DJ460" s="849"/>
      <c r="DK460" s="849"/>
      <c r="DL460" s="849"/>
      <c r="DM460" s="849"/>
      <c r="DN460" s="849"/>
      <c r="DO460" s="849"/>
      <c r="DP460" s="849"/>
      <c r="DQ460" s="849"/>
      <c r="DR460" s="849"/>
      <c r="DS460" s="849"/>
      <c r="DT460" s="849"/>
      <c r="DU460" s="849"/>
      <c r="DV460" s="849"/>
      <c r="DW460" s="849"/>
      <c r="DX460" s="849"/>
      <c r="DY460" s="849"/>
      <c r="DZ460" s="849"/>
      <c r="EA460" s="849"/>
      <c r="EB460" s="849"/>
      <c r="EC460" s="849"/>
      <c r="ED460" s="849"/>
      <c r="EE460" s="849"/>
      <c r="EF460" s="849"/>
      <c r="EG460" s="849"/>
      <c r="EH460" s="849"/>
      <c r="EI460" s="849"/>
      <c r="EJ460" s="849"/>
      <c r="EL460" s="265"/>
    </row>
    <row r="461" spans="2:142" s="846" customFormat="1" ht="14.4" hidden="1">
      <c r="B461" s="835"/>
      <c r="C461" s="778"/>
      <c r="D461" s="835"/>
      <c r="G461" s="1055"/>
      <c r="H461" s="1055"/>
      <c r="I461" s="1055"/>
      <c r="J461" s="1055"/>
      <c r="K461" s="1055"/>
      <c r="L461" s="1055"/>
      <c r="M461" s="1055"/>
      <c r="N461" s="1055"/>
      <c r="O461" s="1055"/>
      <c r="P461" s="1055"/>
      <c r="R461" s="1075"/>
      <c r="U461" s="1075"/>
      <c r="BZ461" s="849"/>
      <c r="CA461" s="849"/>
      <c r="CB461" s="849"/>
      <c r="CC461" s="849"/>
      <c r="CD461" s="849"/>
      <c r="CE461" s="849"/>
      <c r="CF461" s="849"/>
      <c r="CG461" s="849"/>
      <c r="CH461" s="849"/>
      <c r="CI461" s="849"/>
      <c r="CJ461" s="849"/>
      <c r="CK461" s="849"/>
      <c r="CL461" s="849"/>
      <c r="CM461" s="849"/>
      <c r="CN461" s="849"/>
      <c r="CO461" s="849"/>
      <c r="CP461" s="849"/>
      <c r="CQ461" s="849"/>
      <c r="CR461" s="849"/>
      <c r="CS461" s="849"/>
      <c r="CT461" s="849"/>
      <c r="CU461" s="849"/>
      <c r="CV461" s="849"/>
      <c r="CW461" s="849"/>
      <c r="CX461" s="849"/>
      <c r="CY461" s="849"/>
      <c r="CZ461" s="849"/>
      <c r="DA461" s="849"/>
      <c r="DB461" s="849"/>
      <c r="DC461" s="849"/>
      <c r="DD461" s="849"/>
      <c r="DE461" s="849"/>
      <c r="DF461" s="849"/>
      <c r="DG461" s="849"/>
      <c r="DH461" s="849"/>
      <c r="DI461" s="849"/>
      <c r="DJ461" s="849"/>
      <c r="DK461" s="849"/>
      <c r="DL461" s="849"/>
      <c r="DM461" s="849"/>
      <c r="DN461" s="849"/>
      <c r="DO461" s="849"/>
      <c r="DP461" s="849"/>
      <c r="DQ461" s="849"/>
      <c r="DR461" s="849"/>
      <c r="DS461" s="849"/>
      <c r="DT461" s="849"/>
      <c r="DU461" s="849"/>
      <c r="DV461" s="849"/>
      <c r="DW461" s="849"/>
      <c r="DX461" s="849"/>
      <c r="DY461" s="849"/>
      <c r="DZ461" s="849"/>
      <c r="EA461" s="849"/>
      <c r="EB461" s="849"/>
      <c r="EC461" s="849"/>
      <c r="ED461" s="849"/>
      <c r="EE461" s="849"/>
      <c r="EF461" s="849"/>
      <c r="EG461" s="849"/>
      <c r="EH461" s="849"/>
      <c r="EI461" s="849"/>
      <c r="EJ461" s="849"/>
      <c r="EK461" s="849"/>
      <c r="EL461" s="246"/>
    </row>
    <row r="462" spans="2:142" s="846" customFormat="1" ht="14.4" hidden="1">
      <c r="B462" s="835"/>
      <c r="C462" s="778"/>
      <c r="D462" s="835"/>
      <c r="G462" s="1071" t="s">
        <v>292</v>
      </c>
      <c r="H462" s="1055"/>
      <c r="I462" s="1055"/>
      <c r="J462" s="1055"/>
      <c r="K462" s="1055"/>
      <c r="L462" s="1055"/>
      <c r="M462" s="1055"/>
      <c r="N462" s="1055"/>
      <c r="O462" s="1055"/>
      <c r="P462" s="1055"/>
      <c r="R462" s="1075"/>
      <c r="U462" s="1075"/>
      <c r="BZ462" s="849"/>
      <c r="CA462" s="849"/>
      <c r="CB462" s="849"/>
      <c r="CC462" s="849"/>
      <c r="CD462" s="849"/>
      <c r="CE462" s="849"/>
      <c r="CF462" s="849"/>
      <c r="CG462" s="849"/>
      <c r="CH462" s="849"/>
      <c r="CI462" s="849"/>
      <c r="CJ462" s="849"/>
      <c r="CK462" s="849"/>
      <c r="CL462" s="849"/>
      <c r="CM462" s="849"/>
      <c r="CN462" s="849"/>
      <c r="CO462" s="849"/>
      <c r="CP462" s="849"/>
      <c r="CQ462" s="849"/>
      <c r="CR462" s="849"/>
      <c r="CS462" s="849"/>
      <c r="CT462" s="849"/>
      <c r="CU462" s="849"/>
      <c r="CV462" s="849"/>
      <c r="CW462" s="849"/>
      <c r="CX462" s="849"/>
      <c r="CY462" s="849"/>
      <c r="CZ462" s="849"/>
      <c r="DA462" s="849"/>
      <c r="DB462" s="849"/>
      <c r="DC462" s="849"/>
      <c r="DD462" s="849"/>
      <c r="DE462" s="849"/>
      <c r="DF462" s="849"/>
      <c r="DG462" s="849"/>
      <c r="DH462" s="849"/>
      <c r="DI462" s="849"/>
      <c r="DJ462" s="849"/>
      <c r="DK462" s="849"/>
      <c r="DL462" s="849"/>
      <c r="DM462" s="849"/>
      <c r="DN462" s="849"/>
      <c r="DO462" s="849"/>
      <c r="DP462" s="849"/>
      <c r="DQ462" s="849"/>
      <c r="DR462" s="849"/>
      <c r="DS462" s="849"/>
      <c r="DT462" s="849"/>
      <c r="DU462" s="849"/>
      <c r="DV462" s="849"/>
      <c r="DW462" s="849"/>
      <c r="DX462" s="849"/>
      <c r="DY462" s="849"/>
      <c r="DZ462" s="849"/>
      <c r="EA462" s="849"/>
      <c r="EB462" s="849"/>
      <c r="EC462" s="849"/>
      <c r="ED462" s="849"/>
      <c r="EE462" s="849"/>
      <c r="EF462" s="849"/>
      <c r="EG462" s="849"/>
      <c r="EH462" s="849"/>
      <c r="EI462" s="849"/>
      <c r="EJ462" s="849"/>
      <c r="EK462" s="849"/>
      <c r="EL462" s="246"/>
    </row>
    <row r="463" spans="2:142" s="846" customFormat="1" ht="14.4" hidden="1">
      <c r="B463" s="835"/>
      <c r="C463" s="778"/>
      <c r="D463" s="835"/>
      <c r="G463" s="1071"/>
      <c r="H463" s="1055"/>
      <c r="I463" s="1055"/>
      <c r="J463" s="1785" t="s">
        <v>20</v>
      </c>
      <c r="K463" s="1785"/>
      <c r="L463" s="1785" t="s">
        <v>16</v>
      </c>
      <c r="M463" s="1785"/>
      <c r="N463" s="1052" t="s">
        <v>299</v>
      </c>
      <c r="O463" s="1052" t="s">
        <v>268</v>
      </c>
      <c r="P463" s="1055"/>
      <c r="R463" s="1075"/>
      <c r="U463" s="1075"/>
      <c r="BZ463" s="849"/>
      <c r="CA463" s="849"/>
      <c r="CB463" s="849"/>
      <c r="CC463" s="849"/>
      <c r="CD463" s="849"/>
      <c r="CE463" s="849"/>
      <c r="CF463" s="849"/>
      <c r="CG463" s="849"/>
      <c r="CH463" s="849"/>
      <c r="CI463" s="849"/>
      <c r="CJ463" s="849"/>
      <c r="CK463" s="849"/>
      <c r="CL463" s="849"/>
      <c r="CM463" s="849"/>
      <c r="CN463" s="849"/>
      <c r="CO463" s="849"/>
      <c r="CP463" s="849"/>
      <c r="CQ463" s="849"/>
      <c r="CR463" s="849"/>
      <c r="CS463" s="849"/>
      <c r="CT463" s="849"/>
      <c r="CU463" s="849"/>
      <c r="CV463" s="849"/>
      <c r="CW463" s="849"/>
      <c r="CX463" s="849"/>
      <c r="CY463" s="849"/>
      <c r="CZ463" s="849"/>
      <c r="DA463" s="849"/>
      <c r="DB463" s="849"/>
      <c r="DC463" s="849"/>
      <c r="DD463" s="849"/>
      <c r="DE463" s="849"/>
      <c r="DF463" s="849"/>
      <c r="DG463" s="849"/>
      <c r="DH463" s="849"/>
      <c r="DI463" s="849"/>
      <c r="DJ463" s="849"/>
      <c r="DK463" s="849"/>
      <c r="DL463" s="849"/>
      <c r="DM463" s="849"/>
      <c r="DN463" s="849"/>
      <c r="DO463" s="849"/>
      <c r="DP463" s="849"/>
      <c r="DQ463" s="849"/>
      <c r="DR463" s="849"/>
      <c r="DS463" s="849"/>
      <c r="DT463" s="849"/>
      <c r="DU463" s="849"/>
      <c r="DV463" s="849"/>
      <c r="DW463" s="849"/>
      <c r="DX463" s="849"/>
      <c r="DY463" s="849"/>
      <c r="DZ463" s="849"/>
      <c r="EA463" s="849"/>
      <c r="EB463" s="849"/>
      <c r="EC463" s="849"/>
      <c r="ED463" s="849"/>
      <c r="EE463" s="849"/>
      <c r="EF463" s="849"/>
      <c r="EG463" s="849"/>
      <c r="EH463" s="849"/>
      <c r="EI463" s="849"/>
      <c r="EJ463" s="849"/>
      <c r="EK463" s="849"/>
      <c r="EL463" s="246"/>
    </row>
    <row r="464" spans="2:142" s="846" customFormat="1" ht="14.4" hidden="1">
      <c r="B464" s="835"/>
      <c r="C464" s="778"/>
      <c r="D464" s="835"/>
      <c r="G464" s="1071"/>
      <c r="H464" s="1055"/>
      <c r="I464" s="1055"/>
      <c r="J464" s="1056" t="s">
        <v>269</v>
      </c>
      <c r="K464" s="1057" t="s">
        <v>270</v>
      </c>
      <c r="L464" s="1058" t="s">
        <v>271</v>
      </c>
      <c r="M464" s="1059" t="s">
        <v>583</v>
      </c>
      <c r="N464" s="1056"/>
      <c r="O464" s="1056"/>
      <c r="P464" s="1055"/>
      <c r="R464" s="1075"/>
      <c r="U464" s="1075"/>
      <c r="BZ464" s="849"/>
      <c r="CA464" s="849"/>
      <c r="CB464" s="849"/>
      <c r="CC464" s="849"/>
      <c r="CD464" s="849"/>
      <c r="CE464" s="849"/>
      <c r="CF464" s="849"/>
      <c r="CG464" s="849"/>
      <c r="CH464" s="849"/>
      <c r="CI464" s="849"/>
      <c r="CJ464" s="849"/>
      <c r="CK464" s="849"/>
      <c r="CL464" s="849"/>
      <c r="CM464" s="849"/>
      <c r="CN464" s="849"/>
      <c r="CO464" s="849"/>
      <c r="CP464" s="849"/>
      <c r="CQ464" s="849"/>
      <c r="CR464" s="849"/>
      <c r="CS464" s="849"/>
      <c r="CT464" s="849"/>
      <c r="CU464" s="849"/>
      <c r="CV464" s="849"/>
      <c r="CW464" s="849"/>
      <c r="CX464" s="849"/>
      <c r="CY464" s="849"/>
      <c r="CZ464" s="849"/>
      <c r="DA464" s="849"/>
      <c r="DB464" s="849"/>
      <c r="DC464" s="849"/>
      <c r="DD464" s="849"/>
      <c r="DE464" s="849"/>
      <c r="DF464" s="849"/>
      <c r="DG464" s="849"/>
      <c r="DH464" s="849"/>
      <c r="DI464" s="849"/>
      <c r="DJ464" s="849"/>
      <c r="DK464" s="849"/>
      <c r="DL464" s="849"/>
      <c r="DM464" s="849"/>
      <c r="DN464" s="849"/>
      <c r="DO464" s="849"/>
      <c r="DP464" s="849"/>
      <c r="DQ464" s="849"/>
      <c r="DR464" s="849"/>
      <c r="DS464" s="849"/>
      <c r="DT464" s="849"/>
      <c r="DU464" s="849"/>
      <c r="DV464" s="849"/>
      <c r="DW464" s="849"/>
      <c r="DX464" s="849"/>
      <c r="DY464" s="849"/>
      <c r="DZ464" s="849"/>
      <c r="EA464" s="849"/>
      <c r="EB464" s="849"/>
      <c r="EC464" s="849"/>
      <c r="ED464" s="849"/>
      <c r="EE464" s="849"/>
      <c r="EF464" s="849"/>
      <c r="EG464" s="849"/>
      <c r="EH464" s="849"/>
      <c r="EI464" s="849"/>
      <c r="EJ464" s="849"/>
      <c r="EK464" s="849"/>
      <c r="EL464" s="246"/>
    </row>
    <row r="465" spans="2:142" s="846" customFormat="1" ht="11.4" hidden="1">
      <c r="B465" s="835"/>
      <c r="C465" s="778"/>
      <c r="D465" s="835"/>
      <c r="G465" s="1062" t="s">
        <v>293</v>
      </c>
      <c r="H465" s="1055"/>
      <c r="I465" s="1055"/>
      <c r="J465" s="1076">
        <f>BE333</f>
        <v>129883.83048916666</v>
      </c>
      <c r="K465" s="1076">
        <f>CO333</f>
        <v>0</v>
      </c>
      <c r="L465" s="1076">
        <f>BN333</f>
        <v>166716.69954159998</v>
      </c>
      <c r="M465" s="1076">
        <f>BW333</f>
        <v>46254.141790933332</v>
      </c>
      <c r="N465" s="1076">
        <f>CF333</f>
        <v>0</v>
      </c>
      <c r="O465" s="1076">
        <f>SUM(J465:N465)</f>
        <v>342854.67182169994</v>
      </c>
      <c r="P465" s="1070"/>
      <c r="BZ465" s="849"/>
      <c r="CA465" s="849"/>
      <c r="CB465" s="1077"/>
      <c r="CC465" s="849"/>
      <c r="CD465" s="849"/>
      <c r="CE465" s="849"/>
      <c r="CF465" s="849"/>
      <c r="CG465" s="849"/>
      <c r="CH465" s="849"/>
      <c r="CI465" s="849"/>
      <c r="CJ465" s="849"/>
      <c r="CK465" s="849"/>
      <c r="CL465" s="849"/>
      <c r="CM465" s="849"/>
      <c r="CN465" s="849"/>
      <c r="CO465" s="849"/>
      <c r="CP465" s="849"/>
      <c r="CQ465" s="849"/>
      <c r="CR465" s="1077"/>
      <c r="CS465" s="849"/>
      <c r="CT465" s="849"/>
      <c r="CU465" s="849"/>
      <c r="CV465" s="849"/>
      <c r="CW465" s="849"/>
      <c r="CX465" s="849"/>
      <c r="CY465" s="849"/>
      <c r="CZ465" s="849"/>
      <c r="DA465" s="849"/>
      <c r="DB465" s="849"/>
      <c r="DC465" s="849"/>
      <c r="DD465" s="849"/>
      <c r="DE465" s="849"/>
      <c r="DF465" s="849"/>
      <c r="DG465" s="849"/>
      <c r="DH465" s="849"/>
      <c r="DI465" s="849"/>
      <c r="DJ465" s="849"/>
      <c r="DK465" s="849"/>
      <c r="DL465" s="849"/>
      <c r="DM465" s="849"/>
      <c r="DN465" s="849"/>
      <c r="DO465" s="849"/>
      <c r="DP465" s="849"/>
      <c r="DQ465" s="849"/>
      <c r="DR465" s="849"/>
      <c r="DS465" s="849"/>
      <c r="DT465" s="849"/>
      <c r="DU465" s="849"/>
      <c r="DV465" s="849"/>
      <c r="DW465" s="849"/>
      <c r="DX465" s="849"/>
      <c r="DY465" s="849"/>
      <c r="DZ465" s="849"/>
      <c r="EA465" s="849"/>
      <c r="EB465" s="849"/>
      <c r="EC465" s="849"/>
      <c r="ED465" s="849"/>
      <c r="EE465" s="849"/>
      <c r="EF465" s="849"/>
      <c r="EG465" s="849"/>
      <c r="EH465" s="849"/>
      <c r="EI465" s="849"/>
      <c r="EJ465" s="849"/>
      <c r="EK465" s="849"/>
      <c r="EL465" s="246"/>
    </row>
    <row r="466" spans="2:142" s="846" customFormat="1" ht="11.4" hidden="1">
      <c r="B466" s="835"/>
      <c r="C466" s="778"/>
      <c r="D466" s="835"/>
      <c r="G466" s="1062" t="s">
        <v>294</v>
      </c>
      <c r="H466" s="1055"/>
      <c r="I466" s="1055"/>
      <c r="J466" s="1076">
        <f>CZ333</f>
        <v>129883.83048916666</v>
      </c>
      <c r="K466" s="1076">
        <f>EJ333</f>
        <v>0</v>
      </c>
      <c r="L466" s="1076">
        <f>DI333</f>
        <v>169201.43454159997</v>
      </c>
      <c r="M466" s="1076">
        <f>DR333</f>
        <v>43769.406790933332</v>
      </c>
      <c r="N466" s="1076">
        <f>EA333</f>
        <v>0</v>
      </c>
      <c r="O466" s="1076">
        <f>SUM(J466:N466)</f>
        <v>342854.67182169994</v>
      </c>
      <c r="P466" s="1070"/>
      <c r="CB466" s="1077"/>
      <c r="CC466" s="849"/>
      <c r="CD466" s="849"/>
      <c r="CE466" s="849"/>
      <c r="CF466" s="849"/>
      <c r="CG466" s="849"/>
      <c r="CH466" s="849"/>
      <c r="CI466" s="849"/>
      <c r="CJ466" s="849"/>
      <c r="CK466" s="849"/>
      <c r="CL466" s="849"/>
      <c r="CM466" s="849"/>
      <c r="CN466" s="849"/>
      <c r="CO466" s="849"/>
      <c r="CP466" s="849"/>
      <c r="CQ466" s="849"/>
      <c r="CR466" s="1077"/>
      <c r="CS466" s="1077"/>
      <c r="CT466" s="849"/>
      <c r="CU466" s="849"/>
      <c r="CV466" s="849"/>
      <c r="CW466" s="849"/>
      <c r="CX466" s="849"/>
      <c r="CY466" s="849"/>
      <c r="CZ466" s="849"/>
      <c r="DA466" s="849"/>
      <c r="DB466" s="849"/>
      <c r="DC466" s="849"/>
      <c r="DD466" s="849"/>
      <c r="DE466" s="849"/>
      <c r="DF466" s="849"/>
      <c r="DG466" s="849"/>
      <c r="DH466" s="849"/>
      <c r="DI466" s="849"/>
      <c r="DJ466" s="849"/>
      <c r="DK466" s="849"/>
      <c r="DL466" s="849"/>
      <c r="DM466" s="849"/>
      <c r="DN466" s="849"/>
      <c r="DO466" s="849"/>
      <c r="DP466" s="849"/>
      <c r="DQ466" s="849"/>
      <c r="DR466" s="849"/>
      <c r="DS466" s="849"/>
      <c r="DT466" s="849"/>
      <c r="DU466" s="849"/>
      <c r="DV466" s="849"/>
      <c r="DW466" s="849"/>
      <c r="DX466" s="849"/>
      <c r="DY466" s="849"/>
      <c r="DZ466" s="849"/>
      <c r="EA466" s="849"/>
      <c r="EB466" s="849"/>
      <c r="EC466" s="849"/>
      <c r="ED466" s="849"/>
      <c r="EE466" s="849"/>
      <c r="EF466" s="849"/>
      <c r="EG466" s="849"/>
      <c r="EH466" s="849"/>
      <c r="EI466" s="849"/>
      <c r="EJ466" s="849"/>
      <c r="EK466" s="849"/>
      <c r="EL466" s="246"/>
    </row>
    <row r="467" spans="2:142" s="846" customFormat="1" ht="12" hidden="1" thickBot="1">
      <c r="B467" s="835"/>
      <c r="C467" s="778"/>
      <c r="D467" s="835"/>
      <c r="G467" s="1062" t="s">
        <v>289</v>
      </c>
      <c r="H467" s="1055"/>
      <c r="I467" s="1055"/>
      <c r="J467" s="1078">
        <f t="shared" ref="J467:O467" si="6700">+J466-J465</f>
        <v>0</v>
      </c>
      <c r="K467" s="1078">
        <f t="shared" si="6700"/>
        <v>0</v>
      </c>
      <c r="L467" s="1078">
        <f t="shared" si="6700"/>
        <v>2484.734999999986</v>
      </c>
      <c r="M467" s="1078">
        <f t="shared" si="6700"/>
        <v>-2484.7350000000006</v>
      </c>
      <c r="N467" s="1078">
        <f t="shared" si="6700"/>
        <v>0</v>
      </c>
      <c r="O467" s="1078">
        <f t="shared" si="6700"/>
        <v>0</v>
      </c>
      <c r="P467" s="1070"/>
      <c r="CB467" s="849"/>
      <c r="CC467" s="849"/>
      <c r="CD467" s="849"/>
      <c r="CE467" s="849"/>
      <c r="CF467" s="849"/>
      <c r="CG467" s="849"/>
      <c r="CH467" s="849"/>
      <c r="CI467" s="849"/>
      <c r="CJ467" s="849"/>
      <c r="CK467" s="849"/>
      <c r="CL467" s="849"/>
      <c r="CM467" s="849"/>
      <c r="CN467" s="849"/>
      <c r="CO467" s="849"/>
      <c r="CP467" s="849"/>
      <c r="CQ467" s="849"/>
      <c r="CR467" s="849"/>
      <c r="CS467" s="849"/>
      <c r="CT467" s="849"/>
      <c r="CU467" s="849"/>
      <c r="CV467" s="849"/>
      <c r="CW467" s="849"/>
      <c r="CX467" s="849"/>
      <c r="CY467" s="849"/>
      <c r="CZ467" s="849"/>
      <c r="DA467" s="849"/>
      <c r="DB467" s="849"/>
      <c r="DC467" s="849"/>
      <c r="DD467" s="849"/>
      <c r="DE467" s="849"/>
      <c r="DF467" s="849"/>
      <c r="DG467" s="849"/>
      <c r="DH467" s="849"/>
      <c r="DI467" s="849"/>
      <c r="DJ467" s="849"/>
      <c r="DK467" s="849"/>
      <c r="DL467" s="849"/>
      <c r="DM467" s="849"/>
      <c r="DN467" s="849"/>
      <c r="DO467" s="849"/>
      <c r="DP467" s="849"/>
      <c r="DQ467" s="849"/>
      <c r="DR467" s="849"/>
      <c r="DS467" s="849"/>
      <c r="DT467" s="849"/>
      <c r="DU467" s="849"/>
      <c r="DV467" s="849"/>
      <c r="DW467" s="849"/>
      <c r="DX467" s="849"/>
      <c r="DY467" s="849"/>
      <c r="DZ467" s="849"/>
      <c r="EA467" s="849"/>
      <c r="EB467" s="849"/>
      <c r="EC467" s="849"/>
      <c r="ED467" s="849"/>
      <c r="EE467" s="849"/>
      <c r="EF467" s="849"/>
      <c r="EG467" s="849"/>
      <c r="EH467" s="849"/>
      <c r="EI467" s="849"/>
      <c r="EJ467" s="849"/>
      <c r="EK467" s="849"/>
      <c r="EL467" s="246"/>
    </row>
    <row r="468" spans="2:142" s="846" customFormat="1" ht="11.4" hidden="1">
      <c r="B468" s="835"/>
      <c r="C468" s="778"/>
      <c r="D468" s="835"/>
      <c r="G468" s="1062"/>
      <c r="H468" s="1055"/>
      <c r="I468" s="1055"/>
      <c r="J468" s="1076"/>
      <c r="K468" s="1076"/>
      <c r="L468" s="1076"/>
      <c r="M468" s="1076"/>
      <c r="N468" s="1076"/>
      <c r="O468" s="1076"/>
      <c r="P468" s="1070"/>
      <c r="CB468" s="849"/>
      <c r="CC468" s="849"/>
      <c r="CD468" s="849"/>
      <c r="CE468" s="849"/>
      <c r="CF468" s="849"/>
      <c r="CG468" s="849"/>
      <c r="CH468" s="849"/>
      <c r="CI468" s="849"/>
      <c r="CJ468" s="849"/>
      <c r="CK468" s="849"/>
      <c r="CL468" s="849"/>
      <c r="CM468" s="849"/>
      <c r="CN468" s="849"/>
      <c r="CO468" s="849"/>
      <c r="CR468" s="849"/>
      <c r="CS468" s="849"/>
      <c r="CT468" s="849"/>
      <c r="CU468" s="849"/>
      <c r="CV468" s="849"/>
      <c r="CW468" s="849"/>
      <c r="CX468" s="849"/>
      <c r="CY468" s="849"/>
      <c r="CZ468" s="849"/>
      <c r="DA468" s="849"/>
      <c r="DB468" s="849"/>
      <c r="DC468" s="849"/>
      <c r="DD468" s="849"/>
      <c r="DE468" s="849"/>
      <c r="DF468" s="849"/>
      <c r="DG468" s="849"/>
      <c r="DH468" s="849"/>
      <c r="DI468" s="849"/>
      <c r="DJ468" s="849"/>
      <c r="DK468" s="849"/>
      <c r="DL468" s="849"/>
      <c r="DM468" s="849"/>
      <c r="DN468" s="849"/>
      <c r="DO468" s="849"/>
      <c r="DP468" s="849"/>
      <c r="DQ468" s="849"/>
      <c r="DR468" s="849"/>
      <c r="DS468" s="849"/>
      <c r="DT468" s="849"/>
      <c r="DU468" s="849"/>
      <c r="DV468" s="849"/>
      <c r="DW468" s="849"/>
      <c r="DX468" s="849"/>
      <c r="DY468" s="849"/>
      <c r="DZ468" s="849"/>
      <c r="EA468" s="849"/>
      <c r="EB468" s="849"/>
      <c r="EC468" s="849"/>
      <c r="ED468" s="849"/>
      <c r="EE468" s="849"/>
      <c r="EF468" s="849"/>
      <c r="EG468" s="849"/>
      <c r="EH468" s="849"/>
      <c r="EI468" s="849"/>
      <c r="EJ468" s="849"/>
      <c r="EK468" s="849"/>
      <c r="EL468" s="246"/>
    </row>
    <row r="469" spans="2:142" s="846" customFormat="1" ht="11.4" hidden="1">
      <c r="B469" s="835"/>
      <c r="C469" s="778"/>
      <c r="D469" s="835"/>
      <c r="F469" s="849"/>
      <c r="G469" s="1062" t="s">
        <v>289</v>
      </c>
      <c r="H469" s="1049"/>
      <c r="I469" s="1049"/>
      <c r="J469" s="1070" t="e">
        <f t="shared" ref="J469:O469" si="6701">+J454-J467</f>
        <v>#REF!</v>
      </c>
      <c r="K469" s="1070" t="e">
        <f t="shared" si="6701"/>
        <v>#REF!</v>
      </c>
      <c r="L469" s="1070" t="e">
        <f t="shared" si="6701"/>
        <v>#REF!</v>
      </c>
      <c r="M469" s="1070" t="e">
        <f t="shared" si="6701"/>
        <v>#REF!</v>
      </c>
      <c r="N469" s="1070" t="e">
        <f t="shared" si="6701"/>
        <v>#REF!</v>
      </c>
      <c r="O469" s="1070" t="e">
        <f t="shared" si="6701"/>
        <v>#REF!</v>
      </c>
      <c r="P469" s="1070"/>
      <c r="R469" s="849"/>
      <c r="T469" s="849"/>
      <c r="U469" s="849"/>
      <c r="V469" s="849"/>
      <c r="W469" s="849"/>
      <c r="X469" s="849"/>
      <c r="Y469" s="849"/>
      <c r="Z469" s="849"/>
      <c r="AA469" s="849"/>
      <c r="AB469" s="849"/>
      <c r="AC469" s="849"/>
      <c r="AD469" s="849"/>
      <c r="AE469" s="849"/>
      <c r="AF469" s="849"/>
      <c r="AG469" s="849"/>
      <c r="AH469" s="849"/>
      <c r="AI469" s="849"/>
      <c r="AJ469" s="849"/>
      <c r="AK469" s="849"/>
      <c r="AL469" s="849"/>
      <c r="AM469" s="849"/>
      <c r="AN469" s="849"/>
      <c r="AO469" s="849"/>
      <c r="AP469" s="849"/>
      <c r="AQ469" s="849"/>
      <c r="AR469" s="849"/>
      <c r="AS469" s="849"/>
      <c r="AT469" s="849"/>
      <c r="AU469" s="849"/>
      <c r="AW469" s="849"/>
      <c r="BK469" s="849"/>
      <c r="BL469" s="849"/>
      <c r="BM469" s="849"/>
      <c r="BN469" s="849"/>
      <c r="BO469" s="849"/>
      <c r="BP469" s="849"/>
      <c r="BQ469" s="849"/>
      <c r="BR469" s="849"/>
      <c r="BS469" s="849"/>
      <c r="BT469" s="849"/>
      <c r="BU469" s="849"/>
      <c r="BV469" s="849"/>
      <c r="BW469" s="849"/>
      <c r="BX469" s="849"/>
      <c r="BY469" s="849"/>
      <c r="BZ469" s="849"/>
      <c r="CA469" s="849"/>
      <c r="CB469" s="849"/>
      <c r="CC469" s="849"/>
      <c r="CD469" s="849"/>
      <c r="CE469" s="849"/>
      <c r="CF469" s="849"/>
      <c r="CG469" s="849"/>
      <c r="CH469" s="849"/>
      <c r="CI469" s="849"/>
      <c r="CJ469" s="849"/>
      <c r="CK469" s="849"/>
      <c r="CL469" s="849"/>
      <c r="CM469" s="849"/>
      <c r="CN469" s="849"/>
      <c r="CO469" s="849"/>
      <c r="CR469" s="849"/>
      <c r="CS469" s="849"/>
      <c r="CT469" s="849"/>
      <c r="CU469" s="849"/>
      <c r="CV469" s="849"/>
      <c r="CW469" s="849"/>
      <c r="CX469" s="849"/>
      <c r="CY469" s="849"/>
      <c r="CZ469" s="849"/>
      <c r="DA469" s="849"/>
      <c r="DB469" s="849"/>
      <c r="DC469" s="849"/>
      <c r="DD469" s="849"/>
      <c r="DE469" s="849"/>
      <c r="DF469" s="849"/>
      <c r="DG469" s="849"/>
      <c r="DH469" s="849"/>
      <c r="DI469" s="849"/>
      <c r="DJ469" s="849"/>
      <c r="DK469" s="849"/>
      <c r="DL469" s="849"/>
      <c r="DM469" s="849"/>
      <c r="DN469" s="849"/>
      <c r="DO469" s="849"/>
      <c r="DP469" s="849"/>
      <c r="DQ469" s="849"/>
      <c r="DR469" s="849"/>
      <c r="DS469" s="849"/>
      <c r="DT469" s="849"/>
      <c r="DU469" s="849"/>
      <c r="DV469" s="849"/>
      <c r="DW469" s="849"/>
      <c r="DX469" s="849"/>
      <c r="DY469" s="849"/>
      <c r="DZ469" s="849"/>
      <c r="EA469" s="849"/>
      <c r="EB469" s="849"/>
      <c r="EC469" s="849"/>
      <c r="ED469" s="849"/>
      <c r="EE469" s="849"/>
      <c r="EF469" s="849"/>
      <c r="EG469" s="849"/>
      <c r="EH469" s="849"/>
      <c r="EI469" s="849"/>
      <c r="EJ469" s="849"/>
      <c r="EL469" s="265"/>
    </row>
    <row r="470" spans="2:142" s="846" customFormat="1" ht="12" hidden="1">
      <c r="B470" s="835"/>
      <c r="C470" s="778"/>
      <c r="D470" s="835"/>
      <c r="F470" s="849"/>
      <c r="G470" s="979"/>
      <c r="H470" s="1049"/>
      <c r="I470" s="1049"/>
      <c r="J470" s="1070"/>
      <c r="K470" s="1070"/>
      <c r="L470" s="1070"/>
      <c r="M470" s="1070"/>
      <c r="N470" s="1070"/>
      <c r="O470" s="1070"/>
      <c r="P470" s="1070"/>
      <c r="R470" s="849"/>
      <c r="T470" s="849"/>
      <c r="U470" s="849"/>
      <c r="V470" s="849"/>
      <c r="W470" s="849"/>
      <c r="X470" s="849"/>
      <c r="Y470" s="849"/>
      <c r="Z470" s="849"/>
      <c r="AA470" s="849"/>
      <c r="AB470" s="849"/>
      <c r="AC470" s="849"/>
      <c r="AD470" s="849"/>
      <c r="AE470" s="849"/>
      <c r="AF470" s="849"/>
      <c r="AG470" s="849"/>
      <c r="AH470" s="849"/>
      <c r="AI470" s="849"/>
      <c r="AJ470" s="849"/>
      <c r="AK470" s="849"/>
      <c r="AL470" s="849"/>
      <c r="AM470" s="849"/>
      <c r="AN470" s="849"/>
      <c r="AO470" s="849"/>
      <c r="AP470" s="849"/>
      <c r="AQ470" s="849"/>
      <c r="AR470" s="849"/>
      <c r="AS470" s="849"/>
      <c r="AT470" s="849"/>
      <c r="AU470" s="849"/>
      <c r="AW470" s="849"/>
      <c r="BK470" s="849"/>
      <c r="BL470" s="849"/>
      <c r="BM470" s="849"/>
      <c r="BN470" s="849"/>
      <c r="BO470" s="849"/>
      <c r="BP470" s="849"/>
      <c r="BQ470" s="849"/>
      <c r="BR470" s="849"/>
      <c r="BS470" s="849"/>
      <c r="BT470" s="849"/>
      <c r="BU470" s="849"/>
      <c r="BV470" s="849"/>
      <c r="BW470" s="849"/>
      <c r="BX470" s="849"/>
      <c r="BY470" s="849"/>
      <c r="BZ470" s="849"/>
      <c r="CA470" s="849"/>
      <c r="CB470" s="849"/>
      <c r="CC470" s="849"/>
      <c r="CD470" s="849"/>
      <c r="CE470" s="849"/>
      <c r="CF470" s="849"/>
      <c r="CG470" s="849"/>
      <c r="CH470" s="849"/>
      <c r="CI470" s="849"/>
      <c r="CJ470" s="849"/>
      <c r="CK470" s="849"/>
      <c r="CL470" s="849"/>
      <c r="CM470" s="849"/>
      <c r="CN470" s="849"/>
      <c r="CO470" s="849"/>
      <c r="CR470" s="849"/>
      <c r="CS470" s="849"/>
      <c r="CT470" s="849"/>
      <c r="CU470" s="849"/>
      <c r="CV470" s="849"/>
      <c r="CW470" s="849"/>
      <c r="CX470" s="849"/>
      <c r="CY470" s="849"/>
      <c r="CZ470" s="849"/>
      <c r="DA470" s="849"/>
      <c r="DB470" s="849"/>
      <c r="DC470" s="849"/>
      <c r="DD470" s="849"/>
      <c r="DE470" s="849"/>
      <c r="DF470" s="849"/>
      <c r="DG470" s="849"/>
      <c r="DH470" s="849"/>
      <c r="DI470" s="849"/>
      <c r="DJ470" s="849"/>
      <c r="DK470" s="849"/>
      <c r="DL470" s="849"/>
      <c r="DM470" s="849"/>
      <c r="DN470" s="849"/>
      <c r="DO470" s="849"/>
      <c r="DP470" s="849"/>
      <c r="DQ470" s="849"/>
      <c r="DR470" s="849"/>
      <c r="DS470" s="849"/>
      <c r="DT470" s="849"/>
      <c r="DU470" s="849"/>
      <c r="DV470" s="849"/>
      <c r="DW470" s="849"/>
      <c r="DX470" s="849"/>
      <c r="DY470" s="849"/>
      <c r="DZ470" s="849"/>
      <c r="EA470" s="849"/>
      <c r="EB470" s="849"/>
      <c r="EC470" s="849"/>
      <c r="ED470" s="849"/>
      <c r="EE470" s="849"/>
      <c r="EF470" s="849"/>
      <c r="EG470" s="849"/>
      <c r="EH470" s="849"/>
      <c r="EI470" s="849"/>
      <c r="EJ470" s="849"/>
      <c r="EL470" s="265"/>
    </row>
    <row r="471" spans="2:142" s="846" customFormat="1" ht="12" hidden="1">
      <c r="B471" s="835"/>
      <c r="C471" s="778"/>
      <c r="D471" s="835"/>
      <c r="F471" s="849"/>
      <c r="G471" s="979"/>
      <c r="H471" s="1049"/>
      <c r="I471" s="1049"/>
      <c r="J471" s="1070"/>
      <c r="K471" s="1070"/>
      <c r="L471" s="1070"/>
      <c r="M471" s="1070"/>
      <c r="N471" s="1070"/>
      <c r="O471" s="1070"/>
      <c r="P471" s="1070"/>
      <c r="R471" s="849"/>
      <c r="T471" s="849"/>
      <c r="U471" s="849"/>
      <c r="V471" s="849"/>
      <c r="W471" s="849"/>
      <c r="X471" s="849"/>
      <c r="Y471" s="849"/>
      <c r="Z471" s="849"/>
      <c r="AA471" s="849"/>
      <c r="AB471" s="849"/>
      <c r="AC471" s="849"/>
      <c r="AD471" s="849"/>
      <c r="AE471" s="849"/>
      <c r="AF471" s="849"/>
      <c r="AG471" s="849"/>
      <c r="AH471" s="849"/>
      <c r="AI471" s="849"/>
      <c r="AJ471" s="849"/>
      <c r="AK471" s="849"/>
      <c r="AL471" s="849"/>
      <c r="AM471" s="849"/>
      <c r="AN471" s="849"/>
      <c r="AO471" s="849"/>
      <c r="AP471" s="849"/>
      <c r="AQ471" s="849"/>
      <c r="AR471" s="849"/>
      <c r="AS471" s="849"/>
      <c r="AT471" s="849"/>
      <c r="AU471" s="849"/>
      <c r="AW471" s="849"/>
      <c r="BK471" s="849"/>
      <c r="BL471" s="849"/>
      <c r="BM471" s="849"/>
      <c r="BN471" s="849"/>
      <c r="BO471" s="849"/>
      <c r="BP471" s="849"/>
      <c r="BQ471" s="849"/>
      <c r="BR471" s="849"/>
      <c r="BS471" s="849"/>
      <c r="BT471" s="849"/>
      <c r="BU471" s="849"/>
      <c r="BV471" s="849"/>
      <c r="BW471" s="849"/>
      <c r="BX471" s="849"/>
      <c r="BY471" s="849"/>
      <c r="BZ471" s="849"/>
      <c r="CA471" s="849"/>
      <c r="CB471" s="849"/>
      <c r="CC471" s="849"/>
      <c r="CD471" s="849"/>
      <c r="CE471" s="849"/>
      <c r="CF471" s="849"/>
      <c r="CG471" s="849"/>
      <c r="CH471" s="849"/>
      <c r="CI471" s="849"/>
      <c r="CJ471" s="849"/>
      <c r="CK471" s="849"/>
      <c r="CL471" s="849"/>
      <c r="CM471" s="849"/>
      <c r="CN471" s="849"/>
      <c r="CO471" s="849"/>
      <c r="CR471" s="849"/>
      <c r="CS471" s="849"/>
      <c r="CT471" s="849"/>
      <c r="CU471" s="849"/>
      <c r="CV471" s="849"/>
      <c r="CW471" s="849"/>
      <c r="CX471" s="849"/>
      <c r="CY471" s="849"/>
      <c r="CZ471" s="849"/>
      <c r="DA471" s="849"/>
      <c r="DB471" s="849"/>
      <c r="DC471" s="849"/>
      <c r="DD471" s="849"/>
      <c r="DE471" s="849"/>
      <c r="DF471" s="849"/>
      <c r="DG471" s="849"/>
      <c r="DH471" s="849"/>
      <c r="DI471" s="849"/>
      <c r="DJ471" s="849"/>
      <c r="DK471" s="849"/>
      <c r="DL471" s="849"/>
      <c r="DM471" s="849"/>
      <c r="DN471" s="849"/>
      <c r="DO471" s="849"/>
      <c r="DP471" s="849"/>
      <c r="DQ471" s="849"/>
      <c r="DR471" s="849"/>
      <c r="DS471" s="849"/>
      <c r="DT471" s="849"/>
      <c r="DU471" s="849"/>
      <c r="DV471" s="849"/>
      <c r="DW471" s="849"/>
      <c r="DX471" s="849"/>
      <c r="DY471" s="849"/>
      <c r="DZ471" s="849"/>
      <c r="EA471" s="849"/>
      <c r="EB471" s="849"/>
      <c r="EC471" s="849"/>
      <c r="ED471" s="849"/>
      <c r="EE471" s="849"/>
      <c r="EF471" s="849"/>
      <c r="EG471" s="849"/>
      <c r="EH471" s="849"/>
      <c r="EI471" s="849"/>
      <c r="EJ471" s="849"/>
      <c r="EL471" s="265"/>
    </row>
    <row r="472" spans="2:142" s="846" customFormat="1" ht="11.4" hidden="1">
      <c r="B472" s="835"/>
      <c r="C472" s="778"/>
      <c r="D472" s="835"/>
      <c r="F472" s="849"/>
      <c r="G472" s="1071"/>
      <c r="H472" s="1049"/>
      <c r="I472" s="1049"/>
      <c r="J472" s="1063"/>
      <c r="K472" s="1063"/>
      <c r="L472" s="1063"/>
      <c r="M472" s="1063"/>
      <c r="N472" s="1063"/>
      <c r="O472" s="1050"/>
      <c r="P472" s="1050"/>
      <c r="R472" s="849"/>
      <c r="T472" s="849"/>
      <c r="U472" s="849"/>
      <c r="V472" s="849"/>
      <c r="W472" s="849"/>
      <c r="X472" s="849"/>
      <c r="Y472" s="849"/>
      <c r="Z472" s="849"/>
      <c r="AA472" s="849"/>
      <c r="AB472" s="849"/>
      <c r="AC472" s="849"/>
      <c r="AD472" s="849"/>
      <c r="AE472" s="849"/>
      <c r="AF472" s="849"/>
      <c r="AG472" s="849"/>
      <c r="AH472" s="849"/>
      <c r="AI472" s="849"/>
      <c r="AJ472" s="849"/>
      <c r="AK472" s="849"/>
      <c r="AL472" s="849"/>
      <c r="AM472" s="849"/>
      <c r="AN472" s="849"/>
      <c r="AO472" s="849"/>
      <c r="AP472" s="849"/>
      <c r="AQ472" s="849"/>
      <c r="AR472" s="849"/>
      <c r="AS472" s="849"/>
      <c r="AT472" s="849"/>
      <c r="AU472" s="849"/>
      <c r="AW472" s="849"/>
      <c r="BK472" s="849"/>
      <c r="BL472" s="849"/>
      <c r="BM472" s="849"/>
      <c r="BN472" s="849"/>
      <c r="BO472" s="849"/>
      <c r="BP472" s="849"/>
      <c r="BQ472" s="849"/>
      <c r="BR472" s="849"/>
      <c r="BS472" s="849"/>
      <c r="BT472" s="849"/>
      <c r="BU472" s="849"/>
      <c r="BV472" s="849"/>
      <c r="BW472" s="849"/>
      <c r="BX472" s="849"/>
      <c r="BY472" s="849"/>
      <c r="BZ472" s="849"/>
      <c r="CA472" s="849"/>
      <c r="CB472" s="849"/>
      <c r="CC472" s="849"/>
      <c r="CD472" s="849"/>
      <c r="CE472" s="849"/>
      <c r="CF472" s="849"/>
      <c r="CG472" s="849"/>
      <c r="CH472" s="849"/>
      <c r="CI472" s="849"/>
      <c r="CJ472" s="849"/>
      <c r="CK472" s="849"/>
      <c r="CL472" s="849"/>
      <c r="CM472" s="849"/>
      <c r="CN472" s="849"/>
      <c r="CO472" s="849"/>
      <c r="CR472" s="849"/>
      <c r="CS472" s="849"/>
      <c r="CT472" s="849"/>
      <c r="CU472" s="849"/>
      <c r="CV472" s="849"/>
      <c r="CW472" s="849"/>
      <c r="CX472" s="849"/>
      <c r="CY472" s="849"/>
      <c r="CZ472" s="849"/>
      <c r="DA472" s="849"/>
      <c r="DB472" s="849"/>
      <c r="DC472" s="849"/>
      <c r="DD472" s="849"/>
      <c r="DE472" s="849"/>
      <c r="DF472" s="849"/>
      <c r="DG472" s="849"/>
      <c r="DH472" s="849"/>
      <c r="DI472" s="849"/>
      <c r="DJ472" s="849"/>
      <c r="DK472" s="849"/>
      <c r="DL472" s="849"/>
      <c r="DM472" s="849"/>
      <c r="DN472" s="849"/>
      <c r="DO472" s="849"/>
      <c r="DP472" s="849"/>
      <c r="DQ472" s="849"/>
      <c r="DR472" s="849"/>
      <c r="DS472" s="849"/>
      <c r="DT472" s="849"/>
      <c r="DU472" s="849"/>
      <c r="DV472" s="849"/>
      <c r="DW472" s="849"/>
      <c r="DX472" s="849"/>
      <c r="DY472" s="849"/>
      <c r="DZ472" s="849"/>
      <c r="EA472" s="849"/>
      <c r="EB472" s="849"/>
      <c r="EC472" s="849"/>
      <c r="ED472" s="849"/>
      <c r="EE472" s="849"/>
      <c r="EF472" s="849"/>
      <c r="EG472" s="849"/>
      <c r="EH472" s="849"/>
      <c r="EI472" s="849"/>
      <c r="EJ472" s="849"/>
      <c r="EL472" s="265"/>
    </row>
    <row r="473" spans="2:142" s="846" customFormat="1" ht="12" hidden="1">
      <c r="B473" s="835"/>
      <c r="C473" s="778"/>
      <c r="D473" s="835"/>
      <c r="F473" s="849"/>
      <c r="G473" s="979"/>
      <c r="H473" s="1049"/>
      <c r="I473" s="1049"/>
      <c r="J473" s="1048"/>
      <c r="K473" s="1048"/>
      <c r="L473" s="1048"/>
      <c r="M473" s="1048"/>
      <c r="N473" s="1048"/>
      <c r="O473" s="1050"/>
      <c r="P473" s="1050"/>
      <c r="R473" s="849"/>
      <c r="T473" s="849"/>
      <c r="U473" s="849"/>
      <c r="V473" s="849"/>
      <c r="W473" s="849"/>
      <c r="X473" s="849"/>
      <c r="Y473" s="849"/>
      <c r="Z473" s="849"/>
      <c r="AA473" s="849"/>
      <c r="AB473" s="849"/>
      <c r="AC473" s="849"/>
      <c r="AD473" s="849"/>
      <c r="AE473" s="849"/>
      <c r="AF473" s="849"/>
      <c r="AG473" s="849"/>
      <c r="AH473" s="849"/>
      <c r="AI473" s="849"/>
      <c r="AJ473" s="849"/>
      <c r="AK473" s="849"/>
      <c r="AL473" s="849"/>
      <c r="AM473" s="849"/>
      <c r="AN473" s="849"/>
      <c r="AO473" s="849"/>
      <c r="AP473" s="849"/>
      <c r="AQ473" s="849"/>
      <c r="AR473" s="849"/>
      <c r="AS473" s="849"/>
      <c r="AT473" s="849"/>
      <c r="AU473" s="849"/>
      <c r="AW473" s="849"/>
      <c r="BK473" s="849"/>
      <c r="BL473" s="849"/>
      <c r="BM473" s="849"/>
      <c r="BN473" s="849"/>
      <c r="BO473" s="849"/>
      <c r="BP473" s="849"/>
      <c r="BQ473" s="849"/>
      <c r="BR473" s="849"/>
      <c r="BS473" s="849"/>
      <c r="BT473" s="849"/>
      <c r="BU473" s="849"/>
      <c r="BV473" s="849"/>
      <c r="BW473" s="849"/>
      <c r="BX473" s="849"/>
      <c r="BY473" s="849"/>
      <c r="BZ473" s="849"/>
      <c r="CA473" s="849"/>
      <c r="CB473" s="849"/>
      <c r="CC473" s="849"/>
      <c r="CD473" s="849"/>
      <c r="CE473" s="849"/>
      <c r="CF473" s="849"/>
      <c r="CG473" s="849"/>
      <c r="CH473" s="849"/>
      <c r="CI473" s="849"/>
      <c r="CJ473" s="849"/>
      <c r="CK473" s="849"/>
      <c r="CL473" s="849"/>
      <c r="CM473" s="849"/>
      <c r="CN473" s="849"/>
      <c r="CO473" s="849"/>
      <c r="CR473" s="849"/>
      <c r="CS473" s="849"/>
      <c r="CT473" s="849"/>
      <c r="CU473" s="849"/>
      <c r="CV473" s="849"/>
      <c r="CW473" s="849"/>
      <c r="CX473" s="849"/>
      <c r="CY473" s="849"/>
      <c r="CZ473" s="849"/>
      <c r="DA473" s="849"/>
      <c r="DB473" s="849"/>
      <c r="DC473" s="849"/>
      <c r="DD473" s="849"/>
      <c r="DE473" s="849"/>
      <c r="DF473" s="849"/>
      <c r="DG473" s="849"/>
      <c r="DH473" s="849"/>
      <c r="DI473" s="849"/>
      <c r="DJ473" s="849"/>
      <c r="DK473" s="849"/>
      <c r="DL473" s="849"/>
      <c r="DM473" s="849"/>
      <c r="DN473" s="849"/>
      <c r="DO473" s="849"/>
      <c r="DP473" s="849"/>
      <c r="DQ473" s="849"/>
      <c r="DR473" s="849"/>
      <c r="DS473" s="849"/>
      <c r="DT473" s="849"/>
      <c r="DU473" s="849"/>
      <c r="DV473" s="849"/>
      <c r="DW473" s="849"/>
      <c r="DX473" s="849"/>
      <c r="DY473" s="849"/>
      <c r="DZ473" s="849"/>
      <c r="EA473" s="849"/>
      <c r="EB473" s="849"/>
      <c r="EC473" s="849"/>
      <c r="ED473" s="849"/>
      <c r="EE473" s="849"/>
      <c r="EF473" s="849"/>
      <c r="EG473" s="849"/>
      <c r="EH473" s="849"/>
      <c r="EI473" s="849"/>
      <c r="EJ473" s="849"/>
      <c r="EL473" s="265"/>
    </row>
    <row r="474" spans="2:142" s="846" customFormat="1" ht="11.4" hidden="1">
      <c r="B474" s="835"/>
      <c r="C474" s="778"/>
      <c r="D474" s="835"/>
      <c r="F474" s="849"/>
      <c r="G474" s="1062" t="s">
        <v>295</v>
      </c>
      <c r="H474" s="1049"/>
      <c r="I474" s="1049"/>
      <c r="J474" s="1049"/>
      <c r="K474" s="1050"/>
      <c r="L474" s="1049"/>
      <c r="M474" s="1049"/>
      <c r="N474" s="1049"/>
      <c r="O474" s="1050"/>
      <c r="P474" s="1050"/>
      <c r="R474" s="849"/>
      <c r="T474" s="849"/>
      <c r="U474" s="849"/>
      <c r="V474" s="849"/>
      <c r="W474" s="849"/>
      <c r="X474" s="849"/>
      <c r="Y474" s="849"/>
      <c r="Z474" s="849"/>
      <c r="AA474" s="849"/>
      <c r="AB474" s="849"/>
      <c r="AC474" s="849"/>
      <c r="AD474" s="849"/>
      <c r="AE474" s="849"/>
      <c r="AF474" s="849"/>
      <c r="AG474" s="849"/>
      <c r="AH474" s="849"/>
      <c r="AI474" s="849"/>
      <c r="AJ474" s="849"/>
      <c r="AK474" s="849"/>
      <c r="AL474" s="849"/>
      <c r="AM474" s="849"/>
      <c r="AN474" s="849"/>
      <c r="AO474" s="849"/>
      <c r="AP474" s="849"/>
      <c r="AQ474" s="849"/>
      <c r="AR474" s="849"/>
      <c r="AS474" s="849"/>
      <c r="AT474" s="849"/>
      <c r="AU474" s="849"/>
      <c r="AW474" s="849"/>
      <c r="BK474" s="849"/>
      <c r="BL474" s="849"/>
      <c r="BM474" s="849"/>
      <c r="BN474" s="849"/>
      <c r="BO474" s="849"/>
      <c r="BP474" s="849"/>
      <c r="BQ474" s="849"/>
      <c r="BR474" s="849"/>
      <c r="BS474" s="849"/>
      <c r="BT474" s="849"/>
      <c r="BU474" s="849"/>
      <c r="BV474" s="849"/>
      <c r="BW474" s="849"/>
      <c r="BX474" s="849"/>
      <c r="BY474" s="849"/>
      <c r="BZ474" s="849"/>
      <c r="CA474" s="849"/>
      <c r="CB474" s="849"/>
      <c r="CC474" s="849"/>
      <c r="CD474" s="849"/>
      <c r="CE474" s="849"/>
      <c r="CF474" s="849"/>
      <c r="CG474" s="849"/>
      <c r="CH474" s="849"/>
      <c r="CI474" s="849"/>
      <c r="CJ474" s="849"/>
      <c r="CK474" s="849"/>
      <c r="CL474" s="849"/>
      <c r="CM474" s="849"/>
      <c r="CN474" s="849"/>
      <c r="CO474" s="849"/>
      <c r="CR474" s="849"/>
      <c r="CS474" s="849"/>
      <c r="CT474" s="849"/>
      <c r="CU474" s="849"/>
      <c r="CV474" s="849"/>
      <c r="CW474" s="849"/>
      <c r="CX474" s="849"/>
      <c r="CY474" s="849"/>
      <c r="CZ474" s="849"/>
      <c r="DA474" s="849"/>
      <c r="DB474" s="849"/>
      <c r="DC474" s="849"/>
      <c r="DD474" s="849"/>
      <c r="DE474" s="849"/>
      <c r="DF474" s="849"/>
      <c r="DG474" s="849"/>
      <c r="DH474" s="849"/>
      <c r="DI474" s="849"/>
      <c r="DJ474" s="849"/>
      <c r="DK474" s="849"/>
      <c r="DL474" s="849"/>
      <c r="DM474" s="849"/>
      <c r="DN474" s="849"/>
      <c r="DO474" s="849"/>
      <c r="DP474" s="849"/>
      <c r="DQ474" s="849"/>
      <c r="DR474" s="849"/>
      <c r="DS474" s="849"/>
      <c r="DT474" s="849"/>
      <c r="DU474" s="849"/>
      <c r="DV474" s="849"/>
      <c r="DW474" s="849"/>
      <c r="DX474" s="849"/>
      <c r="DY474" s="849"/>
      <c r="DZ474" s="849"/>
      <c r="EA474" s="849"/>
      <c r="EB474" s="849"/>
      <c r="EC474" s="849"/>
      <c r="ED474" s="849"/>
      <c r="EE474" s="849"/>
      <c r="EF474" s="849"/>
      <c r="EG474" s="849"/>
      <c r="EH474" s="849"/>
      <c r="EI474" s="849"/>
      <c r="EJ474" s="849"/>
      <c r="EL474" s="265"/>
    </row>
    <row r="475" spans="2:142" s="846" customFormat="1" ht="11.4" hidden="1">
      <c r="B475" s="835"/>
      <c r="C475" s="778"/>
      <c r="D475" s="835"/>
      <c r="G475" s="1062"/>
      <c r="H475" s="1055"/>
      <c r="I475" s="1055"/>
      <c r="J475" s="1055"/>
      <c r="K475" s="1055"/>
      <c r="L475" s="1055"/>
      <c r="M475" s="1055"/>
      <c r="N475" s="1055"/>
      <c r="O475" s="1055"/>
      <c r="P475" s="1055"/>
      <c r="AW475" s="849"/>
      <c r="CB475" s="849"/>
      <c r="CC475" s="849"/>
      <c r="CD475" s="849"/>
      <c r="CE475" s="849"/>
      <c r="CF475" s="849"/>
      <c r="CG475" s="849"/>
      <c r="CH475" s="849"/>
      <c r="CI475" s="849"/>
      <c r="CJ475" s="849"/>
      <c r="CK475" s="849"/>
      <c r="CL475" s="849"/>
      <c r="CM475" s="849"/>
      <c r="CN475" s="849"/>
      <c r="CO475" s="849"/>
      <c r="CQ475" s="879"/>
      <c r="CR475" s="849"/>
      <c r="CS475" s="849"/>
      <c r="CT475" s="849"/>
      <c r="CU475" s="849"/>
      <c r="CV475" s="849"/>
      <c r="CW475" s="849"/>
      <c r="CX475" s="849"/>
      <c r="CY475" s="849"/>
      <c r="CZ475" s="849"/>
      <c r="DA475" s="849"/>
      <c r="DB475" s="849"/>
      <c r="DC475" s="849"/>
      <c r="DD475" s="849"/>
      <c r="DE475" s="849"/>
      <c r="DF475" s="849"/>
      <c r="DG475" s="849"/>
      <c r="DH475" s="849"/>
      <c r="DI475" s="849"/>
      <c r="DJ475" s="849"/>
      <c r="DK475" s="849"/>
      <c r="DL475" s="849"/>
      <c r="DM475" s="849"/>
      <c r="DN475" s="849"/>
      <c r="DO475" s="849"/>
      <c r="DP475" s="849"/>
      <c r="DQ475" s="849"/>
      <c r="DR475" s="849"/>
      <c r="DS475" s="849"/>
      <c r="DT475" s="849"/>
      <c r="DU475" s="849"/>
      <c r="DV475" s="849"/>
      <c r="DW475" s="849"/>
      <c r="DX475" s="849"/>
      <c r="DY475" s="849"/>
      <c r="DZ475" s="849"/>
      <c r="EA475" s="849"/>
      <c r="EB475" s="849"/>
      <c r="EC475" s="849"/>
      <c r="ED475" s="849"/>
      <c r="EE475" s="849"/>
      <c r="EF475" s="849"/>
      <c r="EG475" s="849"/>
      <c r="EH475" s="849"/>
      <c r="EI475" s="849"/>
      <c r="EJ475" s="849"/>
      <c r="EL475" s="246"/>
    </row>
    <row r="476" spans="2:142" s="846" customFormat="1" ht="11.4" hidden="1">
      <c r="B476" s="835"/>
      <c r="C476" s="778"/>
      <c r="D476" s="835"/>
      <c r="G476" s="1062"/>
      <c r="H476" s="1055"/>
      <c r="I476" s="1055"/>
      <c r="J476" s="1079" t="s">
        <v>296</v>
      </c>
      <c r="K476" s="1079" t="s">
        <v>297</v>
      </c>
      <c r="L476" s="1079" t="s">
        <v>298</v>
      </c>
      <c r="M476" s="1080" t="s">
        <v>584</v>
      </c>
      <c r="N476" s="1076"/>
      <c r="O476" s="1055"/>
      <c r="P476" s="1055"/>
      <c r="AW476" s="849"/>
      <c r="CB476" s="849"/>
      <c r="CC476" s="849"/>
      <c r="CD476" s="849"/>
      <c r="CE476" s="849"/>
      <c r="CF476" s="849"/>
      <c r="CG476" s="849"/>
      <c r="CH476" s="849"/>
      <c r="CI476" s="849"/>
      <c r="CJ476" s="849"/>
      <c r="CK476" s="849"/>
      <c r="CL476" s="849"/>
      <c r="CM476" s="849"/>
      <c r="CN476" s="849"/>
      <c r="CO476" s="849"/>
      <c r="CQ476" s="879"/>
      <c r="CR476" s="849"/>
      <c r="CS476" s="849"/>
      <c r="CT476" s="849"/>
      <c r="CU476" s="849"/>
      <c r="CV476" s="849"/>
      <c r="CW476" s="849"/>
      <c r="CX476" s="849"/>
      <c r="CY476" s="849"/>
      <c r="CZ476" s="849"/>
      <c r="DA476" s="849"/>
      <c r="DB476" s="849"/>
      <c r="DC476" s="849"/>
      <c r="DD476" s="849"/>
      <c r="DE476" s="849"/>
      <c r="DF476" s="849"/>
      <c r="DG476" s="849"/>
      <c r="DH476" s="849"/>
      <c r="DI476" s="849"/>
      <c r="DJ476" s="849"/>
      <c r="DK476" s="849"/>
      <c r="DL476" s="849"/>
      <c r="DM476" s="849"/>
      <c r="DN476" s="849"/>
      <c r="DO476" s="849"/>
      <c r="DP476" s="849"/>
      <c r="DQ476" s="849"/>
      <c r="DR476" s="849"/>
      <c r="DS476" s="849"/>
      <c r="DT476" s="849"/>
      <c r="DU476" s="849"/>
      <c r="DV476" s="849"/>
      <c r="DW476" s="849"/>
      <c r="DX476" s="849"/>
      <c r="DY476" s="849"/>
      <c r="DZ476" s="849"/>
      <c r="EA476" s="849"/>
      <c r="EB476" s="849"/>
      <c r="EC476" s="849"/>
      <c r="ED476" s="849"/>
      <c r="EE476" s="849"/>
      <c r="EF476" s="849"/>
      <c r="EG476" s="849"/>
      <c r="EH476" s="849"/>
      <c r="EI476" s="849"/>
      <c r="EJ476" s="849"/>
      <c r="EL476" s="246"/>
    </row>
    <row r="477" spans="2:142" s="846" customFormat="1" ht="11.4" hidden="1">
      <c r="B477" s="835"/>
      <c r="C477" s="778"/>
      <c r="D477" s="835"/>
      <c r="F477" s="849"/>
      <c r="G477" s="1050" t="s">
        <v>16</v>
      </c>
      <c r="H477" s="1050"/>
      <c r="I477" s="1049"/>
      <c r="J477" s="1076" t="e">
        <f>-L456</f>
        <v>#REF!</v>
      </c>
      <c r="K477" s="1076" t="e">
        <f>+J477*0.12</f>
        <v>#REF!</v>
      </c>
      <c r="L477" s="1076" t="e">
        <f>+J477+K477</f>
        <v>#REF!</v>
      </c>
      <c r="M477" s="1076"/>
      <c r="N477" s="1076"/>
      <c r="O477" s="1049"/>
      <c r="P477" s="1050"/>
      <c r="Q477" s="849"/>
      <c r="R477" s="849"/>
      <c r="T477" s="849"/>
      <c r="U477" s="849"/>
      <c r="V477" s="849"/>
      <c r="W477" s="849"/>
      <c r="X477" s="849"/>
      <c r="Y477" s="849"/>
      <c r="Z477" s="849"/>
      <c r="AA477" s="849"/>
      <c r="AB477" s="849"/>
      <c r="AC477" s="849"/>
      <c r="AD477" s="849"/>
      <c r="AE477" s="849"/>
      <c r="AF477" s="849"/>
      <c r="AG477" s="849"/>
      <c r="AH477" s="849"/>
      <c r="AI477" s="849"/>
      <c r="AJ477" s="849"/>
      <c r="AK477" s="849"/>
      <c r="AL477" s="849"/>
      <c r="AM477" s="849"/>
      <c r="AN477" s="849"/>
      <c r="AO477" s="849"/>
      <c r="AP477" s="849"/>
      <c r="AQ477" s="849"/>
      <c r="AR477" s="849"/>
      <c r="AS477" s="849"/>
      <c r="AT477" s="849"/>
      <c r="AU477" s="849"/>
      <c r="AW477" s="849"/>
      <c r="BK477" s="849"/>
      <c r="BL477" s="849"/>
      <c r="BM477" s="849"/>
      <c r="BN477" s="849"/>
      <c r="BO477" s="849"/>
      <c r="BP477" s="849"/>
      <c r="BQ477" s="849"/>
      <c r="BR477" s="849"/>
      <c r="BS477" s="849"/>
      <c r="BT477" s="849"/>
      <c r="BU477" s="849"/>
      <c r="BV477" s="849"/>
      <c r="BW477" s="849"/>
      <c r="BX477" s="849"/>
      <c r="BY477" s="849"/>
      <c r="BZ477" s="849"/>
      <c r="CA477" s="849"/>
      <c r="CB477" s="849"/>
      <c r="CC477" s="849"/>
      <c r="CD477" s="849"/>
      <c r="CE477" s="849"/>
      <c r="CF477" s="849"/>
      <c r="CG477" s="849"/>
      <c r="CH477" s="849"/>
      <c r="CI477" s="849"/>
      <c r="CJ477" s="849"/>
      <c r="CK477" s="849"/>
      <c r="CL477" s="849"/>
      <c r="CM477" s="849"/>
      <c r="CN477" s="849"/>
      <c r="CO477" s="849"/>
      <c r="CR477" s="849"/>
      <c r="CS477" s="849"/>
      <c r="CT477" s="849"/>
      <c r="CU477" s="849"/>
      <c r="CV477" s="849"/>
      <c r="CW477" s="849"/>
      <c r="CX477" s="849"/>
      <c r="CY477" s="849"/>
      <c r="CZ477" s="849"/>
      <c r="DA477" s="849"/>
      <c r="DB477" s="849"/>
      <c r="DC477" s="849"/>
      <c r="DD477" s="849"/>
      <c r="DE477" s="849"/>
      <c r="DF477" s="849"/>
      <c r="DG477" s="849"/>
      <c r="DH477" s="849"/>
      <c r="DI477" s="849"/>
      <c r="DJ477" s="849"/>
      <c r="DK477" s="849"/>
      <c r="DL477" s="849"/>
      <c r="DM477" s="849"/>
      <c r="DN477" s="849"/>
      <c r="DO477" s="849"/>
      <c r="DP477" s="849"/>
      <c r="DQ477" s="849"/>
      <c r="DR477" s="849"/>
      <c r="DS477" s="849"/>
      <c r="DT477" s="849"/>
      <c r="DU477" s="849"/>
      <c r="DV477" s="849"/>
      <c r="DW477" s="849"/>
      <c r="DX477" s="849"/>
      <c r="DY477" s="849"/>
      <c r="DZ477" s="849"/>
      <c r="EA477" s="849"/>
      <c r="EB477" s="849"/>
      <c r="EC477" s="849"/>
      <c r="ED477" s="849"/>
      <c r="EE477" s="849"/>
      <c r="EF477" s="849"/>
      <c r="EG477" s="849"/>
      <c r="EH477" s="849"/>
      <c r="EI477" s="849"/>
      <c r="EJ477" s="849"/>
      <c r="EL477" s="265"/>
    </row>
    <row r="478" spans="2:142" s="846" customFormat="1" ht="11.4" hidden="1">
      <c r="B478" s="835"/>
      <c r="C478" s="778"/>
      <c r="D478" s="835"/>
      <c r="F478" s="849"/>
      <c r="G478" s="1050" t="s">
        <v>299</v>
      </c>
      <c r="H478" s="1050"/>
      <c r="I478" s="1049"/>
      <c r="J478" s="1076" t="e">
        <f>-N456</f>
        <v>#REF!</v>
      </c>
      <c r="K478" s="1076" t="e">
        <f>+J478*0.12</f>
        <v>#REF!</v>
      </c>
      <c r="L478" s="1076" t="e">
        <f>+J478+K478</f>
        <v>#REF!</v>
      </c>
      <c r="M478" s="1076"/>
      <c r="N478" s="1076"/>
      <c r="O478" s="1049"/>
      <c r="P478" s="1050"/>
      <c r="Q478" s="849"/>
      <c r="R478" s="849"/>
      <c r="T478" s="849"/>
      <c r="U478" s="849"/>
      <c r="V478" s="849"/>
      <c r="W478" s="849"/>
      <c r="X478" s="849"/>
      <c r="Y478" s="849"/>
      <c r="Z478" s="849"/>
      <c r="AA478" s="849"/>
      <c r="AB478" s="849"/>
      <c r="AC478" s="849"/>
      <c r="AD478" s="849"/>
      <c r="AE478" s="849"/>
      <c r="AF478" s="849"/>
      <c r="AG478" s="849"/>
      <c r="AH478" s="849"/>
      <c r="AI478" s="849"/>
      <c r="AJ478" s="849"/>
      <c r="AK478" s="849"/>
      <c r="AL478" s="849"/>
      <c r="AM478" s="849"/>
      <c r="AN478" s="849"/>
      <c r="AO478" s="849"/>
      <c r="AP478" s="849"/>
      <c r="AQ478" s="849"/>
      <c r="AR478" s="849"/>
      <c r="AS478" s="849"/>
      <c r="AT478" s="849"/>
      <c r="AU478" s="849"/>
      <c r="AW478" s="849"/>
      <c r="BK478" s="849"/>
      <c r="BL478" s="849"/>
      <c r="BM478" s="849"/>
      <c r="BN478" s="849"/>
      <c r="BO478" s="849"/>
      <c r="BP478" s="849"/>
      <c r="BQ478" s="849"/>
      <c r="BR478" s="849"/>
      <c r="BS478" s="849"/>
      <c r="BT478" s="849"/>
      <c r="BU478" s="849"/>
      <c r="BV478" s="849"/>
      <c r="BW478" s="849"/>
      <c r="BX478" s="849"/>
      <c r="BY478" s="849"/>
      <c r="BZ478" s="849"/>
      <c r="CA478" s="849"/>
      <c r="CB478" s="849"/>
      <c r="CC478" s="849"/>
      <c r="CD478" s="849"/>
      <c r="CE478" s="849"/>
      <c r="CF478" s="849"/>
      <c r="CG478" s="849"/>
      <c r="CH478" s="849"/>
      <c r="CI478" s="849"/>
      <c r="CJ478" s="849"/>
      <c r="CK478" s="849"/>
      <c r="CL478" s="849"/>
      <c r="CM478" s="849"/>
      <c r="CN478" s="849"/>
      <c r="CO478" s="849"/>
      <c r="CR478" s="849"/>
      <c r="CS478" s="849"/>
      <c r="CT478" s="849"/>
      <c r="CU478" s="849"/>
      <c r="CV478" s="849"/>
      <c r="CW478" s="849"/>
      <c r="CX478" s="849"/>
      <c r="CY478" s="849"/>
      <c r="CZ478" s="849"/>
      <c r="DA478" s="849"/>
      <c r="DB478" s="849"/>
      <c r="DC478" s="849"/>
      <c r="DD478" s="849"/>
      <c r="DE478" s="849"/>
      <c r="DF478" s="849"/>
      <c r="DG478" s="849"/>
      <c r="DH478" s="849"/>
      <c r="DI478" s="849"/>
      <c r="DJ478" s="849"/>
      <c r="DK478" s="849"/>
      <c r="DL478" s="849"/>
      <c r="DM478" s="849"/>
      <c r="DN478" s="849"/>
      <c r="DO478" s="849"/>
      <c r="DP478" s="849"/>
      <c r="DQ478" s="849"/>
      <c r="DR478" s="849"/>
      <c r="DS478" s="849"/>
      <c r="DT478" s="849"/>
      <c r="DU478" s="849"/>
      <c r="DV478" s="849"/>
      <c r="DW478" s="849"/>
      <c r="DX478" s="849"/>
      <c r="DY478" s="849"/>
      <c r="DZ478" s="849"/>
      <c r="EA478" s="849"/>
      <c r="EB478" s="849"/>
      <c r="EC478" s="849"/>
      <c r="ED478" s="849"/>
      <c r="EE478" s="849"/>
      <c r="EF478" s="849"/>
      <c r="EG478" s="849"/>
      <c r="EH478" s="849"/>
      <c r="EI478" s="849"/>
      <c r="EJ478" s="849"/>
      <c r="EL478" s="265"/>
    </row>
    <row r="479" spans="2:142" s="846" customFormat="1" ht="11.4" hidden="1">
      <c r="B479" s="835"/>
      <c r="C479" s="778"/>
      <c r="D479" s="835"/>
      <c r="F479" s="849"/>
      <c r="G479" s="849"/>
      <c r="H479" s="849"/>
      <c r="I479" s="942"/>
      <c r="J479" s="1076"/>
      <c r="K479" s="1076"/>
      <c r="L479" s="1076"/>
      <c r="M479" s="1076"/>
      <c r="N479" s="1076"/>
      <c r="O479" s="942"/>
      <c r="P479" s="849"/>
      <c r="Q479" s="849"/>
      <c r="R479" s="849"/>
      <c r="T479" s="849"/>
      <c r="U479" s="849"/>
      <c r="V479" s="849"/>
      <c r="W479" s="849"/>
      <c r="X479" s="849"/>
      <c r="Y479" s="849"/>
      <c r="Z479" s="849"/>
      <c r="AA479" s="849"/>
      <c r="AB479" s="849"/>
      <c r="AC479" s="849"/>
      <c r="AD479" s="849"/>
      <c r="AE479" s="849"/>
      <c r="AF479" s="849"/>
      <c r="AG479" s="849"/>
      <c r="AH479" s="849"/>
      <c r="AI479" s="849"/>
      <c r="AJ479" s="849"/>
      <c r="AK479" s="849"/>
      <c r="AL479" s="849"/>
      <c r="AM479" s="849"/>
      <c r="AN479" s="849"/>
      <c r="AO479" s="849"/>
      <c r="AP479" s="849"/>
      <c r="AQ479" s="849"/>
      <c r="AR479" s="849"/>
      <c r="AS479" s="849"/>
      <c r="AT479" s="849"/>
      <c r="AU479" s="849"/>
      <c r="AW479" s="849"/>
      <c r="BK479" s="849"/>
      <c r="BL479" s="849"/>
      <c r="BM479" s="849"/>
      <c r="BN479" s="849"/>
      <c r="BO479" s="849"/>
      <c r="BP479" s="849"/>
      <c r="BQ479" s="849"/>
      <c r="BR479" s="849"/>
      <c r="BS479" s="849"/>
      <c r="BT479" s="849"/>
      <c r="BU479" s="849"/>
      <c r="BV479" s="849"/>
      <c r="BW479" s="849"/>
      <c r="BX479" s="849"/>
      <c r="BY479" s="849"/>
      <c r="BZ479" s="849"/>
      <c r="CA479" s="849"/>
      <c r="CB479" s="849"/>
      <c r="CC479" s="849"/>
      <c r="CD479" s="849"/>
      <c r="CE479" s="849"/>
      <c r="CF479" s="849"/>
      <c r="CG479" s="849"/>
      <c r="CH479" s="849"/>
      <c r="CI479" s="849"/>
      <c r="CJ479" s="849"/>
      <c r="CK479" s="849"/>
      <c r="CL479" s="849"/>
      <c r="CM479" s="849"/>
      <c r="CN479" s="849"/>
      <c r="CO479" s="849"/>
      <c r="CR479" s="849"/>
      <c r="CS479" s="849"/>
      <c r="CT479" s="849"/>
      <c r="CU479" s="849"/>
      <c r="CV479" s="849"/>
      <c r="CW479" s="849"/>
      <c r="CX479" s="849"/>
      <c r="CY479" s="849"/>
      <c r="CZ479" s="849"/>
      <c r="DA479" s="849"/>
      <c r="DB479" s="849"/>
      <c r="DC479" s="849"/>
      <c r="DD479" s="849"/>
      <c r="DE479" s="849"/>
      <c r="DF479" s="849"/>
      <c r="DG479" s="849"/>
      <c r="DH479" s="849"/>
      <c r="DI479" s="849"/>
      <c r="DJ479" s="849"/>
      <c r="DK479" s="849"/>
      <c r="DL479" s="849"/>
      <c r="DM479" s="849"/>
      <c r="DN479" s="849"/>
      <c r="DO479" s="849"/>
      <c r="DP479" s="849"/>
      <c r="DQ479" s="849"/>
      <c r="DR479" s="849"/>
      <c r="DS479" s="849"/>
      <c r="DT479" s="849"/>
      <c r="DU479" s="849"/>
      <c r="DV479" s="849"/>
      <c r="DW479" s="849"/>
      <c r="DX479" s="849"/>
      <c r="DY479" s="849"/>
      <c r="DZ479" s="849"/>
      <c r="EA479" s="849"/>
      <c r="EB479" s="849"/>
      <c r="EC479" s="849"/>
      <c r="ED479" s="849"/>
      <c r="EE479" s="849"/>
      <c r="EF479" s="849"/>
      <c r="EG479" s="849"/>
      <c r="EH479" s="849"/>
      <c r="EI479" s="849"/>
      <c r="EJ479" s="849"/>
      <c r="EL479" s="265"/>
    </row>
    <row r="480" spans="2:142" s="846" customFormat="1" ht="11.4" hidden="1">
      <c r="B480" s="835"/>
      <c r="C480" s="778"/>
      <c r="D480" s="835"/>
      <c r="F480" s="849"/>
      <c r="G480" s="849"/>
      <c r="H480" s="849"/>
      <c r="I480" s="1081"/>
      <c r="J480" s="1076"/>
      <c r="K480" s="1076"/>
      <c r="L480" s="1076"/>
      <c r="M480" s="1076"/>
      <c r="N480" s="1076"/>
      <c r="O480" s="942"/>
      <c r="P480" s="849"/>
      <c r="Q480" s="849"/>
      <c r="R480" s="849"/>
      <c r="T480" s="849"/>
      <c r="U480" s="849"/>
      <c r="V480" s="849"/>
      <c r="W480" s="849"/>
      <c r="X480" s="849"/>
      <c r="Y480" s="849"/>
      <c r="Z480" s="849"/>
      <c r="AA480" s="849"/>
      <c r="AB480" s="849"/>
      <c r="AC480" s="849"/>
      <c r="AD480" s="849"/>
      <c r="AE480" s="849"/>
      <c r="AF480" s="849"/>
      <c r="AG480" s="849"/>
      <c r="AH480" s="849"/>
      <c r="AI480" s="849"/>
      <c r="AJ480" s="849"/>
      <c r="AK480" s="849"/>
      <c r="AL480" s="849"/>
      <c r="AM480" s="849"/>
      <c r="AN480" s="849"/>
      <c r="AO480" s="849"/>
      <c r="AP480" s="849"/>
      <c r="AQ480" s="849"/>
      <c r="AR480" s="849"/>
      <c r="AS480" s="849"/>
      <c r="AT480" s="849"/>
      <c r="AU480" s="849"/>
      <c r="AW480" s="849"/>
      <c r="BK480" s="849"/>
      <c r="BL480" s="849"/>
      <c r="BM480" s="849"/>
      <c r="BN480" s="849"/>
      <c r="BO480" s="849"/>
      <c r="BP480" s="849"/>
      <c r="BQ480" s="849"/>
      <c r="BR480" s="849"/>
      <c r="BS480" s="849"/>
      <c r="BT480" s="849"/>
      <c r="BU480" s="849"/>
      <c r="BV480" s="849"/>
      <c r="BW480" s="849"/>
      <c r="BX480" s="849"/>
      <c r="BY480" s="849"/>
      <c r="BZ480" s="849"/>
      <c r="CA480" s="849"/>
      <c r="CB480" s="849"/>
      <c r="CC480" s="849"/>
      <c r="CD480" s="849"/>
      <c r="CE480" s="849"/>
      <c r="CF480" s="849"/>
      <c r="CG480" s="849"/>
      <c r="CH480" s="849"/>
      <c r="CI480" s="849"/>
      <c r="CJ480" s="849"/>
      <c r="CK480" s="849"/>
      <c r="CL480" s="849"/>
      <c r="CM480" s="849"/>
      <c r="CN480" s="849"/>
      <c r="CO480" s="849"/>
      <c r="CR480" s="849"/>
      <c r="CS480" s="849"/>
      <c r="CT480" s="849"/>
      <c r="CU480" s="849"/>
      <c r="CV480" s="849"/>
      <c r="CW480" s="849"/>
      <c r="CX480" s="849"/>
      <c r="CY480" s="849"/>
      <c r="CZ480" s="849"/>
      <c r="DA480" s="849"/>
      <c r="DB480" s="849"/>
      <c r="DC480" s="849"/>
      <c r="DD480" s="849"/>
      <c r="DE480" s="849"/>
      <c r="DF480" s="849"/>
      <c r="DG480" s="849"/>
      <c r="DH480" s="849"/>
      <c r="DI480" s="849"/>
      <c r="DJ480" s="849"/>
      <c r="DK480" s="849"/>
      <c r="DL480" s="849"/>
      <c r="DM480" s="849"/>
      <c r="DN480" s="849"/>
      <c r="DO480" s="849"/>
      <c r="DP480" s="849"/>
      <c r="DQ480" s="849"/>
      <c r="DR480" s="849"/>
      <c r="DS480" s="849"/>
      <c r="DT480" s="849"/>
      <c r="DU480" s="849"/>
      <c r="DV480" s="849"/>
      <c r="DW480" s="849"/>
      <c r="DX480" s="849"/>
      <c r="DY480" s="849"/>
      <c r="DZ480" s="849"/>
      <c r="EA480" s="849"/>
      <c r="EB480" s="849"/>
      <c r="EC480" s="849"/>
      <c r="ED480" s="849"/>
      <c r="EE480" s="849"/>
      <c r="EF480" s="849"/>
      <c r="EG480" s="849"/>
      <c r="EH480" s="849"/>
      <c r="EI480" s="849"/>
      <c r="EJ480" s="849"/>
      <c r="EL480" s="265"/>
    </row>
    <row r="482" spans="3:140" ht="10.8" thickBot="1">
      <c r="F482" s="770"/>
      <c r="G482" s="770"/>
      <c r="H482" s="770"/>
      <c r="I482" s="770"/>
      <c r="J482" s="770"/>
      <c r="K482" s="770"/>
      <c r="L482" s="770"/>
      <c r="M482" s="770"/>
      <c r="AW482" s="1784" t="s">
        <v>585</v>
      </c>
      <c r="AX482" s="1784"/>
      <c r="AY482" s="1784"/>
      <c r="AZ482" s="1784"/>
      <c r="BA482" s="1784"/>
      <c r="BB482" s="1784"/>
      <c r="BC482" s="1784"/>
      <c r="BD482" s="1784"/>
      <c r="BE482" s="1784"/>
      <c r="BF482" s="1784" t="s">
        <v>585</v>
      </c>
      <c r="BG482" s="1784"/>
      <c r="BH482" s="1784"/>
      <c r="BI482" s="1784"/>
      <c r="BJ482" s="1784"/>
      <c r="BK482" s="1784"/>
      <c r="BL482" s="1784"/>
      <c r="BM482" s="1784"/>
      <c r="BN482" s="1784"/>
      <c r="BO482" s="1784" t="s">
        <v>585</v>
      </c>
      <c r="BP482" s="1784"/>
      <c r="BQ482" s="1784"/>
      <c r="BR482" s="1784"/>
      <c r="BS482" s="1784"/>
      <c r="BT482" s="1784"/>
      <c r="BU482" s="1784"/>
      <c r="BV482" s="1784"/>
      <c r="BW482" s="1784"/>
      <c r="BX482" s="1784" t="s">
        <v>585</v>
      </c>
      <c r="BY482" s="1784"/>
      <c r="BZ482" s="1784"/>
      <c r="CA482" s="1784"/>
      <c r="CB482" s="1784"/>
      <c r="CC482" s="1784"/>
      <c r="CD482" s="1784"/>
      <c r="CE482" s="1784"/>
      <c r="CF482" s="1784"/>
      <c r="CG482" s="1784" t="s">
        <v>585</v>
      </c>
      <c r="CH482" s="1784"/>
      <c r="CI482" s="1784"/>
      <c r="CJ482" s="1784"/>
      <c r="CK482" s="1784"/>
      <c r="CL482" s="1784"/>
      <c r="CM482" s="1784"/>
      <c r="CN482" s="1784"/>
      <c r="CO482" s="1784"/>
    </row>
    <row r="483" spans="3:140">
      <c r="F483" s="770"/>
      <c r="G483" s="770"/>
      <c r="H483" s="770"/>
      <c r="I483" s="770"/>
      <c r="J483" s="770"/>
      <c r="K483" s="770"/>
      <c r="L483" s="770"/>
      <c r="M483" s="770"/>
      <c r="AW483" s="1082" t="s">
        <v>352</v>
      </c>
      <c r="AX483" s="1083" t="s">
        <v>353</v>
      </c>
      <c r="AY483" s="1083" t="s">
        <v>354</v>
      </c>
      <c r="AZ483" s="1084" t="s">
        <v>355</v>
      </c>
      <c r="BA483" s="1084" t="s">
        <v>354</v>
      </c>
      <c r="BB483" s="1084" t="s">
        <v>355</v>
      </c>
      <c r="BC483" s="1085" t="s">
        <v>356</v>
      </c>
      <c r="BD483" s="1085" t="s">
        <v>357</v>
      </c>
      <c r="BE483" s="1086" t="s">
        <v>9</v>
      </c>
      <c r="BF483" s="1082" t="s">
        <v>352</v>
      </c>
      <c r="BG483" s="1083" t="s">
        <v>353</v>
      </c>
      <c r="BH483" s="1083" t="s">
        <v>354</v>
      </c>
      <c r="BI483" s="1084" t="s">
        <v>355</v>
      </c>
      <c r="BJ483" s="1084" t="s">
        <v>354</v>
      </c>
      <c r="BK483" s="1084" t="s">
        <v>355</v>
      </c>
      <c r="BL483" s="1085" t="s">
        <v>356</v>
      </c>
      <c r="BM483" s="1085" t="s">
        <v>357</v>
      </c>
      <c r="BN483" s="1086" t="s">
        <v>9</v>
      </c>
      <c r="BO483" s="1082" t="s">
        <v>352</v>
      </c>
      <c r="BP483" s="1083" t="s">
        <v>353</v>
      </c>
      <c r="BQ483" s="1083" t="s">
        <v>354</v>
      </c>
      <c r="BR483" s="1084" t="s">
        <v>355</v>
      </c>
      <c r="BS483" s="1084" t="s">
        <v>354</v>
      </c>
      <c r="BT483" s="1084" t="s">
        <v>355</v>
      </c>
      <c r="BU483" s="1085" t="s">
        <v>356</v>
      </c>
      <c r="BV483" s="1085" t="s">
        <v>357</v>
      </c>
      <c r="BW483" s="1086" t="s">
        <v>9</v>
      </c>
      <c r="BX483" s="1082" t="s">
        <v>352</v>
      </c>
      <c r="BY483" s="1083" t="s">
        <v>353</v>
      </c>
      <c r="BZ483" s="1083" t="s">
        <v>354</v>
      </c>
      <c r="CA483" s="1084" t="s">
        <v>355</v>
      </c>
      <c r="CB483" s="1084" t="s">
        <v>354</v>
      </c>
      <c r="CC483" s="1084" t="s">
        <v>355</v>
      </c>
      <c r="CD483" s="1085" t="s">
        <v>356</v>
      </c>
      <c r="CE483" s="1085" t="s">
        <v>357</v>
      </c>
      <c r="CF483" s="1086" t="s">
        <v>9</v>
      </c>
      <c r="CG483" s="1082" t="s">
        <v>352</v>
      </c>
      <c r="CH483" s="1083" t="s">
        <v>353</v>
      </c>
      <c r="CI483" s="1083" t="s">
        <v>354</v>
      </c>
      <c r="CJ483" s="1084" t="s">
        <v>355</v>
      </c>
      <c r="CK483" s="1084" t="s">
        <v>354</v>
      </c>
      <c r="CL483" s="1084" t="s">
        <v>355</v>
      </c>
      <c r="CM483" s="1085" t="s">
        <v>356</v>
      </c>
      <c r="CN483" s="1085" t="s">
        <v>357</v>
      </c>
      <c r="CO483" s="1087" t="s">
        <v>9</v>
      </c>
    </row>
    <row r="484" spans="3:140">
      <c r="AW484" s="1088" t="s">
        <v>369</v>
      </c>
      <c r="AX484" s="1089" t="s">
        <v>370</v>
      </c>
      <c r="AY484" s="1089" t="s">
        <v>371</v>
      </c>
      <c r="AZ484" s="1089" t="s">
        <v>586</v>
      </c>
      <c r="BA484" s="1089" t="s">
        <v>372</v>
      </c>
      <c r="BB484" s="1089" t="s">
        <v>587</v>
      </c>
      <c r="BC484" s="1090" t="s">
        <v>373</v>
      </c>
      <c r="BD484" s="1090" t="s">
        <v>374</v>
      </c>
      <c r="BE484" s="1091"/>
      <c r="BF484" s="1088" t="s">
        <v>369</v>
      </c>
      <c r="BG484" s="1089" t="s">
        <v>370</v>
      </c>
      <c r="BH484" s="1089" t="s">
        <v>371</v>
      </c>
      <c r="BI484" s="1089" t="s">
        <v>586</v>
      </c>
      <c r="BJ484" s="1089" t="s">
        <v>372</v>
      </c>
      <c r="BK484" s="1089" t="s">
        <v>587</v>
      </c>
      <c r="BL484" s="1090" t="s">
        <v>373</v>
      </c>
      <c r="BM484" s="1090" t="s">
        <v>374</v>
      </c>
      <c r="BN484" s="1091"/>
      <c r="BO484" s="1088" t="s">
        <v>369</v>
      </c>
      <c r="BP484" s="1089" t="s">
        <v>370</v>
      </c>
      <c r="BQ484" s="1089" t="s">
        <v>371</v>
      </c>
      <c r="BR484" s="1089" t="s">
        <v>586</v>
      </c>
      <c r="BS484" s="1089" t="s">
        <v>372</v>
      </c>
      <c r="BT484" s="1089" t="s">
        <v>587</v>
      </c>
      <c r="BU484" s="1090" t="s">
        <v>373</v>
      </c>
      <c r="BV484" s="1090" t="s">
        <v>374</v>
      </c>
      <c r="BW484" s="1091"/>
      <c r="BX484" s="1088" t="s">
        <v>369</v>
      </c>
      <c r="BY484" s="1089" t="s">
        <v>370</v>
      </c>
      <c r="BZ484" s="1089" t="s">
        <v>371</v>
      </c>
      <c r="CA484" s="1089" t="s">
        <v>586</v>
      </c>
      <c r="CB484" s="1089" t="s">
        <v>372</v>
      </c>
      <c r="CC484" s="1089" t="s">
        <v>587</v>
      </c>
      <c r="CD484" s="1090" t="s">
        <v>373</v>
      </c>
      <c r="CE484" s="1090" t="s">
        <v>374</v>
      </c>
      <c r="CF484" s="1091"/>
      <c r="CG484" s="1088" t="s">
        <v>369</v>
      </c>
      <c r="CH484" s="1089" t="s">
        <v>370</v>
      </c>
      <c r="CI484" s="1089" t="s">
        <v>371</v>
      </c>
      <c r="CJ484" s="1089" t="s">
        <v>586</v>
      </c>
      <c r="CK484" s="1089" t="s">
        <v>372</v>
      </c>
      <c r="CL484" s="1089" t="s">
        <v>587</v>
      </c>
      <c r="CM484" s="1090" t="s">
        <v>373</v>
      </c>
      <c r="CN484" s="1090" t="s">
        <v>374</v>
      </c>
      <c r="CO484" s="1092"/>
    </row>
    <row r="485" spans="3:140" ht="13.2">
      <c r="C485" s="778">
        <v>1</v>
      </c>
      <c r="D485" s="1093" t="s">
        <v>11</v>
      </c>
    </row>
    <row r="486" spans="3:140" ht="13.2">
      <c r="C486" s="778">
        <v>2</v>
      </c>
      <c r="D486" s="772" t="s">
        <v>12</v>
      </c>
      <c r="AW486" s="779">
        <f t="shared" ref="AW486:CO486" si="6702">+AW24</f>
        <v>5500</v>
      </c>
      <c r="AX486" s="779">
        <f t="shared" si="6702"/>
        <v>5750</v>
      </c>
      <c r="AY486" s="779">
        <f t="shared" si="6702"/>
        <v>0</v>
      </c>
      <c r="AZ486" s="779">
        <f t="shared" si="6702"/>
        <v>0</v>
      </c>
      <c r="BA486" s="779">
        <f t="shared" si="6702"/>
        <v>0</v>
      </c>
      <c r="BB486" s="779">
        <f t="shared" si="6702"/>
        <v>0</v>
      </c>
      <c r="BC486" s="779">
        <f t="shared" si="6702"/>
        <v>0</v>
      </c>
      <c r="BD486" s="779">
        <f t="shared" si="6702"/>
        <v>696.85</v>
      </c>
      <c r="BE486" s="779">
        <f t="shared" si="6702"/>
        <v>11946.85</v>
      </c>
      <c r="BF486" s="779">
        <f t="shared" si="6702"/>
        <v>4501.1400000000003</v>
      </c>
      <c r="BG486" s="779">
        <f t="shared" si="6702"/>
        <v>9002.9449999999997</v>
      </c>
      <c r="BH486" s="779">
        <f t="shared" si="6702"/>
        <v>0</v>
      </c>
      <c r="BI486" s="779">
        <f t="shared" si="6702"/>
        <v>0</v>
      </c>
      <c r="BJ486" s="779">
        <f t="shared" si="6702"/>
        <v>0</v>
      </c>
      <c r="BK486" s="779">
        <f t="shared" si="6702"/>
        <v>0</v>
      </c>
      <c r="BL486" s="779">
        <f t="shared" si="6702"/>
        <v>0</v>
      </c>
      <c r="BM486" s="779">
        <f t="shared" si="6702"/>
        <v>570.29443800000001</v>
      </c>
      <c r="BN486" s="779">
        <f t="shared" si="6702"/>
        <v>14074.379438</v>
      </c>
      <c r="BO486" s="779">
        <f t="shared" si="6702"/>
        <v>0</v>
      </c>
      <c r="BP486" s="779">
        <f t="shared" si="6702"/>
        <v>0</v>
      </c>
      <c r="BQ486" s="779">
        <f t="shared" si="6702"/>
        <v>0</v>
      </c>
      <c r="BR486" s="779">
        <f t="shared" si="6702"/>
        <v>0</v>
      </c>
      <c r="BS486" s="779">
        <f t="shared" si="6702"/>
        <v>0</v>
      </c>
      <c r="BT486" s="779">
        <f t="shared" si="6702"/>
        <v>0</v>
      </c>
      <c r="BU486" s="779">
        <f t="shared" si="6702"/>
        <v>0</v>
      </c>
      <c r="BV486" s="779">
        <f t="shared" si="6702"/>
        <v>0</v>
      </c>
      <c r="BW486" s="779">
        <f t="shared" si="6702"/>
        <v>0</v>
      </c>
      <c r="BX486" s="779">
        <f t="shared" si="6702"/>
        <v>0</v>
      </c>
      <c r="BY486" s="779">
        <f t="shared" si="6702"/>
        <v>0</v>
      </c>
      <c r="BZ486" s="779">
        <f t="shared" si="6702"/>
        <v>0</v>
      </c>
      <c r="CA486" s="779">
        <f t="shared" si="6702"/>
        <v>0</v>
      </c>
      <c r="CB486" s="779">
        <f t="shared" si="6702"/>
        <v>0</v>
      </c>
      <c r="CC486" s="779">
        <f t="shared" si="6702"/>
        <v>0</v>
      </c>
      <c r="CD486" s="779">
        <f t="shared" si="6702"/>
        <v>0</v>
      </c>
      <c r="CE486" s="779">
        <f t="shared" si="6702"/>
        <v>0</v>
      </c>
      <c r="CF486" s="779">
        <f t="shared" si="6702"/>
        <v>0</v>
      </c>
      <c r="CG486" s="779">
        <f t="shared" si="6702"/>
        <v>0</v>
      </c>
      <c r="CH486" s="779">
        <f t="shared" si="6702"/>
        <v>0</v>
      </c>
      <c r="CI486" s="779">
        <f t="shared" si="6702"/>
        <v>0</v>
      </c>
      <c r="CJ486" s="779">
        <f t="shared" si="6702"/>
        <v>0</v>
      </c>
      <c r="CK486" s="779">
        <f t="shared" si="6702"/>
        <v>0</v>
      </c>
      <c r="CL486" s="779">
        <f t="shared" si="6702"/>
        <v>0</v>
      </c>
      <c r="CM486" s="779">
        <f t="shared" si="6702"/>
        <v>0</v>
      </c>
      <c r="CN486" s="779">
        <f t="shared" si="6702"/>
        <v>0</v>
      </c>
      <c r="CO486" s="779">
        <f t="shared" si="6702"/>
        <v>0</v>
      </c>
    </row>
    <row r="487" spans="3:140" ht="13.2">
      <c r="C487" s="778">
        <v>3</v>
      </c>
      <c r="D487" s="772" t="s">
        <v>22</v>
      </c>
      <c r="AW487" s="779">
        <f>+AW38+AW43+AW47+AW51+AW31</f>
        <v>10005.700000000001</v>
      </c>
      <c r="AX487" s="779">
        <f>+AX38+AX43+AX47+AX51+AX31</f>
        <v>886.81000000000006</v>
      </c>
      <c r="AY487" s="779">
        <f>+AY38+AY43+AY47+AY51</f>
        <v>0</v>
      </c>
      <c r="AZ487" s="779">
        <f>+AZ38+AZ43+AZ47+AZ51</f>
        <v>0</v>
      </c>
      <c r="BA487" s="779">
        <f t="shared" ref="BA487:CF487" si="6703">+BA38+BA43+BA47+BA51+BA31</f>
        <v>0</v>
      </c>
      <c r="BB487" s="779">
        <f t="shared" si="6703"/>
        <v>0</v>
      </c>
      <c r="BC487" s="779">
        <f t="shared" si="6703"/>
        <v>0</v>
      </c>
      <c r="BD487" s="779">
        <f t="shared" si="6703"/>
        <v>1267.72219</v>
      </c>
      <c r="BE487" s="779">
        <f t="shared" si="6703"/>
        <v>12160.232190000001</v>
      </c>
      <c r="BF487" s="779">
        <f t="shared" si="6703"/>
        <v>4002.28</v>
      </c>
      <c r="BG487" s="779">
        <f t="shared" si="6703"/>
        <v>250.00000000000003</v>
      </c>
      <c r="BH487" s="779">
        <f t="shared" si="6703"/>
        <v>0</v>
      </c>
      <c r="BI487" s="779">
        <f t="shared" si="6703"/>
        <v>0</v>
      </c>
      <c r="BJ487" s="779">
        <f t="shared" si="6703"/>
        <v>0</v>
      </c>
      <c r="BK487" s="779">
        <f t="shared" si="6703"/>
        <v>0</v>
      </c>
      <c r="BL487" s="779">
        <f t="shared" si="6703"/>
        <v>0</v>
      </c>
      <c r="BM487" s="779">
        <f t="shared" si="6703"/>
        <v>507.08887600000003</v>
      </c>
      <c r="BN487" s="779">
        <f t="shared" si="6703"/>
        <v>4759.3688760000005</v>
      </c>
      <c r="BO487" s="779">
        <f t="shared" si="6703"/>
        <v>0</v>
      </c>
      <c r="BP487" s="779">
        <f t="shared" si="6703"/>
        <v>0</v>
      </c>
      <c r="BQ487" s="779">
        <f t="shared" si="6703"/>
        <v>0</v>
      </c>
      <c r="BR487" s="779">
        <f t="shared" si="6703"/>
        <v>0</v>
      </c>
      <c r="BS487" s="779">
        <f t="shared" si="6703"/>
        <v>0</v>
      </c>
      <c r="BT487" s="779">
        <f t="shared" si="6703"/>
        <v>0</v>
      </c>
      <c r="BU487" s="779">
        <f t="shared" si="6703"/>
        <v>0</v>
      </c>
      <c r="BV487" s="779">
        <f t="shared" si="6703"/>
        <v>0</v>
      </c>
      <c r="BW487" s="779">
        <f t="shared" si="6703"/>
        <v>0</v>
      </c>
      <c r="BX487" s="779">
        <f t="shared" si="6703"/>
        <v>0</v>
      </c>
      <c r="BY487" s="779">
        <f t="shared" si="6703"/>
        <v>0</v>
      </c>
      <c r="BZ487" s="779">
        <f t="shared" si="6703"/>
        <v>0</v>
      </c>
      <c r="CA487" s="779">
        <f t="shared" si="6703"/>
        <v>0</v>
      </c>
      <c r="CB487" s="779">
        <f t="shared" si="6703"/>
        <v>0</v>
      </c>
      <c r="CC487" s="779">
        <f t="shared" si="6703"/>
        <v>0</v>
      </c>
      <c r="CD487" s="779">
        <f t="shared" si="6703"/>
        <v>0</v>
      </c>
      <c r="CE487" s="779">
        <f t="shared" si="6703"/>
        <v>0</v>
      </c>
      <c r="CF487" s="779">
        <f t="shared" si="6703"/>
        <v>0</v>
      </c>
      <c r="CG487" s="779">
        <f t="shared" ref="CG487:DL487" si="6704">+CG38+CG43+CG47+CG51+CG31</f>
        <v>0</v>
      </c>
      <c r="CH487" s="779">
        <f t="shared" si="6704"/>
        <v>0</v>
      </c>
      <c r="CI487" s="779">
        <f t="shared" si="6704"/>
        <v>0</v>
      </c>
      <c r="CJ487" s="779">
        <f t="shared" si="6704"/>
        <v>0</v>
      </c>
      <c r="CK487" s="779">
        <f t="shared" si="6704"/>
        <v>0</v>
      </c>
      <c r="CL487" s="779">
        <f t="shared" si="6704"/>
        <v>0</v>
      </c>
      <c r="CM487" s="779">
        <f t="shared" si="6704"/>
        <v>0</v>
      </c>
      <c r="CN487" s="779">
        <f t="shared" si="6704"/>
        <v>0</v>
      </c>
      <c r="CO487" s="779">
        <f t="shared" si="6704"/>
        <v>0</v>
      </c>
      <c r="CP487" s="779">
        <f t="shared" si="6704"/>
        <v>0</v>
      </c>
      <c r="CQ487" s="779">
        <f t="shared" si="6704"/>
        <v>0</v>
      </c>
      <c r="CR487" s="779">
        <f t="shared" si="6704"/>
        <v>10005.700000000001</v>
      </c>
      <c r="CS487" s="779">
        <f t="shared" si="6704"/>
        <v>886.81000000000006</v>
      </c>
      <c r="CT487" s="779">
        <f t="shared" si="6704"/>
        <v>0</v>
      </c>
      <c r="CU487" s="779">
        <f t="shared" si="6704"/>
        <v>0</v>
      </c>
      <c r="CV487" s="779">
        <f t="shared" si="6704"/>
        <v>0</v>
      </c>
      <c r="CW487" s="779">
        <f t="shared" si="6704"/>
        <v>0</v>
      </c>
      <c r="CX487" s="779">
        <f t="shared" si="6704"/>
        <v>0</v>
      </c>
      <c r="CY487" s="779">
        <f t="shared" si="6704"/>
        <v>1267.72219</v>
      </c>
      <c r="CZ487" s="779">
        <f t="shared" si="6704"/>
        <v>12160.232190000001</v>
      </c>
      <c r="DA487" s="779">
        <f t="shared" si="6704"/>
        <v>4002.28</v>
      </c>
      <c r="DB487" s="779">
        <f t="shared" si="6704"/>
        <v>250.00000000000003</v>
      </c>
      <c r="DC487" s="779">
        <f t="shared" si="6704"/>
        <v>0</v>
      </c>
      <c r="DD487" s="779">
        <f t="shared" si="6704"/>
        <v>0</v>
      </c>
      <c r="DE487" s="779">
        <f t="shared" si="6704"/>
        <v>0</v>
      </c>
      <c r="DF487" s="779">
        <f t="shared" si="6704"/>
        <v>0</v>
      </c>
      <c r="DG487" s="779">
        <f t="shared" si="6704"/>
        <v>0</v>
      </c>
      <c r="DH487" s="779">
        <f t="shared" si="6704"/>
        <v>507.08887600000003</v>
      </c>
      <c r="DI487" s="779">
        <f t="shared" si="6704"/>
        <v>4759.3688760000005</v>
      </c>
      <c r="DJ487" s="779">
        <f t="shared" si="6704"/>
        <v>0</v>
      </c>
      <c r="DK487" s="779">
        <f t="shared" si="6704"/>
        <v>0</v>
      </c>
      <c r="DL487" s="779">
        <f t="shared" si="6704"/>
        <v>0</v>
      </c>
      <c r="DM487" s="779">
        <f t="shared" ref="DM487:EJ487" si="6705">+DM38+DM43+DM47+DM51+DM31</f>
        <v>0</v>
      </c>
      <c r="DN487" s="779">
        <f t="shared" si="6705"/>
        <v>0</v>
      </c>
      <c r="DO487" s="779">
        <f t="shared" si="6705"/>
        <v>0</v>
      </c>
      <c r="DP487" s="779">
        <f t="shared" si="6705"/>
        <v>0</v>
      </c>
      <c r="DQ487" s="779">
        <f t="shared" si="6705"/>
        <v>0</v>
      </c>
      <c r="DR487" s="779">
        <f t="shared" si="6705"/>
        <v>0</v>
      </c>
      <c r="DS487" s="779">
        <f t="shared" si="6705"/>
        <v>0</v>
      </c>
      <c r="DT487" s="779">
        <f t="shared" si="6705"/>
        <v>0</v>
      </c>
      <c r="DU487" s="779">
        <f t="shared" si="6705"/>
        <v>0</v>
      </c>
      <c r="DV487" s="779">
        <f t="shared" si="6705"/>
        <v>0</v>
      </c>
      <c r="DW487" s="779">
        <f t="shared" si="6705"/>
        <v>0</v>
      </c>
      <c r="DX487" s="779">
        <f t="shared" si="6705"/>
        <v>0</v>
      </c>
      <c r="DY487" s="779">
        <f t="shared" si="6705"/>
        <v>0</v>
      </c>
      <c r="DZ487" s="779">
        <f t="shared" si="6705"/>
        <v>0</v>
      </c>
      <c r="EA487" s="779">
        <f t="shared" si="6705"/>
        <v>0</v>
      </c>
      <c r="EB487" s="779">
        <f t="shared" si="6705"/>
        <v>0</v>
      </c>
      <c r="EC487" s="779">
        <f t="shared" si="6705"/>
        <v>0</v>
      </c>
      <c r="ED487" s="779">
        <f t="shared" si="6705"/>
        <v>0</v>
      </c>
      <c r="EE487" s="779">
        <f t="shared" si="6705"/>
        <v>0</v>
      </c>
      <c r="EF487" s="779">
        <f t="shared" si="6705"/>
        <v>0</v>
      </c>
      <c r="EG487" s="779">
        <f t="shared" si="6705"/>
        <v>0</v>
      </c>
      <c r="EH487" s="779">
        <f t="shared" si="6705"/>
        <v>0</v>
      </c>
      <c r="EI487" s="779">
        <f t="shared" si="6705"/>
        <v>0</v>
      </c>
      <c r="EJ487" s="779">
        <f t="shared" si="6705"/>
        <v>0</v>
      </c>
    </row>
    <row r="488" spans="3:140" ht="13.2">
      <c r="C488" s="778">
        <f>+C487+1</f>
        <v>4</v>
      </c>
      <c r="D488" s="772" t="s">
        <v>35</v>
      </c>
      <c r="AW488" s="779">
        <f>AW74+AW78+AW82+AW66+AW87</f>
        <v>2425</v>
      </c>
      <c r="AX488" s="779">
        <f>AX74+AX78+AX82+AX66+AX87</f>
        <v>450</v>
      </c>
      <c r="AY488" s="779">
        <f t="shared" ref="AY488:CD488" si="6706">AY74+AY78+AY82+AY66+AY86</f>
        <v>0</v>
      </c>
      <c r="AZ488" s="779">
        <f t="shared" si="6706"/>
        <v>0</v>
      </c>
      <c r="BA488" s="779">
        <f t="shared" si="6706"/>
        <v>0</v>
      </c>
      <c r="BB488" s="779">
        <f t="shared" si="6706"/>
        <v>0</v>
      </c>
      <c r="BC488" s="779">
        <f t="shared" si="6706"/>
        <v>0</v>
      </c>
      <c r="BD488" s="779">
        <f t="shared" si="6706"/>
        <v>307.2475</v>
      </c>
      <c r="BE488" s="779">
        <f t="shared" si="6706"/>
        <v>3182.2474999999999</v>
      </c>
      <c r="BF488" s="779">
        <f t="shared" si="6706"/>
        <v>2425</v>
      </c>
      <c r="BG488" s="779">
        <f t="shared" si="6706"/>
        <v>450</v>
      </c>
      <c r="BH488" s="779">
        <f t="shared" si="6706"/>
        <v>0</v>
      </c>
      <c r="BI488" s="779">
        <f t="shared" si="6706"/>
        <v>0</v>
      </c>
      <c r="BJ488" s="779">
        <f t="shared" si="6706"/>
        <v>0</v>
      </c>
      <c r="BK488" s="779">
        <f t="shared" si="6706"/>
        <v>0</v>
      </c>
      <c r="BL488" s="779">
        <f t="shared" si="6706"/>
        <v>0</v>
      </c>
      <c r="BM488" s="779">
        <f t="shared" si="6706"/>
        <v>307.2475</v>
      </c>
      <c r="BN488" s="779">
        <f t="shared" si="6706"/>
        <v>3182.2474999999999</v>
      </c>
      <c r="BO488" s="779">
        <f t="shared" si="6706"/>
        <v>0</v>
      </c>
      <c r="BP488" s="779">
        <f t="shared" si="6706"/>
        <v>0</v>
      </c>
      <c r="BQ488" s="779">
        <f t="shared" si="6706"/>
        <v>0</v>
      </c>
      <c r="BR488" s="779">
        <f t="shared" si="6706"/>
        <v>0</v>
      </c>
      <c r="BS488" s="779">
        <f t="shared" si="6706"/>
        <v>0</v>
      </c>
      <c r="BT488" s="779">
        <f t="shared" si="6706"/>
        <v>0</v>
      </c>
      <c r="BU488" s="779">
        <f t="shared" si="6706"/>
        <v>0</v>
      </c>
      <c r="BV488" s="779">
        <f t="shared" si="6706"/>
        <v>0</v>
      </c>
      <c r="BW488" s="779">
        <f t="shared" si="6706"/>
        <v>0</v>
      </c>
      <c r="BX488" s="779">
        <f t="shared" si="6706"/>
        <v>0</v>
      </c>
      <c r="BY488" s="779">
        <f t="shared" si="6706"/>
        <v>0</v>
      </c>
      <c r="BZ488" s="779">
        <f t="shared" si="6706"/>
        <v>0</v>
      </c>
      <c r="CA488" s="779">
        <f t="shared" si="6706"/>
        <v>0</v>
      </c>
      <c r="CB488" s="779">
        <f t="shared" si="6706"/>
        <v>0</v>
      </c>
      <c r="CC488" s="779">
        <f t="shared" si="6706"/>
        <v>0</v>
      </c>
      <c r="CD488" s="779">
        <f t="shared" si="6706"/>
        <v>0</v>
      </c>
      <c r="CE488" s="779">
        <f t="shared" ref="CE488:DJ488" si="6707">CE74+CE78+CE82+CE66+CE86</f>
        <v>0</v>
      </c>
      <c r="CF488" s="779">
        <f t="shared" si="6707"/>
        <v>0</v>
      </c>
      <c r="CG488" s="779">
        <f t="shared" si="6707"/>
        <v>0</v>
      </c>
      <c r="CH488" s="779">
        <f t="shared" si="6707"/>
        <v>0</v>
      </c>
      <c r="CI488" s="779">
        <f t="shared" si="6707"/>
        <v>0</v>
      </c>
      <c r="CJ488" s="779">
        <f t="shared" si="6707"/>
        <v>0</v>
      </c>
      <c r="CK488" s="779">
        <f t="shared" si="6707"/>
        <v>0</v>
      </c>
      <c r="CL488" s="779">
        <f t="shared" si="6707"/>
        <v>0</v>
      </c>
      <c r="CM488" s="779">
        <f t="shared" si="6707"/>
        <v>0</v>
      </c>
      <c r="CN488" s="779">
        <f t="shared" si="6707"/>
        <v>0</v>
      </c>
      <c r="CO488" s="779">
        <f t="shared" si="6707"/>
        <v>0</v>
      </c>
      <c r="CP488" s="779">
        <f t="shared" si="6707"/>
        <v>0</v>
      </c>
      <c r="CQ488" s="779">
        <f t="shared" si="6707"/>
        <v>0</v>
      </c>
      <c r="CR488" s="779">
        <f t="shared" si="6707"/>
        <v>2425</v>
      </c>
      <c r="CS488" s="779">
        <f t="shared" si="6707"/>
        <v>450</v>
      </c>
      <c r="CT488" s="779">
        <f t="shared" si="6707"/>
        <v>0</v>
      </c>
      <c r="CU488" s="779">
        <f t="shared" si="6707"/>
        <v>0</v>
      </c>
      <c r="CV488" s="779">
        <f t="shared" si="6707"/>
        <v>0</v>
      </c>
      <c r="CW488" s="779">
        <f t="shared" si="6707"/>
        <v>0</v>
      </c>
      <c r="CX488" s="779">
        <f t="shared" si="6707"/>
        <v>0</v>
      </c>
      <c r="CY488" s="779">
        <f t="shared" si="6707"/>
        <v>307.2475</v>
      </c>
      <c r="CZ488" s="779">
        <f t="shared" si="6707"/>
        <v>3182.2474999999999</v>
      </c>
      <c r="DA488" s="779">
        <f t="shared" si="6707"/>
        <v>2425</v>
      </c>
      <c r="DB488" s="779">
        <f t="shared" si="6707"/>
        <v>450</v>
      </c>
      <c r="DC488" s="779">
        <f t="shared" si="6707"/>
        <v>0</v>
      </c>
      <c r="DD488" s="779">
        <f t="shared" si="6707"/>
        <v>0</v>
      </c>
      <c r="DE488" s="779">
        <f t="shared" si="6707"/>
        <v>0</v>
      </c>
      <c r="DF488" s="779">
        <f t="shared" si="6707"/>
        <v>0</v>
      </c>
      <c r="DG488" s="779">
        <f t="shared" si="6707"/>
        <v>0</v>
      </c>
      <c r="DH488" s="779">
        <f t="shared" si="6707"/>
        <v>307.2475</v>
      </c>
      <c r="DI488" s="779">
        <f t="shared" si="6707"/>
        <v>3182.2474999999999</v>
      </c>
      <c r="DJ488" s="779">
        <f t="shared" si="6707"/>
        <v>0</v>
      </c>
      <c r="DK488" s="779">
        <f t="shared" ref="DK488:EJ488" si="6708">DK74+DK78+DK82+DK66+DK86</f>
        <v>0</v>
      </c>
      <c r="DL488" s="779">
        <f t="shared" si="6708"/>
        <v>0</v>
      </c>
      <c r="DM488" s="779">
        <f t="shared" si="6708"/>
        <v>0</v>
      </c>
      <c r="DN488" s="779">
        <f t="shared" si="6708"/>
        <v>0</v>
      </c>
      <c r="DO488" s="779">
        <f t="shared" si="6708"/>
        <v>0</v>
      </c>
      <c r="DP488" s="779">
        <f t="shared" si="6708"/>
        <v>0</v>
      </c>
      <c r="DQ488" s="779">
        <f t="shared" si="6708"/>
        <v>0</v>
      </c>
      <c r="DR488" s="779">
        <f t="shared" si="6708"/>
        <v>0</v>
      </c>
      <c r="DS488" s="779">
        <f t="shared" si="6708"/>
        <v>0</v>
      </c>
      <c r="DT488" s="779">
        <f t="shared" si="6708"/>
        <v>0</v>
      </c>
      <c r="DU488" s="779">
        <f t="shared" si="6708"/>
        <v>0</v>
      </c>
      <c r="DV488" s="779">
        <f t="shared" si="6708"/>
        <v>0</v>
      </c>
      <c r="DW488" s="779">
        <f t="shared" si="6708"/>
        <v>0</v>
      </c>
      <c r="DX488" s="779">
        <f t="shared" si="6708"/>
        <v>0</v>
      </c>
      <c r="DY488" s="779">
        <f t="shared" si="6708"/>
        <v>0</v>
      </c>
      <c r="DZ488" s="779">
        <f t="shared" si="6708"/>
        <v>0</v>
      </c>
      <c r="EA488" s="779">
        <f t="shared" si="6708"/>
        <v>0</v>
      </c>
      <c r="EB488" s="779">
        <f t="shared" si="6708"/>
        <v>0</v>
      </c>
      <c r="EC488" s="779">
        <f t="shared" si="6708"/>
        <v>0</v>
      </c>
      <c r="ED488" s="779">
        <f t="shared" si="6708"/>
        <v>0</v>
      </c>
      <c r="EE488" s="779">
        <f t="shared" si="6708"/>
        <v>0</v>
      </c>
      <c r="EF488" s="779">
        <f t="shared" si="6708"/>
        <v>0</v>
      </c>
      <c r="EG488" s="779">
        <f t="shared" si="6708"/>
        <v>0</v>
      </c>
      <c r="EH488" s="779">
        <f t="shared" si="6708"/>
        <v>0</v>
      </c>
      <c r="EI488" s="779">
        <f t="shared" si="6708"/>
        <v>0</v>
      </c>
      <c r="EJ488" s="779">
        <f t="shared" si="6708"/>
        <v>0</v>
      </c>
    </row>
    <row r="489" spans="3:140" ht="13.2">
      <c r="C489" s="778">
        <f t="shared" ref="C489:C525" si="6709">+C488+1</f>
        <v>5</v>
      </c>
      <c r="D489" s="772" t="s">
        <v>53</v>
      </c>
      <c r="AW489" s="779">
        <f t="shared" ref="AW489:CO489" si="6710">AW180</f>
        <v>16759.744999999999</v>
      </c>
      <c r="AX489" s="779">
        <f t="shared" si="6710"/>
        <v>6144.9</v>
      </c>
      <c r="AY489" s="779">
        <f t="shared" si="6710"/>
        <v>0</v>
      </c>
      <c r="AZ489" s="779">
        <f t="shared" si="6710"/>
        <v>0</v>
      </c>
      <c r="BA489" s="779">
        <f t="shared" si="6710"/>
        <v>0</v>
      </c>
      <c r="BB489" s="779">
        <f t="shared" si="6710"/>
        <v>0</v>
      </c>
      <c r="BC489" s="779">
        <f t="shared" si="6710"/>
        <v>0</v>
      </c>
      <c r="BD489" s="779">
        <f t="shared" si="6710"/>
        <v>2123.4596915000002</v>
      </c>
      <c r="BE489" s="779">
        <f t="shared" si="6710"/>
        <v>25028.104691500001</v>
      </c>
      <c r="BF489" s="779">
        <f t="shared" si="6710"/>
        <v>0</v>
      </c>
      <c r="BG489" s="779">
        <f t="shared" si="6710"/>
        <v>0</v>
      </c>
      <c r="BH489" s="779">
        <f t="shared" si="6710"/>
        <v>0</v>
      </c>
      <c r="BI489" s="779">
        <f t="shared" si="6710"/>
        <v>0</v>
      </c>
      <c r="BJ489" s="779">
        <f t="shared" si="6710"/>
        <v>0</v>
      </c>
      <c r="BK489" s="779">
        <f t="shared" si="6710"/>
        <v>0</v>
      </c>
      <c r="BL489" s="779">
        <f t="shared" si="6710"/>
        <v>0</v>
      </c>
      <c r="BM489" s="779">
        <f t="shared" si="6710"/>
        <v>0</v>
      </c>
      <c r="BN489" s="779">
        <f t="shared" si="6710"/>
        <v>0</v>
      </c>
      <c r="BO489" s="779">
        <f t="shared" si="6710"/>
        <v>0</v>
      </c>
      <c r="BP489" s="779">
        <f t="shared" si="6710"/>
        <v>0</v>
      </c>
      <c r="BQ489" s="779">
        <f t="shared" si="6710"/>
        <v>0</v>
      </c>
      <c r="BR489" s="779">
        <f t="shared" si="6710"/>
        <v>0</v>
      </c>
      <c r="BS489" s="779">
        <f t="shared" si="6710"/>
        <v>0</v>
      </c>
      <c r="BT489" s="779">
        <f t="shared" si="6710"/>
        <v>0</v>
      </c>
      <c r="BU489" s="779">
        <f t="shared" si="6710"/>
        <v>0</v>
      </c>
      <c r="BV489" s="779">
        <f t="shared" si="6710"/>
        <v>0</v>
      </c>
      <c r="BW489" s="779">
        <f t="shared" si="6710"/>
        <v>0</v>
      </c>
      <c r="BX489" s="779">
        <f t="shared" si="6710"/>
        <v>0</v>
      </c>
      <c r="BY489" s="779">
        <f t="shared" si="6710"/>
        <v>0</v>
      </c>
      <c r="BZ489" s="779">
        <f t="shared" si="6710"/>
        <v>0</v>
      </c>
      <c r="CA489" s="779">
        <f t="shared" si="6710"/>
        <v>0</v>
      </c>
      <c r="CB489" s="779">
        <f t="shared" si="6710"/>
        <v>0</v>
      </c>
      <c r="CC489" s="779">
        <f t="shared" si="6710"/>
        <v>0</v>
      </c>
      <c r="CD489" s="779">
        <f t="shared" si="6710"/>
        <v>0</v>
      </c>
      <c r="CE489" s="779">
        <f t="shared" si="6710"/>
        <v>0</v>
      </c>
      <c r="CF489" s="779">
        <f t="shared" si="6710"/>
        <v>0</v>
      </c>
      <c r="CG489" s="779">
        <f t="shared" si="6710"/>
        <v>0</v>
      </c>
      <c r="CH489" s="779">
        <f t="shared" si="6710"/>
        <v>0</v>
      </c>
      <c r="CI489" s="779">
        <f t="shared" si="6710"/>
        <v>0</v>
      </c>
      <c r="CJ489" s="779">
        <f t="shared" si="6710"/>
        <v>0</v>
      </c>
      <c r="CK489" s="779">
        <f t="shared" si="6710"/>
        <v>0</v>
      </c>
      <c r="CL489" s="779">
        <f t="shared" si="6710"/>
        <v>0</v>
      </c>
      <c r="CM489" s="779">
        <f t="shared" si="6710"/>
        <v>0</v>
      </c>
      <c r="CN489" s="779">
        <f t="shared" si="6710"/>
        <v>0</v>
      </c>
      <c r="CO489" s="779">
        <f t="shared" si="6710"/>
        <v>0</v>
      </c>
    </row>
    <row r="490" spans="3:140" ht="13.2">
      <c r="C490" s="778">
        <f t="shared" si="6709"/>
        <v>6</v>
      </c>
      <c r="D490" s="772" t="s">
        <v>61</v>
      </c>
      <c r="AW490" s="779">
        <f t="shared" ref="AW490:CO490" si="6711">AW298</f>
        <v>0</v>
      </c>
      <c r="AX490" s="779">
        <f t="shared" si="6711"/>
        <v>0</v>
      </c>
      <c r="AY490" s="779">
        <f t="shared" si="6711"/>
        <v>0</v>
      </c>
      <c r="AZ490" s="779">
        <f t="shared" si="6711"/>
        <v>0</v>
      </c>
      <c r="BA490" s="779">
        <f t="shared" si="6711"/>
        <v>0</v>
      </c>
      <c r="BB490" s="779">
        <f t="shared" si="6711"/>
        <v>0</v>
      </c>
      <c r="BC490" s="779">
        <f t="shared" si="6711"/>
        <v>0</v>
      </c>
      <c r="BD490" s="779">
        <f t="shared" si="6711"/>
        <v>0</v>
      </c>
      <c r="BE490" s="779">
        <f t="shared" si="6711"/>
        <v>0</v>
      </c>
      <c r="BF490" s="779">
        <f t="shared" si="6711"/>
        <v>0</v>
      </c>
      <c r="BG490" s="779">
        <f t="shared" si="6711"/>
        <v>0</v>
      </c>
      <c r="BH490" s="779">
        <f t="shared" si="6711"/>
        <v>0</v>
      </c>
      <c r="BI490" s="779">
        <f t="shared" si="6711"/>
        <v>0</v>
      </c>
      <c r="BJ490" s="779">
        <f t="shared" si="6711"/>
        <v>0</v>
      </c>
      <c r="BK490" s="779">
        <f t="shared" si="6711"/>
        <v>0</v>
      </c>
      <c r="BL490" s="779">
        <f t="shared" si="6711"/>
        <v>0</v>
      </c>
      <c r="BM490" s="779">
        <f t="shared" si="6711"/>
        <v>0</v>
      </c>
      <c r="BN490" s="779">
        <f t="shared" si="6711"/>
        <v>0</v>
      </c>
      <c r="BO490" s="779">
        <f t="shared" si="6711"/>
        <v>2050</v>
      </c>
      <c r="BP490" s="779">
        <f t="shared" si="6711"/>
        <v>175</v>
      </c>
      <c r="BQ490" s="779">
        <f t="shared" si="6711"/>
        <v>0</v>
      </c>
      <c r="BR490" s="779">
        <f t="shared" si="6711"/>
        <v>0</v>
      </c>
      <c r="BS490" s="779">
        <f t="shared" si="6711"/>
        <v>0</v>
      </c>
      <c r="BT490" s="779">
        <f t="shared" si="6711"/>
        <v>0</v>
      </c>
      <c r="BU490" s="779">
        <f t="shared" si="6711"/>
        <v>0</v>
      </c>
      <c r="BV490" s="779">
        <f t="shared" si="6711"/>
        <v>259.73500000000001</v>
      </c>
      <c r="BW490" s="779">
        <f t="shared" si="6711"/>
        <v>2484.7350000000001</v>
      </c>
      <c r="BX490" s="779">
        <f t="shared" si="6711"/>
        <v>0</v>
      </c>
      <c r="BY490" s="779">
        <f t="shared" si="6711"/>
        <v>0</v>
      </c>
      <c r="BZ490" s="779">
        <f t="shared" si="6711"/>
        <v>0</v>
      </c>
      <c r="CA490" s="779">
        <f t="shared" si="6711"/>
        <v>0</v>
      </c>
      <c r="CB490" s="779">
        <f t="shared" si="6711"/>
        <v>0</v>
      </c>
      <c r="CC490" s="779">
        <f t="shared" si="6711"/>
        <v>0</v>
      </c>
      <c r="CD490" s="779">
        <f t="shared" si="6711"/>
        <v>0</v>
      </c>
      <c r="CE490" s="779">
        <f t="shared" si="6711"/>
        <v>0</v>
      </c>
      <c r="CF490" s="779">
        <f t="shared" si="6711"/>
        <v>0</v>
      </c>
      <c r="CG490" s="779">
        <f t="shared" si="6711"/>
        <v>0</v>
      </c>
      <c r="CH490" s="779">
        <f t="shared" si="6711"/>
        <v>0</v>
      </c>
      <c r="CI490" s="779">
        <f t="shared" si="6711"/>
        <v>0</v>
      </c>
      <c r="CJ490" s="779">
        <f t="shared" si="6711"/>
        <v>0</v>
      </c>
      <c r="CK490" s="779">
        <f t="shared" si="6711"/>
        <v>0</v>
      </c>
      <c r="CL490" s="779">
        <f t="shared" si="6711"/>
        <v>0</v>
      </c>
      <c r="CM490" s="779">
        <f t="shared" si="6711"/>
        <v>0</v>
      </c>
      <c r="CN490" s="779">
        <f t="shared" si="6711"/>
        <v>0</v>
      </c>
      <c r="CO490" s="779">
        <f t="shared" si="6711"/>
        <v>0</v>
      </c>
    </row>
    <row r="491" spans="3:140" ht="13.2">
      <c r="C491" s="778">
        <f t="shared" si="6709"/>
        <v>7</v>
      </c>
      <c r="D491" s="772" t="s">
        <v>71</v>
      </c>
      <c r="AW491" s="779">
        <f t="shared" ref="AW491:CO491" si="6712">+AW61</f>
        <v>0</v>
      </c>
      <c r="AX491" s="779">
        <f t="shared" si="6712"/>
        <v>0</v>
      </c>
      <c r="AY491" s="779">
        <f t="shared" si="6712"/>
        <v>0</v>
      </c>
      <c r="AZ491" s="779">
        <f t="shared" si="6712"/>
        <v>0</v>
      </c>
      <c r="BA491" s="779">
        <f t="shared" si="6712"/>
        <v>0</v>
      </c>
      <c r="BB491" s="779">
        <f t="shared" si="6712"/>
        <v>0</v>
      </c>
      <c r="BC491" s="779">
        <f t="shared" si="6712"/>
        <v>0</v>
      </c>
      <c r="BD491" s="779">
        <f t="shared" si="6712"/>
        <v>0</v>
      </c>
      <c r="BE491" s="779">
        <f t="shared" si="6712"/>
        <v>0</v>
      </c>
      <c r="BF491" s="779">
        <f t="shared" si="6712"/>
        <v>0</v>
      </c>
      <c r="BG491" s="779">
        <f t="shared" si="6712"/>
        <v>0</v>
      </c>
      <c r="BH491" s="779">
        <f t="shared" si="6712"/>
        <v>0</v>
      </c>
      <c r="BI491" s="779">
        <f t="shared" si="6712"/>
        <v>0</v>
      </c>
      <c r="BJ491" s="779">
        <f t="shared" si="6712"/>
        <v>0</v>
      </c>
      <c r="BK491" s="779">
        <f t="shared" si="6712"/>
        <v>0</v>
      </c>
      <c r="BL491" s="779">
        <f t="shared" si="6712"/>
        <v>0</v>
      </c>
      <c r="BM491" s="779">
        <f t="shared" si="6712"/>
        <v>0</v>
      </c>
      <c r="BN491" s="779">
        <f t="shared" si="6712"/>
        <v>0</v>
      </c>
      <c r="BO491" s="779">
        <f t="shared" si="6712"/>
        <v>0</v>
      </c>
      <c r="BP491" s="779">
        <f t="shared" si="6712"/>
        <v>0</v>
      </c>
      <c r="BQ491" s="779">
        <f t="shared" si="6712"/>
        <v>0</v>
      </c>
      <c r="BR491" s="779">
        <f t="shared" si="6712"/>
        <v>0</v>
      </c>
      <c r="BS491" s="779">
        <f t="shared" si="6712"/>
        <v>0</v>
      </c>
      <c r="BT491" s="779">
        <f t="shared" si="6712"/>
        <v>0</v>
      </c>
      <c r="BU491" s="779">
        <f t="shared" si="6712"/>
        <v>0</v>
      </c>
      <c r="BV491" s="779">
        <f t="shared" si="6712"/>
        <v>0</v>
      </c>
      <c r="BW491" s="779">
        <f t="shared" si="6712"/>
        <v>0</v>
      </c>
      <c r="BX491" s="779">
        <f t="shared" si="6712"/>
        <v>0</v>
      </c>
      <c r="BY491" s="779">
        <f t="shared" si="6712"/>
        <v>0</v>
      </c>
      <c r="BZ491" s="779">
        <f t="shared" si="6712"/>
        <v>0</v>
      </c>
      <c r="CA491" s="779">
        <f t="shared" si="6712"/>
        <v>0</v>
      </c>
      <c r="CB491" s="779">
        <f t="shared" si="6712"/>
        <v>0</v>
      </c>
      <c r="CC491" s="779">
        <f t="shared" si="6712"/>
        <v>0</v>
      </c>
      <c r="CD491" s="779">
        <f t="shared" si="6712"/>
        <v>0</v>
      </c>
      <c r="CE491" s="779">
        <f t="shared" si="6712"/>
        <v>0</v>
      </c>
      <c r="CF491" s="779">
        <f t="shared" si="6712"/>
        <v>0</v>
      </c>
      <c r="CG491" s="779">
        <f t="shared" si="6712"/>
        <v>0</v>
      </c>
      <c r="CH491" s="779">
        <f t="shared" si="6712"/>
        <v>0</v>
      </c>
      <c r="CI491" s="779">
        <f t="shared" si="6712"/>
        <v>0</v>
      </c>
      <c r="CJ491" s="779">
        <f t="shared" si="6712"/>
        <v>0</v>
      </c>
      <c r="CK491" s="779">
        <f t="shared" si="6712"/>
        <v>0</v>
      </c>
      <c r="CL491" s="779">
        <f t="shared" si="6712"/>
        <v>0</v>
      </c>
      <c r="CM491" s="779">
        <f t="shared" si="6712"/>
        <v>0</v>
      </c>
      <c r="CN491" s="779">
        <f t="shared" si="6712"/>
        <v>0</v>
      </c>
      <c r="CO491" s="779">
        <f t="shared" si="6712"/>
        <v>0</v>
      </c>
    </row>
    <row r="492" spans="3:140" ht="13.2">
      <c r="C492" s="778">
        <f t="shared" si="6709"/>
        <v>8</v>
      </c>
      <c r="D492" s="772" t="s">
        <v>79</v>
      </c>
      <c r="AW492" s="779">
        <f t="shared" ref="AW492:CO492" si="6713">+AW56</f>
        <v>0</v>
      </c>
      <c r="AX492" s="779">
        <f t="shared" si="6713"/>
        <v>0</v>
      </c>
      <c r="AY492" s="779">
        <f t="shared" si="6713"/>
        <v>0</v>
      </c>
      <c r="AZ492" s="779">
        <f t="shared" si="6713"/>
        <v>0</v>
      </c>
      <c r="BA492" s="779">
        <f t="shared" si="6713"/>
        <v>0</v>
      </c>
      <c r="BB492" s="779">
        <f t="shared" si="6713"/>
        <v>0</v>
      </c>
      <c r="BC492" s="779">
        <f t="shared" si="6713"/>
        <v>0</v>
      </c>
      <c r="BD492" s="779">
        <f t="shared" si="6713"/>
        <v>0</v>
      </c>
      <c r="BE492" s="779">
        <f t="shared" si="6713"/>
        <v>0</v>
      </c>
      <c r="BF492" s="779">
        <f t="shared" si="6713"/>
        <v>0</v>
      </c>
      <c r="BG492" s="779">
        <f t="shared" si="6713"/>
        <v>0</v>
      </c>
      <c r="BH492" s="779">
        <f t="shared" si="6713"/>
        <v>0</v>
      </c>
      <c r="BI492" s="779">
        <f t="shared" si="6713"/>
        <v>0</v>
      </c>
      <c r="BJ492" s="779">
        <f t="shared" si="6713"/>
        <v>0</v>
      </c>
      <c r="BK492" s="779">
        <f t="shared" si="6713"/>
        <v>0</v>
      </c>
      <c r="BL492" s="779">
        <f t="shared" si="6713"/>
        <v>0</v>
      </c>
      <c r="BM492" s="779">
        <f t="shared" si="6713"/>
        <v>0</v>
      </c>
      <c r="BN492" s="779">
        <f t="shared" si="6713"/>
        <v>0</v>
      </c>
      <c r="BO492" s="779">
        <f t="shared" si="6713"/>
        <v>0</v>
      </c>
      <c r="BP492" s="779">
        <f t="shared" si="6713"/>
        <v>0</v>
      </c>
      <c r="BQ492" s="779">
        <f t="shared" si="6713"/>
        <v>0</v>
      </c>
      <c r="BR492" s="779">
        <f t="shared" si="6713"/>
        <v>0</v>
      </c>
      <c r="BS492" s="779">
        <f t="shared" si="6713"/>
        <v>0</v>
      </c>
      <c r="BT492" s="779">
        <f t="shared" si="6713"/>
        <v>0</v>
      </c>
      <c r="BU492" s="779">
        <f t="shared" si="6713"/>
        <v>0</v>
      </c>
      <c r="BV492" s="779">
        <f t="shared" si="6713"/>
        <v>0</v>
      </c>
      <c r="BW492" s="779">
        <f t="shared" si="6713"/>
        <v>0</v>
      </c>
      <c r="BX492" s="779">
        <f t="shared" si="6713"/>
        <v>0</v>
      </c>
      <c r="BY492" s="779">
        <f t="shared" si="6713"/>
        <v>0</v>
      </c>
      <c r="BZ492" s="779">
        <f t="shared" si="6713"/>
        <v>0</v>
      </c>
      <c r="CA492" s="779">
        <f t="shared" si="6713"/>
        <v>0</v>
      </c>
      <c r="CB492" s="779">
        <f t="shared" si="6713"/>
        <v>0</v>
      </c>
      <c r="CC492" s="779">
        <f t="shared" si="6713"/>
        <v>0</v>
      </c>
      <c r="CD492" s="779">
        <f t="shared" si="6713"/>
        <v>0</v>
      </c>
      <c r="CE492" s="779">
        <f t="shared" si="6713"/>
        <v>0</v>
      </c>
      <c r="CF492" s="779">
        <f t="shared" si="6713"/>
        <v>0</v>
      </c>
      <c r="CG492" s="779">
        <f t="shared" si="6713"/>
        <v>0</v>
      </c>
      <c r="CH492" s="779">
        <f t="shared" si="6713"/>
        <v>0</v>
      </c>
      <c r="CI492" s="779">
        <f t="shared" si="6713"/>
        <v>0</v>
      </c>
      <c r="CJ492" s="779">
        <f t="shared" si="6713"/>
        <v>0</v>
      </c>
      <c r="CK492" s="779">
        <f t="shared" si="6713"/>
        <v>0</v>
      </c>
      <c r="CL492" s="779">
        <f t="shared" si="6713"/>
        <v>0</v>
      </c>
      <c r="CM492" s="779">
        <f t="shared" si="6713"/>
        <v>0</v>
      </c>
      <c r="CN492" s="779">
        <f t="shared" si="6713"/>
        <v>0</v>
      </c>
      <c r="CO492" s="779">
        <f t="shared" si="6713"/>
        <v>0</v>
      </c>
    </row>
    <row r="493" spans="3:140" ht="13.2">
      <c r="C493" s="778">
        <f t="shared" si="6709"/>
        <v>9</v>
      </c>
      <c r="D493" s="772" t="s">
        <v>97</v>
      </c>
      <c r="CP493" s="779">
        <f t="shared" ref="CP493" si="6714">+CP314</f>
        <v>0</v>
      </c>
    </row>
    <row r="494" spans="3:140" ht="13.2">
      <c r="C494" s="778">
        <f t="shared" si="6709"/>
        <v>10</v>
      </c>
      <c r="D494" s="772" t="s">
        <v>588</v>
      </c>
      <c r="AW494" s="779">
        <f t="shared" ref="AW494:CO494" si="6715">+AW280+AW283+AW286+AW289</f>
        <v>0</v>
      </c>
      <c r="AX494" s="779">
        <f t="shared" si="6715"/>
        <v>0</v>
      </c>
      <c r="AY494" s="779">
        <f t="shared" si="6715"/>
        <v>0</v>
      </c>
      <c r="AZ494" s="779">
        <f t="shared" si="6715"/>
        <v>0</v>
      </c>
      <c r="BA494" s="779">
        <f t="shared" si="6715"/>
        <v>0</v>
      </c>
      <c r="BB494" s="779">
        <f t="shared" si="6715"/>
        <v>0</v>
      </c>
      <c r="BC494" s="779">
        <f t="shared" si="6715"/>
        <v>0</v>
      </c>
      <c r="BD494" s="779">
        <f t="shared" si="6715"/>
        <v>0</v>
      </c>
      <c r="BE494" s="779">
        <f t="shared" si="6715"/>
        <v>0</v>
      </c>
      <c r="BF494" s="779">
        <f t="shared" si="6715"/>
        <v>0</v>
      </c>
      <c r="BG494" s="779">
        <f t="shared" si="6715"/>
        <v>0</v>
      </c>
      <c r="BH494" s="779">
        <f t="shared" si="6715"/>
        <v>0</v>
      </c>
      <c r="BI494" s="779">
        <f t="shared" si="6715"/>
        <v>0</v>
      </c>
      <c r="BJ494" s="779">
        <f t="shared" si="6715"/>
        <v>0</v>
      </c>
      <c r="BK494" s="779">
        <f t="shared" si="6715"/>
        <v>0</v>
      </c>
      <c r="BL494" s="779">
        <f t="shared" si="6715"/>
        <v>0</v>
      </c>
      <c r="BM494" s="779">
        <f t="shared" si="6715"/>
        <v>0</v>
      </c>
      <c r="BN494" s="779">
        <f t="shared" si="6715"/>
        <v>0</v>
      </c>
      <c r="BO494" s="779">
        <f t="shared" si="6715"/>
        <v>0</v>
      </c>
      <c r="BP494" s="779">
        <f t="shared" si="6715"/>
        <v>0</v>
      </c>
      <c r="BQ494" s="779">
        <f t="shared" si="6715"/>
        <v>0</v>
      </c>
      <c r="BR494" s="779">
        <f t="shared" si="6715"/>
        <v>0</v>
      </c>
      <c r="BS494" s="779">
        <f t="shared" si="6715"/>
        <v>0</v>
      </c>
      <c r="BT494" s="779">
        <f t="shared" si="6715"/>
        <v>0</v>
      </c>
      <c r="BU494" s="779">
        <f t="shared" si="6715"/>
        <v>0</v>
      </c>
      <c r="BV494" s="779">
        <f t="shared" si="6715"/>
        <v>0</v>
      </c>
      <c r="BW494" s="779">
        <f t="shared" si="6715"/>
        <v>0</v>
      </c>
      <c r="BX494" s="779">
        <f t="shared" si="6715"/>
        <v>0</v>
      </c>
      <c r="BY494" s="779">
        <f t="shared" si="6715"/>
        <v>0</v>
      </c>
      <c r="BZ494" s="779">
        <f t="shared" si="6715"/>
        <v>0</v>
      </c>
      <c r="CA494" s="779">
        <f t="shared" si="6715"/>
        <v>0</v>
      </c>
      <c r="CB494" s="779">
        <f t="shared" si="6715"/>
        <v>0</v>
      </c>
      <c r="CC494" s="779">
        <f t="shared" si="6715"/>
        <v>0</v>
      </c>
      <c r="CD494" s="779">
        <f t="shared" si="6715"/>
        <v>0</v>
      </c>
      <c r="CE494" s="779">
        <f t="shared" si="6715"/>
        <v>0</v>
      </c>
      <c r="CF494" s="779">
        <f t="shared" si="6715"/>
        <v>0</v>
      </c>
      <c r="CG494" s="779">
        <f t="shared" si="6715"/>
        <v>0</v>
      </c>
      <c r="CH494" s="779">
        <f t="shared" si="6715"/>
        <v>0</v>
      </c>
      <c r="CI494" s="779">
        <f t="shared" si="6715"/>
        <v>0</v>
      </c>
      <c r="CJ494" s="779">
        <f t="shared" si="6715"/>
        <v>0</v>
      </c>
      <c r="CK494" s="779">
        <f t="shared" si="6715"/>
        <v>0</v>
      </c>
      <c r="CL494" s="779">
        <f t="shared" si="6715"/>
        <v>0</v>
      </c>
      <c r="CM494" s="779">
        <f t="shared" si="6715"/>
        <v>0</v>
      </c>
      <c r="CN494" s="779">
        <f t="shared" si="6715"/>
        <v>0</v>
      </c>
      <c r="CO494" s="779">
        <f t="shared" si="6715"/>
        <v>0</v>
      </c>
      <c r="CP494" s="779">
        <f>+CP290</f>
        <v>0</v>
      </c>
    </row>
    <row r="495" spans="3:140" ht="13.2">
      <c r="C495" s="778">
        <f t="shared" si="6709"/>
        <v>11</v>
      </c>
      <c r="D495" s="772" t="s">
        <v>589</v>
      </c>
      <c r="AW495" s="779">
        <f t="shared" ref="AW495:CP495" si="6716">+AW188</f>
        <v>4250</v>
      </c>
      <c r="AX495" s="779">
        <f t="shared" si="6716"/>
        <v>4500</v>
      </c>
      <c r="AY495" s="779">
        <f t="shared" si="6716"/>
        <v>0</v>
      </c>
      <c r="AZ495" s="779">
        <f t="shared" si="6716"/>
        <v>0</v>
      </c>
      <c r="BA495" s="779">
        <f t="shared" si="6716"/>
        <v>0</v>
      </c>
      <c r="BB495" s="779">
        <f t="shared" si="6716"/>
        <v>0</v>
      </c>
      <c r="BC495" s="779">
        <f t="shared" si="6716"/>
        <v>0</v>
      </c>
      <c r="BD495" s="779">
        <f t="shared" si="6716"/>
        <v>538.47500000000002</v>
      </c>
      <c r="BE495" s="779">
        <f t="shared" si="6716"/>
        <v>9288.4750000000004</v>
      </c>
      <c r="BF495" s="779">
        <f t="shared" si="6716"/>
        <v>5751.14</v>
      </c>
      <c r="BG495" s="779">
        <f t="shared" si="6716"/>
        <v>3400</v>
      </c>
      <c r="BH495" s="779">
        <f t="shared" si="6716"/>
        <v>0</v>
      </c>
      <c r="BI495" s="779">
        <f t="shared" si="6716"/>
        <v>0</v>
      </c>
      <c r="BJ495" s="779">
        <f t="shared" si="6716"/>
        <v>0</v>
      </c>
      <c r="BK495" s="779">
        <f t="shared" si="6716"/>
        <v>0</v>
      </c>
      <c r="BL495" s="779">
        <f t="shared" si="6716"/>
        <v>0</v>
      </c>
      <c r="BM495" s="779">
        <f t="shared" si="6716"/>
        <v>728.66943800000001</v>
      </c>
      <c r="BN495" s="779">
        <f t="shared" si="6716"/>
        <v>9879.8094380000002</v>
      </c>
      <c r="BO495" s="779">
        <f t="shared" si="6716"/>
        <v>0</v>
      </c>
      <c r="BP495" s="779">
        <f t="shared" si="6716"/>
        <v>0</v>
      </c>
      <c r="BQ495" s="779">
        <f t="shared" si="6716"/>
        <v>0</v>
      </c>
      <c r="BR495" s="779">
        <f t="shared" si="6716"/>
        <v>0</v>
      </c>
      <c r="BS495" s="779">
        <f t="shared" si="6716"/>
        <v>0</v>
      </c>
      <c r="BT495" s="779">
        <f t="shared" si="6716"/>
        <v>0</v>
      </c>
      <c r="BU495" s="779">
        <f t="shared" si="6716"/>
        <v>0</v>
      </c>
      <c r="BV495" s="779">
        <f t="shared" si="6716"/>
        <v>0</v>
      </c>
      <c r="BW495" s="779">
        <f t="shared" si="6716"/>
        <v>0</v>
      </c>
      <c r="BX495" s="779">
        <f t="shared" si="6716"/>
        <v>0</v>
      </c>
      <c r="BY495" s="779">
        <f t="shared" si="6716"/>
        <v>0</v>
      </c>
      <c r="BZ495" s="779">
        <f t="shared" si="6716"/>
        <v>0</v>
      </c>
      <c r="CA495" s="779">
        <f t="shared" si="6716"/>
        <v>0</v>
      </c>
      <c r="CB495" s="779">
        <f t="shared" si="6716"/>
        <v>0</v>
      </c>
      <c r="CC495" s="779">
        <f t="shared" si="6716"/>
        <v>0</v>
      </c>
      <c r="CD495" s="779">
        <f t="shared" si="6716"/>
        <v>0</v>
      </c>
      <c r="CE495" s="779">
        <f t="shared" si="6716"/>
        <v>0</v>
      </c>
      <c r="CF495" s="779">
        <f t="shared" si="6716"/>
        <v>0</v>
      </c>
      <c r="CG495" s="779">
        <f t="shared" si="6716"/>
        <v>0</v>
      </c>
      <c r="CH495" s="779">
        <f t="shared" si="6716"/>
        <v>0</v>
      </c>
      <c r="CI495" s="779">
        <f t="shared" si="6716"/>
        <v>0</v>
      </c>
      <c r="CJ495" s="779">
        <f t="shared" si="6716"/>
        <v>0</v>
      </c>
      <c r="CK495" s="779">
        <f t="shared" si="6716"/>
        <v>0</v>
      </c>
      <c r="CL495" s="779">
        <f t="shared" si="6716"/>
        <v>0</v>
      </c>
      <c r="CM495" s="779">
        <f t="shared" si="6716"/>
        <v>0</v>
      </c>
      <c r="CN495" s="779">
        <f t="shared" si="6716"/>
        <v>0</v>
      </c>
      <c r="CO495" s="779">
        <f t="shared" si="6716"/>
        <v>0</v>
      </c>
      <c r="CP495" s="779">
        <f t="shared" si="6716"/>
        <v>0</v>
      </c>
    </row>
    <row r="496" spans="3:140" ht="13.2">
      <c r="C496" s="778">
        <f t="shared" si="6709"/>
        <v>12</v>
      </c>
      <c r="D496" s="772" t="s">
        <v>99</v>
      </c>
      <c r="AW496" s="779">
        <f>AW314+AW321</f>
        <v>0</v>
      </c>
      <c r="AX496" s="779">
        <f>AX314+AX321</f>
        <v>0</v>
      </c>
      <c r="AY496" s="779">
        <f t="shared" ref="AY496:CP496" si="6717">AY314+AY321</f>
        <v>0</v>
      </c>
      <c r="AZ496" s="779">
        <f t="shared" si="6717"/>
        <v>0</v>
      </c>
      <c r="BA496" s="779">
        <f t="shared" si="6717"/>
        <v>0</v>
      </c>
      <c r="BB496" s="779">
        <f t="shared" si="6717"/>
        <v>0</v>
      </c>
      <c r="BC496" s="779">
        <f t="shared" si="6717"/>
        <v>0</v>
      </c>
      <c r="BD496" s="779">
        <f t="shared" si="6717"/>
        <v>0</v>
      </c>
      <c r="BE496" s="779">
        <f t="shared" si="6717"/>
        <v>0</v>
      </c>
      <c r="BF496" s="779">
        <f t="shared" si="6717"/>
        <v>0</v>
      </c>
      <c r="BG496" s="779">
        <f t="shared" si="6717"/>
        <v>0</v>
      </c>
      <c r="BH496" s="779">
        <f t="shared" si="6717"/>
        <v>0</v>
      </c>
      <c r="BI496" s="779">
        <f t="shared" si="6717"/>
        <v>0</v>
      </c>
      <c r="BJ496" s="779">
        <f t="shared" si="6717"/>
        <v>0</v>
      </c>
      <c r="BK496" s="779">
        <f t="shared" si="6717"/>
        <v>0</v>
      </c>
      <c r="BL496" s="779">
        <f t="shared" si="6717"/>
        <v>0</v>
      </c>
      <c r="BM496" s="779">
        <f t="shared" si="6717"/>
        <v>0</v>
      </c>
      <c r="BN496" s="779">
        <f>BN314+BN321</f>
        <v>0</v>
      </c>
      <c r="BO496" s="779">
        <f t="shared" si="6717"/>
        <v>0</v>
      </c>
      <c r="BP496" s="779">
        <f t="shared" si="6717"/>
        <v>0</v>
      </c>
      <c r="BQ496" s="779">
        <f t="shared" si="6717"/>
        <v>0</v>
      </c>
      <c r="BR496" s="779">
        <f t="shared" si="6717"/>
        <v>0</v>
      </c>
      <c r="BS496" s="779">
        <f t="shared" si="6717"/>
        <v>0</v>
      </c>
      <c r="BT496" s="779">
        <f t="shared" si="6717"/>
        <v>0</v>
      </c>
      <c r="BU496" s="779">
        <f t="shared" si="6717"/>
        <v>0</v>
      </c>
      <c r="BV496" s="779">
        <f t="shared" si="6717"/>
        <v>0</v>
      </c>
      <c r="BW496" s="779">
        <f t="shared" si="6717"/>
        <v>0</v>
      </c>
      <c r="BX496" s="779">
        <f t="shared" si="6717"/>
        <v>0</v>
      </c>
      <c r="BY496" s="779">
        <f t="shared" si="6717"/>
        <v>0</v>
      </c>
      <c r="BZ496" s="779">
        <f t="shared" si="6717"/>
        <v>0</v>
      </c>
      <c r="CA496" s="779">
        <f t="shared" si="6717"/>
        <v>0</v>
      </c>
      <c r="CB496" s="779">
        <f t="shared" si="6717"/>
        <v>0</v>
      </c>
      <c r="CC496" s="779">
        <f t="shared" si="6717"/>
        <v>0</v>
      </c>
      <c r="CD496" s="779">
        <f t="shared" si="6717"/>
        <v>0</v>
      </c>
      <c r="CE496" s="779">
        <f t="shared" si="6717"/>
        <v>0</v>
      </c>
      <c r="CF496" s="779">
        <f t="shared" si="6717"/>
        <v>0</v>
      </c>
      <c r="CG496" s="779">
        <f t="shared" si="6717"/>
        <v>0</v>
      </c>
      <c r="CH496" s="779">
        <f t="shared" si="6717"/>
        <v>0</v>
      </c>
      <c r="CI496" s="779">
        <f t="shared" si="6717"/>
        <v>0</v>
      </c>
      <c r="CJ496" s="779">
        <f t="shared" si="6717"/>
        <v>0</v>
      </c>
      <c r="CK496" s="779">
        <f t="shared" si="6717"/>
        <v>0</v>
      </c>
      <c r="CL496" s="779">
        <f t="shared" si="6717"/>
        <v>0</v>
      </c>
      <c r="CM496" s="779">
        <f t="shared" si="6717"/>
        <v>0</v>
      </c>
      <c r="CN496" s="779">
        <f t="shared" si="6717"/>
        <v>0</v>
      </c>
      <c r="CO496" s="779">
        <f t="shared" si="6717"/>
        <v>0</v>
      </c>
      <c r="CP496" s="779">
        <f t="shared" si="6717"/>
        <v>0</v>
      </c>
    </row>
    <row r="497" spans="3:140" ht="13.2">
      <c r="C497" s="778">
        <f t="shared" si="6709"/>
        <v>13</v>
      </c>
      <c r="D497" s="772" t="s">
        <v>16</v>
      </c>
      <c r="AW497" s="779">
        <f t="shared" ref="AW497:CO497" si="6718">+AW219</f>
        <v>0</v>
      </c>
      <c r="AX497" s="779">
        <f t="shared" si="6718"/>
        <v>0</v>
      </c>
      <c r="AY497" s="779">
        <f t="shared" si="6718"/>
        <v>0</v>
      </c>
      <c r="AZ497" s="779">
        <f t="shared" si="6718"/>
        <v>0</v>
      </c>
      <c r="BA497" s="779">
        <f t="shared" si="6718"/>
        <v>0</v>
      </c>
      <c r="BB497" s="779">
        <f t="shared" si="6718"/>
        <v>0</v>
      </c>
      <c r="BC497" s="779">
        <f t="shared" si="6718"/>
        <v>0</v>
      </c>
      <c r="BD497" s="779">
        <f t="shared" si="6718"/>
        <v>0</v>
      </c>
      <c r="BE497" s="779">
        <f t="shared" si="6718"/>
        <v>0</v>
      </c>
      <c r="BF497" s="779">
        <f t="shared" si="6718"/>
        <v>17621.834666666669</v>
      </c>
      <c r="BG497" s="779">
        <f t="shared" si="6718"/>
        <v>1291.6666666666667</v>
      </c>
      <c r="BH497" s="779">
        <f t="shared" si="6718"/>
        <v>0</v>
      </c>
      <c r="BI497" s="779">
        <f t="shared" si="6718"/>
        <v>0</v>
      </c>
      <c r="BJ497" s="779">
        <f t="shared" si="6718"/>
        <v>0</v>
      </c>
      <c r="BK497" s="779">
        <f t="shared" si="6718"/>
        <v>0</v>
      </c>
      <c r="BL497" s="779">
        <f t="shared" si="6718"/>
        <v>0</v>
      </c>
      <c r="BM497" s="779">
        <f t="shared" si="6718"/>
        <v>2232.6864522666665</v>
      </c>
      <c r="BN497" s="779">
        <f t="shared" si="6718"/>
        <v>21146.187785599999</v>
      </c>
      <c r="BO497" s="779">
        <f t="shared" si="6718"/>
        <v>0</v>
      </c>
      <c r="BP497" s="779">
        <f t="shared" si="6718"/>
        <v>0</v>
      </c>
      <c r="BQ497" s="779">
        <f t="shared" si="6718"/>
        <v>0</v>
      </c>
      <c r="BR497" s="779">
        <f t="shared" si="6718"/>
        <v>0</v>
      </c>
      <c r="BS497" s="779">
        <f t="shared" si="6718"/>
        <v>0</v>
      </c>
      <c r="BT497" s="779">
        <f t="shared" si="6718"/>
        <v>0</v>
      </c>
      <c r="BU497" s="779">
        <f t="shared" si="6718"/>
        <v>0</v>
      </c>
      <c r="BV497" s="779">
        <f t="shared" si="6718"/>
        <v>0</v>
      </c>
      <c r="BW497" s="779">
        <f t="shared" si="6718"/>
        <v>0</v>
      </c>
      <c r="BX497" s="779">
        <f t="shared" si="6718"/>
        <v>0</v>
      </c>
      <c r="BY497" s="779">
        <f t="shared" si="6718"/>
        <v>0</v>
      </c>
      <c r="BZ497" s="779">
        <f t="shared" si="6718"/>
        <v>0</v>
      </c>
      <c r="CA497" s="779">
        <f t="shared" si="6718"/>
        <v>0</v>
      </c>
      <c r="CB497" s="779">
        <f t="shared" si="6718"/>
        <v>0</v>
      </c>
      <c r="CC497" s="779">
        <f t="shared" si="6718"/>
        <v>0</v>
      </c>
      <c r="CD497" s="779">
        <f t="shared" si="6718"/>
        <v>0</v>
      </c>
      <c r="CE497" s="779">
        <f t="shared" si="6718"/>
        <v>0</v>
      </c>
      <c r="CF497" s="779">
        <f t="shared" si="6718"/>
        <v>0</v>
      </c>
      <c r="CG497" s="779">
        <f t="shared" si="6718"/>
        <v>0</v>
      </c>
      <c r="CH497" s="779">
        <f t="shared" si="6718"/>
        <v>0</v>
      </c>
      <c r="CI497" s="779">
        <f t="shared" si="6718"/>
        <v>0</v>
      </c>
      <c r="CJ497" s="779">
        <f t="shared" si="6718"/>
        <v>0</v>
      </c>
      <c r="CK497" s="779">
        <f t="shared" si="6718"/>
        <v>0</v>
      </c>
      <c r="CL497" s="779">
        <f t="shared" si="6718"/>
        <v>0</v>
      </c>
      <c r="CM497" s="779">
        <f t="shared" si="6718"/>
        <v>0</v>
      </c>
      <c r="CN497" s="779">
        <f t="shared" si="6718"/>
        <v>0</v>
      </c>
      <c r="CO497" s="779">
        <f t="shared" si="6718"/>
        <v>0</v>
      </c>
    </row>
    <row r="498" spans="3:140" ht="13.2">
      <c r="C498" s="778">
        <f t="shared" si="6709"/>
        <v>14</v>
      </c>
      <c r="D498" s="772" t="s">
        <v>590</v>
      </c>
      <c r="AW498" s="779">
        <f>+AW231</f>
        <v>0</v>
      </c>
      <c r="AX498" s="779">
        <f>+AX244</f>
        <v>0</v>
      </c>
      <c r="AY498" s="779">
        <f t="shared" ref="AY498:BE498" si="6719">+AY244</f>
        <v>0</v>
      </c>
      <c r="AZ498" s="779">
        <f t="shared" si="6719"/>
        <v>0</v>
      </c>
      <c r="BA498" s="779">
        <f t="shared" si="6719"/>
        <v>0</v>
      </c>
      <c r="BB498" s="779">
        <f t="shared" si="6719"/>
        <v>0</v>
      </c>
      <c r="BC498" s="779">
        <f t="shared" si="6719"/>
        <v>0</v>
      </c>
      <c r="BD498" s="779">
        <f t="shared" si="6719"/>
        <v>0</v>
      </c>
      <c r="BE498" s="779">
        <f t="shared" si="6719"/>
        <v>0</v>
      </c>
      <c r="BF498" s="779">
        <f t="shared" ref="BF498:BN498" si="6720">+BF231</f>
        <v>0</v>
      </c>
      <c r="BG498" s="779">
        <f t="shared" si="6720"/>
        <v>0</v>
      </c>
      <c r="BH498" s="779">
        <f t="shared" si="6720"/>
        <v>0</v>
      </c>
      <c r="BI498" s="779">
        <f t="shared" si="6720"/>
        <v>0</v>
      </c>
      <c r="BJ498" s="779">
        <f t="shared" si="6720"/>
        <v>0</v>
      </c>
      <c r="BK498" s="779">
        <f t="shared" si="6720"/>
        <v>0</v>
      </c>
      <c r="BL498" s="779">
        <f t="shared" si="6720"/>
        <v>0</v>
      </c>
      <c r="BM498" s="779">
        <f t="shared" si="6720"/>
        <v>0</v>
      </c>
      <c r="BN498" s="779">
        <f t="shared" si="6720"/>
        <v>0</v>
      </c>
      <c r="BO498" s="779">
        <f t="shared" ref="BO498:BW498" si="6721">+BO231+BO244</f>
        <v>34849.597333333331</v>
      </c>
      <c r="BP498" s="779">
        <f t="shared" si="6721"/>
        <v>2299.9933333333333</v>
      </c>
      <c r="BQ498" s="779">
        <f t="shared" si="6721"/>
        <v>0</v>
      </c>
      <c r="BR498" s="779">
        <f t="shared" si="6721"/>
        <v>0</v>
      </c>
      <c r="BS498" s="779">
        <f t="shared" si="6721"/>
        <v>0</v>
      </c>
      <c r="BT498" s="779">
        <f t="shared" si="6721"/>
        <v>0</v>
      </c>
      <c r="BU498" s="779">
        <f t="shared" si="6721"/>
        <v>266.81866666666667</v>
      </c>
      <c r="BV498" s="779">
        <f t="shared" si="6721"/>
        <v>4449.2499072000001</v>
      </c>
      <c r="BW498" s="779">
        <f t="shared" si="6721"/>
        <v>41865.659240533336</v>
      </c>
      <c r="BX498" s="779">
        <f t="shared" ref="BX498:CP498" si="6722">+BX231</f>
        <v>0</v>
      </c>
      <c r="BY498" s="779">
        <f t="shared" si="6722"/>
        <v>0</v>
      </c>
      <c r="BZ498" s="779">
        <f t="shared" si="6722"/>
        <v>0</v>
      </c>
      <c r="CA498" s="779">
        <f t="shared" si="6722"/>
        <v>0</v>
      </c>
      <c r="CB498" s="779">
        <f t="shared" si="6722"/>
        <v>0</v>
      </c>
      <c r="CC498" s="779">
        <f t="shared" si="6722"/>
        <v>0</v>
      </c>
      <c r="CD498" s="779">
        <f t="shared" si="6722"/>
        <v>0</v>
      </c>
      <c r="CE498" s="779">
        <f t="shared" si="6722"/>
        <v>0</v>
      </c>
      <c r="CF498" s="779">
        <f t="shared" si="6722"/>
        <v>0</v>
      </c>
      <c r="CG498" s="779">
        <f t="shared" si="6722"/>
        <v>0</v>
      </c>
      <c r="CH498" s="779">
        <f t="shared" si="6722"/>
        <v>0</v>
      </c>
      <c r="CI498" s="779">
        <f t="shared" si="6722"/>
        <v>0</v>
      </c>
      <c r="CJ498" s="779">
        <f t="shared" si="6722"/>
        <v>0</v>
      </c>
      <c r="CK498" s="779">
        <f t="shared" si="6722"/>
        <v>0</v>
      </c>
      <c r="CL498" s="779">
        <f t="shared" si="6722"/>
        <v>0</v>
      </c>
      <c r="CM498" s="779">
        <f t="shared" si="6722"/>
        <v>0</v>
      </c>
      <c r="CN498" s="779">
        <f t="shared" si="6722"/>
        <v>0</v>
      </c>
      <c r="CO498" s="779">
        <f t="shared" si="6722"/>
        <v>0</v>
      </c>
      <c r="CP498" s="779">
        <f t="shared" si="6722"/>
        <v>0</v>
      </c>
    </row>
    <row r="499" spans="3:140" ht="13.2">
      <c r="C499" s="778">
        <f t="shared" si="6709"/>
        <v>15</v>
      </c>
      <c r="D499" s="772" t="s">
        <v>20</v>
      </c>
    </row>
    <row r="500" spans="3:140" ht="13.2">
      <c r="C500" s="778">
        <f t="shared" si="6709"/>
        <v>16</v>
      </c>
      <c r="D500" s="772" t="s">
        <v>20</v>
      </c>
      <c r="AW500" s="779">
        <f t="shared" ref="AW500:CB500" si="6723">+AW198+AW204</f>
        <v>18456.949999999997</v>
      </c>
      <c r="AX500" s="779">
        <f t="shared" si="6723"/>
        <v>1700</v>
      </c>
      <c r="AY500" s="779">
        <f t="shared" si="6723"/>
        <v>0</v>
      </c>
      <c r="AZ500" s="779">
        <f t="shared" si="6723"/>
        <v>0</v>
      </c>
      <c r="BA500" s="779">
        <f t="shared" si="6723"/>
        <v>0</v>
      </c>
      <c r="BB500" s="779">
        <f t="shared" si="6723"/>
        <v>0</v>
      </c>
      <c r="BC500" s="779">
        <f t="shared" si="6723"/>
        <v>0</v>
      </c>
      <c r="BD500" s="779">
        <f t="shared" si="6723"/>
        <v>2338.4955649999997</v>
      </c>
      <c r="BE500" s="779">
        <f t="shared" si="6723"/>
        <v>22495.445565000002</v>
      </c>
      <c r="BF500" s="779">
        <f t="shared" si="6723"/>
        <v>0</v>
      </c>
      <c r="BG500" s="779">
        <f t="shared" si="6723"/>
        <v>0</v>
      </c>
      <c r="BH500" s="779">
        <f t="shared" si="6723"/>
        <v>0</v>
      </c>
      <c r="BI500" s="779">
        <f t="shared" si="6723"/>
        <v>0</v>
      </c>
      <c r="BJ500" s="779">
        <f t="shared" si="6723"/>
        <v>0</v>
      </c>
      <c r="BK500" s="779">
        <f t="shared" si="6723"/>
        <v>0</v>
      </c>
      <c r="BL500" s="779">
        <f t="shared" si="6723"/>
        <v>0</v>
      </c>
      <c r="BM500" s="779">
        <f t="shared" si="6723"/>
        <v>0</v>
      </c>
      <c r="BN500" s="779">
        <f t="shared" si="6723"/>
        <v>0</v>
      </c>
      <c r="BO500" s="779">
        <f t="shared" si="6723"/>
        <v>0</v>
      </c>
      <c r="BP500" s="779">
        <f t="shared" si="6723"/>
        <v>0</v>
      </c>
      <c r="BQ500" s="779">
        <f t="shared" si="6723"/>
        <v>0</v>
      </c>
      <c r="BR500" s="779">
        <f t="shared" si="6723"/>
        <v>0</v>
      </c>
      <c r="BS500" s="779">
        <f t="shared" si="6723"/>
        <v>0</v>
      </c>
      <c r="BT500" s="779">
        <f t="shared" si="6723"/>
        <v>0</v>
      </c>
      <c r="BU500" s="779">
        <f t="shared" si="6723"/>
        <v>0</v>
      </c>
      <c r="BV500" s="779">
        <f t="shared" si="6723"/>
        <v>0</v>
      </c>
      <c r="BW500" s="779">
        <f t="shared" si="6723"/>
        <v>0</v>
      </c>
      <c r="BX500" s="779">
        <f t="shared" si="6723"/>
        <v>0</v>
      </c>
      <c r="BY500" s="779">
        <f t="shared" si="6723"/>
        <v>0</v>
      </c>
      <c r="BZ500" s="779">
        <f t="shared" si="6723"/>
        <v>0</v>
      </c>
      <c r="CA500" s="779">
        <f t="shared" si="6723"/>
        <v>0</v>
      </c>
      <c r="CB500" s="779">
        <f t="shared" si="6723"/>
        <v>0</v>
      </c>
      <c r="CC500" s="779">
        <f t="shared" ref="CC500:DH500" si="6724">+CC198+CC204</f>
        <v>0</v>
      </c>
      <c r="CD500" s="779">
        <f t="shared" si="6724"/>
        <v>0</v>
      </c>
      <c r="CE500" s="779">
        <f t="shared" si="6724"/>
        <v>0</v>
      </c>
      <c r="CF500" s="779">
        <f t="shared" si="6724"/>
        <v>0</v>
      </c>
      <c r="CG500" s="779">
        <f t="shared" si="6724"/>
        <v>0</v>
      </c>
      <c r="CH500" s="779">
        <f t="shared" si="6724"/>
        <v>0</v>
      </c>
      <c r="CI500" s="779">
        <f t="shared" si="6724"/>
        <v>0</v>
      </c>
      <c r="CJ500" s="779">
        <f t="shared" si="6724"/>
        <v>0</v>
      </c>
      <c r="CK500" s="779">
        <f t="shared" si="6724"/>
        <v>0</v>
      </c>
      <c r="CL500" s="779">
        <f t="shared" si="6724"/>
        <v>0</v>
      </c>
      <c r="CM500" s="779">
        <f t="shared" si="6724"/>
        <v>0</v>
      </c>
      <c r="CN500" s="779">
        <f t="shared" si="6724"/>
        <v>0</v>
      </c>
      <c r="CO500" s="779">
        <f t="shared" si="6724"/>
        <v>0</v>
      </c>
      <c r="CP500" s="779">
        <f t="shared" si="6724"/>
        <v>0</v>
      </c>
      <c r="CQ500" s="779">
        <f t="shared" si="6724"/>
        <v>0</v>
      </c>
      <c r="CR500" s="779">
        <f t="shared" si="6724"/>
        <v>18456.949999999997</v>
      </c>
      <c r="CS500" s="779">
        <f t="shared" si="6724"/>
        <v>1700</v>
      </c>
      <c r="CT500" s="779">
        <f t="shared" si="6724"/>
        <v>0</v>
      </c>
      <c r="CU500" s="779">
        <f t="shared" si="6724"/>
        <v>0</v>
      </c>
      <c r="CV500" s="779">
        <f t="shared" si="6724"/>
        <v>0</v>
      </c>
      <c r="CW500" s="779">
        <f t="shared" si="6724"/>
        <v>0</v>
      </c>
      <c r="CX500" s="779">
        <f t="shared" si="6724"/>
        <v>0</v>
      </c>
      <c r="CY500" s="779">
        <f t="shared" si="6724"/>
        <v>2338.4955649999997</v>
      </c>
      <c r="CZ500" s="779">
        <f t="shared" si="6724"/>
        <v>22495.445565000002</v>
      </c>
      <c r="DA500" s="779">
        <f t="shared" si="6724"/>
        <v>0</v>
      </c>
      <c r="DB500" s="779">
        <f t="shared" si="6724"/>
        <v>0</v>
      </c>
      <c r="DC500" s="779">
        <f t="shared" si="6724"/>
        <v>0</v>
      </c>
      <c r="DD500" s="779">
        <f t="shared" si="6724"/>
        <v>0</v>
      </c>
      <c r="DE500" s="779">
        <f t="shared" si="6724"/>
        <v>0</v>
      </c>
      <c r="DF500" s="779">
        <f t="shared" si="6724"/>
        <v>0</v>
      </c>
      <c r="DG500" s="779">
        <f t="shared" si="6724"/>
        <v>0</v>
      </c>
      <c r="DH500" s="779">
        <f t="shared" si="6724"/>
        <v>0</v>
      </c>
      <c r="DI500" s="779">
        <f t="shared" ref="DI500:EJ500" si="6725">+DI198+DI204</f>
        <v>0</v>
      </c>
      <c r="DJ500" s="779">
        <f t="shared" si="6725"/>
        <v>0</v>
      </c>
      <c r="DK500" s="779">
        <f t="shared" si="6725"/>
        <v>0</v>
      </c>
      <c r="DL500" s="779">
        <f t="shared" si="6725"/>
        <v>0</v>
      </c>
      <c r="DM500" s="779">
        <f t="shared" si="6725"/>
        <v>0</v>
      </c>
      <c r="DN500" s="779">
        <f t="shared" si="6725"/>
        <v>0</v>
      </c>
      <c r="DO500" s="779">
        <f t="shared" si="6725"/>
        <v>0</v>
      </c>
      <c r="DP500" s="779">
        <f t="shared" si="6725"/>
        <v>0</v>
      </c>
      <c r="DQ500" s="779">
        <f t="shared" si="6725"/>
        <v>0</v>
      </c>
      <c r="DR500" s="779">
        <f t="shared" si="6725"/>
        <v>0</v>
      </c>
      <c r="DS500" s="779">
        <f t="shared" si="6725"/>
        <v>0</v>
      </c>
      <c r="DT500" s="779">
        <f t="shared" si="6725"/>
        <v>0</v>
      </c>
      <c r="DU500" s="779">
        <f t="shared" si="6725"/>
        <v>0</v>
      </c>
      <c r="DV500" s="779">
        <f t="shared" si="6725"/>
        <v>0</v>
      </c>
      <c r="DW500" s="779">
        <f t="shared" si="6725"/>
        <v>0</v>
      </c>
      <c r="DX500" s="779">
        <f t="shared" si="6725"/>
        <v>0</v>
      </c>
      <c r="DY500" s="779">
        <f t="shared" si="6725"/>
        <v>0</v>
      </c>
      <c r="DZ500" s="779">
        <f t="shared" si="6725"/>
        <v>0</v>
      </c>
      <c r="EA500" s="779">
        <f t="shared" si="6725"/>
        <v>0</v>
      </c>
      <c r="EB500" s="779">
        <f t="shared" si="6725"/>
        <v>0</v>
      </c>
      <c r="EC500" s="779">
        <f t="shared" si="6725"/>
        <v>0</v>
      </c>
      <c r="ED500" s="779">
        <f t="shared" si="6725"/>
        <v>0</v>
      </c>
      <c r="EE500" s="779">
        <f t="shared" si="6725"/>
        <v>0</v>
      </c>
      <c r="EF500" s="779">
        <f t="shared" si="6725"/>
        <v>0</v>
      </c>
      <c r="EG500" s="779">
        <f t="shared" si="6725"/>
        <v>0</v>
      </c>
      <c r="EH500" s="779">
        <f t="shared" si="6725"/>
        <v>0</v>
      </c>
      <c r="EI500" s="779">
        <f t="shared" si="6725"/>
        <v>0</v>
      </c>
      <c r="EJ500" s="779">
        <f t="shared" si="6725"/>
        <v>0</v>
      </c>
    </row>
    <row r="501" spans="3:140" ht="13.2">
      <c r="C501" s="778">
        <f t="shared" si="6709"/>
        <v>17</v>
      </c>
      <c r="D501" s="772" t="s">
        <v>591</v>
      </c>
      <c r="AW501" s="779">
        <f>+AW328</f>
        <v>0</v>
      </c>
      <c r="AX501" s="779">
        <f>+AX328</f>
        <v>0</v>
      </c>
      <c r="AY501" s="779">
        <f t="shared" ref="AY501:BE501" si="6726">+AY327</f>
        <v>0</v>
      </c>
      <c r="AZ501" s="779">
        <f t="shared" si="6726"/>
        <v>0</v>
      </c>
      <c r="BA501" s="779">
        <f t="shared" si="6726"/>
        <v>0</v>
      </c>
      <c r="BB501" s="779">
        <f t="shared" si="6726"/>
        <v>0</v>
      </c>
      <c r="BC501" s="779">
        <f t="shared" si="6726"/>
        <v>0</v>
      </c>
      <c r="BD501" s="779">
        <f t="shared" si="6726"/>
        <v>0</v>
      </c>
      <c r="BE501" s="779">
        <f t="shared" si="6726"/>
        <v>0</v>
      </c>
      <c r="BF501" s="779">
        <f>+BF328</f>
        <v>0</v>
      </c>
      <c r="BG501" s="779">
        <f t="shared" ref="BG501:CP501" si="6727">+BG328</f>
        <v>0</v>
      </c>
      <c r="BH501" s="779">
        <f t="shared" si="6727"/>
        <v>0</v>
      </c>
      <c r="BI501" s="779">
        <f t="shared" si="6727"/>
        <v>0</v>
      </c>
      <c r="BJ501" s="779">
        <f t="shared" si="6727"/>
        <v>0</v>
      </c>
      <c r="BK501" s="779">
        <f t="shared" si="6727"/>
        <v>0</v>
      </c>
      <c r="BL501" s="779">
        <f t="shared" si="6727"/>
        <v>0</v>
      </c>
      <c r="BM501" s="779">
        <f t="shared" si="6727"/>
        <v>0</v>
      </c>
      <c r="BN501" s="779">
        <f>+BN328</f>
        <v>0</v>
      </c>
      <c r="BO501" s="779">
        <f t="shared" si="6727"/>
        <v>0</v>
      </c>
      <c r="BP501" s="779">
        <f t="shared" si="6727"/>
        <v>0</v>
      </c>
      <c r="BQ501" s="779">
        <f t="shared" si="6727"/>
        <v>0</v>
      </c>
      <c r="BR501" s="779">
        <f t="shared" si="6727"/>
        <v>0</v>
      </c>
      <c r="BS501" s="779">
        <f t="shared" si="6727"/>
        <v>0</v>
      </c>
      <c r="BT501" s="779">
        <f t="shared" si="6727"/>
        <v>0</v>
      </c>
      <c r="BU501" s="779">
        <f t="shared" si="6727"/>
        <v>0</v>
      </c>
      <c r="BV501" s="779">
        <f t="shared" si="6727"/>
        <v>0</v>
      </c>
      <c r="BW501" s="779">
        <f t="shared" si="6727"/>
        <v>0</v>
      </c>
      <c r="BX501" s="779">
        <f t="shared" si="6727"/>
        <v>0</v>
      </c>
      <c r="BY501" s="779">
        <f t="shared" si="6727"/>
        <v>0</v>
      </c>
      <c r="BZ501" s="779">
        <f t="shared" si="6727"/>
        <v>0</v>
      </c>
      <c r="CA501" s="779">
        <f t="shared" si="6727"/>
        <v>0</v>
      </c>
      <c r="CB501" s="779">
        <f t="shared" si="6727"/>
        <v>0</v>
      </c>
      <c r="CC501" s="779">
        <f t="shared" si="6727"/>
        <v>0</v>
      </c>
      <c r="CD501" s="779">
        <f t="shared" si="6727"/>
        <v>0</v>
      </c>
      <c r="CE501" s="779">
        <f t="shared" si="6727"/>
        <v>0</v>
      </c>
      <c r="CF501" s="779">
        <f t="shared" si="6727"/>
        <v>0</v>
      </c>
      <c r="CG501" s="779">
        <f t="shared" si="6727"/>
        <v>0</v>
      </c>
      <c r="CH501" s="779">
        <f t="shared" si="6727"/>
        <v>0</v>
      </c>
      <c r="CI501" s="779">
        <f t="shared" si="6727"/>
        <v>0</v>
      </c>
      <c r="CJ501" s="779">
        <f t="shared" si="6727"/>
        <v>0</v>
      </c>
      <c r="CK501" s="779">
        <f t="shared" si="6727"/>
        <v>0</v>
      </c>
      <c r="CL501" s="779">
        <f t="shared" si="6727"/>
        <v>0</v>
      </c>
      <c r="CM501" s="779">
        <f t="shared" si="6727"/>
        <v>0</v>
      </c>
      <c r="CN501" s="779">
        <f t="shared" si="6727"/>
        <v>0</v>
      </c>
      <c r="CO501" s="779">
        <f t="shared" si="6727"/>
        <v>0</v>
      </c>
      <c r="CP501" s="779">
        <f t="shared" si="6727"/>
        <v>0</v>
      </c>
    </row>
    <row r="502" spans="3:140" ht="13.2">
      <c r="C502" s="778">
        <f t="shared" si="6709"/>
        <v>18</v>
      </c>
      <c r="D502" s="772" t="s">
        <v>156</v>
      </c>
      <c r="AW502" s="779">
        <f t="shared" ref="AW502:CP502" si="6728">+AW254</f>
        <v>0</v>
      </c>
      <c r="AX502" s="779">
        <f t="shared" si="6728"/>
        <v>0</v>
      </c>
      <c r="AY502" s="779">
        <f t="shared" si="6728"/>
        <v>0</v>
      </c>
      <c r="AZ502" s="779">
        <f t="shared" si="6728"/>
        <v>0</v>
      </c>
      <c r="BA502" s="779">
        <f t="shared" si="6728"/>
        <v>0</v>
      </c>
      <c r="BB502" s="779">
        <f t="shared" si="6728"/>
        <v>0</v>
      </c>
      <c r="BC502" s="779">
        <f t="shared" si="6728"/>
        <v>0</v>
      </c>
      <c r="BD502" s="779">
        <f t="shared" si="6728"/>
        <v>0</v>
      </c>
      <c r="BE502" s="779">
        <f t="shared" si="6728"/>
        <v>0</v>
      </c>
      <c r="BF502" s="779">
        <f t="shared" si="6728"/>
        <v>0</v>
      </c>
      <c r="BG502" s="779">
        <f t="shared" si="6728"/>
        <v>0</v>
      </c>
      <c r="BH502" s="779">
        <f t="shared" si="6728"/>
        <v>0</v>
      </c>
      <c r="BI502" s="779">
        <f t="shared" si="6728"/>
        <v>0</v>
      </c>
      <c r="BJ502" s="779">
        <f t="shared" si="6728"/>
        <v>0</v>
      </c>
      <c r="BK502" s="779">
        <f t="shared" si="6728"/>
        <v>0</v>
      </c>
      <c r="BL502" s="779">
        <f t="shared" si="6728"/>
        <v>0</v>
      </c>
      <c r="BM502" s="779">
        <f t="shared" si="6728"/>
        <v>0</v>
      </c>
      <c r="BN502" s="779">
        <f t="shared" si="6728"/>
        <v>0</v>
      </c>
      <c r="BO502" s="779">
        <f t="shared" si="6728"/>
        <v>0</v>
      </c>
      <c r="BP502" s="779">
        <f t="shared" si="6728"/>
        <v>0</v>
      </c>
      <c r="BQ502" s="779">
        <f t="shared" si="6728"/>
        <v>0</v>
      </c>
      <c r="BR502" s="779">
        <f t="shared" si="6728"/>
        <v>0</v>
      </c>
      <c r="BS502" s="779">
        <f t="shared" si="6728"/>
        <v>0</v>
      </c>
      <c r="BT502" s="779">
        <f t="shared" si="6728"/>
        <v>0</v>
      </c>
      <c r="BU502" s="779">
        <f t="shared" si="6728"/>
        <v>0</v>
      </c>
      <c r="BV502" s="779">
        <f t="shared" si="6728"/>
        <v>0</v>
      </c>
      <c r="BW502" s="779">
        <f t="shared" si="6728"/>
        <v>0</v>
      </c>
      <c r="BX502" s="779">
        <f t="shared" si="6728"/>
        <v>0</v>
      </c>
      <c r="BY502" s="779">
        <f t="shared" si="6728"/>
        <v>0</v>
      </c>
      <c r="BZ502" s="779">
        <f t="shared" si="6728"/>
        <v>0</v>
      </c>
      <c r="CA502" s="779">
        <f t="shared" si="6728"/>
        <v>0</v>
      </c>
      <c r="CB502" s="779">
        <f t="shared" si="6728"/>
        <v>0</v>
      </c>
      <c r="CC502" s="779">
        <f t="shared" si="6728"/>
        <v>0</v>
      </c>
      <c r="CD502" s="779">
        <f t="shared" si="6728"/>
        <v>0</v>
      </c>
      <c r="CE502" s="779">
        <f t="shared" si="6728"/>
        <v>0</v>
      </c>
      <c r="CF502" s="779">
        <f t="shared" si="6728"/>
        <v>0</v>
      </c>
      <c r="CG502" s="779">
        <f t="shared" si="6728"/>
        <v>0</v>
      </c>
      <c r="CH502" s="779">
        <f t="shared" si="6728"/>
        <v>0</v>
      </c>
      <c r="CI502" s="779">
        <f t="shared" si="6728"/>
        <v>0</v>
      </c>
      <c r="CJ502" s="779">
        <f t="shared" si="6728"/>
        <v>0</v>
      </c>
      <c r="CK502" s="779">
        <f t="shared" si="6728"/>
        <v>0</v>
      </c>
      <c r="CL502" s="779">
        <f t="shared" si="6728"/>
        <v>0</v>
      </c>
      <c r="CM502" s="779">
        <f t="shared" si="6728"/>
        <v>0</v>
      </c>
      <c r="CN502" s="779">
        <f t="shared" si="6728"/>
        <v>0</v>
      </c>
      <c r="CO502" s="779">
        <f t="shared" si="6728"/>
        <v>0</v>
      </c>
      <c r="CP502" s="779">
        <f t="shared" si="6728"/>
        <v>0</v>
      </c>
    </row>
    <row r="503" spans="3:140" ht="13.2">
      <c r="C503" s="778">
        <f t="shared" si="6709"/>
        <v>19</v>
      </c>
      <c r="D503" s="1095" t="s">
        <v>157</v>
      </c>
      <c r="AW503" s="779">
        <f t="shared" ref="AW503:CO503" si="6729">+AW262+AW270</f>
        <v>4002.28</v>
      </c>
      <c r="AX503" s="779">
        <f t="shared" si="6729"/>
        <v>1125</v>
      </c>
      <c r="AY503" s="779">
        <f t="shared" si="6729"/>
        <v>0</v>
      </c>
      <c r="AZ503" s="779">
        <f t="shared" si="6729"/>
        <v>0</v>
      </c>
      <c r="BA503" s="779">
        <f t="shared" si="6729"/>
        <v>0</v>
      </c>
      <c r="BB503" s="779">
        <f t="shared" si="6729"/>
        <v>0</v>
      </c>
      <c r="BC503" s="779">
        <f t="shared" si="6729"/>
        <v>0</v>
      </c>
      <c r="BD503" s="779">
        <f t="shared" si="6729"/>
        <v>507.08887600000003</v>
      </c>
      <c r="BE503" s="779">
        <f t="shared" si="6729"/>
        <v>5634.3688760000005</v>
      </c>
      <c r="BF503" s="779">
        <f t="shared" si="6729"/>
        <v>0</v>
      </c>
      <c r="BG503" s="779">
        <f t="shared" si="6729"/>
        <v>0</v>
      </c>
      <c r="BH503" s="779">
        <f t="shared" si="6729"/>
        <v>0</v>
      </c>
      <c r="BI503" s="779">
        <f t="shared" si="6729"/>
        <v>0</v>
      </c>
      <c r="BJ503" s="779">
        <f t="shared" si="6729"/>
        <v>0</v>
      </c>
      <c r="BK503" s="779">
        <f t="shared" si="6729"/>
        <v>0</v>
      </c>
      <c r="BL503" s="779">
        <f t="shared" si="6729"/>
        <v>0</v>
      </c>
      <c r="BM503" s="779">
        <f t="shared" si="6729"/>
        <v>0</v>
      </c>
      <c r="BN503" s="779">
        <f t="shared" si="6729"/>
        <v>0</v>
      </c>
      <c r="BO503" s="779">
        <f t="shared" si="6729"/>
        <v>0</v>
      </c>
      <c r="BP503" s="779">
        <f t="shared" si="6729"/>
        <v>0</v>
      </c>
      <c r="BQ503" s="779">
        <f t="shared" si="6729"/>
        <v>0</v>
      </c>
      <c r="BR503" s="779">
        <f t="shared" si="6729"/>
        <v>0</v>
      </c>
      <c r="BS503" s="779">
        <f t="shared" si="6729"/>
        <v>0</v>
      </c>
      <c r="BT503" s="779">
        <f t="shared" si="6729"/>
        <v>0</v>
      </c>
      <c r="BU503" s="779">
        <f t="shared" si="6729"/>
        <v>0</v>
      </c>
      <c r="BV503" s="779">
        <f t="shared" si="6729"/>
        <v>0</v>
      </c>
      <c r="BW503" s="779">
        <f t="shared" si="6729"/>
        <v>0</v>
      </c>
      <c r="BX503" s="779">
        <f t="shared" si="6729"/>
        <v>0</v>
      </c>
      <c r="BY503" s="779">
        <f t="shared" si="6729"/>
        <v>0</v>
      </c>
      <c r="BZ503" s="779">
        <f t="shared" si="6729"/>
        <v>0</v>
      </c>
      <c r="CA503" s="779">
        <f t="shared" si="6729"/>
        <v>0</v>
      </c>
      <c r="CB503" s="779">
        <f t="shared" si="6729"/>
        <v>0</v>
      </c>
      <c r="CC503" s="779">
        <f t="shared" si="6729"/>
        <v>0</v>
      </c>
      <c r="CD503" s="779">
        <f t="shared" si="6729"/>
        <v>0</v>
      </c>
      <c r="CE503" s="779">
        <f t="shared" si="6729"/>
        <v>0</v>
      </c>
      <c r="CF503" s="779">
        <f t="shared" si="6729"/>
        <v>0</v>
      </c>
      <c r="CG503" s="779">
        <f t="shared" si="6729"/>
        <v>0</v>
      </c>
      <c r="CH503" s="779">
        <f t="shared" si="6729"/>
        <v>0</v>
      </c>
      <c r="CI503" s="779">
        <f t="shared" si="6729"/>
        <v>0</v>
      </c>
      <c r="CJ503" s="779">
        <f t="shared" si="6729"/>
        <v>0</v>
      </c>
      <c r="CK503" s="779">
        <f t="shared" si="6729"/>
        <v>0</v>
      </c>
      <c r="CL503" s="779">
        <f t="shared" si="6729"/>
        <v>0</v>
      </c>
      <c r="CM503" s="779">
        <f t="shared" si="6729"/>
        <v>0</v>
      </c>
      <c r="CN503" s="779">
        <f t="shared" si="6729"/>
        <v>0</v>
      </c>
      <c r="CO503" s="779">
        <f t="shared" si="6729"/>
        <v>0</v>
      </c>
    </row>
    <row r="504" spans="3:140" ht="13.2">
      <c r="C504" s="778">
        <f t="shared" si="6709"/>
        <v>20</v>
      </c>
      <c r="D504" s="1095" t="s">
        <v>592</v>
      </c>
      <c r="AW504" s="779">
        <f t="shared" ref="AW504:CP504" si="6730">+AW258+AW275</f>
        <v>0</v>
      </c>
      <c r="AX504" s="779">
        <f t="shared" si="6730"/>
        <v>0</v>
      </c>
      <c r="AY504" s="779">
        <f t="shared" si="6730"/>
        <v>0</v>
      </c>
      <c r="AZ504" s="779">
        <f t="shared" si="6730"/>
        <v>0</v>
      </c>
      <c r="BA504" s="779">
        <f t="shared" si="6730"/>
        <v>0</v>
      </c>
      <c r="BB504" s="779">
        <f t="shared" si="6730"/>
        <v>0</v>
      </c>
      <c r="BC504" s="779">
        <f t="shared" si="6730"/>
        <v>0</v>
      </c>
      <c r="BD504" s="779">
        <f t="shared" si="6730"/>
        <v>0</v>
      </c>
      <c r="BE504" s="779">
        <f t="shared" si="6730"/>
        <v>0</v>
      </c>
      <c r="BF504" s="779">
        <f t="shared" si="6730"/>
        <v>4100</v>
      </c>
      <c r="BG504" s="779">
        <f t="shared" si="6730"/>
        <v>550</v>
      </c>
      <c r="BH504" s="779">
        <f t="shared" si="6730"/>
        <v>0</v>
      </c>
      <c r="BI504" s="779">
        <f t="shared" si="6730"/>
        <v>0</v>
      </c>
      <c r="BJ504" s="779">
        <f t="shared" si="6730"/>
        <v>0</v>
      </c>
      <c r="BK504" s="779">
        <f t="shared" si="6730"/>
        <v>0</v>
      </c>
      <c r="BL504" s="779">
        <f t="shared" si="6730"/>
        <v>0</v>
      </c>
      <c r="BM504" s="779">
        <f t="shared" si="6730"/>
        <v>519.47</v>
      </c>
      <c r="BN504" s="779">
        <f t="shared" si="6730"/>
        <v>5169.47</v>
      </c>
      <c r="BO504" s="779">
        <f t="shared" si="6730"/>
        <v>0</v>
      </c>
      <c r="BP504" s="779">
        <f t="shared" si="6730"/>
        <v>0</v>
      </c>
      <c r="BQ504" s="779">
        <f t="shared" si="6730"/>
        <v>0</v>
      </c>
      <c r="BR504" s="779">
        <f t="shared" si="6730"/>
        <v>0</v>
      </c>
      <c r="BS504" s="779">
        <f t="shared" si="6730"/>
        <v>0</v>
      </c>
      <c r="BT504" s="779">
        <f t="shared" si="6730"/>
        <v>0</v>
      </c>
      <c r="BU504" s="779">
        <f t="shared" si="6730"/>
        <v>0</v>
      </c>
      <c r="BV504" s="779">
        <f t="shared" si="6730"/>
        <v>0</v>
      </c>
      <c r="BW504" s="779">
        <f t="shared" si="6730"/>
        <v>0</v>
      </c>
      <c r="BX504" s="779">
        <f t="shared" si="6730"/>
        <v>0</v>
      </c>
      <c r="BY504" s="779">
        <f t="shared" si="6730"/>
        <v>0</v>
      </c>
      <c r="BZ504" s="779">
        <f t="shared" si="6730"/>
        <v>0</v>
      </c>
      <c r="CA504" s="779">
        <f t="shared" si="6730"/>
        <v>0</v>
      </c>
      <c r="CB504" s="779">
        <f t="shared" si="6730"/>
        <v>0</v>
      </c>
      <c r="CC504" s="779">
        <f t="shared" si="6730"/>
        <v>0</v>
      </c>
      <c r="CD504" s="779">
        <f t="shared" si="6730"/>
        <v>0</v>
      </c>
      <c r="CE504" s="779">
        <f t="shared" si="6730"/>
        <v>0</v>
      </c>
      <c r="CF504" s="779">
        <f t="shared" si="6730"/>
        <v>0</v>
      </c>
      <c r="CG504" s="779">
        <f t="shared" si="6730"/>
        <v>0</v>
      </c>
      <c r="CH504" s="779">
        <f t="shared" si="6730"/>
        <v>0</v>
      </c>
      <c r="CI504" s="779">
        <f t="shared" si="6730"/>
        <v>0</v>
      </c>
      <c r="CJ504" s="779">
        <f t="shared" si="6730"/>
        <v>0</v>
      </c>
      <c r="CK504" s="779">
        <f t="shared" si="6730"/>
        <v>0</v>
      </c>
      <c r="CL504" s="779">
        <f t="shared" si="6730"/>
        <v>0</v>
      </c>
      <c r="CM504" s="779">
        <f t="shared" si="6730"/>
        <v>0</v>
      </c>
      <c r="CN504" s="779">
        <f t="shared" si="6730"/>
        <v>0</v>
      </c>
      <c r="CO504" s="779">
        <f t="shared" si="6730"/>
        <v>0</v>
      </c>
      <c r="CP504" s="779">
        <f t="shared" si="6730"/>
        <v>0</v>
      </c>
    </row>
    <row r="505" spans="3:140" ht="13.2">
      <c r="C505" s="778">
        <f t="shared" si="6709"/>
        <v>21</v>
      </c>
      <c r="D505" s="772" t="s">
        <v>185</v>
      </c>
      <c r="AW505" s="779">
        <f t="shared" ref="AW505:CO505" si="6731">+AW303+AW306+AW310</f>
        <v>0</v>
      </c>
      <c r="AX505" s="779">
        <f t="shared" si="6731"/>
        <v>0</v>
      </c>
      <c r="AY505" s="779">
        <f t="shared" si="6731"/>
        <v>0</v>
      </c>
      <c r="AZ505" s="779">
        <f t="shared" si="6731"/>
        <v>0</v>
      </c>
      <c r="BA505" s="779">
        <f t="shared" si="6731"/>
        <v>0</v>
      </c>
      <c r="BB505" s="779">
        <f t="shared" si="6731"/>
        <v>0</v>
      </c>
      <c r="BC505" s="779">
        <f t="shared" si="6731"/>
        <v>0</v>
      </c>
      <c r="BD505" s="779">
        <f t="shared" si="6731"/>
        <v>0</v>
      </c>
      <c r="BE505" s="779">
        <f t="shared" si="6731"/>
        <v>0</v>
      </c>
      <c r="BF505" s="779">
        <f t="shared" si="6731"/>
        <v>0</v>
      </c>
      <c r="BG505" s="779">
        <f t="shared" si="6731"/>
        <v>0</v>
      </c>
      <c r="BH505" s="779">
        <f t="shared" si="6731"/>
        <v>0</v>
      </c>
      <c r="BI505" s="779">
        <f t="shared" si="6731"/>
        <v>0</v>
      </c>
      <c r="BJ505" s="779">
        <f t="shared" si="6731"/>
        <v>0</v>
      </c>
      <c r="BK505" s="779">
        <f t="shared" si="6731"/>
        <v>0</v>
      </c>
      <c r="BL505" s="779">
        <f t="shared" si="6731"/>
        <v>0</v>
      </c>
      <c r="BM505" s="779">
        <f t="shared" si="6731"/>
        <v>0</v>
      </c>
      <c r="BN505" s="779">
        <f t="shared" si="6731"/>
        <v>0</v>
      </c>
      <c r="BO505" s="779">
        <f t="shared" si="6731"/>
        <v>0</v>
      </c>
      <c r="BP505" s="779">
        <f t="shared" si="6731"/>
        <v>0</v>
      </c>
      <c r="BQ505" s="779">
        <f t="shared" si="6731"/>
        <v>0</v>
      </c>
      <c r="BR505" s="779">
        <f t="shared" si="6731"/>
        <v>0</v>
      </c>
      <c r="BS505" s="779">
        <f t="shared" si="6731"/>
        <v>0</v>
      </c>
      <c r="BT505" s="779">
        <f t="shared" si="6731"/>
        <v>0</v>
      </c>
      <c r="BU505" s="779">
        <f t="shared" si="6731"/>
        <v>0</v>
      </c>
      <c r="BV505" s="779">
        <f t="shared" si="6731"/>
        <v>0</v>
      </c>
      <c r="BW505" s="779">
        <f t="shared" si="6731"/>
        <v>0</v>
      </c>
      <c r="BX505" s="779">
        <f t="shared" si="6731"/>
        <v>0</v>
      </c>
      <c r="BY505" s="779">
        <f t="shared" si="6731"/>
        <v>0</v>
      </c>
      <c r="BZ505" s="779">
        <f t="shared" si="6731"/>
        <v>0</v>
      </c>
      <c r="CA505" s="779">
        <f t="shared" si="6731"/>
        <v>0</v>
      </c>
      <c r="CB505" s="779">
        <f t="shared" si="6731"/>
        <v>0</v>
      </c>
      <c r="CC505" s="779">
        <f t="shared" si="6731"/>
        <v>0</v>
      </c>
      <c r="CD505" s="779">
        <f t="shared" si="6731"/>
        <v>0</v>
      </c>
      <c r="CE505" s="779">
        <f t="shared" si="6731"/>
        <v>0</v>
      </c>
      <c r="CF505" s="779">
        <f t="shared" si="6731"/>
        <v>0</v>
      </c>
      <c r="CG505" s="779">
        <f t="shared" si="6731"/>
        <v>0</v>
      </c>
      <c r="CH505" s="779">
        <f t="shared" si="6731"/>
        <v>0</v>
      </c>
      <c r="CI505" s="779">
        <f t="shared" si="6731"/>
        <v>0</v>
      </c>
      <c r="CJ505" s="779">
        <f t="shared" si="6731"/>
        <v>0</v>
      </c>
      <c r="CK505" s="779">
        <f t="shared" si="6731"/>
        <v>0</v>
      </c>
      <c r="CL505" s="779">
        <f t="shared" si="6731"/>
        <v>0</v>
      </c>
      <c r="CM505" s="779">
        <f t="shared" si="6731"/>
        <v>0</v>
      </c>
      <c r="CN505" s="779">
        <f t="shared" si="6731"/>
        <v>0</v>
      </c>
      <c r="CO505" s="779">
        <f t="shared" si="6731"/>
        <v>0</v>
      </c>
      <c r="CP505" s="779">
        <f>+CP303+CP305</f>
        <v>0</v>
      </c>
    </row>
    <row r="506" spans="3:140" ht="13.2">
      <c r="C506" s="778">
        <f t="shared" si="6709"/>
        <v>22</v>
      </c>
      <c r="D506" s="772" t="s">
        <v>194</v>
      </c>
      <c r="AW506" s="779">
        <f t="shared" ref="AW506:BE506" si="6732">+AW92</f>
        <v>4500</v>
      </c>
      <c r="AX506" s="779">
        <f t="shared" si="6732"/>
        <v>4460.45</v>
      </c>
      <c r="AY506" s="779">
        <f t="shared" si="6732"/>
        <v>0</v>
      </c>
      <c r="AZ506" s="779">
        <f t="shared" si="6732"/>
        <v>0</v>
      </c>
      <c r="BA506" s="779">
        <f t="shared" si="6732"/>
        <v>0</v>
      </c>
      <c r="BB506" s="779">
        <f t="shared" si="6732"/>
        <v>0</v>
      </c>
      <c r="BC506" s="779">
        <f t="shared" si="6732"/>
        <v>0</v>
      </c>
      <c r="BD506" s="779">
        <f t="shared" si="6732"/>
        <v>570.15</v>
      </c>
      <c r="BE506" s="779">
        <f t="shared" si="6732"/>
        <v>9530.6</v>
      </c>
      <c r="BF506" s="779">
        <f t="shared" ref="BF506:BN506" si="6733">+BF92+BF115</f>
        <v>11731.14</v>
      </c>
      <c r="BG506" s="779">
        <f t="shared" si="6733"/>
        <v>12131.25</v>
      </c>
      <c r="BH506" s="779">
        <f t="shared" si="6733"/>
        <v>0</v>
      </c>
      <c r="BI506" s="779">
        <f t="shared" si="6733"/>
        <v>0</v>
      </c>
      <c r="BJ506" s="779">
        <f t="shared" si="6733"/>
        <v>0</v>
      </c>
      <c r="BK506" s="779">
        <f t="shared" si="6733"/>
        <v>0</v>
      </c>
      <c r="BL506" s="779">
        <f t="shared" si="6733"/>
        <v>0</v>
      </c>
      <c r="BM506" s="779">
        <f t="shared" si="6733"/>
        <v>1486.3354380000001</v>
      </c>
      <c r="BN506" s="779">
        <f t="shared" si="6733"/>
        <v>25348.725438000001</v>
      </c>
      <c r="BO506" s="779">
        <f t="shared" ref="BO506:CO506" si="6734">+BO92+BO11</f>
        <v>0</v>
      </c>
      <c r="BP506" s="779">
        <f t="shared" si="6734"/>
        <v>0</v>
      </c>
      <c r="BQ506" s="779">
        <f t="shared" si="6734"/>
        <v>0</v>
      </c>
      <c r="BR506" s="779">
        <f t="shared" si="6734"/>
        <v>0</v>
      </c>
      <c r="BS506" s="779">
        <f t="shared" si="6734"/>
        <v>0</v>
      </c>
      <c r="BT506" s="779">
        <f t="shared" si="6734"/>
        <v>0</v>
      </c>
      <c r="BU506" s="779">
        <f t="shared" si="6734"/>
        <v>0</v>
      </c>
      <c r="BV506" s="779">
        <f t="shared" si="6734"/>
        <v>0</v>
      </c>
      <c r="BW506" s="779">
        <f t="shared" si="6734"/>
        <v>0</v>
      </c>
      <c r="BX506" s="779">
        <f t="shared" si="6734"/>
        <v>0</v>
      </c>
      <c r="BY506" s="779">
        <f t="shared" si="6734"/>
        <v>0</v>
      </c>
      <c r="BZ506" s="779">
        <f t="shared" si="6734"/>
        <v>0</v>
      </c>
      <c r="CA506" s="779">
        <f t="shared" si="6734"/>
        <v>0</v>
      </c>
      <c r="CB506" s="779">
        <f t="shared" si="6734"/>
        <v>0</v>
      </c>
      <c r="CC506" s="779">
        <f t="shared" si="6734"/>
        <v>0</v>
      </c>
      <c r="CD506" s="779">
        <f t="shared" si="6734"/>
        <v>0</v>
      </c>
      <c r="CE506" s="779">
        <f t="shared" si="6734"/>
        <v>0</v>
      </c>
      <c r="CF506" s="779">
        <f t="shared" si="6734"/>
        <v>0</v>
      </c>
      <c r="CG506" s="779">
        <f t="shared" si="6734"/>
        <v>0</v>
      </c>
      <c r="CH506" s="779">
        <f t="shared" si="6734"/>
        <v>0</v>
      </c>
      <c r="CI506" s="779">
        <f t="shared" si="6734"/>
        <v>0</v>
      </c>
      <c r="CJ506" s="779">
        <f t="shared" si="6734"/>
        <v>0</v>
      </c>
      <c r="CK506" s="779">
        <f t="shared" si="6734"/>
        <v>0</v>
      </c>
      <c r="CL506" s="779">
        <f t="shared" si="6734"/>
        <v>0</v>
      </c>
      <c r="CM506" s="779">
        <f t="shared" si="6734"/>
        <v>0</v>
      </c>
      <c r="CN506" s="779">
        <f t="shared" si="6734"/>
        <v>0</v>
      </c>
      <c r="CO506" s="779">
        <f t="shared" si="6734"/>
        <v>0</v>
      </c>
      <c r="CP506" s="779">
        <f>+CP92</f>
        <v>0</v>
      </c>
    </row>
    <row r="507" spans="3:140" ht="13.2">
      <c r="C507" s="778">
        <f t="shared" si="6709"/>
        <v>23</v>
      </c>
      <c r="D507" s="772" t="s">
        <v>195</v>
      </c>
    </row>
    <row r="508" spans="3:140" ht="13.2">
      <c r="C508" s="778">
        <f t="shared" si="6709"/>
        <v>24</v>
      </c>
      <c r="D508" s="772" t="s">
        <v>593</v>
      </c>
      <c r="AW508" s="779">
        <f>+AW99</f>
        <v>2150</v>
      </c>
      <c r="AX508" s="779">
        <f t="shared" ref="AX508:BE508" si="6735">+AX99+AX115</f>
        <v>500</v>
      </c>
      <c r="AY508" s="779">
        <f t="shared" si="6735"/>
        <v>0</v>
      </c>
      <c r="AZ508" s="779">
        <f t="shared" si="6735"/>
        <v>0</v>
      </c>
      <c r="BA508" s="779">
        <f t="shared" si="6735"/>
        <v>0</v>
      </c>
      <c r="BB508" s="779">
        <f t="shared" si="6735"/>
        <v>0</v>
      </c>
      <c r="BC508" s="779">
        <f t="shared" si="6735"/>
        <v>0</v>
      </c>
      <c r="BD508" s="779">
        <f t="shared" si="6735"/>
        <v>272.40500000000003</v>
      </c>
      <c r="BE508" s="779">
        <f t="shared" si="6735"/>
        <v>2922.4050000000002</v>
      </c>
      <c r="BF508" s="779">
        <f t="shared" ref="BF508:CO508" si="6736">+BF99</f>
        <v>7075</v>
      </c>
      <c r="BG508" s="779">
        <f t="shared" si="6736"/>
        <v>6500</v>
      </c>
      <c r="BH508" s="779">
        <f t="shared" si="6736"/>
        <v>0</v>
      </c>
      <c r="BI508" s="779">
        <f t="shared" si="6736"/>
        <v>0</v>
      </c>
      <c r="BJ508" s="779">
        <f t="shared" si="6736"/>
        <v>0</v>
      </c>
      <c r="BK508" s="779">
        <f t="shared" si="6736"/>
        <v>0</v>
      </c>
      <c r="BL508" s="779">
        <f t="shared" si="6736"/>
        <v>0</v>
      </c>
      <c r="BM508" s="779">
        <f t="shared" si="6736"/>
        <v>896.40250000000003</v>
      </c>
      <c r="BN508" s="779">
        <f t="shared" si="6736"/>
        <v>14471.4025</v>
      </c>
      <c r="BO508" s="779">
        <f t="shared" si="6736"/>
        <v>0</v>
      </c>
      <c r="BP508" s="779">
        <f t="shared" si="6736"/>
        <v>0</v>
      </c>
      <c r="BQ508" s="779">
        <f t="shared" si="6736"/>
        <v>0</v>
      </c>
      <c r="BR508" s="779">
        <f t="shared" si="6736"/>
        <v>0</v>
      </c>
      <c r="BS508" s="779">
        <f t="shared" si="6736"/>
        <v>0</v>
      </c>
      <c r="BT508" s="779">
        <f t="shared" si="6736"/>
        <v>0</v>
      </c>
      <c r="BU508" s="779">
        <f t="shared" si="6736"/>
        <v>0</v>
      </c>
      <c r="BV508" s="779">
        <f t="shared" si="6736"/>
        <v>0</v>
      </c>
      <c r="BW508" s="779">
        <f t="shared" si="6736"/>
        <v>0</v>
      </c>
      <c r="BX508" s="779">
        <f t="shared" si="6736"/>
        <v>0</v>
      </c>
      <c r="BY508" s="779">
        <f t="shared" si="6736"/>
        <v>0</v>
      </c>
      <c r="BZ508" s="779">
        <f t="shared" si="6736"/>
        <v>0</v>
      </c>
      <c r="CA508" s="779">
        <f t="shared" si="6736"/>
        <v>0</v>
      </c>
      <c r="CB508" s="779">
        <f t="shared" si="6736"/>
        <v>0</v>
      </c>
      <c r="CC508" s="779">
        <f t="shared" si="6736"/>
        <v>0</v>
      </c>
      <c r="CD508" s="779">
        <f t="shared" si="6736"/>
        <v>0</v>
      </c>
      <c r="CE508" s="779">
        <f t="shared" si="6736"/>
        <v>0</v>
      </c>
      <c r="CF508" s="779">
        <f t="shared" si="6736"/>
        <v>0</v>
      </c>
      <c r="CG508" s="779">
        <f t="shared" si="6736"/>
        <v>0</v>
      </c>
      <c r="CH508" s="779">
        <f t="shared" si="6736"/>
        <v>0</v>
      </c>
      <c r="CI508" s="779">
        <f t="shared" si="6736"/>
        <v>0</v>
      </c>
      <c r="CJ508" s="779">
        <f t="shared" si="6736"/>
        <v>0</v>
      </c>
      <c r="CK508" s="779">
        <f t="shared" si="6736"/>
        <v>0</v>
      </c>
      <c r="CL508" s="779">
        <f t="shared" si="6736"/>
        <v>0</v>
      </c>
      <c r="CM508" s="779">
        <f t="shared" si="6736"/>
        <v>0</v>
      </c>
      <c r="CN508" s="779">
        <f t="shared" si="6736"/>
        <v>0</v>
      </c>
      <c r="CO508" s="779">
        <f t="shared" si="6736"/>
        <v>0</v>
      </c>
      <c r="CP508" s="779" t="e">
        <f>+#REF!+#REF!</f>
        <v>#REF!</v>
      </c>
    </row>
    <row r="509" spans="3:140" ht="13.2">
      <c r="C509" s="778">
        <f t="shared" si="6709"/>
        <v>25</v>
      </c>
      <c r="D509" s="772" t="s">
        <v>594</v>
      </c>
      <c r="AW509" s="779">
        <f t="shared" ref="AW509:CP509" si="6737">+AW104+AW107</f>
        <v>5300</v>
      </c>
      <c r="AX509" s="779">
        <f t="shared" si="6737"/>
        <v>10741.666666666668</v>
      </c>
      <c r="AY509" s="779">
        <f t="shared" si="6737"/>
        <v>0</v>
      </c>
      <c r="AZ509" s="779">
        <f t="shared" si="6737"/>
        <v>0</v>
      </c>
      <c r="BA509" s="779">
        <f t="shared" si="6737"/>
        <v>0</v>
      </c>
      <c r="BB509" s="779">
        <f t="shared" si="6737"/>
        <v>0</v>
      </c>
      <c r="BC509" s="779">
        <f t="shared" si="6737"/>
        <v>0</v>
      </c>
      <c r="BD509" s="779">
        <f t="shared" si="6737"/>
        <v>671.51</v>
      </c>
      <c r="BE509" s="779">
        <f t="shared" si="6737"/>
        <v>16713.176666666666</v>
      </c>
      <c r="BF509" s="779">
        <f t="shared" si="6737"/>
        <v>0</v>
      </c>
      <c r="BG509" s="779">
        <f t="shared" si="6737"/>
        <v>0</v>
      </c>
      <c r="BH509" s="779">
        <f t="shared" si="6737"/>
        <v>0</v>
      </c>
      <c r="BI509" s="779">
        <f t="shared" si="6737"/>
        <v>0</v>
      </c>
      <c r="BJ509" s="779">
        <f t="shared" si="6737"/>
        <v>0</v>
      </c>
      <c r="BK509" s="779">
        <f t="shared" si="6737"/>
        <v>0</v>
      </c>
      <c r="BL509" s="779">
        <f t="shared" si="6737"/>
        <v>0</v>
      </c>
      <c r="BM509" s="779">
        <f t="shared" si="6737"/>
        <v>0</v>
      </c>
      <c r="BN509" s="779">
        <f t="shared" si="6737"/>
        <v>0</v>
      </c>
      <c r="BO509" s="779">
        <f t="shared" si="6737"/>
        <v>0</v>
      </c>
      <c r="BP509" s="779">
        <f t="shared" si="6737"/>
        <v>0</v>
      </c>
      <c r="BQ509" s="779">
        <f t="shared" si="6737"/>
        <v>0</v>
      </c>
      <c r="BR509" s="779">
        <f t="shared" si="6737"/>
        <v>0</v>
      </c>
      <c r="BS509" s="779">
        <f t="shared" si="6737"/>
        <v>0</v>
      </c>
      <c r="BT509" s="779">
        <f t="shared" si="6737"/>
        <v>0</v>
      </c>
      <c r="BU509" s="779">
        <f t="shared" si="6737"/>
        <v>0</v>
      </c>
      <c r="BV509" s="779">
        <f t="shared" si="6737"/>
        <v>0</v>
      </c>
      <c r="BW509" s="779">
        <f t="shared" si="6737"/>
        <v>0</v>
      </c>
      <c r="BX509" s="779">
        <f t="shared" si="6737"/>
        <v>0</v>
      </c>
      <c r="BY509" s="779">
        <f t="shared" si="6737"/>
        <v>0</v>
      </c>
      <c r="BZ509" s="779">
        <f t="shared" si="6737"/>
        <v>0</v>
      </c>
      <c r="CA509" s="779">
        <f t="shared" si="6737"/>
        <v>0</v>
      </c>
      <c r="CB509" s="779">
        <f t="shared" si="6737"/>
        <v>0</v>
      </c>
      <c r="CC509" s="779">
        <f t="shared" si="6737"/>
        <v>0</v>
      </c>
      <c r="CD509" s="779">
        <f t="shared" si="6737"/>
        <v>0</v>
      </c>
      <c r="CE509" s="779">
        <f t="shared" si="6737"/>
        <v>0</v>
      </c>
      <c r="CF509" s="779">
        <f t="shared" si="6737"/>
        <v>0</v>
      </c>
      <c r="CG509" s="779">
        <f t="shared" si="6737"/>
        <v>0</v>
      </c>
      <c r="CH509" s="779">
        <f t="shared" si="6737"/>
        <v>0</v>
      </c>
      <c r="CI509" s="779">
        <f t="shared" si="6737"/>
        <v>0</v>
      </c>
      <c r="CJ509" s="779">
        <f t="shared" si="6737"/>
        <v>0</v>
      </c>
      <c r="CK509" s="779">
        <f t="shared" si="6737"/>
        <v>0</v>
      </c>
      <c r="CL509" s="779">
        <f t="shared" si="6737"/>
        <v>0</v>
      </c>
      <c r="CM509" s="779">
        <f t="shared" si="6737"/>
        <v>0</v>
      </c>
      <c r="CN509" s="779">
        <f t="shared" si="6737"/>
        <v>0</v>
      </c>
      <c r="CO509" s="779">
        <f t="shared" si="6737"/>
        <v>0</v>
      </c>
      <c r="CP509" s="779">
        <f t="shared" si="6737"/>
        <v>0</v>
      </c>
    </row>
    <row r="510" spans="3:140" ht="13.2">
      <c r="C510" s="778">
        <f t="shared" si="6709"/>
        <v>26</v>
      </c>
      <c r="D510" s="772" t="s">
        <v>216</v>
      </c>
    </row>
    <row r="511" spans="3:140" ht="13.2">
      <c r="C511" s="778">
        <f t="shared" si="6709"/>
        <v>27</v>
      </c>
      <c r="D511" s="772" t="s">
        <v>595</v>
      </c>
    </row>
    <row r="512" spans="3:140" ht="13.2">
      <c r="C512" s="778">
        <f t="shared" si="6709"/>
        <v>28</v>
      </c>
      <c r="D512" s="1096" t="str">
        <f>+C123</f>
        <v>107-Ruta Capital</v>
      </c>
      <c r="AW512" s="779">
        <f t="shared" ref="AW512:CO512" si="6738">+AW125</f>
        <v>0</v>
      </c>
      <c r="AX512" s="779">
        <f t="shared" si="6738"/>
        <v>0</v>
      </c>
      <c r="AY512" s="779">
        <f t="shared" si="6738"/>
        <v>0</v>
      </c>
      <c r="AZ512" s="779">
        <f t="shared" si="6738"/>
        <v>0</v>
      </c>
      <c r="BA512" s="779">
        <f t="shared" si="6738"/>
        <v>0</v>
      </c>
      <c r="BB512" s="779">
        <f t="shared" si="6738"/>
        <v>0</v>
      </c>
      <c r="BC512" s="779">
        <f t="shared" si="6738"/>
        <v>0</v>
      </c>
      <c r="BD512" s="779">
        <f t="shared" si="6738"/>
        <v>0</v>
      </c>
      <c r="BE512" s="779">
        <f t="shared" si="6738"/>
        <v>0</v>
      </c>
      <c r="BF512" s="779">
        <f t="shared" si="6738"/>
        <v>2001.14</v>
      </c>
      <c r="BG512" s="779">
        <f t="shared" si="6738"/>
        <v>9942.18</v>
      </c>
      <c r="BH512" s="779">
        <f t="shared" si="6738"/>
        <v>0</v>
      </c>
      <c r="BI512" s="779">
        <f t="shared" si="6738"/>
        <v>0</v>
      </c>
      <c r="BJ512" s="779">
        <f t="shared" si="6738"/>
        <v>0</v>
      </c>
      <c r="BK512" s="779">
        <f t="shared" si="6738"/>
        <v>0</v>
      </c>
      <c r="BL512" s="779">
        <f t="shared" si="6738"/>
        <v>0</v>
      </c>
      <c r="BM512" s="779">
        <f t="shared" si="6738"/>
        <v>253.54443800000001</v>
      </c>
      <c r="BN512" s="779">
        <f t="shared" si="6738"/>
        <v>12196.864438000001</v>
      </c>
      <c r="BO512" s="779">
        <f t="shared" si="6738"/>
        <v>0</v>
      </c>
      <c r="BP512" s="779">
        <f t="shared" si="6738"/>
        <v>0</v>
      </c>
      <c r="BQ512" s="779">
        <f t="shared" si="6738"/>
        <v>0</v>
      </c>
      <c r="BR512" s="779">
        <f t="shared" si="6738"/>
        <v>0</v>
      </c>
      <c r="BS512" s="779">
        <f t="shared" si="6738"/>
        <v>0</v>
      </c>
      <c r="BT512" s="779">
        <f t="shared" si="6738"/>
        <v>0</v>
      </c>
      <c r="BU512" s="779">
        <f t="shared" si="6738"/>
        <v>0</v>
      </c>
      <c r="BV512" s="779">
        <f t="shared" si="6738"/>
        <v>0</v>
      </c>
      <c r="BW512" s="779">
        <f t="shared" si="6738"/>
        <v>0</v>
      </c>
      <c r="BX512" s="779">
        <f t="shared" si="6738"/>
        <v>0</v>
      </c>
      <c r="BY512" s="779">
        <f t="shared" si="6738"/>
        <v>0</v>
      </c>
      <c r="BZ512" s="779">
        <f t="shared" si="6738"/>
        <v>0</v>
      </c>
      <c r="CA512" s="779">
        <f t="shared" si="6738"/>
        <v>0</v>
      </c>
      <c r="CB512" s="779">
        <f t="shared" si="6738"/>
        <v>0</v>
      </c>
      <c r="CC512" s="779">
        <f t="shared" si="6738"/>
        <v>0</v>
      </c>
      <c r="CD512" s="779">
        <f t="shared" si="6738"/>
        <v>0</v>
      </c>
      <c r="CE512" s="779">
        <f t="shared" si="6738"/>
        <v>0</v>
      </c>
      <c r="CF512" s="779">
        <f t="shared" si="6738"/>
        <v>0</v>
      </c>
      <c r="CG512" s="779">
        <f t="shared" si="6738"/>
        <v>0</v>
      </c>
      <c r="CH512" s="779">
        <f t="shared" si="6738"/>
        <v>0</v>
      </c>
      <c r="CI512" s="779">
        <f t="shared" si="6738"/>
        <v>0</v>
      </c>
      <c r="CJ512" s="779">
        <f t="shared" si="6738"/>
        <v>0</v>
      </c>
      <c r="CK512" s="779">
        <f t="shared" si="6738"/>
        <v>0</v>
      </c>
      <c r="CL512" s="779">
        <f t="shared" si="6738"/>
        <v>0</v>
      </c>
      <c r="CM512" s="779">
        <f t="shared" si="6738"/>
        <v>0</v>
      </c>
      <c r="CN512" s="779">
        <f t="shared" si="6738"/>
        <v>0</v>
      </c>
      <c r="CO512" s="779">
        <f t="shared" si="6738"/>
        <v>0</v>
      </c>
    </row>
    <row r="513" spans="2:262" ht="13.2">
      <c r="C513" s="778">
        <f t="shared" si="6709"/>
        <v>29</v>
      </c>
      <c r="D513" s="1096" t="str">
        <f>+C126</f>
        <v>Distribucion</v>
      </c>
      <c r="AW513" s="779">
        <f t="shared" ref="AW513:CP513" si="6739">+AW128</f>
        <v>0</v>
      </c>
      <c r="AX513" s="779">
        <f t="shared" si="6739"/>
        <v>0</v>
      </c>
      <c r="AY513" s="779">
        <f t="shared" si="6739"/>
        <v>0</v>
      </c>
      <c r="AZ513" s="779">
        <f t="shared" si="6739"/>
        <v>0</v>
      </c>
      <c r="BA513" s="779">
        <f t="shared" si="6739"/>
        <v>0</v>
      </c>
      <c r="BB513" s="779">
        <f t="shared" si="6739"/>
        <v>0</v>
      </c>
      <c r="BC513" s="779">
        <f t="shared" si="6739"/>
        <v>0</v>
      </c>
      <c r="BD513" s="779">
        <f t="shared" si="6739"/>
        <v>0</v>
      </c>
      <c r="BE513" s="779">
        <f t="shared" si="6739"/>
        <v>0</v>
      </c>
      <c r="BF513" s="779">
        <f t="shared" si="6739"/>
        <v>3000</v>
      </c>
      <c r="BG513" s="779">
        <f t="shared" si="6739"/>
        <v>8437.5</v>
      </c>
      <c r="BH513" s="779">
        <f t="shared" si="6739"/>
        <v>0</v>
      </c>
      <c r="BI513" s="779">
        <f t="shared" si="6739"/>
        <v>0</v>
      </c>
      <c r="BJ513" s="779">
        <f t="shared" si="6739"/>
        <v>0</v>
      </c>
      <c r="BK513" s="779">
        <f t="shared" si="6739"/>
        <v>0</v>
      </c>
      <c r="BL513" s="779">
        <f t="shared" si="6739"/>
        <v>0</v>
      </c>
      <c r="BM513" s="779">
        <f t="shared" si="6739"/>
        <v>380.1</v>
      </c>
      <c r="BN513" s="779">
        <f t="shared" si="6739"/>
        <v>11817.6</v>
      </c>
      <c r="BO513" s="779">
        <f t="shared" si="6739"/>
        <v>0</v>
      </c>
      <c r="BP513" s="779">
        <f t="shared" si="6739"/>
        <v>0</v>
      </c>
      <c r="BQ513" s="779">
        <f t="shared" si="6739"/>
        <v>0</v>
      </c>
      <c r="BR513" s="779">
        <f t="shared" si="6739"/>
        <v>0</v>
      </c>
      <c r="BS513" s="779">
        <f t="shared" si="6739"/>
        <v>0</v>
      </c>
      <c r="BT513" s="779">
        <f t="shared" si="6739"/>
        <v>0</v>
      </c>
      <c r="BU513" s="779">
        <f t="shared" si="6739"/>
        <v>0</v>
      </c>
      <c r="BV513" s="779">
        <f t="shared" si="6739"/>
        <v>0</v>
      </c>
      <c r="BW513" s="779">
        <f t="shared" si="6739"/>
        <v>0</v>
      </c>
      <c r="BX513" s="779">
        <f t="shared" si="6739"/>
        <v>0</v>
      </c>
      <c r="BY513" s="779">
        <f t="shared" si="6739"/>
        <v>0</v>
      </c>
      <c r="BZ513" s="779">
        <f t="shared" si="6739"/>
        <v>0</v>
      </c>
      <c r="CA513" s="779">
        <f t="shared" si="6739"/>
        <v>0</v>
      </c>
      <c r="CB513" s="779">
        <f t="shared" si="6739"/>
        <v>0</v>
      </c>
      <c r="CC513" s="779">
        <f t="shared" si="6739"/>
        <v>0</v>
      </c>
      <c r="CD513" s="779">
        <f t="shared" si="6739"/>
        <v>0</v>
      </c>
      <c r="CE513" s="779">
        <f t="shared" si="6739"/>
        <v>0</v>
      </c>
      <c r="CF513" s="779">
        <f t="shared" si="6739"/>
        <v>0</v>
      </c>
      <c r="CG513" s="779">
        <f t="shared" si="6739"/>
        <v>0</v>
      </c>
      <c r="CH513" s="779">
        <f t="shared" si="6739"/>
        <v>0</v>
      </c>
      <c r="CI513" s="779">
        <f t="shared" si="6739"/>
        <v>0</v>
      </c>
      <c r="CJ513" s="779">
        <f t="shared" si="6739"/>
        <v>0</v>
      </c>
      <c r="CK513" s="779">
        <f t="shared" si="6739"/>
        <v>0</v>
      </c>
      <c r="CL513" s="779">
        <f t="shared" si="6739"/>
        <v>0</v>
      </c>
      <c r="CM513" s="779">
        <f t="shared" si="6739"/>
        <v>0</v>
      </c>
      <c r="CN513" s="779">
        <f t="shared" si="6739"/>
        <v>0</v>
      </c>
      <c r="CO513" s="779">
        <f t="shared" si="6739"/>
        <v>0</v>
      </c>
      <c r="CP513" s="779">
        <f t="shared" si="6739"/>
        <v>0</v>
      </c>
    </row>
    <row r="514" spans="2:262" ht="13.2">
      <c r="C514" s="778">
        <f t="shared" si="6709"/>
        <v>30</v>
      </c>
      <c r="D514" s="1096" t="str">
        <f>+C129</f>
        <v>129-Ruta Telemarketing 1</v>
      </c>
      <c r="AW514" s="779">
        <f t="shared" ref="AW514:CP514" si="6740">+AW131</f>
        <v>0</v>
      </c>
      <c r="AX514" s="779">
        <f t="shared" si="6740"/>
        <v>0</v>
      </c>
      <c r="AY514" s="779">
        <f t="shared" si="6740"/>
        <v>0</v>
      </c>
      <c r="AZ514" s="779">
        <f t="shared" si="6740"/>
        <v>0</v>
      </c>
      <c r="BA514" s="779">
        <f t="shared" si="6740"/>
        <v>0</v>
      </c>
      <c r="BB514" s="779">
        <f t="shared" si="6740"/>
        <v>0</v>
      </c>
      <c r="BC514" s="779">
        <f t="shared" si="6740"/>
        <v>0</v>
      </c>
      <c r="BD514" s="779">
        <f t="shared" si="6740"/>
        <v>0</v>
      </c>
      <c r="BE514" s="779">
        <f t="shared" si="6740"/>
        <v>0</v>
      </c>
      <c r="BF514" s="779">
        <f t="shared" si="6740"/>
        <v>2001.14</v>
      </c>
      <c r="BG514" s="779">
        <f t="shared" si="6740"/>
        <v>4631.25</v>
      </c>
      <c r="BH514" s="779">
        <f t="shared" si="6740"/>
        <v>0</v>
      </c>
      <c r="BI514" s="779">
        <f t="shared" si="6740"/>
        <v>0</v>
      </c>
      <c r="BJ514" s="779">
        <f t="shared" si="6740"/>
        <v>0</v>
      </c>
      <c r="BK514" s="779">
        <f t="shared" si="6740"/>
        <v>0</v>
      </c>
      <c r="BL514" s="779">
        <f t="shared" si="6740"/>
        <v>0</v>
      </c>
      <c r="BM514" s="779">
        <f t="shared" si="6740"/>
        <v>253.54443800000001</v>
      </c>
      <c r="BN514" s="779">
        <f t="shared" si="6740"/>
        <v>6885.9344380000002</v>
      </c>
      <c r="BO514" s="779">
        <f t="shared" si="6740"/>
        <v>0</v>
      </c>
      <c r="BP514" s="779">
        <f t="shared" si="6740"/>
        <v>0</v>
      </c>
      <c r="BQ514" s="779">
        <f t="shared" si="6740"/>
        <v>0</v>
      </c>
      <c r="BR514" s="779">
        <f t="shared" si="6740"/>
        <v>0</v>
      </c>
      <c r="BS514" s="779">
        <f t="shared" si="6740"/>
        <v>0</v>
      </c>
      <c r="BT514" s="779">
        <f t="shared" si="6740"/>
        <v>0</v>
      </c>
      <c r="BU514" s="779">
        <f t="shared" si="6740"/>
        <v>0</v>
      </c>
      <c r="BV514" s="779">
        <f t="shared" si="6740"/>
        <v>0</v>
      </c>
      <c r="BW514" s="779">
        <f t="shared" si="6740"/>
        <v>0</v>
      </c>
      <c r="BX514" s="779">
        <f t="shared" si="6740"/>
        <v>0</v>
      </c>
      <c r="BY514" s="779">
        <f t="shared" si="6740"/>
        <v>0</v>
      </c>
      <c r="BZ514" s="779">
        <f t="shared" si="6740"/>
        <v>0</v>
      </c>
      <c r="CA514" s="779">
        <f t="shared" si="6740"/>
        <v>0</v>
      </c>
      <c r="CB514" s="779">
        <f t="shared" si="6740"/>
        <v>0</v>
      </c>
      <c r="CC514" s="779">
        <f t="shared" si="6740"/>
        <v>0</v>
      </c>
      <c r="CD514" s="779">
        <f t="shared" si="6740"/>
        <v>0</v>
      </c>
      <c r="CE514" s="779">
        <f t="shared" si="6740"/>
        <v>0</v>
      </c>
      <c r="CF514" s="779">
        <f t="shared" si="6740"/>
        <v>0</v>
      </c>
      <c r="CG514" s="779">
        <f t="shared" si="6740"/>
        <v>0</v>
      </c>
      <c r="CH514" s="779">
        <f t="shared" si="6740"/>
        <v>0</v>
      </c>
      <c r="CI514" s="779">
        <f t="shared" si="6740"/>
        <v>0</v>
      </c>
      <c r="CJ514" s="779">
        <f t="shared" si="6740"/>
        <v>0</v>
      </c>
      <c r="CK514" s="779">
        <f t="shared" si="6740"/>
        <v>0</v>
      </c>
      <c r="CL514" s="779">
        <f t="shared" si="6740"/>
        <v>0</v>
      </c>
      <c r="CM514" s="779">
        <f t="shared" si="6740"/>
        <v>0</v>
      </c>
      <c r="CN514" s="779">
        <f t="shared" si="6740"/>
        <v>0</v>
      </c>
      <c r="CO514" s="779">
        <f t="shared" si="6740"/>
        <v>0</v>
      </c>
      <c r="CP514" s="779">
        <f t="shared" si="6740"/>
        <v>0</v>
      </c>
    </row>
    <row r="515" spans="2:262" ht="13.2">
      <c r="C515" s="778">
        <f t="shared" si="6709"/>
        <v>31</v>
      </c>
      <c r="D515" s="1096" t="str">
        <f>+C132</f>
        <v>131-Ruta Mayorista Junior Capital 2</v>
      </c>
      <c r="AW515" s="779">
        <f t="shared" ref="AW515:CO515" si="6741">+AW135</f>
        <v>0</v>
      </c>
      <c r="AX515" s="779">
        <f t="shared" si="6741"/>
        <v>0</v>
      </c>
      <c r="AY515" s="779">
        <f t="shared" si="6741"/>
        <v>0</v>
      </c>
      <c r="AZ515" s="779">
        <f t="shared" si="6741"/>
        <v>0</v>
      </c>
      <c r="BA515" s="779">
        <f t="shared" si="6741"/>
        <v>0</v>
      </c>
      <c r="BB515" s="779">
        <f t="shared" si="6741"/>
        <v>0</v>
      </c>
      <c r="BC515" s="779">
        <f t="shared" si="6741"/>
        <v>0</v>
      </c>
      <c r="BD515" s="779">
        <f t="shared" si="6741"/>
        <v>0</v>
      </c>
      <c r="BE515" s="779">
        <f t="shared" si="6741"/>
        <v>0</v>
      </c>
      <c r="BF515" s="779">
        <f t="shared" si="6741"/>
        <v>0</v>
      </c>
      <c r="BG515" s="779">
        <f t="shared" si="6741"/>
        <v>0</v>
      </c>
      <c r="BH515" s="779">
        <f t="shared" si="6741"/>
        <v>0</v>
      </c>
      <c r="BI515" s="779">
        <f t="shared" si="6741"/>
        <v>0</v>
      </c>
      <c r="BJ515" s="779">
        <f t="shared" si="6741"/>
        <v>0</v>
      </c>
      <c r="BK515" s="779">
        <f t="shared" si="6741"/>
        <v>0</v>
      </c>
      <c r="BL515" s="779">
        <f t="shared" si="6741"/>
        <v>0</v>
      </c>
      <c r="BM515" s="779">
        <f t="shared" si="6741"/>
        <v>0</v>
      </c>
      <c r="BN515" s="779">
        <f t="shared" si="6741"/>
        <v>0</v>
      </c>
      <c r="BO515" s="779">
        <f t="shared" si="6741"/>
        <v>0</v>
      </c>
      <c r="BP515" s="779">
        <f t="shared" si="6741"/>
        <v>0</v>
      </c>
      <c r="BQ515" s="779">
        <f t="shared" si="6741"/>
        <v>0</v>
      </c>
      <c r="BR515" s="779">
        <f t="shared" si="6741"/>
        <v>0</v>
      </c>
      <c r="BS515" s="779">
        <f t="shared" si="6741"/>
        <v>0</v>
      </c>
      <c r="BT515" s="779">
        <f t="shared" si="6741"/>
        <v>0</v>
      </c>
      <c r="BU515" s="779">
        <f t="shared" si="6741"/>
        <v>0</v>
      </c>
      <c r="BV515" s="779">
        <f t="shared" si="6741"/>
        <v>0</v>
      </c>
      <c r="BW515" s="779">
        <f t="shared" si="6741"/>
        <v>0</v>
      </c>
      <c r="BX515" s="779">
        <f t="shared" si="6741"/>
        <v>0</v>
      </c>
      <c r="BY515" s="779">
        <f t="shared" si="6741"/>
        <v>0</v>
      </c>
      <c r="BZ515" s="779">
        <f t="shared" si="6741"/>
        <v>0</v>
      </c>
      <c r="CA515" s="779">
        <f t="shared" si="6741"/>
        <v>0</v>
      </c>
      <c r="CB515" s="779">
        <f t="shared" si="6741"/>
        <v>0</v>
      </c>
      <c r="CC515" s="779">
        <f t="shared" si="6741"/>
        <v>0</v>
      </c>
      <c r="CD515" s="779">
        <f t="shared" si="6741"/>
        <v>0</v>
      </c>
      <c r="CE515" s="779">
        <f t="shared" si="6741"/>
        <v>0</v>
      </c>
      <c r="CF515" s="779">
        <f t="shared" si="6741"/>
        <v>0</v>
      </c>
      <c r="CG515" s="779">
        <f t="shared" si="6741"/>
        <v>0</v>
      </c>
      <c r="CH515" s="779">
        <f t="shared" si="6741"/>
        <v>0</v>
      </c>
      <c r="CI515" s="779">
        <f t="shared" si="6741"/>
        <v>0</v>
      </c>
      <c r="CJ515" s="779">
        <f t="shared" si="6741"/>
        <v>0</v>
      </c>
      <c r="CK515" s="779">
        <f t="shared" si="6741"/>
        <v>0</v>
      </c>
      <c r="CL515" s="779">
        <f t="shared" si="6741"/>
        <v>0</v>
      </c>
      <c r="CM515" s="779">
        <f t="shared" si="6741"/>
        <v>0</v>
      </c>
      <c r="CN515" s="779">
        <f t="shared" si="6741"/>
        <v>0</v>
      </c>
      <c r="CO515" s="779">
        <f t="shared" si="6741"/>
        <v>0</v>
      </c>
    </row>
    <row r="516" spans="2:262" ht="13.2">
      <c r="C516" s="778">
        <f t="shared" si="6709"/>
        <v>32</v>
      </c>
      <c r="D516" s="1096" t="str">
        <f>+C136</f>
        <v>130-Ruta Mayorista Junior Capital 1</v>
      </c>
      <c r="AW516" s="779">
        <f t="shared" ref="AW516:CP516" si="6742">+AW138</f>
        <v>0</v>
      </c>
      <c r="AX516" s="779">
        <f t="shared" si="6742"/>
        <v>0</v>
      </c>
      <c r="AY516" s="779">
        <f t="shared" si="6742"/>
        <v>0</v>
      </c>
      <c r="AZ516" s="779">
        <f t="shared" si="6742"/>
        <v>0</v>
      </c>
      <c r="BA516" s="779">
        <f t="shared" si="6742"/>
        <v>0</v>
      </c>
      <c r="BB516" s="779">
        <f t="shared" si="6742"/>
        <v>0</v>
      </c>
      <c r="BC516" s="779">
        <f t="shared" si="6742"/>
        <v>0</v>
      </c>
      <c r="BD516" s="779">
        <f t="shared" si="6742"/>
        <v>0</v>
      </c>
      <c r="BE516" s="779">
        <f t="shared" si="6742"/>
        <v>0</v>
      </c>
      <c r="BF516" s="779">
        <f t="shared" si="6742"/>
        <v>2001.14</v>
      </c>
      <c r="BG516" s="779">
        <f t="shared" si="6742"/>
        <v>1927.5</v>
      </c>
      <c r="BH516" s="779">
        <f t="shared" si="6742"/>
        <v>0</v>
      </c>
      <c r="BI516" s="779">
        <f t="shared" si="6742"/>
        <v>0</v>
      </c>
      <c r="BJ516" s="779">
        <f t="shared" si="6742"/>
        <v>0</v>
      </c>
      <c r="BK516" s="779">
        <f t="shared" si="6742"/>
        <v>0</v>
      </c>
      <c r="BL516" s="779">
        <f t="shared" si="6742"/>
        <v>0</v>
      </c>
      <c r="BM516" s="779">
        <f t="shared" si="6742"/>
        <v>253.54443800000001</v>
      </c>
      <c r="BN516" s="779">
        <f t="shared" si="6742"/>
        <v>4182.1844380000002</v>
      </c>
      <c r="BO516" s="779">
        <f t="shared" si="6742"/>
        <v>0</v>
      </c>
      <c r="BP516" s="779">
        <f t="shared" si="6742"/>
        <v>0</v>
      </c>
      <c r="BQ516" s="779">
        <f t="shared" si="6742"/>
        <v>0</v>
      </c>
      <c r="BR516" s="779">
        <f t="shared" si="6742"/>
        <v>0</v>
      </c>
      <c r="BS516" s="779">
        <f t="shared" si="6742"/>
        <v>0</v>
      </c>
      <c r="BT516" s="779">
        <f t="shared" si="6742"/>
        <v>0</v>
      </c>
      <c r="BU516" s="779">
        <f t="shared" si="6742"/>
        <v>0</v>
      </c>
      <c r="BV516" s="779">
        <f t="shared" si="6742"/>
        <v>0</v>
      </c>
      <c r="BW516" s="779">
        <f t="shared" si="6742"/>
        <v>0</v>
      </c>
      <c r="BX516" s="779">
        <f t="shared" si="6742"/>
        <v>0</v>
      </c>
      <c r="BY516" s="779">
        <f t="shared" si="6742"/>
        <v>0</v>
      </c>
      <c r="BZ516" s="779">
        <f t="shared" si="6742"/>
        <v>0</v>
      </c>
      <c r="CA516" s="779">
        <f t="shared" si="6742"/>
        <v>0</v>
      </c>
      <c r="CB516" s="779">
        <f t="shared" si="6742"/>
        <v>0</v>
      </c>
      <c r="CC516" s="779">
        <f t="shared" si="6742"/>
        <v>0</v>
      </c>
      <c r="CD516" s="779">
        <f t="shared" si="6742"/>
        <v>0</v>
      </c>
      <c r="CE516" s="779">
        <f t="shared" si="6742"/>
        <v>0</v>
      </c>
      <c r="CF516" s="779">
        <f t="shared" si="6742"/>
        <v>0</v>
      </c>
      <c r="CG516" s="779">
        <f t="shared" si="6742"/>
        <v>0</v>
      </c>
      <c r="CH516" s="779">
        <f t="shared" si="6742"/>
        <v>0</v>
      </c>
      <c r="CI516" s="779">
        <f t="shared" si="6742"/>
        <v>0</v>
      </c>
      <c r="CJ516" s="779">
        <f t="shared" si="6742"/>
        <v>0</v>
      </c>
      <c r="CK516" s="779">
        <f t="shared" si="6742"/>
        <v>0</v>
      </c>
      <c r="CL516" s="779">
        <f t="shared" si="6742"/>
        <v>0</v>
      </c>
      <c r="CM516" s="779">
        <f t="shared" si="6742"/>
        <v>0</v>
      </c>
      <c r="CN516" s="779">
        <f t="shared" si="6742"/>
        <v>0</v>
      </c>
      <c r="CO516" s="779">
        <f t="shared" si="6742"/>
        <v>0</v>
      </c>
      <c r="CP516" s="779">
        <f t="shared" si="6742"/>
        <v>0</v>
      </c>
    </row>
    <row r="517" spans="2:262" ht="13.2">
      <c r="C517" s="778">
        <f t="shared" si="6709"/>
        <v>33</v>
      </c>
      <c r="D517" s="1096" t="str">
        <f>+C139</f>
        <v>102- Ruta Mayorista Junior Nororiente</v>
      </c>
      <c r="AW517" s="779">
        <f t="shared" ref="AW517:BE517" si="6743">+AW139</f>
        <v>0</v>
      </c>
      <c r="AX517" s="779">
        <f t="shared" si="6743"/>
        <v>0</v>
      </c>
      <c r="AY517" s="779">
        <f t="shared" si="6743"/>
        <v>0</v>
      </c>
      <c r="AZ517" s="779">
        <f t="shared" si="6743"/>
        <v>0</v>
      </c>
      <c r="BA517" s="779">
        <f t="shared" si="6743"/>
        <v>0</v>
      </c>
      <c r="BB517" s="779">
        <f t="shared" si="6743"/>
        <v>0</v>
      </c>
      <c r="BC517" s="779">
        <f t="shared" si="6743"/>
        <v>0</v>
      </c>
      <c r="BD517" s="779">
        <f t="shared" si="6743"/>
        <v>0</v>
      </c>
      <c r="BE517" s="779">
        <f t="shared" si="6743"/>
        <v>0</v>
      </c>
      <c r="BF517" s="779">
        <f t="shared" ref="BF517:BN517" si="6744">+BF142</f>
        <v>0</v>
      </c>
      <c r="BG517" s="779">
        <f t="shared" si="6744"/>
        <v>0</v>
      </c>
      <c r="BH517" s="779">
        <f t="shared" si="6744"/>
        <v>0</v>
      </c>
      <c r="BI517" s="779">
        <f t="shared" si="6744"/>
        <v>0</v>
      </c>
      <c r="BJ517" s="779">
        <f t="shared" si="6744"/>
        <v>0</v>
      </c>
      <c r="BK517" s="779">
        <f t="shared" si="6744"/>
        <v>0</v>
      </c>
      <c r="BL517" s="779">
        <f t="shared" si="6744"/>
        <v>0</v>
      </c>
      <c r="BM517" s="779">
        <f t="shared" si="6744"/>
        <v>0</v>
      </c>
      <c r="BN517" s="779">
        <f t="shared" si="6744"/>
        <v>0</v>
      </c>
      <c r="BO517" s="779">
        <f t="shared" ref="BO517:CP517" si="6745">+BO139</f>
        <v>0</v>
      </c>
      <c r="BP517" s="779">
        <f t="shared" si="6745"/>
        <v>0</v>
      </c>
      <c r="BQ517" s="779">
        <f t="shared" si="6745"/>
        <v>0</v>
      </c>
      <c r="BR517" s="779">
        <f t="shared" si="6745"/>
        <v>0</v>
      </c>
      <c r="BS517" s="779">
        <f t="shared" si="6745"/>
        <v>0</v>
      </c>
      <c r="BT517" s="779">
        <f t="shared" si="6745"/>
        <v>0</v>
      </c>
      <c r="BU517" s="779">
        <f t="shared" si="6745"/>
        <v>0</v>
      </c>
      <c r="BV517" s="779">
        <f t="shared" si="6745"/>
        <v>0</v>
      </c>
      <c r="BW517" s="779">
        <f t="shared" si="6745"/>
        <v>0</v>
      </c>
      <c r="BX517" s="779">
        <f t="shared" si="6745"/>
        <v>0</v>
      </c>
      <c r="BY517" s="779">
        <f t="shared" si="6745"/>
        <v>0</v>
      </c>
      <c r="BZ517" s="779">
        <f t="shared" si="6745"/>
        <v>0</v>
      </c>
      <c r="CA517" s="779">
        <f t="shared" si="6745"/>
        <v>0</v>
      </c>
      <c r="CB517" s="779">
        <f t="shared" si="6745"/>
        <v>0</v>
      </c>
      <c r="CC517" s="779">
        <f t="shared" si="6745"/>
        <v>0</v>
      </c>
      <c r="CD517" s="779">
        <f t="shared" si="6745"/>
        <v>0</v>
      </c>
      <c r="CE517" s="779">
        <f t="shared" si="6745"/>
        <v>0</v>
      </c>
      <c r="CF517" s="779">
        <f t="shared" si="6745"/>
        <v>0</v>
      </c>
      <c r="CG517" s="779">
        <f t="shared" si="6745"/>
        <v>0</v>
      </c>
      <c r="CH517" s="779">
        <f t="shared" si="6745"/>
        <v>0</v>
      </c>
      <c r="CI517" s="779">
        <f t="shared" si="6745"/>
        <v>0</v>
      </c>
      <c r="CJ517" s="779">
        <f t="shared" si="6745"/>
        <v>0</v>
      </c>
      <c r="CK517" s="779">
        <f t="shared" si="6745"/>
        <v>0</v>
      </c>
      <c r="CL517" s="779">
        <f t="shared" si="6745"/>
        <v>0</v>
      </c>
      <c r="CM517" s="779">
        <f t="shared" si="6745"/>
        <v>0</v>
      </c>
      <c r="CN517" s="779">
        <f t="shared" si="6745"/>
        <v>0</v>
      </c>
      <c r="CO517" s="779">
        <f t="shared" si="6745"/>
        <v>0</v>
      </c>
      <c r="CP517" s="779">
        <f t="shared" si="6745"/>
        <v>0</v>
      </c>
    </row>
    <row r="518" spans="2:262" ht="13.2">
      <c r="C518" s="778">
        <f t="shared" si="6709"/>
        <v>34</v>
      </c>
      <c r="D518" s="772" t="str">
        <f>+C143</f>
        <v>ONLINE</v>
      </c>
    </row>
    <row r="519" spans="2:262" ht="13.2">
      <c r="C519" s="778">
        <f t="shared" si="6709"/>
        <v>35</v>
      </c>
      <c r="D519" s="1096" t="str">
        <f>+C144</f>
        <v>116-Ruta Ventas Online 3</v>
      </c>
      <c r="AW519" s="779">
        <f t="shared" ref="AW519:CP519" si="6746">+AW146</f>
        <v>0</v>
      </c>
      <c r="AX519" s="779">
        <f t="shared" si="6746"/>
        <v>0</v>
      </c>
      <c r="AY519" s="779">
        <f t="shared" si="6746"/>
        <v>0</v>
      </c>
      <c r="AZ519" s="779">
        <f t="shared" si="6746"/>
        <v>0</v>
      </c>
      <c r="BA519" s="779">
        <f t="shared" si="6746"/>
        <v>0</v>
      </c>
      <c r="BB519" s="779">
        <f t="shared" si="6746"/>
        <v>0</v>
      </c>
      <c r="BC519" s="779">
        <f t="shared" si="6746"/>
        <v>0</v>
      </c>
      <c r="BD519" s="779">
        <f t="shared" si="6746"/>
        <v>0</v>
      </c>
      <c r="BE519" s="779">
        <f t="shared" si="6746"/>
        <v>0</v>
      </c>
      <c r="BF519" s="779">
        <f t="shared" si="6746"/>
        <v>2001.14</v>
      </c>
      <c r="BG519" s="779">
        <f t="shared" si="6746"/>
        <v>1283.75</v>
      </c>
      <c r="BH519" s="779">
        <f t="shared" si="6746"/>
        <v>0</v>
      </c>
      <c r="BI519" s="779">
        <f t="shared" si="6746"/>
        <v>0</v>
      </c>
      <c r="BJ519" s="779">
        <f t="shared" si="6746"/>
        <v>0</v>
      </c>
      <c r="BK519" s="779">
        <f t="shared" si="6746"/>
        <v>0</v>
      </c>
      <c r="BL519" s="779">
        <f t="shared" si="6746"/>
        <v>0</v>
      </c>
      <c r="BM519" s="779">
        <f t="shared" si="6746"/>
        <v>253.54443800000001</v>
      </c>
      <c r="BN519" s="779">
        <f t="shared" si="6746"/>
        <v>3538.4344380000002</v>
      </c>
      <c r="BO519" s="779">
        <f t="shared" si="6746"/>
        <v>0</v>
      </c>
      <c r="BP519" s="779">
        <f t="shared" si="6746"/>
        <v>0</v>
      </c>
      <c r="BQ519" s="779">
        <f t="shared" si="6746"/>
        <v>0</v>
      </c>
      <c r="BR519" s="779">
        <f t="shared" si="6746"/>
        <v>0</v>
      </c>
      <c r="BS519" s="779">
        <f t="shared" si="6746"/>
        <v>0</v>
      </c>
      <c r="BT519" s="779">
        <f t="shared" si="6746"/>
        <v>0</v>
      </c>
      <c r="BU519" s="779">
        <f t="shared" si="6746"/>
        <v>0</v>
      </c>
      <c r="BV519" s="779">
        <f t="shared" si="6746"/>
        <v>0</v>
      </c>
      <c r="BW519" s="779">
        <f t="shared" si="6746"/>
        <v>0</v>
      </c>
      <c r="BX519" s="779">
        <f t="shared" si="6746"/>
        <v>0</v>
      </c>
      <c r="BY519" s="779">
        <f t="shared" si="6746"/>
        <v>0</v>
      </c>
      <c r="BZ519" s="779">
        <f t="shared" si="6746"/>
        <v>0</v>
      </c>
      <c r="CA519" s="779">
        <f t="shared" si="6746"/>
        <v>0</v>
      </c>
      <c r="CB519" s="779">
        <f t="shared" si="6746"/>
        <v>0</v>
      </c>
      <c r="CC519" s="779">
        <f t="shared" si="6746"/>
        <v>0</v>
      </c>
      <c r="CD519" s="779">
        <f t="shared" si="6746"/>
        <v>0</v>
      </c>
      <c r="CE519" s="779">
        <f t="shared" si="6746"/>
        <v>0</v>
      </c>
      <c r="CF519" s="779">
        <f t="shared" si="6746"/>
        <v>0</v>
      </c>
      <c r="CG519" s="779">
        <f t="shared" si="6746"/>
        <v>0</v>
      </c>
      <c r="CH519" s="779">
        <f t="shared" si="6746"/>
        <v>0</v>
      </c>
      <c r="CI519" s="779">
        <f t="shared" si="6746"/>
        <v>0</v>
      </c>
      <c r="CJ519" s="779">
        <f t="shared" si="6746"/>
        <v>0</v>
      </c>
      <c r="CK519" s="779">
        <f t="shared" si="6746"/>
        <v>0</v>
      </c>
      <c r="CL519" s="779">
        <f t="shared" si="6746"/>
        <v>0</v>
      </c>
      <c r="CM519" s="779">
        <f t="shared" si="6746"/>
        <v>0</v>
      </c>
      <c r="CN519" s="779">
        <f t="shared" si="6746"/>
        <v>0</v>
      </c>
      <c r="CO519" s="779">
        <f t="shared" si="6746"/>
        <v>0</v>
      </c>
      <c r="CP519" s="779">
        <f t="shared" si="6746"/>
        <v>0</v>
      </c>
    </row>
    <row r="520" spans="2:262" ht="13.2">
      <c r="C520" s="778">
        <f t="shared" si="6709"/>
        <v>36</v>
      </c>
      <c r="D520" s="1096" t="str">
        <f>+C147</f>
        <v>128-Ruta Telemarketing 2</v>
      </c>
      <c r="AW520" s="779">
        <f t="shared" ref="AW520:CP520" si="6747">+AW149</f>
        <v>0</v>
      </c>
      <c r="AX520" s="779">
        <f t="shared" si="6747"/>
        <v>0</v>
      </c>
      <c r="AY520" s="779">
        <f t="shared" si="6747"/>
        <v>0</v>
      </c>
      <c r="AZ520" s="779">
        <f t="shared" si="6747"/>
        <v>0</v>
      </c>
      <c r="BA520" s="779">
        <f t="shared" si="6747"/>
        <v>0</v>
      </c>
      <c r="BB520" s="779">
        <f t="shared" si="6747"/>
        <v>0</v>
      </c>
      <c r="BC520" s="779">
        <f t="shared" si="6747"/>
        <v>0</v>
      </c>
      <c r="BD520" s="779">
        <f t="shared" si="6747"/>
        <v>0</v>
      </c>
      <c r="BE520" s="779">
        <f t="shared" si="6747"/>
        <v>0</v>
      </c>
      <c r="BF520" s="779">
        <f t="shared" si="6747"/>
        <v>2001.14</v>
      </c>
      <c r="BG520" s="779">
        <f t="shared" si="6747"/>
        <v>912.5</v>
      </c>
      <c r="BH520" s="779">
        <f t="shared" si="6747"/>
        <v>0</v>
      </c>
      <c r="BI520" s="779">
        <f t="shared" si="6747"/>
        <v>0</v>
      </c>
      <c r="BJ520" s="779">
        <f t="shared" si="6747"/>
        <v>0</v>
      </c>
      <c r="BK520" s="779">
        <f t="shared" si="6747"/>
        <v>0</v>
      </c>
      <c r="BL520" s="779">
        <f t="shared" si="6747"/>
        <v>0</v>
      </c>
      <c r="BM520" s="779">
        <f t="shared" si="6747"/>
        <v>253.54443800000001</v>
      </c>
      <c r="BN520" s="779">
        <f t="shared" si="6747"/>
        <v>3167.1844380000002</v>
      </c>
      <c r="BO520" s="779">
        <f t="shared" si="6747"/>
        <v>0</v>
      </c>
      <c r="BP520" s="779">
        <f t="shared" si="6747"/>
        <v>0</v>
      </c>
      <c r="BQ520" s="779">
        <f t="shared" si="6747"/>
        <v>0</v>
      </c>
      <c r="BR520" s="779">
        <f t="shared" si="6747"/>
        <v>0</v>
      </c>
      <c r="BS520" s="779">
        <f t="shared" si="6747"/>
        <v>0</v>
      </c>
      <c r="BT520" s="779">
        <f t="shared" si="6747"/>
        <v>0</v>
      </c>
      <c r="BU520" s="779">
        <f t="shared" si="6747"/>
        <v>0</v>
      </c>
      <c r="BV520" s="779">
        <f t="shared" si="6747"/>
        <v>0</v>
      </c>
      <c r="BW520" s="779">
        <f t="shared" si="6747"/>
        <v>0</v>
      </c>
      <c r="BX520" s="779">
        <f t="shared" si="6747"/>
        <v>0</v>
      </c>
      <c r="BY520" s="779">
        <f t="shared" si="6747"/>
        <v>0</v>
      </c>
      <c r="BZ520" s="779">
        <f t="shared" si="6747"/>
        <v>0</v>
      </c>
      <c r="CA520" s="779">
        <f t="shared" si="6747"/>
        <v>0</v>
      </c>
      <c r="CB520" s="779">
        <f t="shared" si="6747"/>
        <v>0</v>
      </c>
      <c r="CC520" s="779">
        <f t="shared" si="6747"/>
        <v>0</v>
      </c>
      <c r="CD520" s="779">
        <f t="shared" si="6747"/>
        <v>0</v>
      </c>
      <c r="CE520" s="779">
        <f t="shared" si="6747"/>
        <v>0</v>
      </c>
      <c r="CF520" s="779">
        <f t="shared" si="6747"/>
        <v>0</v>
      </c>
      <c r="CG520" s="779">
        <f t="shared" si="6747"/>
        <v>0</v>
      </c>
      <c r="CH520" s="779">
        <f t="shared" si="6747"/>
        <v>0</v>
      </c>
      <c r="CI520" s="779">
        <f t="shared" si="6747"/>
        <v>0</v>
      </c>
      <c r="CJ520" s="779">
        <f t="shared" si="6747"/>
        <v>0</v>
      </c>
      <c r="CK520" s="779">
        <f t="shared" si="6747"/>
        <v>0</v>
      </c>
      <c r="CL520" s="779">
        <f t="shared" si="6747"/>
        <v>0</v>
      </c>
      <c r="CM520" s="779">
        <f t="shared" si="6747"/>
        <v>0</v>
      </c>
      <c r="CN520" s="779">
        <f t="shared" si="6747"/>
        <v>0</v>
      </c>
      <c r="CO520" s="779">
        <f t="shared" si="6747"/>
        <v>0</v>
      </c>
      <c r="CP520" s="779">
        <f t="shared" si="6747"/>
        <v>0</v>
      </c>
    </row>
    <row r="521" spans="2:262" ht="13.2">
      <c r="C521" s="778">
        <f t="shared" si="6709"/>
        <v>37</v>
      </c>
      <c r="D521" s="1096" t="str">
        <f>+C158</f>
        <v>Mercadeo</v>
      </c>
      <c r="AW521" s="779">
        <f t="shared" ref="AW521:BE521" si="6748">+AW165</f>
        <v>7750</v>
      </c>
      <c r="AX521" s="779">
        <f t="shared" si="6748"/>
        <v>2250</v>
      </c>
      <c r="AY521" s="779">
        <f t="shared" si="6748"/>
        <v>0</v>
      </c>
      <c r="AZ521" s="779">
        <f t="shared" si="6748"/>
        <v>0</v>
      </c>
      <c r="BA521" s="779">
        <f t="shared" si="6748"/>
        <v>0</v>
      </c>
      <c r="BB521" s="779">
        <f t="shared" si="6748"/>
        <v>0</v>
      </c>
      <c r="BC521" s="779">
        <f t="shared" si="6748"/>
        <v>0</v>
      </c>
      <c r="BD521" s="779">
        <f t="shared" si="6748"/>
        <v>981.92500000000007</v>
      </c>
      <c r="BE521" s="779">
        <f t="shared" si="6748"/>
        <v>10981.924999999999</v>
      </c>
      <c r="BF521" s="779">
        <v>0</v>
      </c>
      <c r="BG521" s="779">
        <v>0</v>
      </c>
      <c r="BH521" s="779">
        <f t="shared" ref="BH521:CM521" si="6749">+BH165</f>
        <v>0</v>
      </c>
      <c r="BI521" s="779">
        <f t="shared" si="6749"/>
        <v>0</v>
      </c>
      <c r="BJ521" s="779">
        <f t="shared" si="6749"/>
        <v>0</v>
      </c>
      <c r="BK521" s="779">
        <f t="shared" si="6749"/>
        <v>0</v>
      </c>
      <c r="BL521" s="779">
        <f t="shared" si="6749"/>
        <v>0</v>
      </c>
      <c r="BM521" s="779">
        <f t="shared" si="6749"/>
        <v>1979.8319380000003</v>
      </c>
      <c r="BN521" s="779">
        <f t="shared" si="6749"/>
        <v>23105.971938000002</v>
      </c>
      <c r="BO521" s="779">
        <f t="shared" si="6749"/>
        <v>0</v>
      </c>
      <c r="BP521" s="779">
        <f t="shared" si="6749"/>
        <v>0</v>
      </c>
      <c r="BQ521" s="779">
        <f t="shared" si="6749"/>
        <v>0</v>
      </c>
      <c r="BR521" s="779">
        <f t="shared" si="6749"/>
        <v>0</v>
      </c>
      <c r="BS521" s="779">
        <f t="shared" si="6749"/>
        <v>0</v>
      </c>
      <c r="BT521" s="779">
        <f t="shared" si="6749"/>
        <v>0</v>
      </c>
      <c r="BU521" s="779">
        <f t="shared" si="6749"/>
        <v>0</v>
      </c>
      <c r="BV521" s="779">
        <f t="shared" si="6749"/>
        <v>0</v>
      </c>
      <c r="BW521" s="779">
        <f t="shared" si="6749"/>
        <v>0</v>
      </c>
      <c r="BX521" s="779">
        <f t="shared" si="6749"/>
        <v>0</v>
      </c>
      <c r="BY521" s="779">
        <f t="shared" si="6749"/>
        <v>0</v>
      </c>
      <c r="BZ521" s="779">
        <f t="shared" si="6749"/>
        <v>0</v>
      </c>
      <c r="CA521" s="779">
        <f t="shared" si="6749"/>
        <v>0</v>
      </c>
      <c r="CB521" s="779">
        <f t="shared" si="6749"/>
        <v>0</v>
      </c>
      <c r="CC521" s="779">
        <f t="shared" si="6749"/>
        <v>0</v>
      </c>
      <c r="CD521" s="779">
        <f t="shared" si="6749"/>
        <v>0</v>
      </c>
      <c r="CE521" s="779">
        <f t="shared" si="6749"/>
        <v>0</v>
      </c>
      <c r="CF521" s="779">
        <f t="shared" si="6749"/>
        <v>0</v>
      </c>
      <c r="CG521" s="779">
        <f t="shared" si="6749"/>
        <v>0</v>
      </c>
      <c r="CH521" s="779">
        <f t="shared" si="6749"/>
        <v>0</v>
      </c>
      <c r="CI521" s="779">
        <f t="shared" si="6749"/>
        <v>0</v>
      </c>
      <c r="CJ521" s="779">
        <f t="shared" si="6749"/>
        <v>0</v>
      </c>
      <c r="CK521" s="779">
        <f t="shared" si="6749"/>
        <v>0</v>
      </c>
      <c r="CL521" s="779">
        <f t="shared" si="6749"/>
        <v>0</v>
      </c>
      <c r="CM521" s="779">
        <f t="shared" si="6749"/>
        <v>0</v>
      </c>
      <c r="CN521" s="779">
        <f t="shared" ref="CN521:DS521" si="6750">+CN165</f>
        <v>0</v>
      </c>
      <c r="CO521" s="779">
        <f t="shared" si="6750"/>
        <v>0</v>
      </c>
      <c r="CP521" s="779">
        <f t="shared" si="6750"/>
        <v>0</v>
      </c>
      <c r="CQ521" s="779">
        <f t="shared" si="6750"/>
        <v>0</v>
      </c>
      <c r="CR521" s="779">
        <f t="shared" si="6750"/>
        <v>7750</v>
      </c>
      <c r="CS521" s="779">
        <f t="shared" si="6750"/>
        <v>2250</v>
      </c>
      <c r="CT521" s="779">
        <f t="shared" si="6750"/>
        <v>0</v>
      </c>
      <c r="CU521" s="779">
        <f t="shared" si="6750"/>
        <v>0</v>
      </c>
      <c r="CV521" s="779">
        <f t="shared" si="6750"/>
        <v>0</v>
      </c>
      <c r="CW521" s="779">
        <f t="shared" si="6750"/>
        <v>0</v>
      </c>
      <c r="CX521" s="779">
        <f t="shared" si="6750"/>
        <v>0</v>
      </c>
      <c r="CY521" s="779">
        <f t="shared" si="6750"/>
        <v>981.92500000000007</v>
      </c>
      <c r="CZ521" s="779">
        <f t="shared" si="6750"/>
        <v>10981.924999999999</v>
      </c>
      <c r="DA521" s="779">
        <f t="shared" si="6750"/>
        <v>15626.14</v>
      </c>
      <c r="DB521" s="779">
        <f t="shared" si="6750"/>
        <v>5500</v>
      </c>
      <c r="DC521" s="779">
        <f t="shared" si="6750"/>
        <v>0</v>
      </c>
      <c r="DD521" s="779">
        <f t="shared" si="6750"/>
        <v>0</v>
      </c>
      <c r="DE521" s="779">
        <f t="shared" si="6750"/>
        <v>0</v>
      </c>
      <c r="DF521" s="779">
        <f t="shared" si="6750"/>
        <v>0</v>
      </c>
      <c r="DG521" s="779">
        <f t="shared" si="6750"/>
        <v>0</v>
      </c>
      <c r="DH521" s="779">
        <f t="shared" si="6750"/>
        <v>1979.8319380000003</v>
      </c>
      <c r="DI521" s="779">
        <f t="shared" si="6750"/>
        <v>23105.971938000002</v>
      </c>
      <c r="DJ521" s="779">
        <f t="shared" si="6750"/>
        <v>0</v>
      </c>
      <c r="DK521" s="779">
        <f t="shared" si="6750"/>
        <v>0</v>
      </c>
      <c r="DL521" s="779">
        <f t="shared" si="6750"/>
        <v>0</v>
      </c>
      <c r="DM521" s="779">
        <f t="shared" si="6750"/>
        <v>0</v>
      </c>
      <c r="DN521" s="779">
        <f t="shared" si="6750"/>
        <v>0</v>
      </c>
      <c r="DO521" s="779">
        <f t="shared" si="6750"/>
        <v>0</v>
      </c>
      <c r="DP521" s="779">
        <f t="shared" si="6750"/>
        <v>0</v>
      </c>
      <c r="DQ521" s="779">
        <f t="shared" si="6750"/>
        <v>0</v>
      </c>
      <c r="DR521" s="779">
        <f t="shared" si="6750"/>
        <v>0</v>
      </c>
      <c r="DS521" s="779">
        <f t="shared" si="6750"/>
        <v>0</v>
      </c>
      <c r="DT521" s="779">
        <f t="shared" ref="DT521:EY521" si="6751">+DT165</f>
        <v>0</v>
      </c>
      <c r="DU521" s="779">
        <f t="shared" si="6751"/>
        <v>0</v>
      </c>
      <c r="DV521" s="779">
        <f t="shared" si="6751"/>
        <v>0</v>
      </c>
      <c r="DW521" s="779">
        <f t="shared" si="6751"/>
        <v>0</v>
      </c>
      <c r="DX521" s="779">
        <f t="shared" si="6751"/>
        <v>0</v>
      </c>
      <c r="DY521" s="779">
        <f t="shared" si="6751"/>
        <v>0</v>
      </c>
      <c r="DZ521" s="779">
        <f t="shared" si="6751"/>
        <v>0</v>
      </c>
      <c r="EA521" s="779">
        <f t="shared" si="6751"/>
        <v>0</v>
      </c>
      <c r="EB521" s="779">
        <f t="shared" si="6751"/>
        <v>0</v>
      </c>
      <c r="EC521" s="779">
        <f t="shared" si="6751"/>
        <v>0</v>
      </c>
      <c r="ED521" s="779">
        <f t="shared" si="6751"/>
        <v>0</v>
      </c>
      <c r="EE521" s="779">
        <f t="shared" si="6751"/>
        <v>0</v>
      </c>
      <c r="EF521" s="779">
        <f t="shared" si="6751"/>
        <v>0</v>
      </c>
      <c r="EG521" s="779">
        <f t="shared" si="6751"/>
        <v>0</v>
      </c>
      <c r="EH521" s="779">
        <f t="shared" si="6751"/>
        <v>0</v>
      </c>
      <c r="EI521" s="779">
        <f t="shared" si="6751"/>
        <v>0</v>
      </c>
      <c r="EJ521" s="779">
        <f t="shared" si="6751"/>
        <v>0</v>
      </c>
      <c r="EK521" s="779">
        <f t="shared" si="6751"/>
        <v>0</v>
      </c>
      <c r="EL521" s="779">
        <f t="shared" si="6751"/>
        <v>2032.9899999999998</v>
      </c>
      <c r="EM521" s="779">
        <f t="shared" si="6751"/>
        <v>0</v>
      </c>
      <c r="EN521" s="779">
        <f t="shared" si="6751"/>
        <v>0</v>
      </c>
      <c r="EO521" s="779">
        <f t="shared" si="6751"/>
        <v>0</v>
      </c>
      <c r="EP521" s="779">
        <f t="shared" si="6751"/>
        <v>0</v>
      </c>
      <c r="EQ521" s="779">
        <f t="shared" si="6751"/>
        <v>0</v>
      </c>
      <c r="ER521" s="779">
        <f t="shared" si="6751"/>
        <v>0</v>
      </c>
      <c r="ES521" s="779">
        <f t="shared" si="6751"/>
        <v>0</v>
      </c>
      <c r="ET521" s="779">
        <f t="shared" si="6751"/>
        <v>0</v>
      </c>
      <c r="EU521" s="779">
        <f t="shared" si="6751"/>
        <v>0</v>
      </c>
      <c r="EV521" s="779">
        <f t="shared" si="6751"/>
        <v>0</v>
      </c>
      <c r="EW521" s="779">
        <f t="shared" si="6751"/>
        <v>1016.4949999999999</v>
      </c>
      <c r="EX521" s="779">
        <f t="shared" si="6751"/>
        <v>0</v>
      </c>
      <c r="EY521" s="779">
        <f t="shared" si="6751"/>
        <v>0</v>
      </c>
      <c r="EZ521" s="779">
        <f t="shared" ref="EZ521:GE521" si="6752">+EZ165</f>
        <v>0</v>
      </c>
      <c r="FA521" s="779">
        <f t="shared" si="6752"/>
        <v>0</v>
      </c>
      <c r="FB521" s="779">
        <f t="shared" si="6752"/>
        <v>0</v>
      </c>
      <c r="FC521" s="779">
        <f t="shared" si="6752"/>
        <v>0</v>
      </c>
      <c r="FD521" s="779">
        <f t="shared" si="6752"/>
        <v>0</v>
      </c>
      <c r="FE521" s="779">
        <f t="shared" si="6752"/>
        <v>0</v>
      </c>
      <c r="FF521" s="779">
        <f t="shared" si="6752"/>
        <v>0</v>
      </c>
      <c r="FG521" s="779">
        <f t="shared" si="6752"/>
        <v>0</v>
      </c>
      <c r="FH521" s="779">
        <f t="shared" si="6752"/>
        <v>2</v>
      </c>
      <c r="FI521" s="779">
        <f t="shared" si="6752"/>
        <v>0</v>
      </c>
      <c r="FJ521" s="779">
        <f t="shared" si="6752"/>
        <v>0</v>
      </c>
      <c r="FK521" s="779">
        <f t="shared" si="6752"/>
        <v>0</v>
      </c>
      <c r="FL521" s="779">
        <f t="shared" si="6752"/>
        <v>2</v>
      </c>
      <c r="FM521" s="779">
        <f t="shared" si="6752"/>
        <v>0</v>
      </c>
      <c r="FN521" s="779">
        <f t="shared" si="6752"/>
        <v>0</v>
      </c>
      <c r="FO521" s="779">
        <f t="shared" si="6752"/>
        <v>0</v>
      </c>
      <c r="FP521" s="779">
        <f t="shared" si="6752"/>
        <v>0</v>
      </c>
      <c r="FQ521" s="779" t="e">
        <f t="shared" si="6752"/>
        <v>#REF!</v>
      </c>
      <c r="FR521" s="779">
        <f t="shared" si="6752"/>
        <v>769.52499999999986</v>
      </c>
      <c r="FS521" s="779">
        <f t="shared" si="6752"/>
        <v>0</v>
      </c>
      <c r="FT521" s="779">
        <f t="shared" si="6752"/>
        <v>0</v>
      </c>
      <c r="FU521" s="779">
        <f t="shared" si="6752"/>
        <v>0</v>
      </c>
      <c r="FV521" s="779">
        <f t="shared" si="6752"/>
        <v>0</v>
      </c>
      <c r="FW521" s="779">
        <f t="shared" si="6752"/>
        <v>0</v>
      </c>
      <c r="FX521" s="779">
        <f t="shared" si="6752"/>
        <v>0</v>
      </c>
      <c r="FY521" s="779">
        <f t="shared" si="6752"/>
        <v>0</v>
      </c>
      <c r="FZ521" s="779">
        <f t="shared" si="6752"/>
        <v>0</v>
      </c>
      <c r="GA521" s="779">
        <f t="shared" si="6752"/>
        <v>0</v>
      </c>
      <c r="GB521" s="779">
        <f t="shared" si="6752"/>
        <v>0</v>
      </c>
      <c r="GC521" s="779">
        <f t="shared" si="6752"/>
        <v>0</v>
      </c>
      <c r="GD521" s="779">
        <f t="shared" si="6752"/>
        <v>0</v>
      </c>
      <c r="GE521" s="779">
        <f t="shared" si="6752"/>
        <v>0</v>
      </c>
      <c r="GF521" s="779">
        <f t="shared" ref="GF521:GK521" si="6753">+GF165</f>
        <v>0</v>
      </c>
      <c r="GG521" s="779">
        <f t="shared" si="6753"/>
        <v>0</v>
      </c>
      <c r="GH521" s="779">
        <f t="shared" si="6753"/>
        <v>0</v>
      </c>
      <c r="GI521" s="779">
        <f t="shared" si="6753"/>
        <v>0</v>
      </c>
      <c r="GJ521" s="779">
        <f t="shared" si="6753"/>
        <v>0</v>
      </c>
      <c r="GK521" s="779">
        <f t="shared" si="6753"/>
        <v>0</v>
      </c>
    </row>
    <row r="522" spans="2:262" s="1097" customFormat="1" ht="13.2">
      <c r="B522" s="765"/>
      <c r="C522" s="778">
        <f t="shared" si="6709"/>
        <v>38</v>
      </c>
      <c r="D522" s="1096" t="str">
        <f>+C159</f>
        <v>Administracion</v>
      </c>
      <c r="E522" s="770"/>
      <c r="F522" s="779"/>
      <c r="G522" s="779"/>
      <c r="H522" s="779"/>
      <c r="I522" s="779"/>
      <c r="J522" s="780"/>
      <c r="K522" s="780"/>
      <c r="L522" s="780"/>
      <c r="M522" s="780"/>
      <c r="N522" s="780"/>
      <c r="O522" s="780"/>
      <c r="P522" s="779"/>
      <c r="Q522" s="779"/>
      <c r="R522" s="779"/>
      <c r="S522" s="779"/>
      <c r="T522" s="779"/>
      <c r="U522" s="779"/>
      <c r="V522" s="779"/>
      <c r="W522" s="779"/>
      <c r="X522" s="779"/>
      <c r="Y522" s="779"/>
      <c r="Z522" s="779"/>
      <c r="AA522" s="779"/>
      <c r="AB522" s="779"/>
      <c r="AC522" s="779"/>
      <c r="AD522" s="779"/>
      <c r="AE522" s="779"/>
      <c r="AF522" s="779"/>
      <c r="AG522" s="849"/>
      <c r="AH522" s="849"/>
      <c r="AI522" s="849"/>
      <c r="AJ522" s="849"/>
      <c r="AK522" s="779"/>
      <c r="AL522" s="779"/>
      <c r="AM522" s="779"/>
      <c r="AN522" s="779"/>
      <c r="AO522" s="779"/>
      <c r="AP522" s="779"/>
      <c r="AQ522" s="779"/>
      <c r="AR522" s="779"/>
      <c r="AS522" s="779"/>
      <c r="AT522" s="779"/>
      <c r="AU522" s="779"/>
      <c r="AV522" s="770"/>
      <c r="AW522" s="779">
        <f t="shared" ref="AW522:BE522" si="6754">+AW169</f>
        <v>0</v>
      </c>
      <c r="AX522" s="779">
        <f t="shared" si="6754"/>
        <v>0</v>
      </c>
      <c r="AY522" s="779">
        <f t="shared" si="6754"/>
        <v>0</v>
      </c>
      <c r="AZ522" s="779">
        <f t="shared" si="6754"/>
        <v>0</v>
      </c>
      <c r="BA522" s="779">
        <f t="shared" si="6754"/>
        <v>0</v>
      </c>
      <c r="BB522" s="779">
        <f t="shared" si="6754"/>
        <v>0</v>
      </c>
      <c r="BC522" s="779">
        <f t="shared" si="6754"/>
        <v>0</v>
      </c>
      <c r="BD522" s="779">
        <f t="shared" si="6754"/>
        <v>0</v>
      </c>
      <c r="BE522" s="779">
        <f t="shared" si="6754"/>
        <v>0</v>
      </c>
      <c r="BF522" s="779">
        <f t="shared" ref="BF522:BL522" si="6755">+BF169+BF165</f>
        <v>15626.14</v>
      </c>
      <c r="BG522" s="779">
        <f t="shared" si="6755"/>
        <v>5500</v>
      </c>
      <c r="BH522" s="779">
        <f t="shared" si="6755"/>
        <v>0</v>
      </c>
      <c r="BI522" s="779">
        <f t="shared" si="6755"/>
        <v>0</v>
      </c>
      <c r="BJ522" s="779">
        <f t="shared" si="6755"/>
        <v>0</v>
      </c>
      <c r="BK522" s="779">
        <f t="shared" si="6755"/>
        <v>0</v>
      </c>
      <c r="BL522" s="779">
        <f t="shared" si="6755"/>
        <v>0</v>
      </c>
      <c r="BM522" s="779">
        <v>0</v>
      </c>
      <c r="BN522" s="779">
        <v>0</v>
      </c>
      <c r="BO522" s="779">
        <f t="shared" ref="BO522:CT522" si="6756">+BO169+BO165</f>
        <v>0</v>
      </c>
      <c r="BP522" s="779">
        <f t="shared" si="6756"/>
        <v>0</v>
      </c>
      <c r="BQ522" s="779">
        <f t="shared" si="6756"/>
        <v>0</v>
      </c>
      <c r="BR522" s="779">
        <f t="shared" si="6756"/>
        <v>0</v>
      </c>
      <c r="BS522" s="779">
        <f t="shared" si="6756"/>
        <v>0</v>
      </c>
      <c r="BT522" s="779">
        <f t="shared" si="6756"/>
        <v>0</v>
      </c>
      <c r="BU522" s="779">
        <f t="shared" si="6756"/>
        <v>0</v>
      </c>
      <c r="BV522" s="779">
        <f t="shared" si="6756"/>
        <v>0</v>
      </c>
      <c r="BW522" s="779">
        <f t="shared" si="6756"/>
        <v>0</v>
      </c>
      <c r="BX522" s="779">
        <f t="shared" si="6756"/>
        <v>0</v>
      </c>
      <c r="BY522" s="779">
        <f t="shared" si="6756"/>
        <v>0</v>
      </c>
      <c r="BZ522" s="779">
        <f t="shared" si="6756"/>
        <v>0</v>
      </c>
      <c r="CA522" s="779">
        <f t="shared" si="6756"/>
        <v>0</v>
      </c>
      <c r="CB522" s="779">
        <f t="shared" si="6756"/>
        <v>0</v>
      </c>
      <c r="CC522" s="779">
        <f t="shared" si="6756"/>
        <v>0</v>
      </c>
      <c r="CD522" s="779">
        <f t="shared" si="6756"/>
        <v>0</v>
      </c>
      <c r="CE522" s="779">
        <f t="shared" si="6756"/>
        <v>0</v>
      </c>
      <c r="CF522" s="779">
        <f t="shared" si="6756"/>
        <v>0</v>
      </c>
      <c r="CG522" s="779">
        <f t="shared" si="6756"/>
        <v>0</v>
      </c>
      <c r="CH522" s="779">
        <f t="shared" si="6756"/>
        <v>0</v>
      </c>
      <c r="CI522" s="779">
        <f t="shared" si="6756"/>
        <v>0</v>
      </c>
      <c r="CJ522" s="779">
        <f t="shared" si="6756"/>
        <v>0</v>
      </c>
      <c r="CK522" s="779">
        <f t="shared" si="6756"/>
        <v>0</v>
      </c>
      <c r="CL522" s="779">
        <f t="shared" si="6756"/>
        <v>0</v>
      </c>
      <c r="CM522" s="779">
        <f t="shared" si="6756"/>
        <v>0</v>
      </c>
      <c r="CN522" s="779">
        <f t="shared" si="6756"/>
        <v>0</v>
      </c>
      <c r="CO522" s="779">
        <f t="shared" si="6756"/>
        <v>0</v>
      </c>
      <c r="CP522" s="779">
        <f t="shared" si="6756"/>
        <v>0</v>
      </c>
      <c r="CQ522" s="779">
        <f t="shared" si="6756"/>
        <v>0</v>
      </c>
      <c r="CR522" s="779">
        <f t="shared" si="6756"/>
        <v>7750</v>
      </c>
      <c r="CS522" s="779">
        <f t="shared" si="6756"/>
        <v>2250</v>
      </c>
      <c r="CT522" s="779">
        <f t="shared" si="6756"/>
        <v>0</v>
      </c>
      <c r="CU522" s="779">
        <f t="shared" ref="CU522:DZ522" si="6757">+CU169+CU165</f>
        <v>0</v>
      </c>
      <c r="CV522" s="779">
        <f t="shared" si="6757"/>
        <v>0</v>
      </c>
      <c r="CW522" s="779">
        <f t="shared" si="6757"/>
        <v>0</v>
      </c>
      <c r="CX522" s="779">
        <f t="shared" si="6757"/>
        <v>0</v>
      </c>
      <c r="CY522" s="779">
        <f t="shared" si="6757"/>
        <v>981.92500000000007</v>
      </c>
      <c r="CZ522" s="779">
        <f t="shared" si="6757"/>
        <v>10981.924999999999</v>
      </c>
      <c r="DA522" s="779">
        <f t="shared" si="6757"/>
        <v>15626.14</v>
      </c>
      <c r="DB522" s="779">
        <f t="shared" si="6757"/>
        <v>5500</v>
      </c>
      <c r="DC522" s="779">
        <f t="shared" si="6757"/>
        <v>0</v>
      </c>
      <c r="DD522" s="779">
        <f t="shared" si="6757"/>
        <v>0</v>
      </c>
      <c r="DE522" s="779">
        <f t="shared" si="6757"/>
        <v>0</v>
      </c>
      <c r="DF522" s="779">
        <f t="shared" si="6757"/>
        <v>0</v>
      </c>
      <c r="DG522" s="779">
        <f t="shared" si="6757"/>
        <v>0</v>
      </c>
      <c r="DH522" s="779">
        <f t="shared" si="6757"/>
        <v>1979.8319380000003</v>
      </c>
      <c r="DI522" s="779">
        <f t="shared" si="6757"/>
        <v>23105.971938000002</v>
      </c>
      <c r="DJ522" s="779">
        <f t="shared" si="6757"/>
        <v>0</v>
      </c>
      <c r="DK522" s="779">
        <f t="shared" si="6757"/>
        <v>0</v>
      </c>
      <c r="DL522" s="779">
        <f t="shared" si="6757"/>
        <v>0</v>
      </c>
      <c r="DM522" s="779">
        <f t="shared" si="6757"/>
        <v>0</v>
      </c>
      <c r="DN522" s="779">
        <f t="shared" si="6757"/>
        <v>0</v>
      </c>
      <c r="DO522" s="779">
        <f t="shared" si="6757"/>
        <v>0</v>
      </c>
      <c r="DP522" s="779">
        <f t="shared" si="6757"/>
        <v>0</v>
      </c>
      <c r="DQ522" s="779">
        <f t="shared" si="6757"/>
        <v>0</v>
      </c>
      <c r="DR522" s="779">
        <f t="shared" si="6757"/>
        <v>0</v>
      </c>
      <c r="DS522" s="779">
        <f t="shared" si="6757"/>
        <v>0</v>
      </c>
      <c r="DT522" s="779">
        <f t="shared" si="6757"/>
        <v>0</v>
      </c>
      <c r="DU522" s="779">
        <f t="shared" si="6757"/>
        <v>0</v>
      </c>
      <c r="DV522" s="779">
        <f t="shared" si="6757"/>
        <v>0</v>
      </c>
      <c r="DW522" s="779">
        <f t="shared" si="6757"/>
        <v>0</v>
      </c>
      <c r="DX522" s="779">
        <f t="shared" si="6757"/>
        <v>0</v>
      </c>
      <c r="DY522" s="779">
        <f t="shared" si="6757"/>
        <v>0</v>
      </c>
      <c r="DZ522" s="779">
        <f t="shared" si="6757"/>
        <v>0</v>
      </c>
      <c r="EA522" s="779">
        <f t="shared" ref="EA522:EJ522" si="6758">+EA169+EA165</f>
        <v>0</v>
      </c>
      <c r="EB522" s="779">
        <f t="shared" si="6758"/>
        <v>0</v>
      </c>
      <c r="EC522" s="779">
        <f t="shared" si="6758"/>
        <v>0</v>
      </c>
      <c r="ED522" s="779">
        <f t="shared" si="6758"/>
        <v>0</v>
      </c>
      <c r="EE522" s="779">
        <f t="shared" si="6758"/>
        <v>0</v>
      </c>
      <c r="EF522" s="779">
        <f t="shared" si="6758"/>
        <v>0</v>
      </c>
      <c r="EG522" s="779">
        <f t="shared" si="6758"/>
        <v>0</v>
      </c>
      <c r="EH522" s="779">
        <f t="shared" si="6758"/>
        <v>0</v>
      </c>
      <c r="EI522" s="779">
        <f t="shared" si="6758"/>
        <v>0</v>
      </c>
      <c r="EJ522" s="779">
        <f t="shared" si="6758"/>
        <v>0</v>
      </c>
      <c r="EK522" s="770"/>
      <c r="EL522" s="1160"/>
      <c r="EM522" s="770"/>
      <c r="EN522" s="770"/>
      <c r="EO522" s="770"/>
      <c r="EP522" s="770"/>
      <c r="EQ522" s="770"/>
      <c r="ER522" s="770"/>
      <c r="ES522" s="770"/>
      <c r="ET522" s="770"/>
      <c r="EU522" s="770"/>
      <c r="EV522" s="770"/>
      <c r="EW522" s="770"/>
      <c r="EX522" s="770"/>
      <c r="EY522" s="770"/>
      <c r="EZ522" s="770"/>
      <c r="FA522" s="770"/>
      <c r="FB522" s="770"/>
      <c r="FC522" s="770"/>
      <c r="FD522" s="770"/>
      <c r="FE522" s="770"/>
      <c r="FF522" s="770"/>
      <c r="FG522" s="770"/>
      <c r="FH522" s="770"/>
      <c r="FI522" s="770"/>
      <c r="FJ522" s="770"/>
      <c r="FK522" s="770"/>
      <c r="FL522" s="770"/>
      <c r="FM522" s="770"/>
      <c r="FN522" s="770"/>
      <c r="FO522" s="770"/>
      <c r="FP522" s="770"/>
      <c r="FQ522" s="770"/>
      <c r="FR522" s="770"/>
      <c r="FS522" s="770"/>
      <c r="FT522" s="770"/>
      <c r="FU522" s="770"/>
      <c r="FV522" s="770"/>
      <c r="FW522" s="770"/>
      <c r="FX522" s="770"/>
      <c r="FY522" s="770"/>
      <c r="FZ522" s="770"/>
      <c r="GA522" s="770"/>
      <c r="GB522" s="770"/>
      <c r="GC522" s="770"/>
      <c r="GD522" s="770"/>
      <c r="GE522" s="770"/>
      <c r="GF522" s="770"/>
      <c r="GG522" s="770"/>
      <c r="GH522" s="770"/>
      <c r="GI522" s="770"/>
      <c r="GJ522" s="770"/>
      <c r="GK522" s="770"/>
      <c r="GL522" s="770"/>
      <c r="GM522" s="770"/>
      <c r="GN522" s="770"/>
      <c r="GO522" s="770"/>
      <c r="GP522" s="770"/>
      <c r="GQ522" s="770"/>
      <c r="GR522" s="770"/>
      <c r="GS522" s="770"/>
      <c r="GT522" s="770"/>
      <c r="GU522" s="770"/>
      <c r="GV522" s="770"/>
      <c r="GW522" s="770"/>
      <c r="GX522" s="770"/>
      <c r="GY522" s="770"/>
      <c r="GZ522" s="770"/>
      <c r="HA522" s="770"/>
      <c r="HB522" s="770"/>
      <c r="HC522" s="770"/>
      <c r="HD522" s="770"/>
      <c r="HE522" s="770"/>
      <c r="HF522" s="770"/>
      <c r="HG522" s="770"/>
      <c r="HH522" s="770"/>
      <c r="HI522" s="770"/>
      <c r="HJ522" s="770"/>
      <c r="HK522" s="770"/>
      <c r="HL522" s="770"/>
      <c r="HM522" s="770"/>
      <c r="HN522" s="770"/>
      <c r="HO522" s="770"/>
      <c r="HP522" s="770"/>
      <c r="HQ522" s="770"/>
      <c r="HR522" s="770"/>
      <c r="HS522" s="770"/>
      <c r="HT522" s="770"/>
      <c r="HU522" s="770"/>
      <c r="HV522" s="770"/>
      <c r="HW522" s="770"/>
      <c r="HX522" s="770"/>
      <c r="HY522" s="770"/>
      <c r="HZ522" s="770"/>
      <c r="IA522" s="770"/>
      <c r="IB522" s="770"/>
      <c r="IC522" s="770"/>
      <c r="ID522" s="770"/>
      <c r="IE522" s="770"/>
      <c r="IF522" s="770"/>
      <c r="IG522" s="770"/>
      <c r="IH522" s="770"/>
      <c r="II522" s="770"/>
      <c r="IJ522" s="770"/>
      <c r="IK522" s="770"/>
      <c r="IL522" s="770"/>
      <c r="IM522" s="770"/>
      <c r="IN522" s="770"/>
      <c r="IO522" s="770"/>
      <c r="IP522" s="770"/>
      <c r="IQ522" s="770"/>
      <c r="IR522" s="770"/>
      <c r="IS522" s="770"/>
      <c r="IT522" s="770"/>
      <c r="IU522" s="770"/>
      <c r="IV522" s="770"/>
      <c r="IW522" s="770"/>
      <c r="IX522" s="770"/>
      <c r="IY522" s="770"/>
      <c r="IZ522" s="770"/>
      <c r="JA522" s="770"/>
      <c r="JB522" s="770"/>
    </row>
    <row r="523" spans="2:262" ht="13.2">
      <c r="C523" s="778">
        <f t="shared" si="6709"/>
        <v>39</v>
      </c>
      <c r="D523" s="772" t="s">
        <v>596</v>
      </c>
    </row>
    <row r="524" spans="2:262" ht="13.2">
      <c r="C524" s="778">
        <f t="shared" si="6709"/>
        <v>40</v>
      </c>
      <c r="D524" s="1096">
        <f>+C112</f>
        <v>0</v>
      </c>
    </row>
    <row r="525" spans="2:262" ht="13.2">
      <c r="C525" s="778">
        <f t="shared" si="6709"/>
        <v>41</v>
      </c>
      <c r="D525" s="1096" t="s">
        <v>597</v>
      </c>
      <c r="AW525" s="779">
        <f t="shared" ref="AW525:CP525" si="6759">+AW119</f>
        <v>0</v>
      </c>
      <c r="AX525" s="779">
        <f t="shared" si="6759"/>
        <v>0</v>
      </c>
      <c r="AY525" s="779">
        <f t="shared" si="6759"/>
        <v>0</v>
      </c>
      <c r="AZ525" s="779">
        <f t="shared" si="6759"/>
        <v>0</v>
      </c>
      <c r="BA525" s="779">
        <f t="shared" si="6759"/>
        <v>0</v>
      </c>
      <c r="BB525" s="779">
        <f t="shared" si="6759"/>
        <v>0</v>
      </c>
      <c r="BC525" s="779">
        <f t="shared" si="6759"/>
        <v>0</v>
      </c>
      <c r="BD525" s="779">
        <f t="shared" si="6759"/>
        <v>0</v>
      </c>
      <c r="BE525" s="779">
        <f t="shared" si="6759"/>
        <v>0</v>
      </c>
      <c r="BF525" s="779">
        <f t="shared" si="6759"/>
        <v>2001.14</v>
      </c>
      <c r="BG525" s="779">
        <f t="shared" si="6759"/>
        <v>1536.25</v>
      </c>
      <c r="BH525" s="779">
        <f t="shared" si="6759"/>
        <v>0</v>
      </c>
      <c r="BI525" s="779">
        <f t="shared" si="6759"/>
        <v>0</v>
      </c>
      <c r="BJ525" s="779">
        <f t="shared" si="6759"/>
        <v>0</v>
      </c>
      <c r="BK525" s="779">
        <f t="shared" si="6759"/>
        <v>0</v>
      </c>
      <c r="BL525" s="779">
        <f t="shared" si="6759"/>
        <v>0</v>
      </c>
      <c r="BM525" s="779">
        <f t="shared" si="6759"/>
        <v>253.54443800000001</v>
      </c>
      <c r="BN525" s="779">
        <f t="shared" si="6759"/>
        <v>3790.9344380000002</v>
      </c>
      <c r="BO525" s="779">
        <f t="shared" si="6759"/>
        <v>1600.912</v>
      </c>
      <c r="BP525" s="779">
        <f t="shared" si="6759"/>
        <v>100</v>
      </c>
      <c r="BQ525" s="779">
        <f t="shared" si="6759"/>
        <v>0</v>
      </c>
      <c r="BR525" s="779">
        <f t="shared" si="6759"/>
        <v>0</v>
      </c>
      <c r="BS525" s="779">
        <f t="shared" si="6759"/>
        <v>0</v>
      </c>
      <c r="BT525" s="779">
        <f t="shared" si="6759"/>
        <v>0</v>
      </c>
      <c r="BU525" s="779">
        <f t="shared" si="6759"/>
        <v>0</v>
      </c>
      <c r="BV525" s="779">
        <f t="shared" si="6759"/>
        <v>202.83555040000002</v>
      </c>
      <c r="BW525" s="779">
        <f t="shared" si="6759"/>
        <v>1903.7475504000001</v>
      </c>
      <c r="BX525" s="779">
        <f t="shared" si="6759"/>
        <v>0</v>
      </c>
      <c r="BY525" s="779">
        <f t="shared" si="6759"/>
        <v>0</v>
      </c>
      <c r="BZ525" s="779">
        <f t="shared" si="6759"/>
        <v>0</v>
      </c>
      <c r="CA525" s="779">
        <f t="shared" si="6759"/>
        <v>0</v>
      </c>
      <c r="CB525" s="779">
        <f t="shared" si="6759"/>
        <v>0</v>
      </c>
      <c r="CC525" s="779">
        <f t="shared" si="6759"/>
        <v>0</v>
      </c>
      <c r="CD525" s="779">
        <f t="shared" si="6759"/>
        <v>0</v>
      </c>
      <c r="CE525" s="779">
        <f t="shared" si="6759"/>
        <v>0</v>
      </c>
      <c r="CF525" s="779">
        <f t="shared" si="6759"/>
        <v>0</v>
      </c>
      <c r="CG525" s="779">
        <f t="shared" si="6759"/>
        <v>0</v>
      </c>
      <c r="CH525" s="779">
        <f t="shared" si="6759"/>
        <v>0</v>
      </c>
      <c r="CI525" s="779">
        <f t="shared" si="6759"/>
        <v>0</v>
      </c>
      <c r="CJ525" s="779">
        <f t="shared" si="6759"/>
        <v>0</v>
      </c>
      <c r="CK525" s="779">
        <f t="shared" si="6759"/>
        <v>0</v>
      </c>
      <c r="CL525" s="779">
        <f t="shared" si="6759"/>
        <v>0</v>
      </c>
      <c r="CM525" s="779">
        <f t="shared" si="6759"/>
        <v>0</v>
      </c>
      <c r="CN525" s="779">
        <f t="shared" si="6759"/>
        <v>0</v>
      </c>
      <c r="CO525" s="779">
        <f t="shared" si="6759"/>
        <v>0</v>
      </c>
      <c r="CP525" s="779">
        <f t="shared" si="6759"/>
        <v>0</v>
      </c>
    </row>
    <row r="526" spans="2:262" ht="13.8" thickBot="1">
      <c r="C526" s="772" t="s">
        <v>298</v>
      </c>
      <c r="D526" s="1098" t="s">
        <v>298</v>
      </c>
      <c r="E526" s="1097"/>
      <c r="F526" s="1099"/>
      <c r="G526" s="1099"/>
      <c r="H526" s="1099"/>
      <c r="I526" s="1099"/>
      <c r="J526" s="1100"/>
      <c r="K526" s="1100"/>
      <c r="L526" s="1100"/>
      <c r="M526" s="1100"/>
      <c r="N526" s="1100"/>
      <c r="O526" s="1100"/>
      <c r="P526" s="1099"/>
      <c r="Q526" s="1099"/>
      <c r="R526" s="1099"/>
      <c r="S526" s="1099"/>
      <c r="T526" s="1099"/>
      <c r="U526" s="1099"/>
      <c r="V526" s="1099"/>
      <c r="W526" s="1099"/>
      <c r="X526" s="1099"/>
      <c r="Y526" s="1099"/>
      <c r="Z526" s="1099"/>
      <c r="AA526" s="1099"/>
      <c r="AB526" s="1099"/>
      <c r="AC526" s="1099"/>
      <c r="AD526" s="1099"/>
      <c r="AE526" s="1099"/>
      <c r="AF526" s="1099"/>
      <c r="AG526" s="887"/>
      <c r="AH526" s="887"/>
      <c r="AI526" s="887"/>
      <c r="AJ526" s="887"/>
      <c r="AK526" s="1099"/>
      <c r="AL526" s="1099"/>
      <c r="AM526" s="1099"/>
      <c r="AN526" s="1099"/>
      <c r="AO526" s="1099"/>
      <c r="AP526" s="1099"/>
      <c r="AQ526" s="1099"/>
      <c r="AR526" s="1099"/>
      <c r="AS526" s="1099"/>
      <c r="AT526" s="1099"/>
      <c r="AU526" s="1099"/>
      <c r="AV526" s="1097"/>
      <c r="AW526" s="1101">
        <f>SUM(AW486:AW525)</f>
        <v>81099.674999999988</v>
      </c>
      <c r="AX526" s="1101">
        <f>SUM(AX486:AX525)</f>
        <v>38508.826666666668</v>
      </c>
      <c r="AY526" s="1101">
        <f t="shared" ref="AY526:CP526" si="6760">SUM(AY486:AY525)</f>
        <v>0</v>
      </c>
      <c r="AZ526" s="1101">
        <f t="shared" si="6760"/>
        <v>0</v>
      </c>
      <c r="BA526" s="1101">
        <f t="shared" si="6760"/>
        <v>0</v>
      </c>
      <c r="BB526" s="1101">
        <f t="shared" si="6760"/>
        <v>0</v>
      </c>
      <c r="BC526" s="1101">
        <f t="shared" si="6760"/>
        <v>0</v>
      </c>
      <c r="BD526" s="1101">
        <f t="shared" si="6760"/>
        <v>10275.3288225</v>
      </c>
      <c r="BE526" s="1101">
        <f t="shared" si="6760"/>
        <v>129883.83048916668</v>
      </c>
      <c r="BF526" s="1101">
        <f>SUM(BF486:BF525)</f>
        <v>87840.51466666667</v>
      </c>
      <c r="BG526" s="1101">
        <f>SUM(BG486:BG525)</f>
        <v>67746.791666666657</v>
      </c>
      <c r="BH526" s="1101">
        <f t="shared" si="6760"/>
        <v>0</v>
      </c>
      <c r="BI526" s="1101">
        <f t="shared" si="6760"/>
        <v>0</v>
      </c>
      <c r="BJ526" s="1101">
        <f t="shared" si="6760"/>
        <v>0</v>
      </c>
      <c r="BK526" s="1101">
        <f t="shared" si="6760"/>
        <v>0</v>
      </c>
      <c r="BL526" s="1101">
        <f t="shared" si="6760"/>
        <v>0</v>
      </c>
      <c r="BM526" s="1101">
        <f t="shared" si="6760"/>
        <v>11129.393208266669</v>
      </c>
      <c r="BN526" s="1101">
        <f t="shared" si="6760"/>
        <v>166716.69954160001</v>
      </c>
      <c r="BO526" s="1101">
        <f t="shared" si="6760"/>
        <v>38500.509333333328</v>
      </c>
      <c r="BP526" s="1101">
        <f t="shared" si="6760"/>
        <v>2574.9933333333333</v>
      </c>
      <c r="BQ526" s="1101">
        <f t="shared" si="6760"/>
        <v>0</v>
      </c>
      <c r="BR526" s="1101">
        <f t="shared" si="6760"/>
        <v>0</v>
      </c>
      <c r="BS526" s="1101">
        <f t="shared" si="6760"/>
        <v>0</v>
      </c>
      <c r="BT526" s="1101">
        <f t="shared" si="6760"/>
        <v>0</v>
      </c>
      <c r="BU526" s="1101">
        <f t="shared" si="6760"/>
        <v>266.81866666666667</v>
      </c>
      <c r="BV526" s="1101">
        <f t="shared" si="6760"/>
        <v>4911.8204575999998</v>
      </c>
      <c r="BW526" s="1101">
        <f t="shared" si="6760"/>
        <v>46254.14179093334</v>
      </c>
      <c r="BX526" s="1101">
        <f t="shared" si="6760"/>
        <v>0</v>
      </c>
      <c r="BY526" s="1101">
        <f t="shared" si="6760"/>
        <v>0</v>
      </c>
      <c r="BZ526" s="1101">
        <f t="shared" si="6760"/>
        <v>0</v>
      </c>
      <c r="CA526" s="1101">
        <f t="shared" si="6760"/>
        <v>0</v>
      </c>
      <c r="CB526" s="1101">
        <f t="shared" si="6760"/>
        <v>0</v>
      </c>
      <c r="CC526" s="1101">
        <f t="shared" si="6760"/>
        <v>0</v>
      </c>
      <c r="CD526" s="1101">
        <f t="shared" si="6760"/>
        <v>0</v>
      </c>
      <c r="CE526" s="1101">
        <f t="shared" si="6760"/>
        <v>0</v>
      </c>
      <c r="CF526" s="1101">
        <f t="shared" si="6760"/>
        <v>0</v>
      </c>
      <c r="CG526" s="1101">
        <f t="shared" si="6760"/>
        <v>0</v>
      </c>
      <c r="CH526" s="1101">
        <f t="shared" si="6760"/>
        <v>0</v>
      </c>
      <c r="CI526" s="1101">
        <f t="shared" si="6760"/>
        <v>0</v>
      </c>
      <c r="CJ526" s="1101">
        <f t="shared" si="6760"/>
        <v>0</v>
      </c>
      <c r="CK526" s="1101">
        <f t="shared" si="6760"/>
        <v>0</v>
      </c>
      <c r="CL526" s="1101">
        <f t="shared" si="6760"/>
        <v>0</v>
      </c>
      <c r="CM526" s="1101">
        <f t="shared" si="6760"/>
        <v>0</v>
      </c>
      <c r="CN526" s="1101">
        <f t="shared" si="6760"/>
        <v>0</v>
      </c>
      <c r="CO526" s="1101">
        <f t="shared" si="6760"/>
        <v>0</v>
      </c>
      <c r="CP526" s="1101" t="e">
        <f t="shared" si="6760"/>
        <v>#REF!</v>
      </c>
      <c r="CQ526" s="1097"/>
      <c r="CR526" s="1099"/>
      <c r="CS526" s="1099"/>
      <c r="CT526" s="1099"/>
      <c r="CU526" s="1099"/>
      <c r="CV526" s="1099"/>
      <c r="CW526" s="1099"/>
      <c r="CX526" s="1099"/>
      <c r="CY526" s="1099"/>
      <c r="CZ526" s="1099"/>
      <c r="DA526" s="1099"/>
      <c r="DB526" s="1099"/>
      <c r="DC526" s="1099"/>
      <c r="DD526" s="1099"/>
      <c r="DE526" s="1099"/>
      <c r="DF526" s="1099"/>
      <c r="DG526" s="1099"/>
      <c r="DH526" s="1099"/>
      <c r="DI526" s="1099"/>
      <c r="DJ526" s="1099"/>
      <c r="DK526" s="1099"/>
      <c r="DL526" s="1099"/>
      <c r="DM526" s="1099"/>
      <c r="DN526" s="1099"/>
      <c r="DO526" s="1099"/>
      <c r="DP526" s="1099"/>
      <c r="DQ526" s="1099"/>
      <c r="DR526" s="1099"/>
      <c r="DS526" s="1099"/>
      <c r="DT526" s="1099"/>
      <c r="DU526" s="1099"/>
      <c r="DV526" s="1099"/>
      <c r="DW526" s="1099"/>
      <c r="DX526" s="1099"/>
      <c r="DY526" s="1099"/>
      <c r="DZ526" s="1099"/>
      <c r="EA526" s="1099"/>
      <c r="EB526" s="1099"/>
      <c r="EC526" s="1099"/>
      <c r="ED526" s="1099"/>
      <c r="EE526" s="1099"/>
      <c r="EF526" s="1099"/>
      <c r="EG526" s="1099"/>
      <c r="EH526" s="1099"/>
      <c r="EI526" s="1099"/>
      <c r="EJ526" s="1099"/>
      <c r="EK526" s="1097"/>
      <c r="EL526" s="1165"/>
      <c r="EM526" s="1097"/>
      <c r="EN526" s="1097"/>
      <c r="EO526" s="1097"/>
      <c r="EP526" s="1097"/>
      <c r="EQ526" s="1097"/>
      <c r="ER526" s="1097"/>
      <c r="ES526" s="1097"/>
      <c r="ET526" s="1097"/>
      <c r="EU526" s="1097"/>
      <c r="EV526" s="1097"/>
      <c r="EW526" s="1097"/>
      <c r="EX526" s="1097"/>
      <c r="EY526" s="1097"/>
      <c r="EZ526" s="1097"/>
      <c r="FA526" s="1097"/>
      <c r="FB526" s="1097"/>
      <c r="FC526" s="1097"/>
      <c r="FD526" s="1097"/>
      <c r="FE526" s="1097"/>
      <c r="FF526" s="1097"/>
      <c r="FG526" s="1097"/>
      <c r="FH526" s="1097"/>
      <c r="FI526" s="1097"/>
      <c r="FJ526" s="1097"/>
      <c r="FK526" s="1097"/>
      <c r="FL526" s="1097"/>
      <c r="FM526" s="1097"/>
      <c r="FN526" s="1097"/>
      <c r="FO526" s="1097"/>
      <c r="FP526" s="1097"/>
      <c r="FQ526" s="1097"/>
      <c r="FR526" s="1097"/>
      <c r="FS526" s="1097"/>
      <c r="FT526" s="1097"/>
      <c r="FU526" s="1097"/>
      <c r="FV526" s="1097"/>
      <c r="FW526" s="1097"/>
      <c r="FX526" s="1097"/>
      <c r="FY526" s="1097"/>
      <c r="FZ526" s="1097"/>
      <c r="GA526" s="1097"/>
      <c r="GB526" s="1097"/>
      <c r="GC526" s="1097"/>
      <c r="GD526" s="1097"/>
      <c r="GE526" s="1097"/>
      <c r="GF526" s="1097"/>
      <c r="GG526" s="1097"/>
      <c r="GH526" s="1097"/>
      <c r="GI526" s="1097"/>
      <c r="GJ526" s="1097"/>
      <c r="GK526" s="1097"/>
      <c r="GL526" s="1097"/>
      <c r="GM526" s="1097"/>
      <c r="GN526" s="1097"/>
      <c r="GO526" s="1097"/>
      <c r="GP526" s="1097"/>
      <c r="GQ526" s="1097"/>
      <c r="GR526" s="1097"/>
      <c r="GS526" s="1097"/>
      <c r="GT526" s="1097"/>
      <c r="GU526" s="1097"/>
      <c r="GV526" s="1097"/>
      <c r="GW526" s="1097"/>
      <c r="GX526" s="1097"/>
      <c r="GY526" s="1097"/>
      <c r="GZ526" s="1097"/>
      <c r="HA526" s="1097"/>
      <c r="HB526" s="1097"/>
      <c r="HC526" s="1097"/>
      <c r="HD526" s="1097"/>
      <c r="HE526" s="1097"/>
      <c r="HF526" s="1097"/>
      <c r="HG526" s="1097"/>
      <c r="HH526" s="1097"/>
      <c r="HI526" s="1097"/>
      <c r="HJ526" s="1097"/>
      <c r="HK526" s="1097"/>
      <c r="HL526" s="1097"/>
      <c r="HM526" s="1097"/>
      <c r="HN526" s="1097"/>
      <c r="HO526" s="1097"/>
      <c r="HP526" s="1097"/>
      <c r="HQ526" s="1097"/>
      <c r="HR526" s="1097"/>
      <c r="HS526" s="1097"/>
      <c r="HT526" s="1097"/>
      <c r="HU526" s="1097"/>
      <c r="HV526" s="1097"/>
      <c r="HW526" s="1097"/>
      <c r="HX526" s="1097"/>
      <c r="HY526" s="1097"/>
      <c r="HZ526" s="1097"/>
      <c r="IA526" s="1097"/>
      <c r="IB526" s="1097"/>
      <c r="IC526" s="1097"/>
      <c r="ID526" s="1097"/>
      <c r="IE526" s="1097"/>
      <c r="IF526" s="1097"/>
      <c r="IG526" s="1097"/>
      <c r="IH526" s="1097"/>
      <c r="II526" s="1097"/>
      <c r="IJ526" s="1097"/>
      <c r="IK526" s="1097"/>
      <c r="IL526" s="1097"/>
      <c r="IM526" s="1097"/>
      <c r="IN526" s="1097"/>
      <c r="IO526" s="1097"/>
      <c r="IP526" s="1097"/>
      <c r="IQ526" s="1097"/>
      <c r="IR526" s="1097"/>
      <c r="IS526" s="1097"/>
      <c r="IT526" s="1097"/>
      <c r="IU526" s="1097"/>
      <c r="IV526" s="1097"/>
      <c r="IW526" s="1097"/>
      <c r="IX526" s="1097"/>
      <c r="IY526" s="1097"/>
      <c r="IZ526" s="1097"/>
      <c r="JA526" s="1097"/>
      <c r="JB526" s="1097"/>
    </row>
    <row r="527" spans="2:262" ht="10.8" thickTop="1">
      <c r="AW527" s="779">
        <f>AW335-AW526</f>
        <v>0</v>
      </c>
      <c r="AX527" s="779">
        <f>AX335-AX526</f>
        <v>0</v>
      </c>
      <c r="AY527" s="779">
        <f t="shared" ref="AY527:CO527" si="6761">AY335-AY526</f>
        <v>0</v>
      </c>
      <c r="AZ527" s="779">
        <f t="shared" si="6761"/>
        <v>0</v>
      </c>
      <c r="BA527" s="779">
        <f t="shared" si="6761"/>
        <v>0</v>
      </c>
      <c r="BB527" s="779">
        <f t="shared" si="6761"/>
        <v>0</v>
      </c>
      <c r="BC527" s="779">
        <f t="shared" si="6761"/>
        <v>0</v>
      </c>
      <c r="BD527" s="779">
        <f>BD335-BD526</f>
        <v>0</v>
      </c>
      <c r="BE527" s="779">
        <f t="shared" si="6761"/>
        <v>0</v>
      </c>
      <c r="BF527" s="779">
        <f>BF335-BF526</f>
        <v>0</v>
      </c>
      <c r="BG527" s="779">
        <f t="shared" si="6761"/>
        <v>0</v>
      </c>
      <c r="BH527" s="779">
        <f t="shared" si="6761"/>
        <v>0</v>
      </c>
      <c r="BI527" s="779">
        <f t="shared" si="6761"/>
        <v>0</v>
      </c>
      <c r="BJ527" s="779">
        <f t="shared" si="6761"/>
        <v>0</v>
      </c>
      <c r="BK527" s="779">
        <f t="shared" si="6761"/>
        <v>0</v>
      </c>
      <c r="BL527" s="779">
        <f t="shared" si="6761"/>
        <v>0</v>
      </c>
      <c r="BM527" s="779">
        <f t="shared" si="6761"/>
        <v>0</v>
      </c>
      <c r="BN527" s="779">
        <f t="shared" si="6761"/>
        <v>0</v>
      </c>
      <c r="BO527" s="779">
        <f t="shared" si="6761"/>
        <v>0</v>
      </c>
      <c r="BP527" s="779">
        <f t="shared" si="6761"/>
        <v>0</v>
      </c>
      <c r="BQ527" s="779">
        <f t="shared" si="6761"/>
        <v>0</v>
      </c>
      <c r="BR527" s="779">
        <f t="shared" si="6761"/>
        <v>0</v>
      </c>
      <c r="BS527" s="779">
        <f t="shared" si="6761"/>
        <v>0</v>
      </c>
      <c r="BT527" s="779">
        <f t="shared" si="6761"/>
        <v>0</v>
      </c>
      <c r="BU527" s="779">
        <f t="shared" si="6761"/>
        <v>0</v>
      </c>
      <c r="BV527" s="779">
        <f t="shared" si="6761"/>
        <v>0</v>
      </c>
      <c r="BW527" s="779">
        <f t="shared" si="6761"/>
        <v>0</v>
      </c>
      <c r="BX527" s="779">
        <f t="shared" si="6761"/>
        <v>0</v>
      </c>
      <c r="BY527" s="779">
        <f t="shared" si="6761"/>
        <v>0</v>
      </c>
      <c r="BZ527" s="779">
        <f t="shared" si="6761"/>
        <v>0</v>
      </c>
      <c r="CA527" s="779">
        <f t="shared" si="6761"/>
        <v>0</v>
      </c>
      <c r="CB527" s="779">
        <f t="shared" si="6761"/>
        <v>0</v>
      </c>
      <c r="CC527" s="779">
        <f t="shared" si="6761"/>
        <v>0</v>
      </c>
      <c r="CD527" s="779">
        <f t="shared" si="6761"/>
        <v>0</v>
      </c>
      <c r="CE527" s="779">
        <f t="shared" si="6761"/>
        <v>0</v>
      </c>
      <c r="CF527" s="779">
        <f t="shared" si="6761"/>
        <v>0</v>
      </c>
      <c r="CG527" s="779">
        <f t="shared" si="6761"/>
        <v>0</v>
      </c>
      <c r="CH527" s="779">
        <f t="shared" si="6761"/>
        <v>0</v>
      </c>
      <c r="CI527" s="779">
        <f t="shared" si="6761"/>
        <v>0</v>
      </c>
      <c r="CJ527" s="779">
        <f t="shared" si="6761"/>
        <v>0</v>
      </c>
      <c r="CK527" s="779">
        <f t="shared" si="6761"/>
        <v>0</v>
      </c>
      <c r="CL527" s="779">
        <f t="shared" si="6761"/>
        <v>0</v>
      </c>
      <c r="CM527" s="779">
        <f t="shared" si="6761"/>
        <v>0</v>
      </c>
      <c r="CN527" s="779">
        <f t="shared" si="6761"/>
        <v>0</v>
      </c>
      <c r="CO527" s="779">
        <f t="shared" si="6761"/>
        <v>0</v>
      </c>
    </row>
    <row r="528" spans="2:262">
      <c r="AW528" s="779" t="str">
        <f>IF(AW527&lt;&gt;0,"ERROR VERIFICAR TRASLADO DE DATOS DE DISTRIBUCIÓN A CUADRO","")</f>
        <v/>
      </c>
      <c r="AX528" s="779" t="str">
        <f>IF(AX527&lt;&gt;0,"ERROR VERIFICAR TRASLADO DE DATOS DE DISTRIBUCIÓN A CUADRO","")</f>
        <v/>
      </c>
      <c r="AY528" s="779" t="str">
        <f t="shared" ref="AY528:CO528" si="6762">IF(AY527&lt;&gt;0,"ERROR VERIFICAR TRASLADO DE DATOS DE DISTRIBUCIÓN A CUADRO","")</f>
        <v/>
      </c>
      <c r="AZ528" s="779" t="str">
        <f t="shared" si="6762"/>
        <v/>
      </c>
      <c r="BA528" s="779" t="str">
        <f t="shared" si="6762"/>
        <v/>
      </c>
      <c r="BB528" s="779" t="str">
        <f t="shared" si="6762"/>
        <v/>
      </c>
      <c r="BC528" s="779" t="str">
        <f t="shared" si="6762"/>
        <v/>
      </c>
      <c r="BD528" s="779" t="str">
        <f t="shared" si="6762"/>
        <v/>
      </c>
      <c r="BE528" s="779" t="str">
        <f t="shared" si="6762"/>
        <v/>
      </c>
      <c r="BF528" s="779" t="str">
        <f t="shared" si="6762"/>
        <v/>
      </c>
      <c r="BG528" s="779" t="str">
        <f t="shared" si="6762"/>
        <v/>
      </c>
      <c r="BH528" s="779" t="str">
        <f t="shared" si="6762"/>
        <v/>
      </c>
      <c r="BI528" s="779" t="str">
        <f t="shared" si="6762"/>
        <v/>
      </c>
      <c r="BJ528" s="779" t="str">
        <f t="shared" si="6762"/>
        <v/>
      </c>
      <c r="BK528" s="779" t="str">
        <f t="shared" si="6762"/>
        <v/>
      </c>
      <c r="BL528" s="779" t="str">
        <f t="shared" si="6762"/>
        <v/>
      </c>
      <c r="BM528" s="779" t="str">
        <f t="shared" si="6762"/>
        <v/>
      </c>
      <c r="BN528" s="779" t="str">
        <f t="shared" si="6762"/>
        <v/>
      </c>
      <c r="BO528" s="779" t="str">
        <f t="shared" si="6762"/>
        <v/>
      </c>
      <c r="BP528" s="779" t="str">
        <f t="shared" si="6762"/>
        <v/>
      </c>
      <c r="BQ528" s="779" t="str">
        <f t="shared" si="6762"/>
        <v/>
      </c>
      <c r="BR528" s="779" t="str">
        <f t="shared" si="6762"/>
        <v/>
      </c>
      <c r="BS528" s="779" t="str">
        <f t="shared" si="6762"/>
        <v/>
      </c>
      <c r="BT528" s="779" t="str">
        <f t="shared" si="6762"/>
        <v/>
      </c>
      <c r="BU528" s="779" t="str">
        <f t="shared" si="6762"/>
        <v/>
      </c>
      <c r="BV528" s="779" t="str">
        <f t="shared" si="6762"/>
        <v/>
      </c>
      <c r="BW528" s="779" t="str">
        <f t="shared" si="6762"/>
        <v/>
      </c>
      <c r="BX528" s="779" t="str">
        <f t="shared" si="6762"/>
        <v/>
      </c>
      <c r="BY528" s="779" t="str">
        <f t="shared" si="6762"/>
        <v/>
      </c>
      <c r="BZ528" s="779" t="str">
        <f t="shared" si="6762"/>
        <v/>
      </c>
      <c r="CA528" s="779" t="str">
        <f t="shared" si="6762"/>
        <v/>
      </c>
      <c r="CB528" s="779" t="str">
        <f t="shared" si="6762"/>
        <v/>
      </c>
      <c r="CC528" s="779" t="str">
        <f t="shared" si="6762"/>
        <v/>
      </c>
      <c r="CD528" s="779" t="str">
        <f t="shared" si="6762"/>
        <v/>
      </c>
      <c r="CE528" s="779" t="str">
        <f t="shared" si="6762"/>
        <v/>
      </c>
      <c r="CF528" s="779" t="str">
        <f t="shared" si="6762"/>
        <v/>
      </c>
      <c r="CG528" s="779" t="str">
        <f t="shared" si="6762"/>
        <v/>
      </c>
      <c r="CH528" s="779" t="str">
        <f t="shared" si="6762"/>
        <v/>
      </c>
      <c r="CI528" s="779" t="str">
        <f t="shared" si="6762"/>
        <v/>
      </c>
      <c r="CJ528" s="779" t="str">
        <f t="shared" si="6762"/>
        <v/>
      </c>
      <c r="CK528" s="779" t="str">
        <f t="shared" si="6762"/>
        <v/>
      </c>
      <c r="CL528" s="779" t="str">
        <f t="shared" si="6762"/>
        <v/>
      </c>
      <c r="CM528" s="779" t="str">
        <f t="shared" si="6762"/>
        <v/>
      </c>
      <c r="CN528" s="779" t="str">
        <f t="shared" si="6762"/>
        <v/>
      </c>
      <c r="CO528" s="779" t="str">
        <f t="shared" si="6762"/>
        <v/>
      </c>
    </row>
    <row r="529" spans="3:142" ht="10.8" thickBot="1">
      <c r="AW529" s="1784" t="s">
        <v>598</v>
      </c>
      <c r="AX529" s="1784"/>
      <c r="AY529" s="1784"/>
      <c r="AZ529" s="1784"/>
      <c r="BA529" s="1784"/>
      <c r="BB529" s="1784"/>
      <c r="BC529" s="1784"/>
      <c r="BD529" s="1784"/>
      <c r="BE529" s="1784"/>
      <c r="BF529" s="1784" t="s">
        <v>598</v>
      </c>
      <c r="BG529" s="1784"/>
      <c r="BH529" s="1784"/>
      <c r="BI529" s="1784"/>
      <c r="BJ529" s="1784"/>
      <c r="BK529" s="1784"/>
      <c r="BL529" s="1784"/>
      <c r="BM529" s="1784"/>
      <c r="BN529" s="1784"/>
      <c r="BO529" s="1784" t="s">
        <v>598</v>
      </c>
      <c r="BP529" s="1784"/>
      <c r="BQ529" s="1784"/>
      <c r="BR529" s="1784"/>
      <c r="BS529" s="1784"/>
      <c r="BT529" s="1784"/>
      <c r="BU529" s="1784"/>
      <c r="BV529" s="1784"/>
      <c r="BW529" s="1784"/>
      <c r="BX529" s="1784" t="s">
        <v>598</v>
      </c>
      <c r="BY529" s="1784"/>
      <c r="BZ529" s="1784"/>
      <c r="CA529" s="1784"/>
      <c r="CB529" s="1784"/>
      <c r="CC529" s="1784"/>
      <c r="CD529" s="1784"/>
      <c r="CE529" s="1784"/>
      <c r="CF529" s="1784"/>
      <c r="CG529" s="1784" t="s">
        <v>598</v>
      </c>
      <c r="CH529" s="1784"/>
      <c r="CI529" s="1784"/>
      <c r="CJ529" s="1784"/>
      <c r="CK529" s="1784"/>
      <c r="CL529" s="1784"/>
      <c r="CM529" s="1784"/>
      <c r="CN529" s="1784"/>
      <c r="CO529" s="1784"/>
    </row>
    <row r="530" spans="3:142">
      <c r="AW530" s="1082" t="s">
        <v>352</v>
      </c>
      <c r="AX530" s="1083" t="s">
        <v>353</v>
      </c>
      <c r="AY530" s="1083" t="s">
        <v>354</v>
      </c>
      <c r="AZ530" s="1084" t="s">
        <v>355</v>
      </c>
      <c r="BA530" s="1084" t="s">
        <v>354</v>
      </c>
      <c r="BB530" s="1084" t="s">
        <v>355</v>
      </c>
      <c r="BC530" s="1085" t="s">
        <v>356</v>
      </c>
      <c r="BD530" s="1085" t="s">
        <v>357</v>
      </c>
      <c r="BE530" s="1086" t="s">
        <v>9</v>
      </c>
      <c r="BF530" s="1082" t="s">
        <v>352</v>
      </c>
      <c r="BG530" s="1083" t="s">
        <v>353</v>
      </c>
      <c r="BH530" s="1083" t="s">
        <v>354</v>
      </c>
      <c r="BI530" s="1084" t="s">
        <v>355</v>
      </c>
      <c r="BJ530" s="1084" t="s">
        <v>354</v>
      </c>
      <c r="BK530" s="1084" t="s">
        <v>355</v>
      </c>
      <c r="BL530" s="1085" t="s">
        <v>356</v>
      </c>
      <c r="BM530" s="1085" t="s">
        <v>357</v>
      </c>
      <c r="BN530" s="1086" t="s">
        <v>9</v>
      </c>
      <c r="BO530" s="1082" t="s">
        <v>352</v>
      </c>
      <c r="BP530" s="1083" t="s">
        <v>353</v>
      </c>
      <c r="BQ530" s="1083" t="s">
        <v>354</v>
      </c>
      <c r="BR530" s="1084" t="s">
        <v>355</v>
      </c>
      <c r="BS530" s="1084" t="s">
        <v>354</v>
      </c>
      <c r="BT530" s="1084" t="s">
        <v>355</v>
      </c>
      <c r="BU530" s="1085" t="s">
        <v>356</v>
      </c>
      <c r="BV530" s="1085" t="s">
        <v>357</v>
      </c>
      <c r="BW530" s="1086" t="s">
        <v>9</v>
      </c>
      <c r="BX530" s="1082" t="s">
        <v>352</v>
      </c>
      <c r="BY530" s="1083" t="s">
        <v>353</v>
      </c>
      <c r="BZ530" s="1083" t="s">
        <v>354</v>
      </c>
      <c r="CA530" s="1084" t="s">
        <v>355</v>
      </c>
      <c r="CB530" s="1084" t="s">
        <v>354</v>
      </c>
      <c r="CC530" s="1084" t="s">
        <v>355</v>
      </c>
      <c r="CD530" s="1085" t="s">
        <v>356</v>
      </c>
      <c r="CE530" s="1085" t="s">
        <v>357</v>
      </c>
      <c r="CF530" s="1086" t="s">
        <v>9</v>
      </c>
      <c r="CG530" s="1082" t="s">
        <v>352</v>
      </c>
      <c r="CH530" s="1083" t="s">
        <v>353</v>
      </c>
      <c r="CI530" s="1083" t="s">
        <v>354</v>
      </c>
      <c r="CJ530" s="1084" t="s">
        <v>355</v>
      </c>
      <c r="CK530" s="1084" t="s">
        <v>354</v>
      </c>
      <c r="CL530" s="1084" t="s">
        <v>355</v>
      </c>
      <c r="CM530" s="1085" t="s">
        <v>356</v>
      </c>
      <c r="CN530" s="1085" t="s">
        <v>357</v>
      </c>
      <c r="CO530" s="1087" t="s">
        <v>9</v>
      </c>
    </row>
    <row r="531" spans="3:142">
      <c r="AW531" s="1088" t="s">
        <v>369</v>
      </c>
      <c r="AX531" s="1089" t="s">
        <v>370</v>
      </c>
      <c r="AY531" s="1089" t="s">
        <v>371</v>
      </c>
      <c r="AZ531" s="1089" t="s">
        <v>586</v>
      </c>
      <c r="BA531" s="1089" t="s">
        <v>372</v>
      </c>
      <c r="BB531" s="1089" t="s">
        <v>587</v>
      </c>
      <c r="BC531" s="1090" t="s">
        <v>373</v>
      </c>
      <c r="BD531" s="1090" t="s">
        <v>374</v>
      </c>
      <c r="BE531" s="1091"/>
      <c r="BF531" s="1088" t="s">
        <v>369</v>
      </c>
      <c r="BG531" s="1089" t="s">
        <v>370</v>
      </c>
      <c r="BH531" s="1089" t="s">
        <v>371</v>
      </c>
      <c r="BI531" s="1089" t="s">
        <v>586</v>
      </c>
      <c r="BJ531" s="1089" t="s">
        <v>372</v>
      </c>
      <c r="BK531" s="1089" t="s">
        <v>587</v>
      </c>
      <c r="BL531" s="1090" t="s">
        <v>373</v>
      </c>
      <c r="BM531" s="1090" t="s">
        <v>374</v>
      </c>
      <c r="BN531" s="1091"/>
      <c r="BO531" s="1088" t="s">
        <v>369</v>
      </c>
      <c r="BP531" s="1089" t="s">
        <v>370</v>
      </c>
      <c r="BQ531" s="1089" t="s">
        <v>371</v>
      </c>
      <c r="BR531" s="1089" t="s">
        <v>586</v>
      </c>
      <c r="BS531" s="1089" t="s">
        <v>372</v>
      </c>
      <c r="BT531" s="1089" t="s">
        <v>587</v>
      </c>
      <c r="BU531" s="1090" t="s">
        <v>373</v>
      </c>
      <c r="BV531" s="1090" t="s">
        <v>374</v>
      </c>
      <c r="BW531" s="1091"/>
      <c r="BX531" s="1088" t="s">
        <v>369</v>
      </c>
      <c r="BY531" s="1089" t="s">
        <v>370</v>
      </c>
      <c r="BZ531" s="1089" t="s">
        <v>371</v>
      </c>
      <c r="CA531" s="1089" t="s">
        <v>586</v>
      </c>
      <c r="CB531" s="1089" t="s">
        <v>372</v>
      </c>
      <c r="CC531" s="1089" t="s">
        <v>587</v>
      </c>
      <c r="CD531" s="1090" t="s">
        <v>373</v>
      </c>
      <c r="CE531" s="1090" t="s">
        <v>374</v>
      </c>
      <c r="CF531" s="1091"/>
      <c r="CG531" s="1088" t="s">
        <v>369</v>
      </c>
      <c r="CH531" s="1089" t="s">
        <v>370</v>
      </c>
      <c r="CI531" s="1089" t="s">
        <v>371</v>
      </c>
      <c r="CJ531" s="1089" t="s">
        <v>586</v>
      </c>
      <c r="CK531" s="1089" t="s">
        <v>372</v>
      </c>
      <c r="CL531" s="1089" t="s">
        <v>587</v>
      </c>
      <c r="CM531" s="1090" t="s">
        <v>373</v>
      </c>
      <c r="CN531" s="1090" t="s">
        <v>374</v>
      </c>
      <c r="CO531" s="1092"/>
    </row>
    <row r="532" spans="3:142" ht="13.2">
      <c r="D532" s="1093" t="s">
        <v>11</v>
      </c>
      <c r="AW532" s="770"/>
      <c r="AX532" s="770"/>
      <c r="BF532" s="770"/>
      <c r="BG532" s="770"/>
      <c r="BO532" s="770"/>
      <c r="BP532" s="770"/>
      <c r="BX532" s="770"/>
      <c r="BY532" s="770"/>
      <c r="CG532" s="770"/>
      <c r="CH532" s="770"/>
      <c r="CR532" s="770"/>
      <c r="CS532" s="770"/>
      <c r="CT532" s="770"/>
      <c r="CU532" s="770"/>
      <c r="CV532" s="770"/>
      <c r="CW532" s="770"/>
      <c r="CX532" s="770"/>
      <c r="CY532" s="770"/>
      <c r="CZ532" s="770"/>
      <c r="DA532" s="770"/>
      <c r="DB532" s="770"/>
      <c r="DC532" s="770"/>
      <c r="DD532" s="770"/>
      <c r="DE532" s="770"/>
      <c r="DF532" s="770"/>
      <c r="DG532" s="770"/>
      <c r="DH532" s="770"/>
      <c r="DI532" s="770"/>
      <c r="DJ532" s="770"/>
      <c r="DK532" s="770"/>
      <c r="DL532" s="770"/>
      <c r="DM532" s="770"/>
      <c r="DN532" s="770"/>
      <c r="DO532" s="770"/>
      <c r="DP532" s="770"/>
      <c r="DQ532" s="770"/>
      <c r="DR532" s="770"/>
      <c r="DS532" s="770"/>
      <c r="DT532" s="770"/>
      <c r="DU532" s="770"/>
      <c r="DV532" s="770"/>
      <c r="DW532" s="770"/>
      <c r="DX532" s="770"/>
      <c r="DY532" s="770"/>
      <c r="DZ532" s="770"/>
      <c r="EA532" s="770"/>
      <c r="EB532" s="770"/>
      <c r="EC532" s="770"/>
      <c r="ED532" s="770"/>
      <c r="EE532" s="770"/>
      <c r="EF532" s="770"/>
      <c r="EG532" s="770"/>
      <c r="EH532" s="770"/>
      <c r="EI532" s="770"/>
      <c r="EJ532" s="770"/>
      <c r="EL532" s="1161"/>
    </row>
    <row r="533" spans="3:142" ht="13.2">
      <c r="C533" s="778">
        <v>1</v>
      </c>
      <c r="D533" s="772" t="s">
        <v>12</v>
      </c>
      <c r="AW533" s="779">
        <f t="shared" ref="AW533:CP533" si="6763">+CR24</f>
        <v>5500</v>
      </c>
      <c r="AX533" s="779">
        <f t="shared" si="6763"/>
        <v>5750</v>
      </c>
      <c r="AY533" s="779">
        <f t="shared" si="6763"/>
        <v>0</v>
      </c>
      <c r="AZ533" s="779">
        <f t="shared" si="6763"/>
        <v>0</v>
      </c>
      <c r="BA533" s="779">
        <f t="shared" si="6763"/>
        <v>0</v>
      </c>
      <c r="BB533" s="779">
        <f t="shared" si="6763"/>
        <v>0</v>
      </c>
      <c r="BC533" s="779">
        <f t="shared" si="6763"/>
        <v>0</v>
      </c>
      <c r="BD533" s="779">
        <f t="shared" si="6763"/>
        <v>696.85</v>
      </c>
      <c r="BE533" s="779">
        <f t="shared" si="6763"/>
        <v>11946.85</v>
      </c>
      <c r="BF533" s="779">
        <f t="shared" si="6763"/>
        <v>4501.1400000000003</v>
      </c>
      <c r="BG533" s="779">
        <f t="shared" si="6763"/>
        <v>9002.9449999999997</v>
      </c>
      <c r="BH533" s="779">
        <f t="shared" si="6763"/>
        <v>0</v>
      </c>
      <c r="BI533" s="779">
        <f t="shared" si="6763"/>
        <v>0</v>
      </c>
      <c r="BJ533" s="779">
        <f t="shared" si="6763"/>
        <v>0</v>
      </c>
      <c r="BK533" s="779">
        <f t="shared" si="6763"/>
        <v>0</v>
      </c>
      <c r="BL533" s="779">
        <f t="shared" si="6763"/>
        <v>0</v>
      </c>
      <c r="BM533" s="779">
        <f t="shared" si="6763"/>
        <v>570.29443800000001</v>
      </c>
      <c r="BN533" s="779">
        <f t="shared" si="6763"/>
        <v>14074.379438</v>
      </c>
      <c r="BO533" s="779">
        <f t="shared" si="6763"/>
        <v>0</v>
      </c>
      <c r="BP533" s="779">
        <f t="shared" si="6763"/>
        <v>0</v>
      </c>
      <c r="BQ533" s="779">
        <f t="shared" si="6763"/>
        <v>0</v>
      </c>
      <c r="BR533" s="779">
        <f t="shared" si="6763"/>
        <v>0</v>
      </c>
      <c r="BS533" s="779">
        <f t="shared" si="6763"/>
        <v>0</v>
      </c>
      <c r="BT533" s="779">
        <f t="shared" si="6763"/>
        <v>0</v>
      </c>
      <c r="BU533" s="779">
        <f t="shared" si="6763"/>
        <v>0</v>
      </c>
      <c r="BV533" s="779">
        <f t="shared" si="6763"/>
        <v>0</v>
      </c>
      <c r="BW533" s="779">
        <f t="shared" si="6763"/>
        <v>0</v>
      </c>
      <c r="BX533" s="779">
        <f t="shared" si="6763"/>
        <v>0</v>
      </c>
      <c r="BY533" s="779">
        <f t="shared" si="6763"/>
        <v>0</v>
      </c>
      <c r="BZ533" s="779">
        <f t="shared" si="6763"/>
        <v>0</v>
      </c>
      <c r="CA533" s="779">
        <f t="shared" si="6763"/>
        <v>0</v>
      </c>
      <c r="CB533" s="779">
        <f t="shared" si="6763"/>
        <v>0</v>
      </c>
      <c r="CC533" s="779">
        <f t="shared" si="6763"/>
        <v>0</v>
      </c>
      <c r="CD533" s="779">
        <f t="shared" si="6763"/>
        <v>0</v>
      </c>
      <c r="CE533" s="779">
        <f t="shared" si="6763"/>
        <v>0</v>
      </c>
      <c r="CF533" s="779">
        <f t="shared" si="6763"/>
        <v>0</v>
      </c>
      <c r="CG533" s="779">
        <f t="shared" si="6763"/>
        <v>0</v>
      </c>
      <c r="CH533" s="779">
        <f t="shared" si="6763"/>
        <v>0</v>
      </c>
      <c r="CI533" s="779">
        <f t="shared" si="6763"/>
        <v>0</v>
      </c>
      <c r="CJ533" s="779">
        <f t="shared" si="6763"/>
        <v>0</v>
      </c>
      <c r="CK533" s="779">
        <f t="shared" si="6763"/>
        <v>0</v>
      </c>
      <c r="CL533" s="779">
        <f t="shared" si="6763"/>
        <v>0</v>
      </c>
      <c r="CM533" s="779">
        <f t="shared" si="6763"/>
        <v>0</v>
      </c>
      <c r="CN533" s="779">
        <f t="shared" si="6763"/>
        <v>0</v>
      </c>
      <c r="CO533" s="779">
        <f t="shared" si="6763"/>
        <v>0</v>
      </c>
      <c r="CP533" s="779">
        <f t="shared" si="6763"/>
        <v>0</v>
      </c>
      <c r="CR533" s="770"/>
      <c r="CS533" s="770"/>
      <c r="CT533" s="770"/>
      <c r="CU533" s="770"/>
      <c r="CV533" s="770"/>
      <c r="CW533" s="770"/>
      <c r="CX533" s="770"/>
      <c r="CY533" s="770"/>
      <c r="CZ533" s="770"/>
      <c r="DA533" s="770"/>
      <c r="DB533" s="770"/>
      <c r="DC533" s="770"/>
      <c r="DD533" s="770"/>
      <c r="DE533" s="770"/>
      <c r="DF533" s="770"/>
      <c r="DG533" s="770"/>
      <c r="DH533" s="770"/>
      <c r="DI533" s="770"/>
      <c r="DJ533" s="770"/>
      <c r="DK533" s="770"/>
      <c r="DL533" s="770"/>
      <c r="DM533" s="770"/>
      <c r="DN533" s="770"/>
      <c r="DO533" s="770"/>
      <c r="DP533" s="770"/>
      <c r="DQ533" s="770"/>
      <c r="DR533" s="770"/>
      <c r="DS533" s="770"/>
      <c r="DT533" s="770"/>
      <c r="DU533" s="770"/>
      <c r="DV533" s="770"/>
      <c r="DW533" s="770"/>
      <c r="DX533" s="770"/>
      <c r="DY533" s="770"/>
      <c r="DZ533" s="770"/>
      <c r="EA533" s="770"/>
      <c r="EB533" s="770"/>
      <c r="EC533" s="770"/>
      <c r="ED533" s="770"/>
      <c r="EE533" s="770"/>
      <c r="EF533" s="770"/>
      <c r="EG533" s="770"/>
      <c r="EH533" s="770"/>
      <c r="EI533" s="770"/>
      <c r="EJ533" s="770"/>
      <c r="EL533" s="1161"/>
    </row>
    <row r="534" spans="3:142" ht="13.2">
      <c r="C534" s="778">
        <v>2</v>
      </c>
      <c r="D534" s="772" t="s">
        <v>22</v>
      </c>
      <c r="AW534" s="779">
        <f t="shared" ref="AW534:CB534" si="6764">CR43+CR38+CR47+CR51+CR31</f>
        <v>10005.700000000001</v>
      </c>
      <c r="AX534" s="779">
        <f t="shared" si="6764"/>
        <v>886.81000000000006</v>
      </c>
      <c r="AY534" s="779">
        <f t="shared" si="6764"/>
        <v>0</v>
      </c>
      <c r="AZ534" s="779">
        <f t="shared" si="6764"/>
        <v>0</v>
      </c>
      <c r="BA534" s="779">
        <f t="shared" si="6764"/>
        <v>0</v>
      </c>
      <c r="BB534" s="779">
        <f t="shared" si="6764"/>
        <v>0</v>
      </c>
      <c r="BC534" s="779">
        <f t="shared" si="6764"/>
        <v>0</v>
      </c>
      <c r="BD534" s="779">
        <f t="shared" si="6764"/>
        <v>1267.72219</v>
      </c>
      <c r="BE534" s="779">
        <f t="shared" si="6764"/>
        <v>12160.232190000001</v>
      </c>
      <c r="BF534" s="779">
        <f t="shared" si="6764"/>
        <v>4002.28</v>
      </c>
      <c r="BG534" s="779">
        <f t="shared" si="6764"/>
        <v>250.00000000000003</v>
      </c>
      <c r="BH534" s="779">
        <f t="shared" si="6764"/>
        <v>0</v>
      </c>
      <c r="BI534" s="779">
        <f t="shared" si="6764"/>
        <v>0</v>
      </c>
      <c r="BJ534" s="779">
        <f t="shared" si="6764"/>
        <v>0</v>
      </c>
      <c r="BK534" s="779">
        <f t="shared" si="6764"/>
        <v>0</v>
      </c>
      <c r="BL534" s="779">
        <f t="shared" si="6764"/>
        <v>0</v>
      </c>
      <c r="BM534" s="779">
        <f t="shared" si="6764"/>
        <v>507.08887600000003</v>
      </c>
      <c r="BN534" s="779">
        <f t="shared" si="6764"/>
        <v>4759.3688760000005</v>
      </c>
      <c r="BO534" s="779">
        <f t="shared" si="6764"/>
        <v>0</v>
      </c>
      <c r="BP534" s="779">
        <f t="shared" si="6764"/>
        <v>0</v>
      </c>
      <c r="BQ534" s="779">
        <f t="shared" si="6764"/>
        <v>0</v>
      </c>
      <c r="BR534" s="779">
        <f t="shared" si="6764"/>
        <v>0</v>
      </c>
      <c r="BS534" s="779">
        <f t="shared" si="6764"/>
        <v>0</v>
      </c>
      <c r="BT534" s="779">
        <f t="shared" si="6764"/>
        <v>0</v>
      </c>
      <c r="BU534" s="779">
        <f t="shared" si="6764"/>
        <v>0</v>
      </c>
      <c r="BV534" s="779">
        <f t="shared" si="6764"/>
        <v>0</v>
      </c>
      <c r="BW534" s="779">
        <f t="shared" si="6764"/>
        <v>0</v>
      </c>
      <c r="BX534" s="779">
        <f t="shared" si="6764"/>
        <v>0</v>
      </c>
      <c r="BY534" s="779">
        <f t="shared" si="6764"/>
        <v>0</v>
      </c>
      <c r="BZ534" s="779">
        <f t="shared" si="6764"/>
        <v>0</v>
      </c>
      <c r="CA534" s="779">
        <f t="shared" si="6764"/>
        <v>0</v>
      </c>
      <c r="CB534" s="779">
        <f t="shared" si="6764"/>
        <v>0</v>
      </c>
      <c r="CC534" s="779">
        <f t="shared" ref="CC534:DH534" si="6765">DX43+DX38+DX47+DX51+DX31</f>
        <v>0</v>
      </c>
      <c r="CD534" s="779">
        <f t="shared" si="6765"/>
        <v>0</v>
      </c>
      <c r="CE534" s="779">
        <f t="shared" si="6765"/>
        <v>0</v>
      </c>
      <c r="CF534" s="779">
        <f t="shared" si="6765"/>
        <v>0</v>
      </c>
      <c r="CG534" s="779">
        <f t="shared" si="6765"/>
        <v>0</v>
      </c>
      <c r="CH534" s="779">
        <f t="shared" si="6765"/>
        <v>0</v>
      </c>
      <c r="CI534" s="779">
        <f t="shared" si="6765"/>
        <v>0</v>
      </c>
      <c r="CJ534" s="779">
        <f t="shared" si="6765"/>
        <v>0</v>
      </c>
      <c r="CK534" s="779">
        <f t="shared" si="6765"/>
        <v>0</v>
      </c>
      <c r="CL534" s="779">
        <f t="shared" si="6765"/>
        <v>0</v>
      </c>
      <c r="CM534" s="779">
        <f t="shared" si="6765"/>
        <v>0</v>
      </c>
      <c r="CN534" s="779">
        <f t="shared" si="6765"/>
        <v>0</v>
      </c>
      <c r="CO534" s="779">
        <f t="shared" si="6765"/>
        <v>0</v>
      </c>
      <c r="CP534" s="779">
        <f t="shared" si="6765"/>
        <v>0</v>
      </c>
      <c r="CQ534" s="779">
        <f t="shared" si="6765"/>
        <v>55.19</v>
      </c>
      <c r="CR534" s="779">
        <f t="shared" si="6765"/>
        <v>2762.02</v>
      </c>
      <c r="CS534" s="779">
        <f t="shared" si="6765"/>
        <v>0</v>
      </c>
      <c r="CT534" s="779">
        <f t="shared" si="6765"/>
        <v>0</v>
      </c>
      <c r="CU534" s="779">
        <f t="shared" si="6765"/>
        <v>0</v>
      </c>
      <c r="CV534" s="779">
        <f t="shared" si="6765"/>
        <v>0</v>
      </c>
      <c r="CW534" s="779">
        <f t="shared" si="6765"/>
        <v>1242.8699999999999</v>
      </c>
      <c r="CX534" s="779">
        <f t="shared" si="6765"/>
        <v>0</v>
      </c>
      <c r="CY534" s="779">
        <f t="shared" si="6765"/>
        <v>0</v>
      </c>
      <c r="CZ534" s="779">
        <f t="shared" si="6765"/>
        <v>1242.8699999999999</v>
      </c>
      <c r="DA534" s="779">
        <f t="shared" si="6765"/>
        <v>0</v>
      </c>
      <c r="DB534" s="779">
        <f t="shared" si="6765"/>
        <v>27.594999999999999</v>
      </c>
      <c r="DC534" s="779">
        <f t="shared" si="6765"/>
        <v>1381.01</v>
      </c>
      <c r="DD534" s="779">
        <f t="shared" si="6765"/>
        <v>0</v>
      </c>
      <c r="DE534" s="779">
        <f t="shared" si="6765"/>
        <v>0</v>
      </c>
      <c r="DF534" s="779">
        <f t="shared" si="6765"/>
        <v>0</v>
      </c>
      <c r="DG534" s="779">
        <f t="shared" si="6765"/>
        <v>0</v>
      </c>
      <c r="DH534" s="779">
        <f t="shared" si="6765"/>
        <v>621.43499999999995</v>
      </c>
      <c r="DI534" s="779">
        <f t="shared" ref="DI534:EJ534" si="6766">FD43+FD38+FD47+FD51+FD31</f>
        <v>0</v>
      </c>
      <c r="DJ534" s="779">
        <f t="shared" si="6766"/>
        <v>0</v>
      </c>
      <c r="DK534" s="779">
        <f t="shared" si="6766"/>
        <v>621.43499999999995</v>
      </c>
      <c r="DL534" s="779">
        <f t="shared" si="6766"/>
        <v>0</v>
      </c>
      <c r="DM534" s="779">
        <f t="shared" si="6766"/>
        <v>0</v>
      </c>
      <c r="DN534" s="779">
        <f t="shared" si="6766"/>
        <v>0</v>
      </c>
      <c r="DO534" s="779">
        <f t="shared" si="6766"/>
        <v>0</v>
      </c>
      <c r="DP534" s="779">
        <f t="shared" si="6766"/>
        <v>0</v>
      </c>
      <c r="DQ534" s="779">
        <f t="shared" si="6766"/>
        <v>0</v>
      </c>
      <c r="DR534" s="779">
        <f t="shared" si="6766"/>
        <v>0</v>
      </c>
      <c r="DS534" s="779">
        <f t="shared" si="6766"/>
        <v>0</v>
      </c>
      <c r="DT534" s="779">
        <f t="shared" si="6766"/>
        <v>0</v>
      </c>
      <c r="DU534" s="779">
        <f t="shared" si="6766"/>
        <v>0</v>
      </c>
      <c r="DV534" s="779">
        <f t="shared" si="6766"/>
        <v>0</v>
      </c>
      <c r="DW534" s="779">
        <f t="shared" si="6766"/>
        <v>0</v>
      </c>
      <c r="DX534" s="779">
        <f t="shared" si="6766"/>
        <v>0</v>
      </c>
      <c r="DY534" s="779">
        <f t="shared" si="6766"/>
        <v>0</v>
      </c>
      <c r="DZ534" s="779">
        <f t="shared" si="6766"/>
        <v>0</v>
      </c>
      <c r="EA534" s="779">
        <f t="shared" si="6766"/>
        <v>0</v>
      </c>
      <c r="EB534" s="779">
        <f t="shared" si="6766"/>
        <v>0</v>
      </c>
      <c r="EC534" s="779">
        <f t="shared" si="6766"/>
        <v>0</v>
      </c>
      <c r="ED534" s="779">
        <f t="shared" si="6766"/>
        <v>0</v>
      </c>
      <c r="EE534" s="779">
        <f t="shared" si="6766"/>
        <v>0</v>
      </c>
      <c r="EF534" s="779">
        <f t="shared" si="6766"/>
        <v>0</v>
      </c>
      <c r="EG534" s="779">
        <f t="shared" si="6766"/>
        <v>0</v>
      </c>
      <c r="EH534" s="779">
        <f t="shared" si="6766"/>
        <v>0</v>
      </c>
      <c r="EI534" s="779">
        <f t="shared" si="6766"/>
        <v>0</v>
      </c>
      <c r="EJ534" s="779">
        <f t="shared" si="6766"/>
        <v>0</v>
      </c>
      <c r="EL534" s="1161"/>
    </row>
    <row r="535" spans="3:142" ht="13.2">
      <c r="C535" s="778">
        <v>3</v>
      </c>
      <c r="D535" s="772" t="s">
        <v>35</v>
      </c>
      <c r="AW535" s="779">
        <f>CR74+CR66+CR78+CR82+CR87</f>
        <v>2425</v>
      </c>
      <c r="AX535" s="779">
        <f t="shared" ref="AX535:CC535" si="6767">CS74+CS66+CS78+CS82+CS86</f>
        <v>450</v>
      </c>
      <c r="AY535" s="779">
        <f t="shared" si="6767"/>
        <v>0</v>
      </c>
      <c r="AZ535" s="779">
        <f t="shared" si="6767"/>
        <v>0</v>
      </c>
      <c r="BA535" s="779">
        <f t="shared" si="6767"/>
        <v>0</v>
      </c>
      <c r="BB535" s="779">
        <f t="shared" si="6767"/>
        <v>0</v>
      </c>
      <c r="BC535" s="779">
        <f t="shared" si="6767"/>
        <v>0</v>
      </c>
      <c r="BD535" s="779">
        <f t="shared" si="6767"/>
        <v>307.2475</v>
      </c>
      <c r="BE535" s="779">
        <f t="shared" si="6767"/>
        <v>3182.2474999999999</v>
      </c>
      <c r="BF535" s="779">
        <f t="shared" si="6767"/>
        <v>2425</v>
      </c>
      <c r="BG535" s="779">
        <f t="shared" si="6767"/>
        <v>450</v>
      </c>
      <c r="BH535" s="779">
        <f t="shared" si="6767"/>
        <v>0</v>
      </c>
      <c r="BI535" s="779">
        <f t="shared" si="6767"/>
        <v>0</v>
      </c>
      <c r="BJ535" s="779">
        <f t="shared" si="6767"/>
        <v>0</v>
      </c>
      <c r="BK535" s="779">
        <f t="shared" si="6767"/>
        <v>0</v>
      </c>
      <c r="BL535" s="779">
        <f t="shared" si="6767"/>
        <v>0</v>
      </c>
      <c r="BM535" s="779">
        <f t="shared" si="6767"/>
        <v>307.2475</v>
      </c>
      <c r="BN535" s="779">
        <f t="shared" si="6767"/>
        <v>3182.2474999999999</v>
      </c>
      <c r="BO535" s="779">
        <f t="shared" si="6767"/>
        <v>0</v>
      </c>
      <c r="BP535" s="779">
        <f t="shared" si="6767"/>
        <v>0</v>
      </c>
      <c r="BQ535" s="779">
        <f t="shared" si="6767"/>
        <v>0</v>
      </c>
      <c r="BR535" s="779">
        <f t="shared" si="6767"/>
        <v>0</v>
      </c>
      <c r="BS535" s="779">
        <f t="shared" si="6767"/>
        <v>0</v>
      </c>
      <c r="BT535" s="779">
        <f t="shared" si="6767"/>
        <v>0</v>
      </c>
      <c r="BU535" s="779">
        <f t="shared" si="6767"/>
        <v>0</v>
      </c>
      <c r="BV535" s="779">
        <f t="shared" si="6767"/>
        <v>0</v>
      </c>
      <c r="BW535" s="779">
        <f t="shared" si="6767"/>
        <v>0</v>
      </c>
      <c r="BX535" s="779">
        <f t="shared" si="6767"/>
        <v>0</v>
      </c>
      <c r="BY535" s="779">
        <f t="shared" si="6767"/>
        <v>0</v>
      </c>
      <c r="BZ535" s="779">
        <f t="shared" si="6767"/>
        <v>0</v>
      </c>
      <c r="CA535" s="779">
        <f t="shared" si="6767"/>
        <v>0</v>
      </c>
      <c r="CB535" s="779">
        <f t="shared" si="6767"/>
        <v>0</v>
      </c>
      <c r="CC535" s="779">
        <f t="shared" si="6767"/>
        <v>0</v>
      </c>
      <c r="CD535" s="779">
        <f t="shared" ref="CD535:DI535" si="6768">DY74+DY66+DY78+DY82+DY86</f>
        <v>0</v>
      </c>
      <c r="CE535" s="779">
        <f t="shared" si="6768"/>
        <v>0</v>
      </c>
      <c r="CF535" s="779">
        <f t="shared" si="6768"/>
        <v>0</v>
      </c>
      <c r="CG535" s="779">
        <f t="shared" si="6768"/>
        <v>0</v>
      </c>
      <c r="CH535" s="779">
        <f t="shared" si="6768"/>
        <v>0</v>
      </c>
      <c r="CI535" s="779">
        <f t="shared" si="6768"/>
        <v>0</v>
      </c>
      <c r="CJ535" s="779">
        <f t="shared" si="6768"/>
        <v>0</v>
      </c>
      <c r="CK535" s="779">
        <f t="shared" si="6768"/>
        <v>0</v>
      </c>
      <c r="CL535" s="779">
        <f t="shared" si="6768"/>
        <v>0</v>
      </c>
      <c r="CM535" s="779">
        <f t="shared" si="6768"/>
        <v>0</v>
      </c>
      <c r="CN535" s="779">
        <f t="shared" si="6768"/>
        <v>0</v>
      </c>
      <c r="CO535" s="779">
        <f t="shared" si="6768"/>
        <v>0</v>
      </c>
      <c r="CP535" s="779">
        <f t="shared" si="6768"/>
        <v>0</v>
      </c>
      <c r="CQ535" s="779">
        <f t="shared" si="6768"/>
        <v>204.84</v>
      </c>
      <c r="CR535" s="779">
        <f t="shared" si="6768"/>
        <v>0</v>
      </c>
      <c r="CS535" s="779">
        <f t="shared" si="6768"/>
        <v>0</v>
      </c>
      <c r="CT535" s="779">
        <f t="shared" si="6768"/>
        <v>0</v>
      </c>
      <c r="CU535" s="779">
        <f t="shared" si="6768"/>
        <v>0</v>
      </c>
      <c r="CV535" s="779">
        <f t="shared" si="6768"/>
        <v>0</v>
      </c>
      <c r="CW535" s="779">
        <f t="shared" si="6768"/>
        <v>0</v>
      </c>
      <c r="CX535" s="779">
        <f t="shared" si="6768"/>
        <v>0</v>
      </c>
      <c r="CY535" s="779">
        <f t="shared" si="6768"/>
        <v>0</v>
      </c>
      <c r="CZ535" s="779">
        <f t="shared" si="6768"/>
        <v>0</v>
      </c>
      <c r="DA535" s="779">
        <f t="shared" si="6768"/>
        <v>0</v>
      </c>
      <c r="DB535" s="779">
        <f t="shared" si="6768"/>
        <v>102.42</v>
      </c>
      <c r="DC535" s="779">
        <f t="shared" si="6768"/>
        <v>0</v>
      </c>
      <c r="DD535" s="779">
        <f t="shared" si="6768"/>
        <v>0</v>
      </c>
      <c r="DE535" s="779">
        <f t="shared" si="6768"/>
        <v>0</v>
      </c>
      <c r="DF535" s="779">
        <f t="shared" si="6768"/>
        <v>0</v>
      </c>
      <c r="DG535" s="779">
        <f t="shared" si="6768"/>
        <v>0</v>
      </c>
      <c r="DH535" s="779">
        <f t="shared" si="6768"/>
        <v>0</v>
      </c>
      <c r="DI535" s="779">
        <f t="shared" si="6768"/>
        <v>0</v>
      </c>
      <c r="DJ535" s="779">
        <f t="shared" ref="DJ535:EJ535" si="6769">FE74+FE66+FE78+FE82+FE86</f>
        <v>0</v>
      </c>
      <c r="DK535" s="779">
        <f t="shared" si="6769"/>
        <v>0</v>
      </c>
      <c r="DL535" s="779">
        <f t="shared" si="6769"/>
        <v>0</v>
      </c>
      <c r="DM535" s="779">
        <f t="shared" si="6769"/>
        <v>0</v>
      </c>
      <c r="DN535" s="779">
        <f t="shared" si="6769"/>
        <v>0</v>
      </c>
      <c r="DO535" s="779">
        <f t="shared" si="6769"/>
        <v>0</v>
      </c>
      <c r="DP535" s="779">
        <f t="shared" si="6769"/>
        <v>0</v>
      </c>
      <c r="DQ535" s="779">
        <f t="shared" si="6769"/>
        <v>0</v>
      </c>
      <c r="DR535" s="779">
        <f t="shared" si="6769"/>
        <v>0</v>
      </c>
      <c r="DS535" s="779">
        <f t="shared" si="6769"/>
        <v>0</v>
      </c>
      <c r="DT535" s="779">
        <f t="shared" si="6769"/>
        <v>0</v>
      </c>
      <c r="DU535" s="779">
        <f t="shared" si="6769"/>
        <v>0</v>
      </c>
      <c r="DV535" s="779">
        <f t="shared" si="6769"/>
        <v>0</v>
      </c>
      <c r="DW535" s="779">
        <f t="shared" si="6769"/>
        <v>0</v>
      </c>
      <c r="DX535" s="779">
        <f t="shared" si="6769"/>
        <v>0</v>
      </c>
      <c r="DY535" s="779">
        <f t="shared" si="6769"/>
        <v>0</v>
      </c>
      <c r="DZ535" s="779">
        <f t="shared" si="6769"/>
        <v>0</v>
      </c>
      <c r="EA535" s="779">
        <f t="shared" si="6769"/>
        <v>0</v>
      </c>
      <c r="EB535" s="779">
        <f t="shared" si="6769"/>
        <v>0</v>
      </c>
      <c r="EC535" s="779">
        <f t="shared" si="6769"/>
        <v>0</v>
      </c>
      <c r="ED535" s="779">
        <f t="shared" si="6769"/>
        <v>0</v>
      </c>
      <c r="EE535" s="779">
        <f t="shared" si="6769"/>
        <v>0</v>
      </c>
      <c r="EF535" s="779">
        <f t="shared" si="6769"/>
        <v>0</v>
      </c>
      <c r="EG535" s="779">
        <f t="shared" si="6769"/>
        <v>0</v>
      </c>
      <c r="EH535" s="779">
        <f t="shared" si="6769"/>
        <v>0</v>
      </c>
      <c r="EI535" s="779">
        <f t="shared" si="6769"/>
        <v>0</v>
      </c>
      <c r="EJ535" s="779">
        <f t="shared" si="6769"/>
        <v>0</v>
      </c>
      <c r="EL535" s="1161"/>
    </row>
    <row r="536" spans="3:142" ht="13.2">
      <c r="C536" s="778">
        <v>4</v>
      </c>
      <c r="D536" s="772" t="s">
        <v>53</v>
      </c>
      <c r="AW536" s="779">
        <f t="shared" ref="AW536:CP536" si="6770">CR180</f>
        <v>16759.744999999999</v>
      </c>
      <c r="AX536" s="779">
        <f t="shared" si="6770"/>
        <v>6144.9</v>
      </c>
      <c r="AY536" s="779">
        <f t="shared" si="6770"/>
        <v>0</v>
      </c>
      <c r="AZ536" s="779">
        <f t="shared" si="6770"/>
        <v>0</v>
      </c>
      <c r="BA536" s="779">
        <f t="shared" si="6770"/>
        <v>0</v>
      </c>
      <c r="BB536" s="779">
        <f t="shared" si="6770"/>
        <v>0</v>
      </c>
      <c r="BC536" s="779">
        <f t="shared" si="6770"/>
        <v>0</v>
      </c>
      <c r="BD536" s="779">
        <f t="shared" si="6770"/>
        <v>2123.4596915000002</v>
      </c>
      <c r="BE536" s="779">
        <f t="shared" si="6770"/>
        <v>25028.104691500001</v>
      </c>
      <c r="BF536" s="779">
        <f t="shared" si="6770"/>
        <v>0</v>
      </c>
      <c r="BG536" s="779">
        <f t="shared" si="6770"/>
        <v>0</v>
      </c>
      <c r="BH536" s="779">
        <f t="shared" si="6770"/>
        <v>0</v>
      </c>
      <c r="BI536" s="779">
        <f t="shared" si="6770"/>
        <v>0</v>
      </c>
      <c r="BJ536" s="779">
        <f t="shared" si="6770"/>
        <v>0</v>
      </c>
      <c r="BK536" s="779">
        <f t="shared" si="6770"/>
        <v>0</v>
      </c>
      <c r="BL536" s="779">
        <f t="shared" si="6770"/>
        <v>0</v>
      </c>
      <c r="BM536" s="779">
        <f t="shared" si="6770"/>
        <v>0</v>
      </c>
      <c r="BN536" s="779">
        <f t="shared" si="6770"/>
        <v>0</v>
      </c>
      <c r="BO536" s="779">
        <f t="shared" si="6770"/>
        <v>0</v>
      </c>
      <c r="BP536" s="779">
        <f t="shared" si="6770"/>
        <v>0</v>
      </c>
      <c r="BQ536" s="779">
        <f t="shared" si="6770"/>
        <v>0</v>
      </c>
      <c r="BR536" s="779">
        <f t="shared" si="6770"/>
        <v>0</v>
      </c>
      <c r="BS536" s="779">
        <f t="shared" si="6770"/>
        <v>0</v>
      </c>
      <c r="BT536" s="779">
        <f t="shared" si="6770"/>
        <v>0</v>
      </c>
      <c r="BU536" s="779">
        <f t="shared" si="6770"/>
        <v>0</v>
      </c>
      <c r="BV536" s="779">
        <f t="shared" si="6770"/>
        <v>0</v>
      </c>
      <c r="BW536" s="779">
        <f t="shared" si="6770"/>
        <v>0</v>
      </c>
      <c r="BX536" s="779">
        <f t="shared" si="6770"/>
        <v>0</v>
      </c>
      <c r="BY536" s="779">
        <f t="shared" si="6770"/>
        <v>0</v>
      </c>
      <c r="BZ536" s="779">
        <f t="shared" si="6770"/>
        <v>0</v>
      </c>
      <c r="CA536" s="779">
        <f t="shared" si="6770"/>
        <v>0</v>
      </c>
      <c r="CB536" s="779">
        <f t="shared" si="6770"/>
        <v>0</v>
      </c>
      <c r="CC536" s="779">
        <f t="shared" si="6770"/>
        <v>0</v>
      </c>
      <c r="CD536" s="779">
        <f t="shared" si="6770"/>
        <v>0</v>
      </c>
      <c r="CE536" s="779">
        <f t="shared" si="6770"/>
        <v>0</v>
      </c>
      <c r="CF536" s="779">
        <f t="shared" si="6770"/>
        <v>0</v>
      </c>
      <c r="CG536" s="779">
        <f t="shared" si="6770"/>
        <v>0</v>
      </c>
      <c r="CH536" s="779">
        <f t="shared" si="6770"/>
        <v>0</v>
      </c>
      <c r="CI536" s="779">
        <f t="shared" si="6770"/>
        <v>0</v>
      </c>
      <c r="CJ536" s="779">
        <f t="shared" si="6770"/>
        <v>0</v>
      </c>
      <c r="CK536" s="779">
        <f t="shared" si="6770"/>
        <v>0</v>
      </c>
      <c r="CL536" s="779">
        <f t="shared" si="6770"/>
        <v>0</v>
      </c>
      <c r="CM536" s="779">
        <f t="shared" si="6770"/>
        <v>0</v>
      </c>
      <c r="CN536" s="779">
        <f t="shared" si="6770"/>
        <v>0</v>
      </c>
      <c r="CO536" s="779">
        <f t="shared" si="6770"/>
        <v>0</v>
      </c>
      <c r="CP536" s="779">
        <f t="shared" si="6770"/>
        <v>0</v>
      </c>
      <c r="CR536" s="770"/>
      <c r="CS536" s="770"/>
      <c r="CT536" s="770"/>
      <c r="CU536" s="770"/>
      <c r="CV536" s="770"/>
      <c r="CW536" s="770"/>
      <c r="CX536" s="770"/>
      <c r="CY536" s="770"/>
      <c r="CZ536" s="770"/>
      <c r="DA536" s="770"/>
      <c r="DB536" s="770"/>
      <c r="DC536" s="770"/>
      <c r="DD536" s="770"/>
      <c r="DE536" s="770"/>
      <c r="DF536" s="770"/>
      <c r="DG536" s="770"/>
      <c r="DH536" s="770"/>
      <c r="DI536" s="770"/>
      <c r="DJ536" s="770"/>
      <c r="DK536" s="770"/>
      <c r="DL536" s="770"/>
      <c r="DM536" s="770"/>
      <c r="DN536" s="770"/>
      <c r="DO536" s="770"/>
      <c r="DP536" s="770"/>
      <c r="DQ536" s="770"/>
      <c r="DR536" s="770"/>
      <c r="DS536" s="770"/>
      <c r="DT536" s="770"/>
      <c r="DU536" s="770"/>
      <c r="DV536" s="770"/>
      <c r="DW536" s="770"/>
      <c r="DX536" s="770"/>
      <c r="DY536" s="770"/>
      <c r="DZ536" s="770"/>
      <c r="EA536" s="770"/>
      <c r="EB536" s="770"/>
      <c r="EC536" s="770"/>
      <c r="ED536" s="770"/>
      <c r="EE536" s="770"/>
      <c r="EF536" s="770"/>
      <c r="EG536" s="770"/>
      <c r="EH536" s="770"/>
      <c r="EI536" s="770"/>
      <c r="EJ536" s="770"/>
      <c r="EL536" s="1161"/>
    </row>
    <row r="537" spans="3:142" ht="13.2">
      <c r="C537" s="778">
        <v>5</v>
      </c>
      <c r="D537" s="772" t="s">
        <v>61</v>
      </c>
      <c r="AW537" s="779">
        <f t="shared" ref="AW537:CP537" si="6771">CR298</f>
        <v>0</v>
      </c>
      <c r="AX537" s="779">
        <f t="shared" si="6771"/>
        <v>0</v>
      </c>
      <c r="AY537" s="779">
        <f t="shared" si="6771"/>
        <v>0</v>
      </c>
      <c r="AZ537" s="779">
        <f t="shared" si="6771"/>
        <v>0</v>
      </c>
      <c r="BA537" s="779">
        <f t="shared" si="6771"/>
        <v>0</v>
      </c>
      <c r="BB537" s="779">
        <f t="shared" si="6771"/>
        <v>0</v>
      </c>
      <c r="BC537" s="779">
        <f t="shared" si="6771"/>
        <v>0</v>
      </c>
      <c r="BD537" s="779">
        <f t="shared" si="6771"/>
        <v>0</v>
      </c>
      <c r="BE537" s="779">
        <f t="shared" si="6771"/>
        <v>0</v>
      </c>
      <c r="BF537" s="779">
        <f t="shared" si="6771"/>
        <v>2050</v>
      </c>
      <c r="BG537" s="779">
        <f t="shared" si="6771"/>
        <v>175</v>
      </c>
      <c r="BH537" s="779">
        <f t="shared" si="6771"/>
        <v>0</v>
      </c>
      <c r="BI537" s="779">
        <f t="shared" si="6771"/>
        <v>0</v>
      </c>
      <c r="BJ537" s="779">
        <f t="shared" si="6771"/>
        <v>0</v>
      </c>
      <c r="BK537" s="779">
        <f t="shared" si="6771"/>
        <v>0</v>
      </c>
      <c r="BL537" s="779">
        <f t="shared" si="6771"/>
        <v>0</v>
      </c>
      <c r="BM537" s="779">
        <f t="shared" si="6771"/>
        <v>259.73500000000001</v>
      </c>
      <c r="BN537" s="779">
        <f t="shared" si="6771"/>
        <v>2484.7350000000001</v>
      </c>
      <c r="BO537" s="779">
        <f t="shared" si="6771"/>
        <v>0</v>
      </c>
      <c r="BP537" s="779">
        <f t="shared" si="6771"/>
        <v>0</v>
      </c>
      <c r="BQ537" s="779">
        <f t="shared" si="6771"/>
        <v>0</v>
      </c>
      <c r="BR537" s="779">
        <f t="shared" si="6771"/>
        <v>0</v>
      </c>
      <c r="BS537" s="779">
        <f t="shared" si="6771"/>
        <v>0</v>
      </c>
      <c r="BT537" s="779">
        <f t="shared" si="6771"/>
        <v>0</v>
      </c>
      <c r="BU537" s="779">
        <f t="shared" si="6771"/>
        <v>0</v>
      </c>
      <c r="BV537" s="779">
        <f t="shared" si="6771"/>
        <v>0</v>
      </c>
      <c r="BW537" s="779">
        <f t="shared" si="6771"/>
        <v>0</v>
      </c>
      <c r="BX537" s="779">
        <f t="shared" si="6771"/>
        <v>0</v>
      </c>
      <c r="BY537" s="779">
        <f t="shared" si="6771"/>
        <v>0</v>
      </c>
      <c r="BZ537" s="779">
        <f t="shared" si="6771"/>
        <v>0</v>
      </c>
      <c r="CA537" s="779">
        <f t="shared" si="6771"/>
        <v>0</v>
      </c>
      <c r="CB537" s="779">
        <f t="shared" si="6771"/>
        <v>0</v>
      </c>
      <c r="CC537" s="779">
        <f t="shared" si="6771"/>
        <v>0</v>
      </c>
      <c r="CD537" s="779">
        <f t="shared" si="6771"/>
        <v>0</v>
      </c>
      <c r="CE537" s="779">
        <f t="shared" si="6771"/>
        <v>0</v>
      </c>
      <c r="CF537" s="779">
        <f t="shared" si="6771"/>
        <v>0</v>
      </c>
      <c r="CG537" s="779">
        <f t="shared" si="6771"/>
        <v>0</v>
      </c>
      <c r="CH537" s="779">
        <f t="shared" si="6771"/>
        <v>0</v>
      </c>
      <c r="CI537" s="779">
        <f t="shared" si="6771"/>
        <v>0</v>
      </c>
      <c r="CJ537" s="779">
        <f t="shared" si="6771"/>
        <v>0</v>
      </c>
      <c r="CK537" s="779">
        <f t="shared" si="6771"/>
        <v>0</v>
      </c>
      <c r="CL537" s="779">
        <f t="shared" si="6771"/>
        <v>0</v>
      </c>
      <c r="CM537" s="779">
        <f t="shared" si="6771"/>
        <v>0</v>
      </c>
      <c r="CN537" s="779">
        <f t="shared" si="6771"/>
        <v>0</v>
      </c>
      <c r="CO537" s="779">
        <f t="shared" si="6771"/>
        <v>0</v>
      </c>
      <c r="CP537" s="779">
        <f t="shared" si="6771"/>
        <v>0</v>
      </c>
      <c r="CR537" s="770"/>
      <c r="CS537" s="770"/>
      <c r="CT537" s="770"/>
      <c r="CU537" s="770"/>
      <c r="CV537" s="770"/>
      <c r="CW537" s="770"/>
      <c r="CX537" s="770"/>
      <c r="CY537" s="770"/>
      <c r="CZ537" s="770"/>
      <c r="DA537" s="770"/>
      <c r="DB537" s="770"/>
      <c r="DC537" s="770"/>
      <c r="DD537" s="770"/>
      <c r="DE537" s="770"/>
      <c r="DF537" s="770"/>
      <c r="DG537" s="770"/>
      <c r="DH537" s="770"/>
      <c r="DI537" s="770"/>
      <c r="DJ537" s="770"/>
      <c r="DK537" s="770"/>
      <c r="DL537" s="770"/>
      <c r="DM537" s="770"/>
      <c r="DN537" s="770"/>
      <c r="DO537" s="770"/>
      <c r="DP537" s="770"/>
      <c r="DQ537" s="770"/>
      <c r="DR537" s="770"/>
      <c r="DS537" s="770"/>
      <c r="DT537" s="770"/>
      <c r="DU537" s="770"/>
      <c r="DV537" s="770"/>
      <c r="DW537" s="770"/>
      <c r="DX537" s="770"/>
      <c r="DY537" s="770"/>
      <c r="DZ537" s="770"/>
      <c r="EA537" s="770"/>
      <c r="EB537" s="770"/>
      <c r="EC537" s="770"/>
      <c r="ED537" s="770"/>
      <c r="EE537" s="770"/>
      <c r="EF537" s="770"/>
      <c r="EG537" s="770"/>
      <c r="EH537" s="770"/>
      <c r="EI537" s="770"/>
      <c r="EJ537" s="770"/>
      <c r="EL537" s="1161"/>
    </row>
    <row r="538" spans="3:142" ht="13.2">
      <c r="C538" s="778">
        <v>6</v>
      </c>
      <c r="D538" s="772" t="s">
        <v>71</v>
      </c>
      <c r="AW538" s="779">
        <f t="shared" ref="AW538:CP538" si="6772">+CR61</f>
        <v>0</v>
      </c>
      <c r="AX538" s="779">
        <f t="shared" si="6772"/>
        <v>0</v>
      </c>
      <c r="AY538" s="779">
        <f t="shared" si="6772"/>
        <v>0</v>
      </c>
      <c r="AZ538" s="779">
        <f t="shared" si="6772"/>
        <v>0</v>
      </c>
      <c r="BA538" s="779">
        <f t="shared" si="6772"/>
        <v>0</v>
      </c>
      <c r="BB538" s="779">
        <f t="shared" si="6772"/>
        <v>0</v>
      </c>
      <c r="BC538" s="779">
        <f t="shared" si="6772"/>
        <v>0</v>
      </c>
      <c r="BD538" s="779">
        <f t="shared" si="6772"/>
        <v>0</v>
      </c>
      <c r="BE538" s="779">
        <f t="shared" si="6772"/>
        <v>0</v>
      </c>
      <c r="BF538" s="779">
        <f t="shared" si="6772"/>
        <v>0</v>
      </c>
      <c r="BG538" s="779">
        <f t="shared" si="6772"/>
        <v>0</v>
      </c>
      <c r="BH538" s="779">
        <f t="shared" si="6772"/>
        <v>0</v>
      </c>
      <c r="BI538" s="779">
        <f t="shared" si="6772"/>
        <v>0</v>
      </c>
      <c r="BJ538" s="779">
        <f t="shared" si="6772"/>
        <v>0</v>
      </c>
      <c r="BK538" s="779">
        <f t="shared" si="6772"/>
        <v>0</v>
      </c>
      <c r="BL538" s="779">
        <f t="shared" si="6772"/>
        <v>0</v>
      </c>
      <c r="BM538" s="779">
        <f t="shared" si="6772"/>
        <v>0</v>
      </c>
      <c r="BN538" s="779">
        <f t="shared" si="6772"/>
        <v>0</v>
      </c>
      <c r="BO538" s="779">
        <f t="shared" si="6772"/>
        <v>0</v>
      </c>
      <c r="BP538" s="779">
        <f t="shared" si="6772"/>
        <v>0</v>
      </c>
      <c r="BQ538" s="779">
        <f t="shared" si="6772"/>
        <v>0</v>
      </c>
      <c r="BR538" s="779">
        <f t="shared" si="6772"/>
        <v>0</v>
      </c>
      <c r="BS538" s="779">
        <f t="shared" si="6772"/>
        <v>0</v>
      </c>
      <c r="BT538" s="779">
        <f t="shared" si="6772"/>
        <v>0</v>
      </c>
      <c r="BU538" s="779">
        <f t="shared" si="6772"/>
        <v>0</v>
      </c>
      <c r="BV538" s="779">
        <f t="shared" si="6772"/>
        <v>0</v>
      </c>
      <c r="BW538" s="779">
        <f t="shared" si="6772"/>
        <v>0</v>
      </c>
      <c r="BX538" s="779">
        <f t="shared" si="6772"/>
        <v>0</v>
      </c>
      <c r="BY538" s="779">
        <f t="shared" si="6772"/>
        <v>0</v>
      </c>
      <c r="BZ538" s="779">
        <f t="shared" si="6772"/>
        <v>0</v>
      </c>
      <c r="CA538" s="779">
        <f t="shared" si="6772"/>
        <v>0</v>
      </c>
      <c r="CB538" s="779">
        <f t="shared" si="6772"/>
        <v>0</v>
      </c>
      <c r="CC538" s="779">
        <f t="shared" si="6772"/>
        <v>0</v>
      </c>
      <c r="CD538" s="779">
        <f t="shared" si="6772"/>
        <v>0</v>
      </c>
      <c r="CE538" s="779">
        <f t="shared" si="6772"/>
        <v>0</v>
      </c>
      <c r="CF538" s="779">
        <f t="shared" si="6772"/>
        <v>0</v>
      </c>
      <c r="CG538" s="779">
        <f t="shared" si="6772"/>
        <v>0</v>
      </c>
      <c r="CH538" s="779">
        <f t="shared" si="6772"/>
        <v>0</v>
      </c>
      <c r="CI538" s="779">
        <f t="shared" si="6772"/>
        <v>0</v>
      </c>
      <c r="CJ538" s="779">
        <f t="shared" si="6772"/>
        <v>0</v>
      </c>
      <c r="CK538" s="779">
        <f t="shared" si="6772"/>
        <v>0</v>
      </c>
      <c r="CL538" s="779">
        <f t="shared" si="6772"/>
        <v>0</v>
      </c>
      <c r="CM538" s="779">
        <f t="shared" si="6772"/>
        <v>0</v>
      </c>
      <c r="CN538" s="779">
        <f t="shared" si="6772"/>
        <v>0</v>
      </c>
      <c r="CO538" s="779">
        <f t="shared" si="6772"/>
        <v>0</v>
      </c>
      <c r="CP538" s="779">
        <f t="shared" si="6772"/>
        <v>0</v>
      </c>
      <c r="CR538" s="770"/>
      <c r="CS538" s="770"/>
      <c r="CT538" s="770"/>
      <c r="CU538" s="770"/>
      <c r="CV538" s="770"/>
      <c r="CW538" s="770"/>
      <c r="CX538" s="770"/>
      <c r="CY538" s="770"/>
      <c r="CZ538" s="770"/>
      <c r="DA538" s="770"/>
      <c r="DB538" s="770"/>
      <c r="DC538" s="770"/>
      <c r="DD538" s="770"/>
      <c r="DE538" s="770"/>
      <c r="DF538" s="770"/>
      <c r="DG538" s="770"/>
      <c r="DH538" s="770"/>
      <c r="DI538" s="770"/>
      <c r="DJ538" s="770"/>
      <c r="DK538" s="770"/>
      <c r="DL538" s="770"/>
      <c r="DM538" s="770"/>
      <c r="DN538" s="770"/>
      <c r="DO538" s="770"/>
      <c r="DP538" s="770"/>
      <c r="DQ538" s="770"/>
      <c r="DR538" s="770"/>
      <c r="DS538" s="770"/>
      <c r="DT538" s="770"/>
      <c r="DU538" s="770"/>
      <c r="DV538" s="770"/>
      <c r="DW538" s="770"/>
      <c r="DX538" s="770"/>
      <c r="DY538" s="770"/>
      <c r="DZ538" s="770"/>
      <c r="EA538" s="770"/>
      <c r="EB538" s="770"/>
      <c r="EC538" s="770"/>
      <c r="ED538" s="770"/>
      <c r="EE538" s="770"/>
      <c r="EF538" s="770"/>
      <c r="EG538" s="770"/>
      <c r="EH538" s="770"/>
      <c r="EI538" s="770"/>
      <c r="EJ538" s="770"/>
      <c r="EL538" s="1161"/>
    </row>
    <row r="539" spans="3:142" ht="13.2">
      <c r="C539" s="778">
        <v>7</v>
      </c>
      <c r="D539" s="772" t="s">
        <v>79</v>
      </c>
      <c r="AW539" s="779">
        <f t="shared" ref="AW539:CP539" si="6773">+CR56</f>
        <v>0</v>
      </c>
      <c r="AX539" s="779">
        <f t="shared" si="6773"/>
        <v>0</v>
      </c>
      <c r="AY539" s="779">
        <f t="shared" si="6773"/>
        <v>0</v>
      </c>
      <c r="AZ539" s="779">
        <f t="shared" si="6773"/>
        <v>0</v>
      </c>
      <c r="BA539" s="779">
        <f t="shared" si="6773"/>
        <v>0</v>
      </c>
      <c r="BB539" s="779">
        <f t="shared" si="6773"/>
        <v>0</v>
      </c>
      <c r="BC539" s="779">
        <f t="shared" si="6773"/>
        <v>0</v>
      </c>
      <c r="BD539" s="779">
        <f t="shared" si="6773"/>
        <v>0</v>
      </c>
      <c r="BE539" s="779">
        <f t="shared" si="6773"/>
        <v>0</v>
      </c>
      <c r="BF539" s="779">
        <f t="shared" si="6773"/>
        <v>0</v>
      </c>
      <c r="BG539" s="779">
        <f t="shared" si="6773"/>
        <v>0</v>
      </c>
      <c r="BH539" s="779">
        <f t="shared" si="6773"/>
        <v>0</v>
      </c>
      <c r="BI539" s="779">
        <f t="shared" si="6773"/>
        <v>0</v>
      </c>
      <c r="BJ539" s="779">
        <f t="shared" si="6773"/>
        <v>0</v>
      </c>
      <c r="BK539" s="779">
        <f t="shared" si="6773"/>
        <v>0</v>
      </c>
      <c r="BL539" s="779">
        <f t="shared" si="6773"/>
        <v>0</v>
      </c>
      <c r="BM539" s="779">
        <f t="shared" si="6773"/>
        <v>0</v>
      </c>
      <c r="BN539" s="779">
        <f t="shared" si="6773"/>
        <v>0</v>
      </c>
      <c r="BO539" s="779">
        <f t="shared" si="6773"/>
        <v>0</v>
      </c>
      <c r="BP539" s="779">
        <f t="shared" si="6773"/>
        <v>0</v>
      </c>
      <c r="BQ539" s="779">
        <f t="shared" si="6773"/>
        <v>0</v>
      </c>
      <c r="BR539" s="779">
        <f t="shared" si="6773"/>
        <v>0</v>
      </c>
      <c r="BS539" s="779">
        <f t="shared" si="6773"/>
        <v>0</v>
      </c>
      <c r="BT539" s="779">
        <f t="shared" si="6773"/>
        <v>0</v>
      </c>
      <c r="BU539" s="779">
        <f t="shared" si="6773"/>
        <v>0</v>
      </c>
      <c r="BV539" s="779">
        <f t="shared" si="6773"/>
        <v>0</v>
      </c>
      <c r="BW539" s="779">
        <f t="shared" si="6773"/>
        <v>0</v>
      </c>
      <c r="BX539" s="779">
        <f t="shared" si="6773"/>
        <v>0</v>
      </c>
      <c r="BY539" s="779">
        <f t="shared" si="6773"/>
        <v>0</v>
      </c>
      <c r="BZ539" s="779">
        <f t="shared" si="6773"/>
        <v>0</v>
      </c>
      <c r="CA539" s="779">
        <f t="shared" si="6773"/>
        <v>0</v>
      </c>
      <c r="CB539" s="779">
        <f t="shared" si="6773"/>
        <v>0</v>
      </c>
      <c r="CC539" s="779">
        <f t="shared" si="6773"/>
        <v>0</v>
      </c>
      <c r="CD539" s="779">
        <f t="shared" si="6773"/>
        <v>0</v>
      </c>
      <c r="CE539" s="779">
        <f t="shared" si="6773"/>
        <v>0</v>
      </c>
      <c r="CF539" s="779">
        <f t="shared" si="6773"/>
        <v>0</v>
      </c>
      <c r="CG539" s="779">
        <f t="shared" si="6773"/>
        <v>0</v>
      </c>
      <c r="CH539" s="779">
        <f t="shared" si="6773"/>
        <v>0</v>
      </c>
      <c r="CI539" s="779">
        <f t="shared" si="6773"/>
        <v>0</v>
      </c>
      <c r="CJ539" s="779">
        <f t="shared" si="6773"/>
        <v>0</v>
      </c>
      <c r="CK539" s="779">
        <f t="shared" si="6773"/>
        <v>0</v>
      </c>
      <c r="CL539" s="779">
        <f t="shared" si="6773"/>
        <v>0</v>
      </c>
      <c r="CM539" s="779">
        <f t="shared" si="6773"/>
        <v>0</v>
      </c>
      <c r="CN539" s="779">
        <f t="shared" si="6773"/>
        <v>0</v>
      </c>
      <c r="CO539" s="779">
        <f t="shared" si="6773"/>
        <v>0</v>
      </c>
      <c r="CP539" s="779">
        <f t="shared" si="6773"/>
        <v>0</v>
      </c>
      <c r="CR539" s="770"/>
      <c r="CS539" s="770"/>
      <c r="CT539" s="770"/>
      <c r="CU539" s="770"/>
      <c r="CV539" s="770"/>
      <c r="CW539" s="770"/>
      <c r="CX539" s="770"/>
      <c r="CY539" s="770"/>
      <c r="CZ539" s="770"/>
      <c r="DA539" s="770"/>
      <c r="DB539" s="770"/>
      <c r="DC539" s="770"/>
      <c r="DD539" s="770"/>
      <c r="DE539" s="770"/>
      <c r="DF539" s="770"/>
      <c r="DG539" s="770"/>
      <c r="DH539" s="770"/>
      <c r="DI539" s="770"/>
      <c r="DJ539" s="770"/>
      <c r="DK539" s="770"/>
      <c r="DL539" s="770"/>
      <c r="DM539" s="770"/>
      <c r="DN539" s="770"/>
      <c r="DO539" s="770"/>
      <c r="DP539" s="770"/>
      <c r="DQ539" s="770"/>
      <c r="DR539" s="770"/>
      <c r="DS539" s="770"/>
      <c r="DT539" s="770"/>
      <c r="DU539" s="770"/>
      <c r="DV539" s="770"/>
      <c r="DW539" s="770"/>
      <c r="DX539" s="770"/>
      <c r="DY539" s="770"/>
      <c r="DZ539" s="770"/>
      <c r="EA539" s="770"/>
      <c r="EB539" s="770"/>
      <c r="EC539" s="770"/>
      <c r="ED539" s="770"/>
      <c r="EE539" s="770"/>
      <c r="EF539" s="770"/>
      <c r="EG539" s="770"/>
      <c r="EH539" s="770"/>
      <c r="EI539" s="770"/>
      <c r="EJ539" s="770"/>
      <c r="EL539" s="1161"/>
    </row>
    <row r="540" spans="3:142" ht="13.2">
      <c r="C540" s="778">
        <v>8</v>
      </c>
      <c r="D540" s="772" t="s">
        <v>97</v>
      </c>
      <c r="CP540" s="779"/>
      <c r="CR540" s="770"/>
      <c r="CS540" s="770"/>
      <c r="CT540" s="770"/>
      <c r="CU540" s="770"/>
      <c r="CV540" s="770"/>
      <c r="CW540" s="770"/>
      <c r="CX540" s="770"/>
      <c r="CY540" s="770"/>
      <c r="CZ540" s="770"/>
      <c r="DA540" s="770"/>
      <c r="DB540" s="770"/>
      <c r="DC540" s="770"/>
      <c r="DD540" s="770"/>
      <c r="DE540" s="770"/>
      <c r="DF540" s="770"/>
      <c r="DG540" s="770"/>
      <c r="DH540" s="770"/>
      <c r="DI540" s="770"/>
      <c r="DJ540" s="770"/>
      <c r="DK540" s="770"/>
      <c r="DL540" s="770"/>
      <c r="DM540" s="770"/>
      <c r="DN540" s="770"/>
      <c r="DO540" s="770"/>
      <c r="DP540" s="770"/>
      <c r="DQ540" s="770"/>
      <c r="DR540" s="770"/>
      <c r="DS540" s="770"/>
      <c r="DT540" s="770"/>
      <c r="DU540" s="770"/>
      <c r="DV540" s="770"/>
      <c r="DW540" s="770"/>
      <c r="DX540" s="770"/>
      <c r="DY540" s="770"/>
      <c r="DZ540" s="770"/>
      <c r="EA540" s="770"/>
      <c r="EB540" s="770"/>
      <c r="EC540" s="770"/>
      <c r="ED540" s="770"/>
      <c r="EE540" s="770"/>
      <c r="EF540" s="770"/>
      <c r="EG540" s="770"/>
      <c r="EH540" s="770"/>
      <c r="EI540" s="770"/>
      <c r="EJ540" s="770"/>
      <c r="EL540" s="1161"/>
    </row>
    <row r="541" spans="3:142" ht="13.2">
      <c r="C541" s="778">
        <v>9</v>
      </c>
      <c r="D541" s="772" t="s">
        <v>588</v>
      </c>
      <c r="AW541" s="779">
        <f t="shared" ref="AW541:CP541" si="6774">+CR280+CR283+CR286+CR289</f>
        <v>0</v>
      </c>
      <c r="AX541" s="779">
        <f t="shared" si="6774"/>
        <v>0</v>
      </c>
      <c r="AY541" s="779">
        <f t="shared" si="6774"/>
        <v>0</v>
      </c>
      <c r="AZ541" s="779">
        <f t="shared" si="6774"/>
        <v>0</v>
      </c>
      <c r="BA541" s="779">
        <f t="shared" si="6774"/>
        <v>0</v>
      </c>
      <c r="BB541" s="779">
        <f t="shared" si="6774"/>
        <v>0</v>
      </c>
      <c r="BC541" s="779">
        <f t="shared" si="6774"/>
        <v>0</v>
      </c>
      <c r="BD541" s="779">
        <f t="shared" si="6774"/>
        <v>0</v>
      </c>
      <c r="BE541" s="779">
        <f t="shared" si="6774"/>
        <v>0</v>
      </c>
      <c r="BF541" s="779">
        <f t="shared" si="6774"/>
        <v>0</v>
      </c>
      <c r="BG541" s="779">
        <f t="shared" si="6774"/>
        <v>0</v>
      </c>
      <c r="BH541" s="779">
        <f t="shared" si="6774"/>
        <v>0</v>
      </c>
      <c r="BI541" s="779">
        <f t="shared" si="6774"/>
        <v>0</v>
      </c>
      <c r="BJ541" s="779">
        <f t="shared" si="6774"/>
        <v>0</v>
      </c>
      <c r="BK541" s="779">
        <f t="shared" si="6774"/>
        <v>0</v>
      </c>
      <c r="BL541" s="779">
        <f t="shared" si="6774"/>
        <v>0</v>
      </c>
      <c r="BM541" s="779">
        <f t="shared" si="6774"/>
        <v>0</v>
      </c>
      <c r="BN541" s="779">
        <f t="shared" si="6774"/>
        <v>0</v>
      </c>
      <c r="BO541" s="779">
        <f t="shared" si="6774"/>
        <v>0</v>
      </c>
      <c r="BP541" s="779">
        <f t="shared" si="6774"/>
        <v>0</v>
      </c>
      <c r="BQ541" s="779">
        <f t="shared" si="6774"/>
        <v>0</v>
      </c>
      <c r="BR541" s="779">
        <f t="shared" si="6774"/>
        <v>0</v>
      </c>
      <c r="BS541" s="779">
        <f t="shared" si="6774"/>
        <v>0</v>
      </c>
      <c r="BT541" s="779">
        <f t="shared" si="6774"/>
        <v>0</v>
      </c>
      <c r="BU541" s="779">
        <f t="shared" si="6774"/>
        <v>0</v>
      </c>
      <c r="BV541" s="779">
        <f t="shared" si="6774"/>
        <v>0</v>
      </c>
      <c r="BW541" s="779">
        <f t="shared" si="6774"/>
        <v>0</v>
      </c>
      <c r="BX541" s="779">
        <f t="shared" si="6774"/>
        <v>0</v>
      </c>
      <c r="BY541" s="779">
        <f t="shared" si="6774"/>
        <v>0</v>
      </c>
      <c r="BZ541" s="779">
        <f t="shared" si="6774"/>
        <v>0</v>
      </c>
      <c r="CA541" s="779">
        <f t="shared" si="6774"/>
        <v>0</v>
      </c>
      <c r="CB541" s="779">
        <f t="shared" si="6774"/>
        <v>0</v>
      </c>
      <c r="CC541" s="779">
        <f t="shared" si="6774"/>
        <v>0</v>
      </c>
      <c r="CD541" s="779">
        <f t="shared" si="6774"/>
        <v>0</v>
      </c>
      <c r="CE541" s="779">
        <f t="shared" si="6774"/>
        <v>0</v>
      </c>
      <c r="CF541" s="779">
        <f t="shared" si="6774"/>
        <v>0</v>
      </c>
      <c r="CG541" s="779">
        <f t="shared" si="6774"/>
        <v>0</v>
      </c>
      <c r="CH541" s="779">
        <f t="shared" si="6774"/>
        <v>0</v>
      </c>
      <c r="CI541" s="779">
        <f t="shared" si="6774"/>
        <v>0</v>
      </c>
      <c r="CJ541" s="779">
        <f t="shared" si="6774"/>
        <v>0</v>
      </c>
      <c r="CK541" s="779">
        <f t="shared" si="6774"/>
        <v>0</v>
      </c>
      <c r="CL541" s="779">
        <f t="shared" si="6774"/>
        <v>0</v>
      </c>
      <c r="CM541" s="779">
        <f t="shared" si="6774"/>
        <v>0</v>
      </c>
      <c r="CN541" s="779">
        <f t="shared" si="6774"/>
        <v>0</v>
      </c>
      <c r="CO541" s="779">
        <f t="shared" si="6774"/>
        <v>0</v>
      </c>
      <c r="CP541" s="779">
        <f t="shared" si="6774"/>
        <v>0</v>
      </c>
      <c r="CR541" s="770"/>
      <c r="CS541" s="770"/>
      <c r="CT541" s="770"/>
      <c r="CU541" s="770"/>
      <c r="CV541" s="770"/>
      <c r="CW541" s="770"/>
      <c r="CX541" s="770"/>
      <c r="CY541" s="770"/>
      <c r="CZ541" s="770"/>
      <c r="DA541" s="770"/>
      <c r="DB541" s="770"/>
      <c r="DC541" s="770"/>
      <c r="DD541" s="770"/>
      <c r="DE541" s="770"/>
      <c r="DF541" s="770"/>
      <c r="DG541" s="770"/>
      <c r="DH541" s="770"/>
      <c r="DI541" s="770"/>
      <c r="DJ541" s="770"/>
      <c r="DK541" s="770"/>
      <c r="DL541" s="770"/>
      <c r="DM541" s="770"/>
      <c r="DN541" s="770"/>
      <c r="DO541" s="770"/>
      <c r="DP541" s="770"/>
      <c r="DQ541" s="770"/>
      <c r="DR541" s="770"/>
      <c r="DS541" s="770"/>
      <c r="DT541" s="770"/>
      <c r="DU541" s="770"/>
      <c r="DV541" s="770"/>
      <c r="DW541" s="770"/>
      <c r="DX541" s="770"/>
      <c r="DY541" s="770"/>
      <c r="DZ541" s="770"/>
      <c r="EA541" s="770"/>
      <c r="EB541" s="770"/>
      <c r="EC541" s="770"/>
      <c r="ED541" s="770"/>
      <c r="EE541" s="770"/>
      <c r="EF541" s="770"/>
      <c r="EG541" s="770"/>
      <c r="EH541" s="770"/>
      <c r="EI541" s="770"/>
      <c r="EJ541" s="770"/>
      <c r="EL541" s="1161"/>
    </row>
    <row r="542" spans="3:142" ht="13.2">
      <c r="C542" s="778">
        <v>10</v>
      </c>
      <c r="D542" s="772" t="s">
        <v>599</v>
      </c>
      <c r="AW542" s="779">
        <f t="shared" ref="AW542:CP542" si="6775">+CR188</f>
        <v>4250</v>
      </c>
      <c r="AX542" s="779">
        <f t="shared" si="6775"/>
        <v>4500</v>
      </c>
      <c r="AY542" s="779">
        <f t="shared" si="6775"/>
        <v>0</v>
      </c>
      <c r="AZ542" s="779">
        <f t="shared" si="6775"/>
        <v>0</v>
      </c>
      <c r="BA542" s="779">
        <f t="shared" si="6775"/>
        <v>0</v>
      </c>
      <c r="BB542" s="779">
        <f t="shared" si="6775"/>
        <v>0</v>
      </c>
      <c r="BC542" s="779">
        <f t="shared" si="6775"/>
        <v>0</v>
      </c>
      <c r="BD542" s="779">
        <f t="shared" si="6775"/>
        <v>538.47500000000002</v>
      </c>
      <c r="BE542" s="779">
        <f t="shared" si="6775"/>
        <v>9288.4750000000004</v>
      </c>
      <c r="BF542" s="779">
        <f t="shared" si="6775"/>
        <v>5751.14</v>
      </c>
      <c r="BG542" s="779">
        <f t="shared" si="6775"/>
        <v>3400</v>
      </c>
      <c r="BH542" s="779">
        <f t="shared" si="6775"/>
        <v>0</v>
      </c>
      <c r="BI542" s="779">
        <f t="shared" si="6775"/>
        <v>0</v>
      </c>
      <c r="BJ542" s="779">
        <f t="shared" si="6775"/>
        <v>0</v>
      </c>
      <c r="BK542" s="779">
        <f t="shared" si="6775"/>
        <v>0</v>
      </c>
      <c r="BL542" s="779">
        <f t="shared" si="6775"/>
        <v>0</v>
      </c>
      <c r="BM542" s="779">
        <f t="shared" si="6775"/>
        <v>728.66943800000001</v>
      </c>
      <c r="BN542" s="779">
        <f t="shared" si="6775"/>
        <v>9879.8094380000002</v>
      </c>
      <c r="BO542" s="779">
        <f t="shared" si="6775"/>
        <v>0</v>
      </c>
      <c r="BP542" s="779">
        <f t="shared" si="6775"/>
        <v>0</v>
      </c>
      <c r="BQ542" s="779">
        <f t="shared" si="6775"/>
        <v>0</v>
      </c>
      <c r="BR542" s="779">
        <f t="shared" si="6775"/>
        <v>0</v>
      </c>
      <c r="BS542" s="779">
        <f t="shared" si="6775"/>
        <v>0</v>
      </c>
      <c r="BT542" s="779">
        <f t="shared" si="6775"/>
        <v>0</v>
      </c>
      <c r="BU542" s="779">
        <f t="shared" si="6775"/>
        <v>0</v>
      </c>
      <c r="BV542" s="779">
        <f t="shared" si="6775"/>
        <v>0</v>
      </c>
      <c r="BW542" s="779">
        <f t="shared" si="6775"/>
        <v>0</v>
      </c>
      <c r="BX542" s="779">
        <f t="shared" si="6775"/>
        <v>0</v>
      </c>
      <c r="BY542" s="779">
        <f t="shared" si="6775"/>
        <v>0</v>
      </c>
      <c r="BZ542" s="779">
        <f t="shared" si="6775"/>
        <v>0</v>
      </c>
      <c r="CA542" s="779">
        <f t="shared" si="6775"/>
        <v>0</v>
      </c>
      <c r="CB542" s="779">
        <f t="shared" si="6775"/>
        <v>0</v>
      </c>
      <c r="CC542" s="779">
        <f t="shared" si="6775"/>
        <v>0</v>
      </c>
      <c r="CD542" s="779">
        <f t="shared" si="6775"/>
        <v>0</v>
      </c>
      <c r="CE542" s="779">
        <f t="shared" si="6775"/>
        <v>0</v>
      </c>
      <c r="CF542" s="779">
        <f t="shared" si="6775"/>
        <v>0</v>
      </c>
      <c r="CG542" s="779">
        <f t="shared" si="6775"/>
        <v>0</v>
      </c>
      <c r="CH542" s="779">
        <f t="shared" si="6775"/>
        <v>0</v>
      </c>
      <c r="CI542" s="779">
        <f t="shared" si="6775"/>
        <v>0</v>
      </c>
      <c r="CJ542" s="779">
        <f t="shared" si="6775"/>
        <v>0</v>
      </c>
      <c r="CK542" s="779">
        <f t="shared" si="6775"/>
        <v>0</v>
      </c>
      <c r="CL542" s="779">
        <f t="shared" si="6775"/>
        <v>0</v>
      </c>
      <c r="CM542" s="779">
        <f t="shared" si="6775"/>
        <v>0</v>
      </c>
      <c r="CN542" s="779">
        <f t="shared" si="6775"/>
        <v>0</v>
      </c>
      <c r="CO542" s="779">
        <f t="shared" si="6775"/>
        <v>0</v>
      </c>
      <c r="CP542" s="779">
        <f t="shared" si="6775"/>
        <v>0</v>
      </c>
      <c r="CR542" s="770"/>
      <c r="CS542" s="770"/>
      <c r="CT542" s="770"/>
      <c r="CU542" s="770"/>
      <c r="CV542" s="770"/>
      <c r="CW542" s="770"/>
      <c r="CX542" s="770"/>
      <c r="CY542" s="770"/>
      <c r="CZ542" s="770"/>
      <c r="DA542" s="770"/>
      <c r="DB542" s="770"/>
      <c r="DC542" s="770"/>
      <c r="DD542" s="770"/>
      <c r="DE542" s="770"/>
      <c r="DF542" s="770"/>
      <c r="DG542" s="770"/>
      <c r="DH542" s="770"/>
      <c r="DI542" s="770"/>
      <c r="DJ542" s="770"/>
      <c r="DK542" s="770"/>
      <c r="DL542" s="770"/>
      <c r="DM542" s="770"/>
      <c r="DN542" s="770"/>
      <c r="DO542" s="770"/>
      <c r="DP542" s="770"/>
      <c r="DQ542" s="770"/>
      <c r="DR542" s="770"/>
      <c r="DS542" s="770"/>
      <c r="DT542" s="770"/>
      <c r="DU542" s="770"/>
      <c r="DV542" s="770"/>
      <c r="DW542" s="770"/>
      <c r="DX542" s="770"/>
      <c r="DY542" s="770"/>
      <c r="DZ542" s="770"/>
      <c r="EA542" s="770"/>
      <c r="EB542" s="770"/>
      <c r="EC542" s="770"/>
      <c r="ED542" s="770"/>
      <c r="EE542" s="770"/>
      <c r="EF542" s="770"/>
      <c r="EG542" s="770"/>
      <c r="EH542" s="770"/>
      <c r="EI542" s="770"/>
      <c r="EJ542" s="770"/>
      <c r="EL542" s="1161"/>
    </row>
    <row r="543" spans="3:142" ht="13.2">
      <c r="C543" s="778">
        <v>11</v>
      </c>
      <c r="D543" s="772" t="s">
        <v>99</v>
      </c>
      <c r="AW543" s="779">
        <f>CR314+CR321</f>
        <v>0</v>
      </c>
      <c r="AX543" s="779">
        <f t="shared" ref="AX543:CP543" si="6776">CS314+CS321</f>
        <v>0</v>
      </c>
      <c r="AY543" s="779">
        <f t="shared" si="6776"/>
        <v>0</v>
      </c>
      <c r="AZ543" s="779">
        <f t="shared" si="6776"/>
        <v>0</v>
      </c>
      <c r="BA543" s="779">
        <f t="shared" si="6776"/>
        <v>0</v>
      </c>
      <c r="BB543" s="779">
        <f t="shared" si="6776"/>
        <v>0</v>
      </c>
      <c r="BC543" s="779">
        <f t="shared" si="6776"/>
        <v>0</v>
      </c>
      <c r="BD543" s="779">
        <f t="shared" si="6776"/>
        <v>0</v>
      </c>
      <c r="BE543" s="779">
        <f t="shared" si="6776"/>
        <v>0</v>
      </c>
      <c r="BF543" s="779">
        <f t="shared" si="6776"/>
        <v>0</v>
      </c>
      <c r="BG543" s="779">
        <f t="shared" si="6776"/>
        <v>0</v>
      </c>
      <c r="BH543" s="779">
        <f t="shared" si="6776"/>
        <v>0</v>
      </c>
      <c r="BI543" s="779">
        <f t="shared" si="6776"/>
        <v>0</v>
      </c>
      <c r="BJ543" s="779">
        <f t="shared" si="6776"/>
        <v>0</v>
      </c>
      <c r="BK543" s="779">
        <f t="shared" si="6776"/>
        <v>0</v>
      </c>
      <c r="BL543" s="779">
        <f t="shared" si="6776"/>
        <v>0</v>
      </c>
      <c r="BM543" s="779">
        <f t="shared" si="6776"/>
        <v>0</v>
      </c>
      <c r="BN543" s="779">
        <f t="shared" si="6776"/>
        <v>0</v>
      </c>
      <c r="BO543" s="779">
        <f t="shared" si="6776"/>
        <v>0</v>
      </c>
      <c r="BP543" s="779">
        <f t="shared" si="6776"/>
        <v>0</v>
      </c>
      <c r="BQ543" s="779">
        <f t="shared" si="6776"/>
        <v>0</v>
      </c>
      <c r="BR543" s="779">
        <f t="shared" si="6776"/>
        <v>0</v>
      </c>
      <c r="BS543" s="779">
        <f t="shared" si="6776"/>
        <v>0</v>
      </c>
      <c r="BT543" s="779">
        <f t="shared" si="6776"/>
        <v>0</v>
      </c>
      <c r="BU543" s="779">
        <f t="shared" si="6776"/>
        <v>0</v>
      </c>
      <c r="BV543" s="779">
        <f t="shared" si="6776"/>
        <v>0</v>
      </c>
      <c r="BW543" s="779">
        <f t="shared" si="6776"/>
        <v>0</v>
      </c>
      <c r="BX543" s="779">
        <f t="shared" si="6776"/>
        <v>0</v>
      </c>
      <c r="BY543" s="779">
        <f t="shared" si="6776"/>
        <v>0</v>
      </c>
      <c r="BZ543" s="779">
        <f t="shared" si="6776"/>
        <v>0</v>
      </c>
      <c r="CA543" s="779">
        <f t="shared" si="6776"/>
        <v>0</v>
      </c>
      <c r="CB543" s="779">
        <f t="shared" si="6776"/>
        <v>0</v>
      </c>
      <c r="CC543" s="779">
        <f t="shared" si="6776"/>
        <v>0</v>
      </c>
      <c r="CD543" s="779">
        <f t="shared" si="6776"/>
        <v>0</v>
      </c>
      <c r="CE543" s="779">
        <f t="shared" si="6776"/>
        <v>0</v>
      </c>
      <c r="CF543" s="779">
        <f t="shared" si="6776"/>
        <v>0</v>
      </c>
      <c r="CG543" s="779">
        <f t="shared" si="6776"/>
        <v>0</v>
      </c>
      <c r="CH543" s="779">
        <f t="shared" si="6776"/>
        <v>0</v>
      </c>
      <c r="CI543" s="779">
        <f t="shared" si="6776"/>
        <v>0</v>
      </c>
      <c r="CJ543" s="779">
        <f t="shared" si="6776"/>
        <v>0</v>
      </c>
      <c r="CK543" s="779">
        <f t="shared" si="6776"/>
        <v>0</v>
      </c>
      <c r="CL543" s="779">
        <f t="shared" si="6776"/>
        <v>0</v>
      </c>
      <c r="CM543" s="779">
        <f t="shared" si="6776"/>
        <v>0</v>
      </c>
      <c r="CN543" s="779">
        <f t="shared" si="6776"/>
        <v>0</v>
      </c>
      <c r="CO543" s="779">
        <f t="shared" si="6776"/>
        <v>0</v>
      </c>
      <c r="CP543" s="779">
        <f t="shared" si="6776"/>
        <v>0</v>
      </c>
      <c r="CR543" s="770"/>
      <c r="CS543" s="770"/>
      <c r="CT543" s="770"/>
      <c r="CU543" s="770"/>
      <c r="CV543" s="770"/>
      <c r="CW543" s="770"/>
      <c r="CX543" s="770"/>
      <c r="CY543" s="770"/>
      <c r="CZ543" s="770"/>
      <c r="DA543" s="770"/>
      <c r="DB543" s="770"/>
      <c r="DC543" s="770"/>
      <c r="DD543" s="770"/>
      <c r="DE543" s="770"/>
      <c r="DF543" s="770"/>
      <c r="DG543" s="770"/>
      <c r="DH543" s="770"/>
      <c r="DI543" s="770"/>
      <c r="DJ543" s="770"/>
      <c r="DK543" s="770"/>
      <c r="DL543" s="770"/>
      <c r="DM543" s="770"/>
      <c r="DN543" s="770"/>
      <c r="DO543" s="770"/>
      <c r="DP543" s="770"/>
      <c r="DQ543" s="770"/>
      <c r="DR543" s="770"/>
      <c r="DS543" s="770"/>
      <c r="DT543" s="770"/>
      <c r="DU543" s="770"/>
      <c r="DV543" s="770"/>
      <c r="DW543" s="770"/>
      <c r="DX543" s="770"/>
      <c r="DY543" s="770"/>
      <c r="DZ543" s="770"/>
      <c r="EA543" s="770"/>
      <c r="EB543" s="770"/>
      <c r="EC543" s="770"/>
      <c r="ED543" s="770"/>
      <c r="EE543" s="770"/>
      <c r="EF543" s="770"/>
      <c r="EG543" s="770"/>
      <c r="EH543" s="770"/>
      <c r="EI543" s="770"/>
      <c r="EJ543" s="770"/>
      <c r="EL543" s="1161"/>
    </row>
    <row r="544" spans="3:142" ht="13.2">
      <c r="C544" s="778">
        <v>12</v>
      </c>
      <c r="D544" s="772" t="s">
        <v>16</v>
      </c>
      <c r="AW544" s="779">
        <f t="shared" ref="AW544:CP544" si="6777">+CR219</f>
        <v>0</v>
      </c>
      <c r="AX544" s="779">
        <f t="shared" si="6777"/>
        <v>0</v>
      </c>
      <c r="AY544" s="779">
        <f t="shared" si="6777"/>
        <v>0</v>
      </c>
      <c r="AZ544" s="779">
        <f t="shared" si="6777"/>
        <v>0</v>
      </c>
      <c r="BA544" s="779">
        <f t="shared" si="6777"/>
        <v>0</v>
      </c>
      <c r="BB544" s="779">
        <f t="shared" si="6777"/>
        <v>0</v>
      </c>
      <c r="BC544" s="779">
        <f t="shared" si="6777"/>
        <v>0</v>
      </c>
      <c r="BD544" s="779">
        <f t="shared" si="6777"/>
        <v>0</v>
      </c>
      <c r="BE544" s="779">
        <f t="shared" si="6777"/>
        <v>0</v>
      </c>
      <c r="BF544" s="779">
        <f t="shared" si="6777"/>
        <v>17621.834666666669</v>
      </c>
      <c r="BG544" s="779">
        <f t="shared" si="6777"/>
        <v>1291.6666666666667</v>
      </c>
      <c r="BH544" s="779">
        <f t="shared" si="6777"/>
        <v>0</v>
      </c>
      <c r="BI544" s="779">
        <f t="shared" si="6777"/>
        <v>0</v>
      </c>
      <c r="BJ544" s="779">
        <f t="shared" si="6777"/>
        <v>0</v>
      </c>
      <c r="BK544" s="779">
        <f t="shared" si="6777"/>
        <v>0</v>
      </c>
      <c r="BL544" s="779">
        <f t="shared" si="6777"/>
        <v>0</v>
      </c>
      <c r="BM544" s="779">
        <f t="shared" si="6777"/>
        <v>2232.6864522666665</v>
      </c>
      <c r="BN544" s="779">
        <f t="shared" si="6777"/>
        <v>21146.187785599999</v>
      </c>
      <c r="BO544" s="779">
        <f t="shared" si="6777"/>
        <v>0</v>
      </c>
      <c r="BP544" s="779">
        <f t="shared" si="6777"/>
        <v>0</v>
      </c>
      <c r="BQ544" s="779">
        <f t="shared" si="6777"/>
        <v>0</v>
      </c>
      <c r="BR544" s="779">
        <f t="shared" si="6777"/>
        <v>0</v>
      </c>
      <c r="BS544" s="779">
        <f t="shared" si="6777"/>
        <v>0</v>
      </c>
      <c r="BT544" s="779">
        <f t="shared" si="6777"/>
        <v>0</v>
      </c>
      <c r="BU544" s="779">
        <f t="shared" si="6777"/>
        <v>0</v>
      </c>
      <c r="BV544" s="779">
        <f t="shared" si="6777"/>
        <v>0</v>
      </c>
      <c r="BW544" s="779">
        <f t="shared" si="6777"/>
        <v>0</v>
      </c>
      <c r="BX544" s="779">
        <f t="shared" si="6777"/>
        <v>0</v>
      </c>
      <c r="BY544" s="779">
        <f t="shared" si="6777"/>
        <v>0</v>
      </c>
      <c r="BZ544" s="779">
        <f t="shared" si="6777"/>
        <v>0</v>
      </c>
      <c r="CA544" s="779">
        <f t="shared" si="6777"/>
        <v>0</v>
      </c>
      <c r="CB544" s="779">
        <f t="shared" si="6777"/>
        <v>0</v>
      </c>
      <c r="CC544" s="779">
        <f t="shared" si="6777"/>
        <v>0</v>
      </c>
      <c r="CD544" s="779">
        <f t="shared" si="6777"/>
        <v>0</v>
      </c>
      <c r="CE544" s="779">
        <f t="shared" si="6777"/>
        <v>0</v>
      </c>
      <c r="CF544" s="779">
        <f t="shared" si="6777"/>
        <v>0</v>
      </c>
      <c r="CG544" s="779">
        <f t="shared" si="6777"/>
        <v>0</v>
      </c>
      <c r="CH544" s="779">
        <f t="shared" si="6777"/>
        <v>0</v>
      </c>
      <c r="CI544" s="779">
        <f t="shared" si="6777"/>
        <v>0</v>
      </c>
      <c r="CJ544" s="779">
        <f t="shared" si="6777"/>
        <v>0</v>
      </c>
      <c r="CK544" s="779">
        <f t="shared" si="6777"/>
        <v>0</v>
      </c>
      <c r="CL544" s="779">
        <f t="shared" si="6777"/>
        <v>0</v>
      </c>
      <c r="CM544" s="779">
        <f t="shared" si="6777"/>
        <v>0</v>
      </c>
      <c r="CN544" s="779">
        <f t="shared" si="6777"/>
        <v>0</v>
      </c>
      <c r="CO544" s="779">
        <f t="shared" si="6777"/>
        <v>0</v>
      </c>
      <c r="CP544" s="779">
        <f t="shared" si="6777"/>
        <v>753.95</v>
      </c>
      <c r="CR544" s="770"/>
      <c r="CS544" s="770"/>
      <c r="CT544" s="770"/>
      <c r="CU544" s="770"/>
      <c r="CV544" s="770"/>
      <c r="CW544" s="770"/>
      <c r="CX544" s="770"/>
      <c r="CY544" s="770"/>
      <c r="CZ544" s="770"/>
      <c r="DA544" s="770"/>
      <c r="DB544" s="770"/>
      <c r="DC544" s="770"/>
      <c r="DD544" s="770"/>
      <c r="DE544" s="770"/>
      <c r="DF544" s="770"/>
      <c r="DG544" s="770"/>
      <c r="DH544" s="770"/>
      <c r="DI544" s="770"/>
      <c r="DJ544" s="770"/>
      <c r="DK544" s="770"/>
      <c r="DL544" s="770"/>
      <c r="DM544" s="770"/>
      <c r="DN544" s="770"/>
      <c r="DO544" s="770"/>
      <c r="DP544" s="770"/>
      <c r="DQ544" s="770"/>
      <c r="DR544" s="770"/>
      <c r="DS544" s="770"/>
      <c r="DT544" s="770"/>
      <c r="DU544" s="770"/>
      <c r="DV544" s="770"/>
      <c r="DW544" s="770"/>
      <c r="DX544" s="770"/>
      <c r="DY544" s="770"/>
      <c r="DZ544" s="770"/>
      <c r="EA544" s="770"/>
      <c r="EB544" s="770"/>
      <c r="EC544" s="770"/>
      <c r="ED544" s="770"/>
      <c r="EE544" s="770"/>
      <c r="EF544" s="770"/>
      <c r="EG544" s="770"/>
      <c r="EH544" s="770"/>
      <c r="EI544" s="770"/>
      <c r="EJ544" s="770"/>
      <c r="EL544" s="1161"/>
    </row>
    <row r="545" spans="3:142" ht="13.2">
      <c r="C545" s="778">
        <v>13</v>
      </c>
      <c r="D545" s="772" t="s">
        <v>343</v>
      </c>
      <c r="AW545" s="779">
        <f t="shared" ref="AW545:BN545" si="6778">+CR231</f>
        <v>0</v>
      </c>
      <c r="AX545" s="779">
        <f t="shared" si="6778"/>
        <v>0</v>
      </c>
      <c r="AY545" s="779">
        <f t="shared" si="6778"/>
        <v>0</v>
      </c>
      <c r="AZ545" s="779">
        <f t="shared" si="6778"/>
        <v>0</v>
      </c>
      <c r="BA545" s="779">
        <f t="shared" si="6778"/>
        <v>0</v>
      </c>
      <c r="BB545" s="779">
        <f t="shared" si="6778"/>
        <v>0</v>
      </c>
      <c r="BC545" s="779">
        <f t="shared" si="6778"/>
        <v>0</v>
      </c>
      <c r="BD545" s="779">
        <f t="shared" si="6778"/>
        <v>0</v>
      </c>
      <c r="BE545" s="779">
        <f t="shared" si="6778"/>
        <v>0</v>
      </c>
      <c r="BF545" s="779">
        <f t="shared" si="6778"/>
        <v>0</v>
      </c>
      <c r="BG545" s="779">
        <f t="shared" si="6778"/>
        <v>0</v>
      </c>
      <c r="BH545" s="779">
        <f t="shared" si="6778"/>
        <v>0</v>
      </c>
      <c r="BI545" s="779">
        <f t="shared" si="6778"/>
        <v>0</v>
      </c>
      <c r="BJ545" s="779">
        <f t="shared" si="6778"/>
        <v>0</v>
      </c>
      <c r="BK545" s="779">
        <f t="shared" si="6778"/>
        <v>0</v>
      </c>
      <c r="BL545" s="779">
        <f t="shared" si="6778"/>
        <v>0</v>
      </c>
      <c r="BM545" s="779">
        <f t="shared" si="6778"/>
        <v>0</v>
      </c>
      <c r="BN545" s="779">
        <f t="shared" si="6778"/>
        <v>0</v>
      </c>
      <c r="BO545" s="779">
        <f t="shared" ref="BO545:BW545" si="6779">+DJ231+DJ244</f>
        <v>34849.597333333331</v>
      </c>
      <c r="BP545" s="779">
        <f t="shared" si="6779"/>
        <v>2299.9933333333333</v>
      </c>
      <c r="BQ545" s="779">
        <f t="shared" si="6779"/>
        <v>0</v>
      </c>
      <c r="BR545" s="779">
        <f t="shared" si="6779"/>
        <v>0</v>
      </c>
      <c r="BS545" s="779">
        <f t="shared" si="6779"/>
        <v>0</v>
      </c>
      <c r="BT545" s="779">
        <f t="shared" si="6779"/>
        <v>0</v>
      </c>
      <c r="BU545" s="779">
        <f t="shared" si="6779"/>
        <v>266.81866666666667</v>
      </c>
      <c r="BV545" s="779">
        <f t="shared" si="6779"/>
        <v>4449.2499072000001</v>
      </c>
      <c r="BW545" s="779">
        <f t="shared" si="6779"/>
        <v>41865.659240533336</v>
      </c>
      <c r="BX545" s="779">
        <f t="shared" ref="BX545:CP545" si="6780">+DS231</f>
        <v>0</v>
      </c>
      <c r="BY545" s="779">
        <f t="shared" si="6780"/>
        <v>0</v>
      </c>
      <c r="BZ545" s="779">
        <f t="shared" si="6780"/>
        <v>0</v>
      </c>
      <c r="CA545" s="779">
        <f t="shared" si="6780"/>
        <v>0</v>
      </c>
      <c r="CB545" s="779">
        <f t="shared" si="6780"/>
        <v>0</v>
      </c>
      <c r="CC545" s="779">
        <f t="shared" si="6780"/>
        <v>0</v>
      </c>
      <c r="CD545" s="779">
        <f t="shared" si="6780"/>
        <v>0</v>
      </c>
      <c r="CE545" s="779">
        <f t="shared" si="6780"/>
        <v>0</v>
      </c>
      <c r="CF545" s="779">
        <f t="shared" si="6780"/>
        <v>0</v>
      </c>
      <c r="CG545" s="779">
        <f t="shared" si="6780"/>
        <v>0</v>
      </c>
      <c r="CH545" s="779">
        <f t="shared" si="6780"/>
        <v>0</v>
      </c>
      <c r="CI545" s="779">
        <f t="shared" si="6780"/>
        <v>0</v>
      </c>
      <c r="CJ545" s="779">
        <f t="shared" si="6780"/>
        <v>0</v>
      </c>
      <c r="CK545" s="779">
        <f t="shared" si="6780"/>
        <v>0</v>
      </c>
      <c r="CL545" s="779">
        <f t="shared" si="6780"/>
        <v>0</v>
      </c>
      <c r="CM545" s="779">
        <f t="shared" si="6780"/>
        <v>0</v>
      </c>
      <c r="CN545" s="779">
        <f t="shared" si="6780"/>
        <v>0</v>
      </c>
      <c r="CO545" s="779">
        <f t="shared" si="6780"/>
        <v>0</v>
      </c>
      <c r="CP545" s="779">
        <f t="shared" si="6780"/>
        <v>2767.7200000000003</v>
      </c>
      <c r="CR545" s="770"/>
      <c r="CS545" s="770"/>
      <c r="CT545" s="770"/>
      <c r="CU545" s="770"/>
      <c r="CV545" s="770"/>
      <c r="CW545" s="770"/>
      <c r="CX545" s="770"/>
      <c r="CY545" s="770"/>
      <c r="CZ545" s="770"/>
      <c r="DA545" s="770"/>
      <c r="DB545" s="770"/>
      <c r="DC545" s="770"/>
      <c r="DD545" s="770"/>
      <c r="DE545" s="770"/>
      <c r="DF545" s="770"/>
      <c r="DG545" s="770"/>
      <c r="DH545" s="770"/>
      <c r="DI545" s="770"/>
      <c r="DJ545" s="770"/>
      <c r="DK545" s="770"/>
      <c r="DL545" s="770"/>
      <c r="DM545" s="770"/>
      <c r="DN545" s="770"/>
      <c r="DO545" s="770"/>
      <c r="DP545" s="770"/>
      <c r="DQ545" s="770"/>
      <c r="DR545" s="770"/>
      <c r="DS545" s="770"/>
      <c r="DT545" s="770"/>
      <c r="DU545" s="770"/>
      <c r="DV545" s="770"/>
      <c r="DW545" s="770"/>
      <c r="DX545" s="770"/>
      <c r="DY545" s="770"/>
      <c r="DZ545" s="770"/>
      <c r="EA545" s="770"/>
      <c r="EB545" s="770"/>
      <c r="EC545" s="770"/>
      <c r="ED545" s="770"/>
      <c r="EE545" s="770"/>
      <c r="EF545" s="770"/>
      <c r="EG545" s="770"/>
      <c r="EH545" s="770"/>
      <c r="EI545" s="770"/>
      <c r="EJ545" s="770"/>
      <c r="EL545" s="1161"/>
    </row>
    <row r="546" spans="3:142" ht="13.2">
      <c r="C546" s="778">
        <v>14</v>
      </c>
      <c r="D546" s="772" t="s">
        <v>20</v>
      </c>
      <c r="CP546" s="779"/>
      <c r="CR546" s="770"/>
      <c r="CS546" s="770"/>
      <c r="CT546" s="770"/>
      <c r="CU546" s="770"/>
      <c r="CV546" s="770"/>
      <c r="CW546" s="770"/>
      <c r="CX546" s="770"/>
      <c r="CY546" s="770"/>
      <c r="CZ546" s="770"/>
      <c r="DA546" s="770"/>
      <c r="DB546" s="770"/>
      <c r="DC546" s="770"/>
      <c r="DD546" s="770"/>
      <c r="DE546" s="770"/>
      <c r="DF546" s="770"/>
      <c r="DG546" s="770"/>
      <c r="DH546" s="770"/>
      <c r="DI546" s="770"/>
      <c r="DJ546" s="770"/>
      <c r="DK546" s="770"/>
      <c r="DL546" s="770"/>
      <c r="DM546" s="770"/>
      <c r="DN546" s="770"/>
      <c r="DO546" s="770"/>
      <c r="DP546" s="770"/>
      <c r="DQ546" s="770"/>
      <c r="DR546" s="770"/>
      <c r="DS546" s="770"/>
      <c r="DT546" s="770"/>
      <c r="DU546" s="770"/>
      <c r="DV546" s="770"/>
      <c r="DW546" s="770"/>
      <c r="DX546" s="770"/>
      <c r="DY546" s="770"/>
      <c r="DZ546" s="770"/>
      <c r="EA546" s="770"/>
      <c r="EB546" s="770"/>
      <c r="EC546" s="770"/>
      <c r="ED546" s="770"/>
      <c r="EE546" s="770"/>
      <c r="EF546" s="770"/>
      <c r="EG546" s="770"/>
      <c r="EH546" s="770"/>
      <c r="EI546" s="770"/>
      <c r="EJ546" s="770"/>
      <c r="EL546" s="1161"/>
    </row>
    <row r="547" spans="3:142" ht="13.2">
      <c r="C547" s="778">
        <v>15</v>
      </c>
      <c r="D547" s="772" t="s">
        <v>20</v>
      </c>
      <c r="AW547" s="779">
        <f t="shared" ref="AW547:CP547" si="6781">+CR198+CR204</f>
        <v>18456.949999999997</v>
      </c>
      <c r="AX547" s="779">
        <f t="shared" si="6781"/>
        <v>1700</v>
      </c>
      <c r="AY547" s="779">
        <f t="shared" si="6781"/>
        <v>0</v>
      </c>
      <c r="AZ547" s="779">
        <f t="shared" si="6781"/>
        <v>0</v>
      </c>
      <c r="BA547" s="779">
        <f t="shared" si="6781"/>
        <v>0</v>
      </c>
      <c r="BB547" s="779">
        <f t="shared" si="6781"/>
        <v>0</v>
      </c>
      <c r="BC547" s="779">
        <f t="shared" si="6781"/>
        <v>0</v>
      </c>
      <c r="BD547" s="779">
        <f t="shared" si="6781"/>
        <v>2338.4955649999997</v>
      </c>
      <c r="BE547" s="779">
        <f t="shared" si="6781"/>
        <v>22495.445565000002</v>
      </c>
      <c r="BF547" s="779">
        <f t="shared" si="6781"/>
        <v>0</v>
      </c>
      <c r="BG547" s="779">
        <f t="shared" si="6781"/>
        <v>0</v>
      </c>
      <c r="BH547" s="779">
        <f t="shared" si="6781"/>
        <v>0</v>
      </c>
      <c r="BI547" s="779">
        <f t="shared" si="6781"/>
        <v>0</v>
      </c>
      <c r="BJ547" s="779">
        <f t="shared" si="6781"/>
        <v>0</v>
      </c>
      <c r="BK547" s="779">
        <f t="shared" si="6781"/>
        <v>0</v>
      </c>
      <c r="BL547" s="779">
        <f t="shared" si="6781"/>
        <v>0</v>
      </c>
      <c r="BM547" s="779">
        <f t="shared" si="6781"/>
        <v>0</v>
      </c>
      <c r="BN547" s="779">
        <f t="shared" si="6781"/>
        <v>0</v>
      </c>
      <c r="BO547" s="779">
        <f t="shared" si="6781"/>
        <v>0</v>
      </c>
      <c r="BP547" s="779">
        <f t="shared" si="6781"/>
        <v>0</v>
      </c>
      <c r="BQ547" s="779">
        <f t="shared" si="6781"/>
        <v>0</v>
      </c>
      <c r="BR547" s="779">
        <f t="shared" si="6781"/>
        <v>0</v>
      </c>
      <c r="BS547" s="779">
        <f t="shared" si="6781"/>
        <v>0</v>
      </c>
      <c r="BT547" s="779">
        <f t="shared" si="6781"/>
        <v>0</v>
      </c>
      <c r="BU547" s="779">
        <f t="shared" si="6781"/>
        <v>0</v>
      </c>
      <c r="BV547" s="779">
        <f t="shared" si="6781"/>
        <v>0</v>
      </c>
      <c r="BW547" s="779">
        <f t="shared" si="6781"/>
        <v>0</v>
      </c>
      <c r="BX547" s="779">
        <f t="shared" si="6781"/>
        <v>0</v>
      </c>
      <c r="BY547" s="779">
        <f t="shared" si="6781"/>
        <v>0</v>
      </c>
      <c r="BZ547" s="779">
        <f t="shared" si="6781"/>
        <v>0</v>
      </c>
      <c r="CA547" s="779">
        <f t="shared" si="6781"/>
        <v>0</v>
      </c>
      <c r="CB547" s="779">
        <f t="shared" si="6781"/>
        <v>0</v>
      </c>
      <c r="CC547" s="779">
        <f t="shared" si="6781"/>
        <v>0</v>
      </c>
      <c r="CD547" s="779">
        <f t="shared" si="6781"/>
        <v>0</v>
      </c>
      <c r="CE547" s="779">
        <f t="shared" si="6781"/>
        <v>0</v>
      </c>
      <c r="CF547" s="779">
        <f t="shared" si="6781"/>
        <v>0</v>
      </c>
      <c r="CG547" s="779">
        <f t="shared" si="6781"/>
        <v>0</v>
      </c>
      <c r="CH547" s="779">
        <f t="shared" si="6781"/>
        <v>0</v>
      </c>
      <c r="CI547" s="779">
        <f t="shared" si="6781"/>
        <v>0</v>
      </c>
      <c r="CJ547" s="779">
        <f t="shared" si="6781"/>
        <v>0</v>
      </c>
      <c r="CK547" s="779">
        <f t="shared" si="6781"/>
        <v>0</v>
      </c>
      <c r="CL547" s="779">
        <f t="shared" si="6781"/>
        <v>0</v>
      </c>
      <c r="CM547" s="779">
        <f t="shared" si="6781"/>
        <v>0</v>
      </c>
      <c r="CN547" s="779">
        <f t="shared" si="6781"/>
        <v>0</v>
      </c>
      <c r="CO547" s="779">
        <f t="shared" si="6781"/>
        <v>0</v>
      </c>
      <c r="CP547" s="779">
        <f t="shared" si="6781"/>
        <v>42.91</v>
      </c>
      <c r="CR547" s="770"/>
      <c r="CS547" s="770"/>
      <c r="CT547" s="770"/>
      <c r="CU547" s="770"/>
      <c r="CV547" s="770"/>
      <c r="CW547" s="770"/>
      <c r="CX547" s="770"/>
      <c r="CY547" s="770"/>
      <c r="CZ547" s="770"/>
      <c r="DA547" s="770"/>
      <c r="DB547" s="770"/>
      <c r="DC547" s="770"/>
      <c r="DD547" s="770"/>
      <c r="DE547" s="770"/>
      <c r="DF547" s="770"/>
      <c r="DG547" s="770"/>
      <c r="DH547" s="770"/>
      <c r="DI547" s="770"/>
      <c r="DJ547" s="770"/>
      <c r="DK547" s="770"/>
      <c r="DL547" s="770"/>
      <c r="DM547" s="770"/>
      <c r="DN547" s="770"/>
      <c r="DO547" s="770"/>
      <c r="DP547" s="770"/>
      <c r="DQ547" s="770"/>
      <c r="DR547" s="770"/>
      <c r="DS547" s="770"/>
      <c r="DT547" s="770"/>
      <c r="DU547" s="770"/>
      <c r="DV547" s="770"/>
      <c r="DW547" s="770"/>
      <c r="DX547" s="770"/>
      <c r="DY547" s="770"/>
      <c r="DZ547" s="770"/>
      <c r="EA547" s="770"/>
      <c r="EB547" s="770"/>
      <c r="EC547" s="770"/>
      <c r="ED547" s="770"/>
      <c r="EE547" s="770"/>
      <c r="EF547" s="770"/>
      <c r="EG547" s="770"/>
      <c r="EH547" s="770"/>
      <c r="EI547" s="770"/>
      <c r="EJ547" s="770"/>
      <c r="EL547" s="1161"/>
    </row>
    <row r="548" spans="3:142" ht="13.2">
      <c r="C548" s="778">
        <v>16</v>
      </c>
      <c r="D548" s="772" t="s">
        <v>591</v>
      </c>
      <c r="AW548" s="779">
        <f>+CR328</f>
        <v>0</v>
      </c>
      <c r="AX548" s="779">
        <f t="shared" ref="AX548:CP548" si="6782">+CS328</f>
        <v>0</v>
      </c>
      <c r="AY548" s="779">
        <f t="shared" si="6782"/>
        <v>0</v>
      </c>
      <c r="AZ548" s="779">
        <f t="shared" si="6782"/>
        <v>0</v>
      </c>
      <c r="BA548" s="779">
        <f t="shared" si="6782"/>
        <v>0</v>
      </c>
      <c r="BB548" s="779">
        <f t="shared" si="6782"/>
        <v>0</v>
      </c>
      <c r="BC548" s="779">
        <f t="shared" si="6782"/>
        <v>0</v>
      </c>
      <c r="BD548" s="779">
        <f t="shared" si="6782"/>
        <v>0</v>
      </c>
      <c r="BE548" s="779">
        <f t="shared" si="6782"/>
        <v>0</v>
      </c>
      <c r="BF548" s="779">
        <f t="shared" si="6782"/>
        <v>0</v>
      </c>
      <c r="BG548" s="779">
        <f t="shared" si="6782"/>
        <v>0</v>
      </c>
      <c r="BH548" s="779">
        <f t="shared" si="6782"/>
        <v>0</v>
      </c>
      <c r="BI548" s="779">
        <f t="shared" si="6782"/>
        <v>0</v>
      </c>
      <c r="BJ548" s="779">
        <f t="shared" si="6782"/>
        <v>0</v>
      </c>
      <c r="BK548" s="779">
        <f t="shared" si="6782"/>
        <v>0</v>
      </c>
      <c r="BL548" s="779">
        <f t="shared" si="6782"/>
        <v>0</v>
      </c>
      <c r="BM548" s="779">
        <f t="shared" si="6782"/>
        <v>0</v>
      </c>
      <c r="BN548" s="779">
        <f t="shared" si="6782"/>
        <v>0</v>
      </c>
      <c r="BO548" s="779">
        <f t="shared" si="6782"/>
        <v>0</v>
      </c>
      <c r="BP548" s="779">
        <f t="shared" si="6782"/>
        <v>0</v>
      </c>
      <c r="BQ548" s="779">
        <f t="shared" si="6782"/>
        <v>0</v>
      </c>
      <c r="BR548" s="779">
        <f t="shared" si="6782"/>
        <v>0</v>
      </c>
      <c r="BS548" s="779">
        <f t="shared" si="6782"/>
        <v>0</v>
      </c>
      <c r="BT548" s="779">
        <f t="shared" si="6782"/>
        <v>0</v>
      </c>
      <c r="BU548" s="779">
        <f t="shared" si="6782"/>
        <v>0</v>
      </c>
      <c r="BV548" s="779">
        <f t="shared" si="6782"/>
        <v>0</v>
      </c>
      <c r="BW548" s="779">
        <f t="shared" si="6782"/>
        <v>0</v>
      </c>
      <c r="BX548" s="779">
        <f t="shared" si="6782"/>
        <v>0</v>
      </c>
      <c r="BY548" s="779">
        <f t="shared" si="6782"/>
        <v>0</v>
      </c>
      <c r="BZ548" s="779">
        <f t="shared" si="6782"/>
        <v>0</v>
      </c>
      <c r="CA548" s="779">
        <f t="shared" si="6782"/>
        <v>0</v>
      </c>
      <c r="CB548" s="779">
        <f t="shared" si="6782"/>
        <v>0</v>
      </c>
      <c r="CC548" s="779">
        <f t="shared" si="6782"/>
        <v>0</v>
      </c>
      <c r="CD548" s="779">
        <f t="shared" si="6782"/>
        <v>0</v>
      </c>
      <c r="CE548" s="779">
        <f t="shared" si="6782"/>
        <v>0</v>
      </c>
      <c r="CF548" s="779">
        <f t="shared" si="6782"/>
        <v>0</v>
      </c>
      <c r="CG548" s="779">
        <f t="shared" si="6782"/>
        <v>0</v>
      </c>
      <c r="CH548" s="779">
        <f t="shared" si="6782"/>
        <v>0</v>
      </c>
      <c r="CI548" s="779">
        <f t="shared" si="6782"/>
        <v>0</v>
      </c>
      <c r="CJ548" s="779">
        <f t="shared" si="6782"/>
        <v>0</v>
      </c>
      <c r="CK548" s="779">
        <f t="shared" si="6782"/>
        <v>0</v>
      </c>
      <c r="CL548" s="779">
        <f t="shared" si="6782"/>
        <v>0</v>
      </c>
      <c r="CM548" s="779">
        <f t="shared" si="6782"/>
        <v>0</v>
      </c>
      <c r="CN548" s="779">
        <f t="shared" si="6782"/>
        <v>0</v>
      </c>
      <c r="CO548" s="779">
        <f t="shared" si="6782"/>
        <v>0</v>
      </c>
      <c r="CP548" s="779">
        <f t="shared" si="6782"/>
        <v>0</v>
      </c>
      <c r="CR548" s="770"/>
      <c r="CS548" s="770"/>
      <c r="CT548" s="770"/>
      <c r="CU548" s="770"/>
      <c r="CV548" s="770"/>
      <c r="CW548" s="770"/>
      <c r="CX548" s="770"/>
      <c r="CY548" s="770"/>
      <c r="CZ548" s="770"/>
      <c r="DA548" s="770"/>
      <c r="DB548" s="770"/>
      <c r="DC548" s="770"/>
      <c r="DD548" s="770"/>
      <c r="DE548" s="770"/>
      <c r="DF548" s="770"/>
      <c r="DG548" s="770"/>
      <c r="DH548" s="770"/>
      <c r="DI548" s="770"/>
      <c r="DJ548" s="770"/>
      <c r="DK548" s="770"/>
      <c r="DL548" s="770"/>
      <c r="DM548" s="770"/>
      <c r="DN548" s="770"/>
      <c r="DO548" s="770"/>
      <c r="DP548" s="770"/>
      <c r="DQ548" s="770"/>
      <c r="DR548" s="770"/>
      <c r="DS548" s="770"/>
      <c r="DT548" s="770"/>
      <c r="DU548" s="770"/>
      <c r="DV548" s="770"/>
      <c r="DW548" s="770"/>
      <c r="DX548" s="770"/>
      <c r="DY548" s="770"/>
      <c r="DZ548" s="770"/>
      <c r="EA548" s="770"/>
      <c r="EB548" s="770"/>
      <c r="EC548" s="770"/>
      <c r="ED548" s="770"/>
      <c r="EE548" s="770"/>
      <c r="EF548" s="770"/>
      <c r="EG548" s="770"/>
      <c r="EH548" s="770"/>
      <c r="EI548" s="770"/>
      <c r="EJ548" s="770"/>
      <c r="EL548" s="1161"/>
    </row>
    <row r="549" spans="3:142" ht="13.2">
      <c r="C549" s="778">
        <v>17</v>
      </c>
      <c r="D549" s="772" t="s">
        <v>156</v>
      </c>
      <c r="AW549" s="779">
        <f t="shared" ref="AW549:CO549" si="6783">+CR254</f>
        <v>0</v>
      </c>
      <c r="AX549" s="779">
        <f t="shared" si="6783"/>
        <v>0</v>
      </c>
      <c r="AY549" s="779">
        <f t="shared" si="6783"/>
        <v>0</v>
      </c>
      <c r="AZ549" s="779">
        <f t="shared" si="6783"/>
        <v>0</v>
      </c>
      <c r="BA549" s="779">
        <f t="shared" si="6783"/>
        <v>0</v>
      </c>
      <c r="BB549" s="779">
        <f t="shared" si="6783"/>
        <v>0</v>
      </c>
      <c r="BC549" s="779">
        <f t="shared" si="6783"/>
        <v>0</v>
      </c>
      <c r="BD549" s="779">
        <f t="shared" si="6783"/>
        <v>0</v>
      </c>
      <c r="BE549" s="779">
        <f t="shared" si="6783"/>
        <v>0</v>
      </c>
      <c r="BF549" s="779">
        <f t="shared" si="6783"/>
        <v>0</v>
      </c>
      <c r="BG549" s="779">
        <f t="shared" si="6783"/>
        <v>0</v>
      </c>
      <c r="BH549" s="779">
        <f t="shared" si="6783"/>
        <v>0</v>
      </c>
      <c r="BI549" s="779">
        <f t="shared" si="6783"/>
        <v>0</v>
      </c>
      <c r="BJ549" s="779">
        <f t="shared" si="6783"/>
        <v>0</v>
      </c>
      <c r="BK549" s="779">
        <f t="shared" si="6783"/>
        <v>0</v>
      </c>
      <c r="BL549" s="779">
        <f t="shared" si="6783"/>
        <v>0</v>
      </c>
      <c r="BM549" s="779">
        <f t="shared" si="6783"/>
        <v>0</v>
      </c>
      <c r="BN549" s="779">
        <f t="shared" si="6783"/>
        <v>0</v>
      </c>
      <c r="BO549" s="779">
        <f t="shared" si="6783"/>
        <v>0</v>
      </c>
      <c r="BP549" s="779">
        <f t="shared" si="6783"/>
        <v>0</v>
      </c>
      <c r="BQ549" s="779">
        <f t="shared" si="6783"/>
        <v>0</v>
      </c>
      <c r="BR549" s="779">
        <f t="shared" si="6783"/>
        <v>0</v>
      </c>
      <c r="BS549" s="779">
        <f t="shared" si="6783"/>
        <v>0</v>
      </c>
      <c r="BT549" s="779">
        <f t="shared" si="6783"/>
        <v>0</v>
      </c>
      <c r="BU549" s="779">
        <f t="shared" si="6783"/>
        <v>0</v>
      </c>
      <c r="BV549" s="779">
        <f t="shared" si="6783"/>
        <v>0</v>
      </c>
      <c r="BW549" s="779">
        <f t="shared" si="6783"/>
        <v>0</v>
      </c>
      <c r="BX549" s="779">
        <f t="shared" si="6783"/>
        <v>0</v>
      </c>
      <c r="BY549" s="779">
        <f t="shared" si="6783"/>
        <v>0</v>
      </c>
      <c r="BZ549" s="779">
        <f t="shared" si="6783"/>
        <v>0</v>
      </c>
      <c r="CA549" s="779">
        <f t="shared" si="6783"/>
        <v>0</v>
      </c>
      <c r="CB549" s="779">
        <f t="shared" si="6783"/>
        <v>0</v>
      </c>
      <c r="CC549" s="779">
        <f t="shared" si="6783"/>
        <v>0</v>
      </c>
      <c r="CD549" s="779">
        <f t="shared" si="6783"/>
        <v>0</v>
      </c>
      <c r="CE549" s="779">
        <f t="shared" si="6783"/>
        <v>0</v>
      </c>
      <c r="CF549" s="779">
        <f t="shared" si="6783"/>
        <v>0</v>
      </c>
      <c r="CG549" s="779">
        <f t="shared" si="6783"/>
        <v>0</v>
      </c>
      <c r="CH549" s="779">
        <f t="shared" si="6783"/>
        <v>0</v>
      </c>
      <c r="CI549" s="779">
        <f t="shared" si="6783"/>
        <v>0</v>
      </c>
      <c r="CJ549" s="779">
        <f t="shared" si="6783"/>
        <v>0</v>
      </c>
      <c r="CK549" s="779">
        <f t="shared" si="6783"/>
        <v>0</v>
      </c>
      <c r="CL549" s="779">
        <f t="shared" si="6783"/>
        <v>0</v>
      </c>
      <c r="CM549" s="779">
        <f t="shared" si="6783"/>
        <v>0</v>
      </c>
      <c r="CN549" s="779">
        <f t="shared" si="6783"/>
        <v>0</v>
      </c>
      <c r="CO549" s="779">
        <f t="shared" si="6783"/>
        <v>0</v>
      </c>
      <c r="CP549" s="779"/>
      <c r="CR549" s="770"/>
      <c r="CS549" s="770"/>
      <c r="CT549" s="770"/>
      <c r="CU549" s="770"/>
      <c r="CV549" s="770"/>
      <c r="CW549" s="770"/>
      <c r="CX549" s="770"/>
      <c r="CY549" s="770"/>
      <c r="CZ549" s="770"/>
      <c r="DA549" s="770"/>
      <c r="DB549" s="770"/>
      <c r="DC549" s="770"/>
      <c r="DD549" s="770"/>
      <c r="DE549" s="770"/>
      <c r="DF549" s="770"/>
      <c r="DG549" s="770"/>
      <c r="DH549" s="770"/>
      <c r="DI549" s="770"/>
      <c r="DJ549" s="770"/>
      <c r="DK549" s="770"/>
      <c r="DL549" s="770"/>
      <c r="DM549" s="770"/>
      <c r="DN549" s="770"/>
      <c r="DO549" s="770"/>
      <c r="DP549" s="770"/>
      <c r="DQ549" s="770"/>
      <c r="DR549" s="770"/>
      <c r="DS549" s="770"/>
      <c r="DT549" s="770"/>
      <c r="DU549" s="770"/>
      <c r="DV549" s="770"/>
      <c r="DW549" s="770"/>
      <c r="DX549" s="770"/>
      <c r="DY549" s="770"/>
      <c r="DZ549" s="770"/>
      <c r="EA549" s="770"/>
      <c r="EB549" s="770"/>
      <c r="EC549" s="770"/>
      <c r="ED549" s="770"/>
      <c r="EE549" s="770"/>
      <c r="EF549" s="770"/>
      <c r="EG549" s="770"/>
      <c r="EH549" s="770"/>
      <c r="EI549" s="770"/>
      <c r="EJ549" s="770"/>
      <c r="EL549" s="1161"/>
    </row>
    <row r="550" spans="3:142" ht="13.2">
      <c r="C550" s="778">
        <v>18</v>
      </c>
      <c r="D550" s="1095" t="s">
        <v>157</v>
      </c>
      <c r="AW550" s="779">
        <f t="shared" ref="AW550:CP550" si="6784">+CR262+CR270</f>
        <v>4002.28</v>
      </c>
      <c r="AX550" s="779">
        <f t="shared" si="6784"/>
        <v>1125</v>
      </c>
      <c r="AY550" s="779">
        <f t="shared" si="6784"/>
        <v>0</v>
      </c>
      <c r="AZ550" s="779">
        <f t="shared" si="6784"/>
        <v>0</v>
      </c>
      <c r="BA550" s="779">
        <f t="shared" si="6784"/>
        <v>0</v>
      </c>
      <c r="BB550" s="779">
        <f t="shared" si="6784"/>
        <v>0</v>
      </c>
      <c r="BC550" s="779">
        <f t="shared" si="6784"/>
        <v>0</v>
      </c>
      <c r="BD550" s="779">
        <f t="shared" si="6784"/>
        <v>507.08887600000003</v>
      </c>
      <c r="BE550" s="779">
        <f t="shared" si="6784"/>
        <v>5634.3688760000005</v>
      </c>
      <c r="BF550" s="779">
        <f t="shared" si="6784"/>
        <v>0</v>
      </c>
      <c r="BG550" s="779">
        <f t="shared" si="6784"/>
        <v>0</v>
      </c>
      <c r="BH550" s="779">
        <f t="shared" si="6784"/>
        <v>0</v>
      </c>
      <c r="BI550" s="779">
        <f t="shared" si="6784"/>
        <v>0</v>
      </c>
      <c r="BJ550" s="779">
        <f t="shared" si="6784"/>
        <v>0</v>
      </c>
      <c r="BK550" s="779">
        <f t="shared" si="6784"/>
        <v>0</v>
      </c>
      <c r="BL550" s="779">
        <f t="shared" si="6784"/>
        <v>0</v>
      </c>
      <c r="BM550" s="779">
        <f t="shared" si="6784"/>
        <v>0</v>
      </c>
      <c r="BN550" s="779">
        <f t="shared" si="6784"/>
        <v>0</v>
      </c>
      <c r="BO550" s="779">
        <f t="shared" si="6784"/>
        <v>0</v>
      </c>
      <c r="BP550" s="779">
        <f t="shared" si="6784"/>
        <v>0</v>
      </c>
      <c r="BQ550" s="779">
        <f t="shared" si="6784"/>
        <v>0</v>
      </c>
      <c r="BR550" s="779">
        <f t="shared" si="6784"/>
        <v>0</v>
      </c>
      <c r="BS550" s="779">
        <f t="shared" si="6784"/>
        <v>0</v>
      </c>
      <c r="BT550" s="779">
        <f t="shared" si="6784"/>
        <v>0</v>
      </c>
      <c r="BU550" s="779">
        <f t="shared" si="6784"/>
        <v>0</v>
      </c>
      <c r="BV550" s="779">
        <f t="shared" si="6784"/>
        <v>0</v>
      </c>
      <c r="BW550" s="779">
        <f t="shared" si="6784"/>
        <v>0</v>
      </c>
      <c r="BX550" s="779">
        <f t="shared" si="6784"/>
        <v>0</v>
      </c>
      <c r="BY550" s="779">
        <f t="shared" si="6784"/>
        <v>0</v>
      </c>
      <c r="BZ550" s="779">
        <f t="shared" si="6784"/>
        <v>0</v>
      </c>
      <c r="CA550" s="779">
        <f t="shared" si="6784"/>
        <v>0</v>
      </c>
      <c r="CB550" s="779">
        <f t="shared" si="6784"/>
        <v>0</v>
      </c>
      <c r="CC550" s="779">
        <f t="shared" si="6784"/>
        <v>0</v>
      </c>
      <c r="CD550" s="779">
        <f t="shared" si="6784"/>
        <v>0</v>
      </c>
      <c r="CE550" s="779">
        <f t="shared" si="6784"/>
        <v>0</v>
      </c>
      <c r="CF550" s="779">
        <f t="shared" si="6784"/>
        <v>0</v>
      </c>
      <c r="CG550" s="779">
        <f t="shared" si="6784"/>
        <v>0</v>
      </c>
      <c r="CH550" s="779">
        <f t="shared" si="6784"/>
        <v>0</v>
      </c>
      <c r="CI550" s="779">
        <f t="shared" si="6784"/>
        <v>0</v>
      </c>
      <c r="CJ550" s="779">
        <f t="shared" si="6784"/>
        <v>0</v>
      </c>
      <c r="CK550" s="779">
        <f t="shared" si="6784"/>
        <v>0</v>
      </c>
      <c r="CL550" s="779">
        <f t="shared" si="6784"/>
        <v>0</v>
      </c>
      <c r="CM550" s="779">
        <f t="shared" si="6784"/>
        <v>0</v>
      </c>
      <c r="CN550" s="779">
        <f t="shared" si="6784"/>
        <v>0</v>
      </c>
      <c r="CO550" s="779">
        <f t="shared" si="6784"/>
        <v>0</v>
      </c>
      <c r="CP550" s="779">
        <f t="shared" si="6784"/>
        <v>0</v>
      </c>
      <c r="CR550" s="770"/>
      <c r="CS550" s="770"/>
      <c r="CT550" s="770"/>
      <c r="CU550" s="770"/>
      <c r="CV550" s="770"/>
      <c r="CW550" s="770"/>
      <c r="CX550" s="770"/>
      <c r="CY550" s="770"/>
      <c r="CZ550" s="770"/>
      <c r="DA550" s="770"/>
      <c r="DB550" s="770"/>
      <c r="DC550" s="770"/>
      <c r="DD550" s="770"/>
      <c r="DE550" s="770"/>
      <c r="DF550" s="770"/>
      <c r="DG550" s="770"/>
      <c r="DH550" s="770"/>
      <c r="DI550" s="770"/>
      <c r="DJ550" s="770"/>
      <c r="DK550" s="770"/>
      <c r="DL550" s="770"/>
      <c r="DM550" s="770"/>
      <c r="DN550" s="770"/>
      <c r="DO550" s="770"/>
      <c r="DP550" s="770"/>
      <c r="DQ550" s="770"/>
      <c r="DR550" s="770"/>
      <c r="DS550" s="770"/>
      <c r="DT550" s="770"/>
      <c r="DU550" s="770"/>
      <c r="DV550" s="770"/>
      <c r="DW550" s="770"/>
      <c r="DX550" s="770"/>
      <c r="DY550" s="770"/>
      <c r="DZ550" s="770"/>
      <c r="EA550" s="770"/>
      <c r="EB550" s="770"/>
      <c r="EC550" s="770"/>
      <c r="ED550" s="770"/>
      <c r="EE550" s="770"/>
      <c r="EF550" s="770"/>
      <c r="EG550" s="770"/>
      <c r="EH550" s="770"/>
      <c r="EI550" s="770"/>
      <c r="EJ550" s="770"/>
      <c r="EL550" s="1161"/>
    </row>
    <row r="551" spans="3:142" ht="13.2">
      <c r="C551" s="778">
        <v>19</v>
      </c>
      <c r="D551" s="1095" t="s">
        <v>592</v>
      </c>
      <c r="AW551" s="779">
        <f t="shared" ref="AW551:CP551" si="6785">+CR258+CR275</f>
        <v>0</v>
      </c>
      <c r="AX551" s="779">
        <f t="shared" si="6785"/>
        <v>0</v>
      </c>
      <c r="AY551" s="779">
        <f t="shared" si="6785"/>
        <v>0</v>
      </c>
      <c r="AZ551" s="779">
        <f t="shared" si="6785"/>
        <v>0</v>
      </c>
      <c r="BA551" s="779">
        <f t="shared" si="6785"/>
        <v>0</v>
      </c>
      <c r="BB551" s="779">
        <f t="shared" si="6785"/>
        <v>0</v>
      </c>
      <c r="BC551" s="779">
        <f t="shared" si="6785"/>
        <v>0</v>
      </c>
      <c r="BD551" s="779">
        <f t="shared" si="6785"/>
        <v>0</v>
      </c>
      <c r="BE551" s="779">
        <f t="shared" si="6785"/>
        <v>0</v>
      </c>
      <c r="BF551" s="779">
        <f t="shared" si="6785"/>
        <v>4100</v>
      </c>
      <c r="BG551" s="779">
        <f t="shared" si="6785"/>
        <v>550</v>
      </c>
      <c r="BH551" s="779">
        <f t="shared" si="6785"/>
        <v>0</v>
      </c>
      <c r="BI551" s="779">
        <f t="shared" si="6785"/>
        <v>0</v>
      </c>
      <c r="BJ551" s="779">
        <f t="shared" si="6785"/>
        <v>0</v>
      </c>
      <c r="BK551" s="779">
        <f t="shared" si="6785"/>
        <v>0</v>
      </c>
      <c r="BL551" s="779">
        <f t="shared" si="6785"/>
        <v>0</v>
      </c>
      <c r="BM551" s="779">
        <f t="shared" si="6785"/>
        <v>519.47</v>
      </c>
      <c r="BN551" s="779">
        <f t="shared" si="6785"/>
        <v>5169.47</v>
      </c>
      <c r="BO551" s="779">
        <f t="shared" si="6785"/>
        <v>0</v>
      </c>
      <c r="BP551" s="779">
        <f t="shared" si="6785"/>
        <v>0</v>
      </c>
      <c r="BQ551" s="779">
        <f t="shared" si="6785"/>
        <v>0</v>
      </c>
      <c r="BR551" s="779">
        <f t="shared" si="6785"/>
        <v>0</v>
      </c>
      <c r="BS551" s="779">
        <f t="shared" si="6785"/>
        <v>0</v>
      </c>
      <c r="BT551" s="779">
        <f t="shared" si="6785"/>
        <v>0</v>
      </c>
      <c r="BU551" s="779">
        <f t="shared" si="6785"/>
        <v>0</v>
      </c>
      <c r="BV551" s="779">
        <f t="shared" si="6785"/>
        <v>0</v>
      </c>
      <c r="BW551" s="779">
        <f t="shared" si="6785"/>
        <v>0</v>
      </c>
      <c r="BX551" s="779">
        <f t="shared" si="6785"/>
        <v>0</v>
      </c>
      <c r="BY551" s="779">
        <f t="shared" si="6785"/>
        <v>0</v>
      </c>
      <c r="BZ551" s="779">
        <f t="shared" si="6785"/>
        <v>0</v>
      </c>
      <c r="CA551" s="779">
        <f t="shared" si="6785"/>
        <v>0</v>
      </c>
      <c r="CB551" s="779">
        <f t="shared" si="6785"/>
        <v>0</v>
      </c>
      <c r="CC551" s="779">
        <f t="shared" si="6785"/>
        <v>0</v>
      </c>
      <c r="CD551" s="779">
        <f t="shared" si="6785"/>
        <v>0</v>
      </c>
      <c r="CE551" s="779">
        <f t="shared" si="6785"/>
        <v>0</v>
      </c>
      <c r="CF551" s="779">
        <f t="shared" si="6785"/>
        <v>0</v>
      </c>
      <c r="CG551" s="779">
        <f t="shared" si="6785"/>
        <v>0</v>
      </c>
      <c r="CH551" s="779">
        <f t="shared" si="6785"/>
        <v>0</v>
      </c>
      <c r="CI551" s="779">
        <f t="shared" si="6785"/>
        <v>0</v>
      </c>
      <c r="CJ551" s="779">
        <f t="shared" si="6785"/>
        <v>0</v>
      </c>
      <c r="CK551" s="779">
        <f t="shared" si="6785"/>
        <v>0</v>
      </c>
      <c r="CL551" s="779">
        <f t="shared" si="6785"/>
        <v>0</v>
      </c>
      <c r="CM551" s="779">
        <f t="shared" si="6785"/>
        <v>0</v>
      </c>
      <c r="CN551" s="779">
        <f t="shared" si="6785"/>
        <v>0</v>
      </c>
      <c r="CO551" s="779">
        <f t="shared" si="6785"/>
        <v>0</v>
      </c>
      <c r="CP551" s="779">
        <f t="shared" si="6785"/>
        <v>0</v>
      </c>
      <c r="CR551" s="770"/>
      <c r="CS551" s="770"/>
      <c r="CT551" s="770"/>
      <c r="CU551" s="770"/>
      <c r="CV551" s="770"/>
      <c r="CW551" s="770"/>
      <c r="CX551" s="770"/>
      <c r="CY551" s="770"/>
      <c r="CZ551" s="770"/>
      <c r="DA551" s="770"/>
      <c r="DB551" s="770"/>
      <c r="DC551" s="770"/>
      <c r="DD551" s="770"/>
      <c r="DE551" s="770"/>
      <c r="DF551" s="770"/>
      <c r="DG551" s="770"/>
      <c r="DH551" s="770"/>
      <c r="DI551" s="770"/>
      <c r="DJ551" s="770"/>
      <c r="DK551" s="770"/>
      <c r="DL551" s="770"/>
      <c r="DM551" s="770"/>
      <c r="DN551" s="770"/>
      <c r="DO551" s="770"/>
      <c r="DP551" s="770"/>
      <c r="DQ551" s="770"/>
      <c r="DR551" s="770"/>
      <c r="DS551" s="770"/>
      <c r="DT551" s="770"/>
      <c r="DU551" s="770"/>
      <c r="DV551" s="770"/>
      <c r="DW551" s="770"/>
      <c r="DX551" s="770"/>
      <c r="DY551" s="770"/>
      <c r="DZ551" s="770"/>
      <c r="EA551" s="770"/>
      <c r="EB551" s="770"/>
      <c r="EC551" s="770"/>
      <c r="ED551" s="770"/>
      <c r="EE551" s="770"/>
      <c r="EF551" s="770"/>
      <c r="EG551" s="770"/>
      <c r="EH551" s="770"/>
      <c r="EI551" s="770"/>
      <c r="EJ551" s="770"/>
      <c r="EL551" s="1161"/>
    </row>
    <row r="552" spans="3:142" ht="13.2">
      <c r="C552" s="778">
        <v>20</v>
      </c>
      <c r="D552" s="772" t="s">
        <v>185</v>
      </c>
      <c r="AW552" s="779">
        <f t="shared" ref="AW552:BE552" si="6786">+CR303+CR306</f>
        <v>0</v>
      </c>
      <c r="AX552" s="779">
        <f t="shared" si="6786"/>
        <v>0</v>
      </c>
      <c r="AY552" s="779">
        <f t="shared" si="6786"/>
        <v>0</v>
      </c>
      <c r="AZ552" s="779">
        <f t="shared" si="6786"/>
        <v>0</v>
      </c>
      <c r="BA552" s="779">
        <f t="shared" si="6786"/>
        <v>0</v>
      </c>
      <c r="BB552" s="779">
        <f t="shared" si="6786"/>
        <v>0</v>
      </c>
      <c r="BC552" s="779">
        <f t="shared" si="6786"/>
        <v>0</v>
      </c>
      <c r="BD552" s="779">
        <f t="shared" si="6786"/>
        <v>0</v>
      </c>
      <c r="BE552" s="779">
        <f t="shared" si="6786"/>
        <v>0</v>
      </c>
      <c r="BF552" s="779">
        <f t="shared" ref="BF552:CO552" si="6787">+DA303+DA306+DA310</f>
        <v>0</v>
      </c>
      <c r="BG552" s="779">
        <f t="shared" si="6787"/>
        <v>0</v>
      </c>
      <c r="BH552" s="779">
        <f t="shared" si="6787"/>
        <v>0</v>
      </c>
      <c r="BI552" s="779">
        <f t="shared" si="6787"/>
        <v>0</v>
      </c>
      <c r="BJ552" s="779">
        <f t="shared" si="6787"/>
        <v>0</v>
      </c>
      <c r="BK552" s="779">
        <f t="shared" si="6787"/>
        <v>0</v>
      </c>
      <c r="BL552" s="779">
        <f t="shared" si="6787"/>
        <v>0</v>
      </c>
      <c r="BM552" s="779">
        <f t="shared" si="6787"/>
        <v>0</v>
      </c>
      <c r="BN552" s="779">
        <f t="shared" si="6787"/>
        <v>0</v>
      </c>
      <c r="BO552" s="779">
        <f t="shared" si="6787"/>
        <v>0</v>
      </c>
      <c r="BP552" s="779">
        <f t="shared" si="6787"/>
        <v>0</v>
      </c>
      <c r="BQ552" s="779">
        <f t="shared" si="6787"/>
        <v>0</v>
      </c>
      <c r="BR552" s="779">
        <f t="shared" si="6787"/>
        <v>0</v>
      </c>
      <c r="BS552" s="779">
        <f t="shared" si="6787"/>
        <v>0</v>
      </c>
      <c r="BT552" s="779">
        <f t="shared" si="6787"/>
        <v>0</v>
      </c>
      <c r="BU552" s="779">
        <f t="shared" si="6787"/>
        <v>0</v>
      </c>
      <c r="BV552" s="779">
        <f t="shared" si="6787"/>
        <v>0</v>
      </c>
      <c r="BW552" s="779">
        <f t="shared" si="6787"/>
        <v>0</v>
      </c>
      <c r="BX552" s="779">
        <f t="shared" si="6787"/>
        <v>0</v>
      </c>
      <c r="BY552" s="779">
        <f t="shared" si="6787"/>
        <v>0</v>
      </c>
      <c r="BZ552" s="779">
        <f t="shared" si="6787"/>
        <v>0</v>
      </c>
      <c r="CA552" s="779">
        <f t="shared" si="6787"/>
        <v>0</v>
      </c>
      <c r="CB552" s="779">
        <f t="shared" si="6787"/>
        <v>0</v>
      </c>
      <c r="CC552" s="779">
        <f t="shared" si="6787"/>
        <v>0</v>
      </c>
      <c r="CD552" s="779">
        <f t="shared" si="6787"/>
        <v>0</v>
      </c>
      <c r="CE552" s="779">
        <f t="shared" si="6787"/>
        <v>0</v>
      </c>
      <c r="CF552" s="779">
        <f t="shared" si="6787"/>
        <v>0</v>
      </c>
      <c r="CG552" s="779">
        <f t="shared" si="6787"/>
        <v>0</v>
      </c>
      <c r="CH552" s="779">
        <f t="shared" si="6787"/>
        <v>0</v>
      </c>
      <c r="CI552" s="779">
        <f t="shared" si="6787"/>
        <v>0</v>
      </c>
      <c r="CJ552" s="779">
        <f t="shared" si="6787"/>
        <v>0</v>
      </c>
      <c r="CK552" s="779">
        <f t="shared" si="6787"/>
        <v>0</v>
      </c>
      <c r="CL552" s="779">
        <f t="shared" si="6787"/>
        <v>0</v>
      </c>
      <c r="CM552" s="779">
        <f t="shared" si="6787"/>
        <v>0</v>
      </c>
      <c r="CN552" s="779">
        <f t="shared" si="6787"/>
        <v>0</v>
      </c>
      <c r="CO552" s="779">
        <f t="shared" si="6787"/>
        <v>0</v>
      </c>
      <c r="CP552" s="779">
        <f>+EK303+EK305</f>
        <v>0</v>
      </c>
      <c r="CR552" s="770"/>
      <c r="CS552" s="770"/>
      <c r="CT552" s="770"/>
      <c r="CU552" s="770"/>
      <c r="CV552" s="770"/>
      <c r="CW552" s="770"/>
      <c r="CX552" s="770"/>
      <c r="CY552" s="770"/>
      <c r="CZ552" s="770"/>
      <c r="DA552" s="770"/>
      <c r="DB552" s="770"/>
      <c r="DC552" s="770"/>
      <c r="DD552" s="770"/>
      <c r="DE552" s="770"/>
      <c r="DF552" s="770"/>
      <c r="DG552" s="770"/>
      <c r="DH552" s="770"/>
      <c r="DI552" s="770"/>
      <c r="DJ552" s="770"/>
      <c r="DK552" s="770"/>
      <c r="DL552" s="770"/>
      <c r="DM552" s="770"/>
      <c r="DN552" s="770"/>
      <c r="DO552" s="770"/>
      <c r="DP552" s="770"/>
      <c r="DQ552" s="770"/>
      <c r="DR552" s="770"/>
      <c r="DS552" s="770"/>
      <c r="DT552" s="770"/>
      <c r="DU552" s="770"/>
      <c r="DV552" s="770"/>
      <c r="DW552" s="770"/>
      <c r="DX552" s="770"/>
      <c r="DY552" s="770"/>
      <c r="DZ552" s="770"/>
      <c r="EA552" s="770"/>
      <c r="EB552" s="770"/>
      <c r="EC552" s="770"/>
      <c r="ED552" s="770"/>
      <c r="EE552" s="770"/>
      <c r="EF552" s="770"/>
      <c r="EG552" s="770"/>
      <c r="EH552" s="770"/>
      <c r="EI552" s="770"/>
      <c r="EJ552" s="770"/>
      <c r="EL552" s="1161"/>
    </row>
    <row r="553" spans="3:142" ht="13.2">
      <c r="C553" s="778">
        <v>21</v>
      </c>
      <c r="D553" s="772" t="s">
        <v>194</v>
      </c>
      <c r="AW553" s="779">
        <f t="shared" ref="AW553:BE553" si="6788">+CR90+CR95</f>
        <v>0</v>
      </c>
      <c r="AX553" s="779">
        <f t="shared" si="6788"/>
        <v>0</v>
      </c>
      <c r="AY553" s="779">
        <f t="shared" si="6788"/>
        <v>0</v>
      </c>
      <c r="AZ553" s="779">
        <f t="shared" si="6788"/>
        <v>0</v>
      </c>
      <c r="BA553" s="779">
        <f t="shared" si="6788"/>
        <v>0</v>
      </c>
      <c r="BB553" s="779">
        <f t="shared" si="6788"/>
        <v>0</v>
      </c>
      <c r="BC553" s="779">
        <f t="shared" si="6788"/>
        <v>0</v>
      </c>
      <c r="BD553" s="779">
        <f t="shared" si="6788"/>
        <v>0</v>
      </c>
      <c r="BE553" s="779">
        <f t="shared" si="6788"/>
        <v>0</v>
      </c>
      <c r="BO553" s="779">
        <f t="shared" ref="BO553:CP553" si="6789">+DJ90+DJ95</f>
        <v>0</v>
      </c>
      <c r="BP553" s="779">
        <f t="shared" si="6789"/>
        <v>0</v>
      </c>
      <c r="BQ553" s="779">
        <f t="shared" si="6789"/>
        <v>0</v>
      </c>
      <c r="BR553" s="779">
        <f t="shared" si="6789"/>
        <v>0</v>
      </c>
      <c r="BS553" s="779">
        <f t="shared" si="6789"/>
        <v>0</v>
      </c>
      <c r="BT553" s="779">
        <f t="shared" si="6789"/>
        <v>0</v>
      </c>
      <c r="BU553" s="779">
        <f t="shared" si="6789"/>
        <v>0</v>
      </c>
      <c r="BV553" s="779">
        <f t="shared" si="6789"/>
        <v>0</v>
      </c>
      <c r="BW553" s="779">
        <f t="shared" si="6789"/>
        <v>0</v>
      </c>
      <c r="BX553" s="779">
        <f t="shared" si="6789"/>
        <v>0</v>
      </c>
      <c r="BY553" s="779">
        <f t="shared" si="6789"/>
        <v>0</v>
      </c>
      <c r="BZ553" s="779">
        <f t="shared" si="6789"/>
        <v>0</v>
      </c>
      <c r="CA553" s="779">
        <f t="shared" si="6789"/>
        <v>0</v>
      </c>
      <c r="CB553" s="779">
        <f t="shared" si="6789"/>
        <v>0</v>
      </c>
      <c r="CC553" s="779">
        <f t="shared" si="6789"/>
        <v>0</v>
      </c>
      <c r="CD553" s="779">
        <f t="shared" si="6789"/>
        <v>0</v>
      </c>
      <c r="CE553" s="779">
        <f t="shared" si="6789"/>
        <v>0</v>
      </c>
      <c r="CF553" s="779">
        <f t="shared" si="6789"/>
        <v>0</v>
      </c>
      <c r="CG553" s="779">
        <f t="shared" si="6789"/>
        <v>0</v>
      </c>
      <c r="CH553" s="779">
        <f t="shared" si="6789"/>
        <v>0</v>
      </c>
      <c r="CI553" s="779">
        <f t="shared" si="6789"/>
        <v>0</v>
      </c>
      <c r="CJ553" s="779">
        <f t="shared" si="6789"/>
        <v>0</v>
      </c>
      <c r="CK553" s="779">
        <f t="shared" si="6789"/>
        <v>0</v>
      </c>
      <c r="CL553" s="779">
        <f t="shared" si="6789"/>
        <v>0</v>
      </c>
      <c r="CM553" s="779">
        <f t="shared" si="6789"/>
        <v>0</v>
      </c>
      <c r="CN553" s="779">
        <f t="shared" si="6789"/>
        <v>0</v>
      </c>
      <c r="CO553" s="779">
        <f t="shared" si="6789"/>
        <v>0</v>
      </c>
      <c r="CP553" s="779">
        <f t="shared" si="6789"/>
        <v>0</v>
      </c>
      <c r="CR553" s="770"/>
      <c r="CS553" s="770"/>
      <c r="CT553" s="770"/>
      <c r="CU553" s="770"/>
      <c r="CV553" s="770"/>
      <c r="CW553" s="770"/>
      <c r="CX553" s="770"/>
      <c r="CY553" s="770"/>
      <c r="CZ553" s="770"/>
      <c r="DA553" s="770"/>
      <c r="DB553" s="770"/>
      <c r="DC553" s="770"/>
      <c r="DD553" s="770"/>
      <c r="DE553" s="770"/>
      <c r="DF553" s="770"/>
      <c r="DG553" s="770"/>
      <c r="DH553" s="770"/>
      <c r="DI553" s="770"/>
      <c r="DJ553" s="770"/>
      <c r="DK553" s="770"/>
      <c r="DL553" s="770"/>
      <c r="DM553" s="770"/>
      <c r="DN553" s="770"/>
      <c r="DO553" s="770"/>
      <c r="DP553" s="770"/>
      <c r="DQ553" s="770"/>
      <c r="DR553" s="770"/>
      <c r="DS553" s="770"/>
      <c r="DT553" s="770"/>
      <c r="DU553" s="770"/>
      <c r="DV553" s="770"/>
      <c r="DW553" s="770"/>
      <c r="DX553" s="770"/>
      <c r="DY553" s="770"/>
      <c r="DZ553" s="770"/>
      <c r="EA553" s="770"/>
      <c r="EB553" s="770"/>
      <c r="EC553" s="770"/>
      <c r="ED553" s="770"/>
      <c r="EE553" s="770"/>
      <c r="EF553" s="770"/>
      <c r="EG553" s="770"/>
      <c r="EH553" s="770"/>
      <c r="EI553" s="770"/>
      <c r="EJ553" s="770"/>
      <c r="EL553" s="1161"/>
    </row>
    <row r="554" spans="3:142" ht="13.2">
      <c r="C554" s="778">
        <v>22</v>
      </c>
      <c r="D554" s="772" t="s">
        <v>195</v>
      </c>
      <c r="CP554" s="779"/>
      <c r="CR554" s="770"/>
      <c r="CS554" s="770"/>
      <c r="CT554" s="770"/>
      <c r="CU554" s="770"/>
      <c r="CV554" s="770"/>
      <c r="CW554" s="770"/>
      <c r="CX554" s="770"/>
      <c r="CY554" s="770"/>
      <c r="CZ554" s="770"/>
      <c r="DA554" s="770"/>
      <c r="DB554" s="770"/>
      <c r="DC554" s="770"/>
      <c r="DD554" s="770"/>
      <c r="DE554" s="770"/>
      <c r="DF554" s="770"/>
      <c r="DG554" s="770"/>
      <c r="DH554" s="770"/>
      <c r="DI554" s="770"/>
      <c r="DJ554" s="770"/>
      <c r="DK554" s="770"/>
      <c r="DL554" s="770"/>
      <c r="DM554" s="770"/>
      <c r="DN554" s="770"/>
      <c r="DO554" s="770"/>
      <c r="DP554" s="770"/>
      <c r="DQ554" s="770"/>
      <c r="DR554" s="770"/>
      <c r="DS554" s="770"/>
      <c r="DT554" s="770"/>
      <c r="DU554" s="770"/>
      <c r="DV554" s="770"/>
      <c r="DW554" s="770"/>
      <c r="DX554" s="770"/>
      <c r="DY554" s="770"/>
      <c r="DZ554" s="770"/>
      <c r="EA554" s="770"/>
      <c r="EB554" s="770"/>
      <c r="EC554" s="770"/>
      <c r="ED554" s="770"/>
      <c r="EE554" s="770"/>
      <c r="EF554" s="770"/>
      <c r="EG554" s="770"/>
      <c r="EH554" s="770"/>
      <c r="EI554" s="770"/>
      <c r="EJ554" s="770"/>
      <c r="EL554" s="1161"/>
    </row>
    <row r="555" spans="3:142" ht="13.2">
      <c r="C555" s="778">
        <v>23</v>
      </c>
      <c r="D555" s="772" t="s">
        <v>593</v>
      </c>
      <c r="AW555" s="779">
        <f t="shared" ref="AW555:BE555" si="6790">+CR92+CR99</f>
        <v>6650</v>
      </c>
      <c r="AX555" s="779">
        <f t="shared" si="6790"/>
        <v>4960.45</v>
      </c>
      <c r="AY555" s="779">
        <f t="shared" si="6790"/>
        <v>0</v>
      </c>
      <c r="AZ555" s="779">
        <f t="shared" si="6790"/>
        <v>0</v>
      </c>
      <c r="BA555" s="779">
        <f t="shared" si="6790"/>
        <v>0</v>
      </c>
      <c r="BB555" s="779">
        <f t="shared" si="6790"/>
        <v>0</v>
      </c>
      <c r="BC555" s="779">
        <f t="shared" si="6790"/>
        <v>0</v>
      </c>
      <c r="BD555" s="779">
        <f t="shared" si="6790"/>
        <v>842.55500000000006</v>
      </c>
      <c r="BE555" s="779">
        <f t="shared" si="6790"/>
        <v>12453.005000000001</v>
      </c>
      <c r="BF555" s="779">
        <f t="shared" ref="BF555:CP555" si="6791">+DA92+DA99+DA115</f>
        <v>18806.14</v>
      </c>
      <c r="BG555" s="779">
        <f t="shared" si="6791"/>
        <v>18631.25</v>
      </c>
      <c r="BH555" s="779">
        <f t="shared" si="6791"/>
        <v>0</v>
      </c>
      <c r="BI555" s="779">
        <f t="shared" si="6791"/>
        <v>0</v>
      </c>
      <c r="BJ555" s="779">
        <f t="shared" si="6791"/>
        <v>0</v>
      </c>
      <c r="BK555" s="779">
        <f t="shared" si="6791"/>
        <v>0</v>
      </c>
      <c r="BL555" s="779">
        <f t="shared" si="6791"/>
        <v>0</v>
      </c>
      <c r="BM555" s="779">
        <f t="shared" si="6791"/>
        <v>2382.7379380000002</v>
      </c>
      <c r="BN555" s="779">
        <f t="shared" si="6791"/>
        <v>39820.127938000005</v>
      </c>
      <c r="BO555" s="779">
        <f t="shared" si="6791"/>
        <v>0</v>
      </c>
      <c r="BP555" s="779">
        <f t="shared" si="6791"/>
        <v>0</v>
      </c>
      <c r="BQ555" s="779">
        <f t="shared" si="6791"/>
        <v>0</v>
      </c>
      <c r="BR555" s="779">
        <f t="shared" si="6791"/>
        <v>0</v>
      </c>
      <c r="BS555" s="779">
        <f t="shared" si="6791"/>
        <v>0</v>
      </c>
      <c r="BT555" s="779">
        <f t="shared" si="6791"/>
        <v>0</v>
      </c>
      <c r="BU555" s="779">
        <f t="shared" si="6791"/>
        <v>0</v>
      </c>
      <c r="BV555" s="779">
        <f t="shared" si="6791"/>
        <v>0</v>
      </c>
      <c r="BW555" s="779">
        <f t="shared" si="6791"/>
        <v>0</v>
      </c>
      <c r="BX555" s="779">
        <f t="shared" si="6791"/>
        <v>0</v>
      </c>
      <c r="BY555" s="779">
        <f t="shared" si="6791"/>
        <v>0</v>
      </c>
      <c r="BZ555" s="779">
        <f t="shared" si="6791"/>
        <v>0</v>
      </c>
      <c r="CA555" s="779">
        <f t="shared" si="6791"/>
        <v>0</v>
      </c>
      <c r="CB555" s="779">
        <f t="shared" si="6791"/>
        <v>0</v>
      </c>
      <c r="CC555" s="779">
        <f t="shared" si="6791"/>
        <v>0</v>
      </c>
      <c r="CD555" s="779">
        <f t="shared" si="6791"/>
        <v>0</v>
      </c>
      <c r="CE555" s="779">
        <f t="shared" si="6791"/>
        <v>0</v>
      </c>
      <c r="CF555" s="779">
        <f t="shared" si="6791"/>
        <v>0</v>
      </c>
      <c r="CG555" s="779">
        <f t="shared" si="6791"/>
        <v>0</v>
      </c>
      <c r="CH555" s="779">
        <f t="shared" si="6791"/>
        <v>0</v>
      </c>
      <c r="CI555" s="779">
        <f t="shared" si="6791"/>
        <v>0</v>
      </c>
      <c r="CJ555" s="779">
        <f t="shared" si="6791"/>
        <v>0</v>
      </c>
      <c r="CK555" s="779">
        <f t="shared" si="6791"/>
        <v>0</v>
      </c>
      <c r="CL555" s="779">
        <f t="shared" si="6791"/>
        <v>0</v>
      </c>
      <c r="CM555" s="779">
        <f t="shared" si="6791"/>
        <v>0</v>
      </c>
      <c r="CN555" s="779">
        <f t="shared" si="6791"/>
        <v>0</v>
      </c>
      <c r="CO555" s="779">
        <f t="shared" si="6791"/>
        <v>0</v>
      </c>
      <c r="CP555" s="779">
        <f t="shared" si="6791"/>
        <v>0</v>
      </c>
      <c r="CR555" s="770"/>
      <c r="CS555" s="770"/>
      <c r="CT555" s="770"/>
      <c r="CU555" s="770"/>
      <c r="CV555" s="770"/>
      <c r="CW555" s="770"/>
      <c r="CX555" s="770"/>
      <c r="CY555" s="770"/>
      <c r="CZ555" s="770"/>
      <c r="DA555" s="770"/>
      <c r="DB555" s="770"/>
      <c r="DC555" s="770"/>
      <c r="DD555" s="770"/>
      <c r="DE555" s="770"/>
      <c r="DF555" s="770"/>
      <c r="DG555" s="770"/>
      <c r="DH555" s="770"/>
      <c r="DI555" s="770"/>
      <c r="DJ555" s="770"/>
      <c r="DK555" s="770"/>
      <c r="DL555" s="770"/>
      <c r="DM555" s="770"/>
      <c r="DN555" s="770"/>
      <c r="DO555" s="770"/>
      <c r="DP555" s="770"/>
      <c r="DQ555" s="770"/>
      <c r="DR555" s="770"/>
      <c r="DS555" s="770"/>
      <c r="DT555" s="770"/>
      <c r="DU555" s="770"/>
      <c r="DV555" s="770"/>
      <c r="DW555" s="770"/>
      <c r="DX555" s="770"/>
      <c r="DY555" s="770"/>
      <c r="DZ555" s="770"/>
      <c r="EA555" s="770"/>
      <c r="EB555" s="770"/>
      <c r="EC555" s="770"/>
      <c r="ED555" s="770"/>
      <c r="EE555" s="770"/>
      <c r="EF555" s="770"/>
      <c r="EG555" s="770"/>
      <c r="EH555" s="770"/>
      <c r="EI555" s="770"/>
      <c r="EJ555" s="770"/>
      <c r="EL555" s="1161"/>
    </row>
    <row r="556" spans="3:142" ht="13.2">
      <c r="C556" s="778">
        <v>24</v>
      </c>
      <c r="D556" s="772" t="s">
        <v>594</v>
      </c>
      <c r="AW556" s="779">
        <f t="shared" ref="AW556:CP556" si="6792">+CR104+CR107</f>
        <v>5300</v>
      </c>
      <c r="AX556" s="779">
        <f t="shared" si="6792"/>
        <v>10741.666666666668</v>
      </c>
      <c r="AY556" s="779">
        <f t="shared" si="6792"/>
        <v>0</v>
      </c>
      <c r="AZ556" s="779">
        <f t="shared" si="6792"/>
        <v>0</v>
      </c>
      <c r="BA556" s="779">
        <f t="shared" si="6792"/>
        <v>0</v>
      </c>
      <c r="BB556" s="779">
        <f t="shared" si="6792"/>
        <v>0</v>
      </c>
      <c r="BC556" s="779">
        <f t="shared" si="6792"/>
        <v>0</v>
      </c>
      <c r="BD556" s="779">
        <f t="shared" si="6792"/>
        <v>671.51</v>
      </c>
      <c r="BE556" s="779">
        <f t="shared" si="6792"/>
        <v>16713.176666666666</v>
      </c>
      <c r="BF556" s="779">
        <f t="shared" si="6792"/>
        <v>0</v>
      </c>
      <c r="BG556" s="779">
        <f t="shared" si="6792"/>
        <v>0</v>
      </c>
      <c r="BH556" s="779">
        <f t="shared" si="6792"/>
        <v>0</v>
      </c>
      <c r="BI556" s="779">
        <f t="shared" si="6792"/>
        <v>0</v>
      </c>
      <c r="BJ556" s="779">
        <f t="shared" si="6792"/>
        <v>0</v>
      </c>
      <c r="BK556" s="779">
        <f t="shared" si="6792"/>
        <v>0</v>
      </c>
      <c r="BL556" s="779">
        <f t="shared" si="6792"/>
        <v>0</v>
      </c>
      <c r="BM556" s="779">
        <f t="shared" si="6792"/>
        <v>0</v>
      </c>
      <c r="BN556" s="779">
        <f t="shared" si="6792"/>
        <v>0</v>
      </c>
      <c r="BO556" s="779">
        <f t="shared" si="6792"/>
        <v>0</v>
      </c>
      <c r="BP556" s="779">
        <f t="shared" si="6792"/>
        <v>0</v>
      </c>
      <c r="BQ556" s="779">
        <f t="shared" si="6792"/>
        <v>0</v>
      </c>
      <c r="BR556" s="779">
        <f t="shared" si="6792"/>
        <v>0</v>
      </c>
      <c r="BS556" s="779">
        <f t="shared" si="6792"/>
        <v>0</v>
      </c>
      <c r="BT556" s="779">
        <f t="shared" si="6792"/>
        <v>0</v>
      </c>
      <c r="BU556" s="779">
        <f t="shared" si="6792"/>
        <v>0</v>
      </c>
      <c r="BV556" s="779">
        <f t="shared" si="6792"/>
        <v>0</v>
      </c>
      <c r="BW556" s="779">
        <f t="shared" si="6792"/>
        <v>0</v>
      </c>
      <c r="BX556" s="779">
        <f t="shared" si="6792"/>
        <v>0</v>
      </c>
      <c r="BY556" s="779">
        <f t="shared" si="6792"/>
        <v>0</v>
      </c>
      <c r="BZ556" s="779">
        <f t="shared" si="6792"/>
        <v>0</v>
      </c>
      <c r="CA556" s="779">
        <f t="shared" si="6792"/>
        <v>0</v>
      </c>
      <c r="CB556" s="779">
        <f t="shared" si="6792"/>
        <v>0</v>
      </c>
      <c r="CC556" s="779">
        <f t="shared" si="6792"/>
        <v>0</v>
      </c>
      <c r="CD556" s="779">
        <f t="shared" si="6792"/>
        <v>0</v>
      </c>
      <c r="CE556" s="779">
        <f t="shared" si="6792"/>
        <v>0</v>
      </c>
      <c r="CF556" s="779">
        <f t="shared" si="6792"/>
        <v>0</v>
      </c>
      <c r="CG556" s="779">
        <f t="shared" si="6792"/>
        <v>0</v>
      </c>
      <c r="CH556" s="779">
        <f t="shared" si="6792"/>
        <v>0</v>
      </c>
      <c r="CI556" s="779">
        <f t="shared" si="6792"/>
        <v>0</v>
      </c>
      <c r="CJ556" s="779">
        <f t="shared" si="6792"/>
        <v>0</v>
      </c>
      <c r="CK556" s="779">
        <f t="shared" si="6792"/>
        <v>0</v>
      </c>
      <c r="CL556" s="779">
        <f t="shared" si="6792"/>
        <v>0</v>
      </c>
      <c r="CM556" s="779">
        <f t="shared" si="6792"/>
        <v>0</v>
      </c>
      <c r="CN556" s="779">
        <f t="shared" si="6792"/>
        <v>0</v>
      </c>
      <c r="CO556" s="779">
        <f t="shared" si="6792"/>
        <v>0</v>
      </c>
      <c r="CP556" s="779">
        <f t="shared" si="6792"/>
        <v>0</v>
      </c>
      <c r="CR556" s="770"/>
      <c r="CS556" s="770"/>
      <c r="CT556" s="770"/>
      <c r="CU556" s="770"/>
      <c r="CV556" s="770"/>
      <c r="CW556" s="770"/>
      <c r="CX556" s="770"/>
      <c r="CY556" s="770"/>
      <c r="CZ556" s="770"/>
      <c r="DA556" s="770"/>
      <c r="DB556" s="770"/>
      <c r="DC556" s="770"/>
      <c r="DD556" s="770"/>
      <c r="DE556" s="770"/>
      <c r="DF556" s="770"/>
      <c r="DG556" s="770"/>
      <c r="DH556" s="770"/>
      <c r="DI556" s="770"/>
      <c r="DJ556" s="770"/>
      <c r="DK556" s="770"/>
      <c r="DL556" s="770"/>
      <c r="DM556" s="770"/>
      <c r="DN556" s="770"/>
      <c r="DO556" s="770"/>
      <c r="DP556" s="770"/>
      <c r="DQ556" s="770"/>
      <c r="DR556" s="770"/>
      <c r="DS556" s="770"/>
      <c r="DT556" s="770"/>
      <c r="DU556" s="770"/>
      <c r="DV556" s="770"/>
      <c r="DW556" s="770"/>
      <c r="DX556" s="770"/>
      <c r="DY556" s="770"/>
      <c r="DZ556" s="770"/>
      <c r="EA556" s="770"/>
      <c r="EB556" s="770"/>
      <c r="EC556" s="770"/>
      <c r="ED556" s="770"/>
      <c r="EE556" s="770"/>
      <c r="EF556" s="770"/>
      <c r="EG556" s="770"/>
      <c r="EH556" s="770"/>
      <c r="EI556" s="770"/>
      <c r="EJ556" s="770"/>
      <c r="EL556" s="1161"/>
    </row>
    <row r="557" spans="3:142" ht="13.2">
      <c r="C557" s="778">
        <v>25</v>
      </c>
      <c r="D557" s="772" t="s">
        <v>216</v>
      </c>
      <c r="CP557" s="779"/>
      <c r="CR557" s="770"/>
      <c r="CS557" s="770"/>
      <c r="CT557" s="770"/>
      <c r="CU557" s="770"/>
      <c r="CV557" s="770"/>
      <c r="CW557" s="770"/>
      <c r="CX557" s="770"/>
      <c r="CY557" s="770"/>
      <c r="CZ557" s="770"/>
      <c r="DA557" s="770"/>
      <c r="DB557" s="770"/>
      <c r="DC557" s="770"/>
      <c r="DD557" s="770"/>
      <c r="DE557" s="770"/>
      <c r="DF557" s="770"/>
      <c r="DG557" s="770"/>
      <c r="DH557" s="770"/>
      <c r="DI557" s="770"/>
      <c r="DJ557" s="770"/>
      <c r="DK557" s="770"/>
      <c r="DL557" s="770"/>
      <c r="DM557" s="770"/>
      <c r="DN557" s="770"/>
      <c r="DO557" s="770"/>
      <c r="DP557" s="770"/>
      <c r="DQ557" s="770"/>
      <c r="DR557" s="770"/>
      <c r="DS557" s="770"/>
      <c r="DT557" s="770"/>
      <c r="DU557" s="770"/>
      <c r="DV557" s="770"/>
      <c r="DW557" s="770"/>
      <c r="DX557" s="770"/>
      <c r="DY557" s="770"/>
      <c r="DZ557" s="770"/>
      <c r="EA557" s="770"/>
      <c r="EB557" s="770"/>
      <c r="EC557" s="770"/>
      <c r="ED557" s="770"/>
      <c r="EE557" s="770"/>
      <c r="EF557" s="770"/>
      <c r="EG557" s="770"/>
      <c r="EH557" s="770"/>
      <c r="EI557" s="770"/>
      <c r="EJ557" s="770"/>
      <c r="EL557" s="1161"/>
    </row>
    <row r="558" spans="3:142" ht="13.2">
      <c r="C558" s="778">
        <v>26</v>
      </c>
      <c r="D558" s="772" t="s">
        <v>595</v>
      </c>
      <c r="AW558" s="779">
        <f t="shared" ref="AW558:CP558" si="6793">+CR125</f>
        <v>0</v>
      </c>
      <c r="AX558" s="779">
        <f t="shared" si="6793"/>
        <v>0</v>
      </c>
      <c r="AY558" s="779">
        <f t="shared" si="6793"/>
        <v>0</v>
      </c>
      <c r="AZ558" s="779">
        <f t="shared" si="6793"/>
        <v>0</v>
      </c>
      <c r="BA558" s="779">
        <f t="shared" si="6793"/>
        <v>0</v>
      </c>
      <c r="BB558" s="779">
        <f t="shared" si="6793"/>
        <v>0</v>
      </c>
      <c r="BC558" s="779">
        <f t="shared" si="6793"/>
        <v>0</v>
      </c>
      <c r="BD558" s="779">
        <f t="shared" si="6793"/>
        <v>0</v>
      </c>
      <c r="BE558" s="779">
        <f t="shared" si="6793"/>
        <v>0</v>
      </c>
      <c r="BF558" s="779">
        <f t="shared" si="6793"/>
        <v>2001.14</v>
      </c>
      <c r="BG558" s="779">
        <f t="shared" si="6793"/>
        <v>9942.18</v>
      </c>
      <c r="BH558" s="779">
        <f t="shared" si="6793"/>
        <v>0</v>
      </c>
      <c r="BI558" s="779">
        <f t="shared" si="6793"/>
        <v>0</v>
      </c>
      <c r="BJ558" s="779">
        <f t="shared" si="6793"/>
        <v>0</v>
      </c>
      <c r="BK558" s="779">
        <f t="shared" si="6793"/>
        <v>0</v>
      </c>
      <c r="BL558" s="779">
        <f t="shared" si="6793"/>
        <v>0</v>
      </c>
      <c r="BM558" s="779">
        <f t="shared" si="6793"/>
        <v>253.54443800000001</v>
      </c>
      <c r="BN558" s="779">
        <f t="shared" si="6793"/>
        <v>12196.864438000001</v>
      </c>
      <c r="BO558" s="779">
        <f t="shared" si="6793"/>
        <v>0</v>
      </c>
      <c r="BP558" s="779">
        <f t="shared" si="6793"/>
        <v>0</v>
      </c>
      <c r="BQ558" s="779">
        <f t="shared" si="6793"/>
        <v>0</v>
      </c>
      <c r="BR558" s="779">
        <f t="shared" si="6793"/>
        <v>0</v>
      </c>
      <c r="BS558" s="779">
        <f t="shared" si="6793"/>
        <v>0</v>
      </c>
      <c r="BT558" s="779">
        <f t="shared" si="6793"/>
        <v>0</v>
      </c>
      <c r="BU558" s="779">
        <f t="shared" si="6793"/>
        <v>0</v>
      </c>
      <c r="BV558" s="779">
        <f t="shared" si="6793"/>
        <v>0</v>
      </c>
      <c r="BW558" s="779">
        <f t="shared" si="6793"/>
        <v>0</v>
      </c>
      <c r="BX558" s="779">
        <f t="shared" si="6793"/>
        <v>0</v>
      </c>
      <c r="BY558" s="779">
        <f t="shared" si="6793"/>
        <v>0</v>
      </c>
      <c r="BZ558" s="779">
        <f t="shared" si="6793"/>
        <v>0</v>
      </c>
      <c r="CA558" s="779">
        <f t="shared" si="6793"/>
        <v>0</v>
      </c>
      <c r="CB558" s="779">
        <f t="shared" si="6793"/>
        <v>0</v>
      </c>
      <c r="CC558" s="779">
        <f t="shared" si="6793"/>
        <v>0</v>
      </c>
      <c r="CD558" s="779">
        <f t="shared" si="6793"/>
        <v>0</v>
      </c>
      <c r="CE558" s="779">
        <f t="shared" si="6793"/>
        <v>0</v>
      </c>
      <c r="CF558" s="779">
        <f t="shared" si="6793"/>
        <v>0</v>
      </c>
      <c r="CG558" s="779">
        <f t="shared" si="6793"/>
        <v>0</v>
      </c>
      <c r="CH558" s="779">
        <f t="shared" si="6793"/>
        <v>0</v>
      </c>
      <c r="CI558" s="779">
        <f t="shared" si="6793"/>
        <v>0</v>
      </c>
      <c r="CJ558" s="779">
        <f t="shared" si="6793"/>
        <v>0</v>
      </c>
      <c r="CK558" s="779">
        <f t="shared" si="6793"/>
        <v>0</v>
      </c>
      <c r="CL558" s="779">
        <f t="shared" si="6793"/>
        <v>0</v>
      </c>
      <c r="CM558" s="779">
        <f t="shared" si="6793"/>
        <v>0</v>
      </c>
      <c r="CN558" s="779">
        <f t="shared" si="6793"/>
        <v>0</v>
      </c>
      <c r="CO558" s="779">
        <f t="shared" si="6793"/>
        <v>0</v>
      </c>
      <c r="CP558" s="779">
        <f t="shared" si="6793"/>
        <v>0</v>
      </c>
      <c r="CR558" s="770"/>
      <c r="CS558" s="770"/>
      <c r="CT558" s="770"/>
      <c r="CU558" s="770"/>
      <c r="CV558" s="770"/>
      <c r="CW558" s="770"/>
      <c r="CX558" s="770"/>
      <c r="CY558" s="770"/>
      <c r="CZ558" s="770"/>
      <c r="DA558" s="770"/>
      <c r="DB558" s="770"/>
      <c r="DC558" s="770"/>
      <c r="DD558" s="770"/>
      <c r="DE558" s="770"/>
      <c r="DF558" s="770"/>
      <c r="DG558" s="770"/>
      <c r="DH558" s="770"/>
      <c r="DI558" s="770"/>
      <c r="DJ558" s="770"/>
      <c r="DK558" s="770"/>
      <c r="DL558" s="770"/>
      <c r="DM558" s="770"/>
      <c r="DN558" s="770"/>
      <c r="DO558" s="770"/>
      <c r="DP558" s="770"/>
      <c r="DQ558" s="770"/>
      <c r="DR558" s="770"/>
      <c r="DS558" s="770"/>
      <c r="DT558" s="770"/>
      <c r="DU558" s="770"/>
      <c r="DV558" s="770"/>
      <c r="DW558" s="770"/>
      <c r="DX558" s="770"/>
      <c r="DY558" s="770"/>
      <c r="DZ558" s="770"/>
      <c r="EA558" s="770"/>
      <c r="EB558" s="770"/>
      <c r="EC558" s="770"/>
      <c r="ED558" s="770"/>
      <c r="EE558" s="770"/>
      <c r="EF558" s="770"/>
      <c r="EG558" s="770"/>
      <c r="EH558" s="770"/>
      <c r="EI558" s="770"/>
      <c r="EJ558" s="770"/>
      <c r="EL558" s="1161"/>
    </row>
    <row r="559" spans="3:142" ht="13.2">
      <c r="C559" s="778">
        <v>27</v>
      </c>
      <c r="D559" s="1096" t="s">
        <v>600</v>
      </c>
      <c r="AW559" s="779">
        <f t="shared" ref="AW559:CP559" si="6794">+CR128</f>
        <v>0</v>
      </c>
      <c r="AX559" s="779">
        <f t="shared" si="6794"/>
        <v>0</v>
      </c>
      <c r="AY559" s="779">
        <f t="shared" si="6794"/>
        <v>0</v>
      </c>
      <c r="AZ559" s="779">
        <f t="shared" si="6794"/>
        <v>0</v>
      </c>
      <c r="BA559" s="779">
        <f t="shared" si="6794"/>
        <v>0</v>
      </c>
      <c r="BB559" s="779">
        <f t="shared" si="6794"/>
        <v>0</v>
      </c>
      <c r="BC559" s="779">
        <f t="shared" si="6794"/>
        <v>0</v>
      </c>
      <c r="BD559" s="779">
        <f t="shared" si="6794"/>
        <v>0</v>
      </c>
      <c r="BE559" s="779">
        <f t="shared" si="6794"/>
        <v>0</v>
      </c>
      <c r="BF559" s="779">
        <f t="shared" si="6794"/>
        <v>3000</v>
      </c>
      <c r="BG559" s="779">
        <f t="shared" si="6794"/>
        <v>8437.5</v>
      </c>
      <c r="BH559" s="779">
        <f t="shared" si="6794"/>
        <v>0</v>
      </c>
      <c r="BI559" s="779">
        <f t="shared" si="6794"/>
        <v>0</v>
      </c>
      <c r="BJ559" s="779">
        <f t="shared" si="6794"/>
        <v>0</v>
      </c>
      <c r="BK559" s="779">
        <f t="shared" si="6794"/>
        <v>0</v>
      </c>
      <c r="BL559" s="779">
        <f t="shared" si="6794"/>
        <v>0</v>
      </c>
      <c r="BM559" s="779">
        <f t="shared" si="6794"/>
        <v>380.1</v>
      </c>
      <c r="BN559" s="779">
        <f t="shared" si="6794"/>
        <v>11817.6</v>
      </c>
      <c r="BO559" s="779">
        <f t="shared" si="6794"/>
        <v>0</v>
      </c>
      <c r="BP559" s="779">
        <f t="shared" si="6794"/>
        <v>0</v>
      </c>
      <c r="BQ559" s="779">
        <f t="shared" si="6794"/>
        <v>0</v>
      </c>
      <c r="BR559" s="779">
        <f t="shared" si="6794"/>
        <v>0</v>
      </c>
      <c r="BS559" s="779">
        <f t="shared" si="6794"/>
        <v>0</v>
      </c>
      <c r="BT559" s="779">
        <f t="shared" si="6794"/>
        <v>0</v>
      </c>
      <c r="BU559" s="779">
        <f t="shared" si="6794"/>
        <v>0</v>
      </c>
      <c r="BV559" s="779">
        <f t="shared" si="6794"/>
        <v>0</v>
      </c>
      <c r="BW559" s="779">
        <f t="shared" si="6794"/>
        <v>0</v>
      </c>
      <c r="BX559" s="779">
        <f t="shared" si="6794"/>
        <v>0</v>
      </c>
      <c r="BY559" s="779">
        <f t="shared" si="6794"/>
        <v>0</v>
      </c>
      <c r="BZ559" s="779">
        <f t="shared" si="6794"/>
        <v>0</v>
      </c>
      <c r="CA559" s="779">
        <f t="shared" si="6794"/>
        <v>0</v>
      </c>
      <c r="CB559" s="779">
        <f t="shared" si="6794"/>
        <v>0</v>
      </c>
      <c r="CC559" s="779">
        <f t="shared" si="6794"/>
        <v>0</v>
      </c>
      <c r="CD559" s="779">
        <f t="shared" si="6794"/>
        <v>0</v>
      </c>
      <c r="CE559" s="779">
        <f t="shared" si="6794"/>
        <v>0</v>
      </c>
      <c r="CF559" s="779">
        <f t="shared" si="6794"/>
        <v>0</v>
      </c>
      <c r="CG559" s="779">
        <f t="shared" si="6794"/>
        <v>0</v>
      </c>
      <c r="CH559" s="779">
        <f t="shared" si="6794"/>
        <v>0</v>
      </c>
      <c r="CI559" s="779">
        <f t="shared" si="6794"/>
        <v>0</v>
      </c>
      <c r="CJ559" s="779">
        <f t="shared" si="6794"/>
        <v>0</v>
      </c>
      <c r="CK559" s="779">
        <f t="shared" si="6794"/>
        <v>0</v>
      </c>
      <c r="CL559" s="779">
        <f t="shared" si="6794"/>
        <v>0</v>
      </c>
      <c r="CM559" s="779">
        <f t="shared" si="6794"/>
        <v>0</v>
      </c>
      <c r="CN559" s="779">
        <f t="shared" si="6794"/>
        <v>0</v>
      </c>
      <c r="CO559" s="779">
        <f t="shared" si="6794"/>
        <v>0</v>
      </c>
      <c r="CP559" s="779">
        <f t="shared" si="6794"/>
        <v>0</v>
      </c>
      <c r="CR559" s="770"/>
      <c r="CS559" s="770"/>
      <c r="CT559" s="770"/>
      <c r="CU559" s="770"/>
      <c r="CV559" s="770"/>
      <c r="CW559" s="770"/>
      <c r="CX559" s="770"/>
      <c r="CY559" s="770"/>
      <c r="CZ559" s="770"/>
      <c r="DA559" s="770"/>
      <c r="DB559" s="770"/>
      <c r="DC559" s="770"/>
      <c r="DD559" s="770"/>
      <c r="DE559" s="770"/>
      <c r="DF559" s="770"/>
      <c r="DG559" s="770"/>
      <c r="DH559" s="770"/>
      <c r="DI559" s="770"/>
      <c r="DJ559" s="770"/>
      <c r="DK559" s="770"/>
      <c r="DL559" s="770"/>
      <c r="DM559" s="770"/>
      <c r="DN559" s="770"/>
      <c r="DO559" s="770"/>
      <c r="DP559" s="770"/>
      <c r="DQ559" s="770"/>
      <c r="DR559" s="770"/>
      <c r="DS559" s="770"/>
      <c r="DT559" s="770"/>
      <c r="DU559" s="770"/>
      <c r="DV559" s="770"/>
      <c r="DW559" s="770"/>
      <c r="DX559" s="770"/>
      <c r="DY559" s="770"/>
      <c r="DZ559" s="770"/>
      <c r="EA559" s="770"/>
      <c r="EB559" s="770"/>
      <c r="EC559" s="770"/>
      <c r="ED559" s="770"/>
      <c r="EE559" s="770"/>
      <c r="EF559" s="770"/>
      <c r="EG559" s="770"/>
      <c r="EH559" s="770"/>
      <c r="EI559" s="770"/>
      <c r="EJ559" s="770"/>
      <c r="EL559" s="1161"/>
    </row>
    <row r="560" spans="3:142" ht="13.2">
      <c r="C560" s="778">
        <v>28</v>
      </c>
      <c r="D560" s="1096" t="s">
        <v>601</v>
      </c>
      <c r="AW560" s="779">
        <f t="shared" ref="AW560:CP560" si="6795">+CR135</f>
        <v>0</v>
      </c>
      <c r="AX560" s="779">
        <f t="shared" si="6795"/>
        <v>0</v>
      </c>
      <c r="AY560" s="779">
        <f t="shared" si="6795"/>
        <v>0</v>
      </c>
      <c r="AZ560" s="779">
        <f t="shared" si="6795"/>
        <v>0</v>
      </c>
      <c r="BA560" s="779">
        <f t="shared" si="6795"/>
        <v>0</v>
      </c>
      <c r="BB560" s="779">
        <f t="shared" si="6795"/>
        <v>0</v>
      </c>
      <c r="BC560" s="779">
        <f t="shared" si="6795"/>
        <v>0</v>
      </c>
      <c r="BD560" s="779">
        <f t="shared" si="6795"/>
        <v>0</v>
      </c>
      <c r="BE560" s="779">
        <f t="shared" si="6795"/>
        <v>0</v>
      </c>
      <c r="BF560" s="779">
        <f t="shared" si="6795"/>
        <v>0</v>
      </c>
      <c r="BG560" s="779">
        <f t="shared" si="6795"/>
        <v>0</v>
      </c>
      <c r="BH560" s="779">
        <f t="shared" si="6795"/>
        <v>0</v>
      </c>
      <c r="BI560" s="779">
        <f t="shared" si="6795"/>
        <v>0</v>
      </c>
      <c r="BJ560" s="779">
        <f t="shared" si="6795"/>
        <v>0</v>
      </c>
      <c r="BK560" s="779">
        <f t="shared" si="6795"/>
        <v>0</v>
      </c>
      <c r="BL560" s="779">
        <f t="shared" si="6795"/>
        <v>0</v>
      </c>
      <c r="BM560" s="779">
        <f t="shared" si="6795"/>
        <v>0</v>
      </c>
      <c r="BN560" s="779">
        <f t="shared" si="6795"/>
        <v>0</v>
      </c>
      <c r="BO560" s="779">
        <f t="shared" si="6795"/>
        <v>0</v>
      </c>
      <c r="BP560" s="779">
        <f t="shared" si="6795"/>
        <v>0</v>
      </c>
      <c r="BQ560" s="779">
        <f t="shared" si="6795"/>
        <v>0</v>
      </c>
      <c r="BR560" s="779">
        <f t="shared" si="6795"/>
        <v>0</v>
      </c>
      <c r="BS560" s="779">
        <f t="shared" si="6795"/>
        <v>0</v>
      </c>
      <c r="BT560" s="779">
        <f t="shared" si="6795"/>
        <v>0</v>
      </c>
      <c r="BU560" s="779">
        <f t="shared" si="6795"/>
        <v>0</v>
      </c>
      <c r="BV560" s="779">
        <f t="shared" si="6795"/>
        <v>0</v>
      </c>
      <c r="BW560" s="779">
        <f t="shared" si="6795"/>
        <v>0</v>
      </c>
      <c r="BX560" s="779">
        <f t="shared" si="6795"/>
        <v>0</v>
      </c>
      <c r="BY560" s="779">
        <f t="shared" si="6795"/>
        <v>0</v>
      </c>
      <c r="BZ560" s="779">
        <f t="shared" si="6795"/>
        <v>0</v>
      </c>
      <c r="CA560" s="779">
        <f t="shared" si="6795"/>
        <v>0</v>
      </c>
      <c r="CB560" s="779">
        <f t="shared" si="6795"/>
        <v>0</v>
      </c>
      <c r="CC560" s="779">
        <f t="shared" si="6795"/>
        <v>0</v>
      </c>
      <c r="CD560" s="779">
        <f t="shared" si="6795"/>
        <v>0</v>
      </c>
      <c r="CE560" s="779">
        <f t="shared" si="6795"/>
        <v>0</v>
      </c>
      <c r="CF560" s="779">
        <f t="shared" si="6795"/>
        <v>0</v>
      </c>
      <c r="CG560" s="779">
        <f t="shared" si="6795"/>
        <v>0</v>
      </c>
      <c r="CH560" s="779">
        <f t="shared" si="6795"/>
        <v>0</v>
      </c>
      <c r="CI560" s="779">
        <f t="shared" si="6795"/>
        <v>0</v>
      </c>
      <c r="CJ560" s="779">
        <f t="shared" si="6795"/>
        <v>0</v>
      </c>
      <c r="CK560" s="779">
        <f t="shared" si="6795"/>
        <v>0</v>
      </c>
      <c r="CL560" s="779">
        <f t="shared" si="6795"/>
        <v>0</v>
      </c>
      <c r="CM560" s="779">
        <f t="shared" si="6795"/>
        <v>0</v>
      </c>
      <c r="CN560" s="779">
        <f t="shared" si="6795"/>
        <v>0</v>
      </c>
      <c r="CO560" s="779">
        <f t="shared" si="6795"/>
        <v>0</v>
      </c>
      <c r="CP560" s="779">
        <f t="shared" si="6795"/>
        <v>0</v>
      </c>
      <c r="CR560" s="770"/>
      <c r="CS560" s="770"/>
      <c r="CT560" s="770"/>
      <c r="CU560" s="770"/>
      <c r="CV560" s="770"/>
      <c r="CW560" s="770"/>
      <c r="CX560" s="770"/>
      <c r="CY560" s="770"/>
      <c r="CZ560" s="770"/>
      <c r="DA560" s="770"/>
      <c r="DB560" s="770"/>
      <c r="DC560" s="770"/>
      <c r="DD560" s="770"/>
      <c r="DE560" s="770"/>
      <c r="DF560" s="770"/>
      <c r="DG560" s="770"/>
      <c r="DH560" s="770"/>
      <c r="DI560" s="770"/>
      <c r="DJ560" s="770"/>
      <c r="DK560" s="770"/>
      <c r="DL560" s="770"/>
      <c r="DM560" s="770"/>
      <c r="DN560" s="770"/>
      <c r="DO560" s="770"/>
      <c r="DP560" s="770"/>
      <c r="DQ560" s="770"/>
      <c r="DR560" s="770"/>
      <c r="DS560" s="770"/>
      <c r="DT560" s="770"/>
      <c r="DU560" s="770"/>
      <c r="DV560" s="770"/>
      <c r="DW560" s="770"/>
      <c r="DX560" s="770"/>
      <c r="DY560" s="770"/>
      <c r="DZ560" s="770"/>
      <c r="EA560" s="770"/>
      <c r="EB560" s="770"/>
      <c r="EC560" s="770"/>
      <c r="ED560" s="770"/>
      <c r="EE560" s="770"/>
      <c r="EF560" s="770"/>
      <c r="EG560" s="770"/>
      <c r="EH560" s="770"/>
      <c r="EI560" s="770"/>
      <c r="EJ560" s="770"/>
      <c r="EL560" s="1161"/>
    </row>
    <row r="561" spans="3:262" ht="13.2">
      <c r="C561" s="778">
        <v>29</v>
      </c>
      <c r="D561" s="1096" t="s">
        <v>602</v>
      </c>
      <c r="AW561" s="779">
        <f t="shared" ref="AW561:CP561" si="6796">+CR131</f>
        <v>0</v>
      </c>
      <c r="AX561" s="779">
        <f t="shared" si="6796"/>
        <v>0</v>
      </c>
      <c r="AY561" s="779">
        <f t="shared" si="6796"/>
        <v>0</v>
      </c>
      <c r="AZ561" s="779">
        <f t="shared" si="6796"/>
        <v>0</v>
      </c>
      <c r="BA561" s="779">
        <f t="shared" si="6796"/>
        <v>0</v>
      </c>
      <c r="BB561" s="779">
        <f t="shared" si="6796"/>
        <v>0</v>
      </c>
      <c r="BC561" s="779">
        <f t="shared" si="6796"/>
        <v>0</v>
      </c>
      <c r="BD561" s="779">
        <f t="shared" si="6796"/>
        <v>0</v>
      </c>
      <c r="BE561" s="779">
        <f t="shared" si="6796"/>
        <v>0</v>
      </c>
      <c r="BF561" s="779">
        <f t="shared" si="6796"/>
        <v>2001.14</v>
      </c>
      <c r="BG561" s="779">
        <f t="shared" si="6796"/>
        <v>4631.25</v>
      </c>
      <c r="BH561" s="779">
        <f t="shared" si="6796"/>
        <v>0</v>
      </c>
      <c r="BI561" s="779">
        <f t="shared" si="6796"/>
        <v>0</v>
      </c>
      <c r="BJ561" s="779">
        <f t="shared" si="6796"/>
        <v>0</v>
      </c>
      <c r="BK561" s="779">
        <f t="shared" si="6796"/>
        <v>0</v>
      </c>
      <c r="BL561" s="779">
        <f t="shared" si="6796"/>
        <v>0</v>
      </c>
      <c r="BM561" s="779">
        <f t="shared" si="6796"/>
        <v>253.54443800000001</v>
      </c>
      <c r="BN561" s="779">
        <f t="shared" si="6796"/>
        <v>6885.9344380000002</v>
      </c>
      <c r="BO561" s="779">
        <f t="shared" si="6796"/>
        <v>0</v>
      </c>
      <c r="BP561" s="779">
        <f t="shared" si="6796"/>
        <v>0</v>
      </c>
      <c r="BQ561" s="779">
        <f t="shared" si="6796"/>
        <v>0</v>
      </c>
      <c r="BR561" s="779">
        <f t="shared" si="6796"/>
        <v>0</v>
      </c>
      <c r="BS561" s="779">
        <f t="shared" si="6796"/>
        <v>0</v>
      </c>
      <c r="BT561" s="779">
        <f t="shared" si="6796"/>
        <v>0</v>
      </c>
      <c r="BU561" s="779">
        <f t="shared" si="6796"/>
        <v>0</v>
      </c>
      <c r="BV561" s="779">
        <f t="shared" si="6796"/>
        <v>0</v>
      </c>
      <c r="BW561" s="779">
        <f t="shared" si="6796"/>
        <v>0</v>
      </c>
      <c r="BX561" s="779">
        <f t="shared" si="6796"/>
        <v>0</v>
      </c>
      <c r="BY561" s="779">
        <f t="shared" si="6796"/>
        <v>0</v>
      </c>
      <c r="BZ561" s="779">
        <f t="shared" si="6796"/>
        <v>0</v>
      </c>
      <c r="CA561" s="779">
        <f t="shared" si="6796"/>
        <v>0</v>
      </c>
      <c r="CB561" s="779">
        <f t="shared" si="6796"/>
        <v>0</v>
      </c>
      <c r="CC561" s="779">
        <f t="shared" si="6796"/>
        <v>0</v>
      </c>
      <c r="CD561" s="779">
        <f t="shared" si="6796"/>
        <v>0</v>
      </c>
      <c r="CE561" s="779">
        <f t="shared" si="6796"/>
        <v>0</v>
      </c>
      <c r="CF561" s="779">
        <f t="shared" si="6796"/>
        <v>0</v>
      </c>
      <c r="CG561" s="779">
        <f t="shared" si="6796"/>
        <v>0</v>
      </c>
      <c r="CH561" s="779">
        <f t="shared" si="6796"/>
        <v>0</v>
      </c>
      <c r="CI561" s="779">
        <f t="shared" si="6796"/>
        <v>0</v>
      </c>
      <c r="CJ561" s="779">
        <f t="shared" si="6796"/>
        <v>0</v>
      </c>
      <c r="CK561" s="779">
        <f t="shared" si="6796"/>
        <v>0</v>
      </c>
      <c r="CL561" s="779">
        <f t="shared" si="6796"/>
        <v>0</v>
      </c>
      <c r="CM561" s="779">
        <f t="shared" si="6796"/>
        <v>0</v>
      </c>
      <c r="CN561" s="779">
        <f t="shared" si="6796"/>
        <v>0</v>
      </c>
      <c r="CO561" s="779">
        <f t="shared" si="6796"/>
        <v>0</v>
      </c>
      <c r="CP561" s="779">
        <f t="shared" si="6796"/>
        <v>0</v>
      </c>
    </row>
    <row r="562" spans="3:262" ht="13.2">
      <c r="C562" s="778">
        <v>30</v>
      </c>
      <c r="D562" s="1096" t="s">
        <v>603</v>
      </c>
      <c r="AW562" s="779">
        <f t="shared" ref="AW562:CP562" si="6797">+CR137</f>
        <v>0</v>
      </c>
      <c r="AX562" s="779">
        <f t="shared" si="6797"/>
        <v>0</v>
      </c>
      <c r="AY562" s="779">
        <f t="shared" si="6797"/>
        <v>0</v>
      </c>
      <c r="AZ562" s="779">
        <f t="shared" si="6797"/>
        <v>0</v>
      </c>
      <c r="BA562" s="779">
        <f t="shared" si="6797"/>
        <v>0</v>
      </c>
      <c r="BB562" s="779">
        <f t="shared" si="6797"/>
        <v>0</v>
      </c>
      <c r="BC562" s="779">
        <f t="shared" si="6797"/>
        <v>0</v>
      </c>
      <c r="BD562" s="779">
        <f t="shared" si="6797"/>
        <v>0</v>
      </c>
      <c r="BE562" s="779">
        <f t="shared" si="6797"/>
        <v>0</v>
      </c>
      <c r="BF562" s="779">
        <f t="shared" si="6797"/>
        <v>2001.14</v>
      </c>
      <c r="BG562" s="779">
        <f t="shared" si="6797"/>
        <v>1927.5</v>
      </c>
      <c r="BH562" s="779">
        <f t="shared" si="6797"/>
        <v>0</v>
      </c>
      <c r="BI562" s="779">
        <f t="shared" si="6797"/>
        <v>0</v>
      </c>
      <c r="BJ562" s="779">
        <f t="shared" si="6797"/>
        <v>0</v>
      </c>
      <c r="BK562" s="779">
        <f t="shared" si="6797"/>
        <v>0</v>
      </c>
      <c r="BL562" s="779">
        <f t="shared" si="6797"/>
        <v>0</v>
      </c>
      <c r="BM562" s="779">
        <f t="shared" si="6797"/>
        <v>253.54443800000001</v>
      </c>
      <c r="BN562" s="779">
        <f t="shared" si="6797"/>
        <v>4182.1844380000002</v>
      </c>
      <c r="BO562" s="779">
        <f t="shared" si="6797"/>
        <v>0</v>
      </c>
      <c r="BP562" s="779">
        <f t="shared" si="6797"/>
        <v>0</v>
      </c>
      <c r="BQ562" s="779">
        <f t="shared" si="6797"/>
        <v>0</v>
      </c>
      <c r="BR562" s="779">
        <f t="shared" si="6797"/>
        <v>0</v>
      </c>
      <c r="BS562" s="779">
        <f t="shared" si="6797"/>
        <v>0</v>
      </c>
      <c r="BT562" s="779">
        <f t="shared" si="6797"/>
        <v>0</v>
      </c>
      <c r="BU562" s="779">
        <f t="shared" si="6797"/>
        <v>0</v>
      </c>
      <c r="BV562" s="779">
        <f t="shared" si="6797"/>
        <v>0</v>
      </c>
      <c r="BW562" s="779">
        <f t="shared" si="6797"/>
        <v>0</v>
      </c>
      <c r="BX562" s="779">
        <f t="shared" si="6797"/>
        <v>0</v>
      </c>
      <c r="BY562" s="779">
        <f t="shared" si="6797"/>
        <v>0</v>
      </c>
      <c r="BZ562" s="779">
        <f t="shared" si="6797"/>
        <v>0</v>
      </c>
      <c r="CA562" s="779">
        <f t="shared" si="6797"/>
        <v>0</v>
      </c>
      <c r="CB562" s="779">
        <f t="shared" si="6797"/>
        <v>0</v>
      </c>
      <c r="CC562" s="779">
        <f t="shared" si="6797"/>
        <v>0</v>
      </c>
      <c r="CD562" s="779">
        <f t="shared" si="6797"/>
        <v>0</v>
      </c>
      <c r="CE562" s="779">
        <f t="shared" si="6797"/>
        <v>0</v>
      </c>
      <c r="CF562" s="779">
        <f t="shared" si="6797"/>
        <v>0</v>
      </c>
      <c r="CG562" s="779">
        <f t="shared" si="6797"/>
        <v>0</v>
      </c>
      <c r="CH562" s="779">
        <f t="shared" si="6797"/>
        <v>0</v>
      </c>
      <c r="CI562" s="779">
        <f t="shared" si="6797"/>
        <v>0</v>
      </c>
      <c r="CJ562" s="779">
        <f t="shared" si="6797"/>
        <v>0</v>
      </c>
      <c r="CK562" s="779">
        <f t="shared" si="6797"/>
        <v>0</v>
      </c>
      <c r="CL562" s="779">
        <f t="shared" si="6797"/>
        <v>0</v>
      </c>
      <c r="CM562" s="779">
        <f t="shared" si="6797"/>
        <v>0</v>
      </c>
      <c r="CN562" s="779">
        <f t="shared" si="6797"/>
        <v>0</v>
      </c>
      <c r="CO562" s="779">
        <f t="shared" si="6797"/>
        <v>0</v>
      </c>
      <c r="CP562" s="779">
        <f t="shared" si="6797"/>
        <v>0</v>
      </c>
    </row>
    <row r="563" spans="3:262" ht="13.2">
      <c r="C563" s="778">
        <v>31</v>
      </c>
      <c r="D563" s="1096" t="s">
        <v>604</v>
      </c>
      <c r="BF563" s="779">
        <v>0</v>
      </c>
      <c r="CP563" s="779"/>
    </row>
    <row r="564" spans="3:262" ht="13.2">
      <c r="C564" s="778">
        <v>32</v>
      </c>
      <c r="D564" s="1096" t="str">
        <f>+D517</f>
        <v>102- Ruta Mayorista Junior Nororiente</v>
      </c>
      <c r="BF564" s="779">
        <f t="shared" ref="BF564:BN564" si="6798">+DA142</f>
        <v>0</v>
      </c>
      <c r="BG564" s="779">
        <f t="shared" si="6798"/>
        <v>0</v>
      </c>
      <c r="BH564" s="779">
        <f t="shared" si="6798"/>
        <v>0</v>
      </c>
      <c r="BI564" s="779">
        <f t="shared" si="6798"/>
        <v>0</v>
      </c>
      <c r="BJ564" s="779">
        <f t="shared" si="6798"/>
        <v>0</v>
      </c>
      <c r="BK564" s="779">
        <f t="shared" si="6798"/>
        <v>0</v>
      </c>
      <c r="BL564" s="779">
        <f t="shared" si="6798"/>
        <v>0</v>
      </c>
      <c r="BM564" s="779">
        <f t="shared" si="6798"/>
        <v>0</v>
      </c>
      <c r="BN564" s="779">
        <f t="shared" si="6798"/>
        <v>0</v>
      </c>
      <c r="CP564" s="779"/>
    </row>
    <row r="565" spans="3:262" ht="13.2">
      <c r="C565" s="778">
        <v>33</v>
      </c>
      <c r="D565" s="772" t="s">
        <v>465</v>
      </c>
      <c r="CP565" s="779"/>
    </row>
    <row r="566" spans="3:262" ht="13.2">
      <c r="C566" s="778">
        <v>34</v>
      </c>
      <c r="D566" s="1096" t="s">
        <v>605</v>
      </c>
      <c r="AW566" s="779">
        <f t="shared" ref="AW566:CP566" si="6799">+CR146</f>
        <v>0</v>
      </c>
      <c r="AX566" s="779">
        <f t="shared" si="6799"/>
        <v>0</v>
      </c>
      <c r="AY566" s="779">
        <f t="shared" si="6799"/>
        <v>0</v>
      </c>
      <c r="AZ566" s="779">
        <f t="shared" si="6799"/>
        <v>0</v>
      </c>
      <c r="BA566" s="779">
        <f t="shared" si="6799"/>
        <v>0</v>
      </c>
      <c r="BB566" s="779">
        <f t="shared" si="6799"/>
        <v>0</v>
      </c>
      <c r="BC566" s="779">
        <f t="shared" si="6799"/>
        <v>0</v>
      </c>
      <c r="BD566" s="779">
        <f t="shared" si="6799"/>
        <v>0</v>
      </c>
      <c r="BE566" s="779">
        <f t="shared" si="6799"/>
        <v>0</v>
      </c>
      <c r="BF566" s="779">
        <f t="shared" si="6799"/>
        <v>2001.14</v>
      </c>
      <c r="BG566" s="779">
        <f t="shared" si="6799"/>
        <v>1283.75</v>
      </c>
      <c r="BH566" s="779">
        <f t="shared" si="6799"/>
        <v>0</v>
      </c>
      <c r="BI566" s="779">
        <f t="shared" si="6799"/>
        <v>0</v>
      </c>
      <c r="BJ566" s="779">
        <f t="shared" si="6799"/>
        <v>0</v>
      </c>
      <c r="BK566" s="779">
        <f t="shared" si="6799"/>
        <v>0</v>
      </c>
      <c r="BL566" s="779">
        <f t="shared" si="6799"/>
        <v>0</v>
      </c>
      <c r="BM566" s="779">
        <f t="shared" si="6799"/>
        <v>253.54443800000001</v>
      </c>
      <c r="BN566" s="779">
        <f t="shared" si="6799"/>
        <v>3538.4344380000002</v>
      </c>
      <c r="BO566" s="779">
        <f t="shared" si="6799"/>
        <v>0</v>
      </c>
      <c r="BP566" s="779">
        <f t="shared" si="6799"/>
        <v>0</v>
      </c>
      <c r="BQ566" s="779">
        <f t="shared" si="6799"/>
        <v>0</v>
      </c>
      <c r="BR566" s="779">
        <f t="shared" si="6799"/>
        <v>0</v>
      </c>
      <c r="BS566" s="779">
        <f t="shared" si="6799"/>
        <v>0</v>
      </c>
      <c r="BT566" s="779">
        <f t="shared" si="6799"/>
        <v>0</v>
      </c>
      <c r="BU566" s="779">
        <f t="shared" si="6799"/>
        <v>0</v>
      </c>
      <c r="BV566" s="779">
        <f t="shared" si="6799"/>
        <v>0</v>
      </c>
      <c r="BW566" s="779">
        <f t="shared" si="6799"/>
        <v>0</v>
      </c>
      <c r="BX566" s="779">
        <f t="shared" si="6799"/>
        <v>0</v>
      </c>
      <c r="BY566" s="779">
        <f t="shared" si="6799"/>
        <v>0</v>
      </c>
      <c r="BZ566" s="779">
        <f t="shared" si="6799"/>
        <v>0</v>
      </c>
      <c r="CA566" s="779">
        <f t="shared" si="6799"/>
        <v>0</v>
      </c>
      <c r="CB566" s="779">
        <f t="shared" si="6799"/>
        <v>0</v>
      </c>
      <c r="CC566" s="779">
        <f t="shared" si="6799"/>
        <v>0</v>
      </c>
      <c r="CD566" s="779">
        <f t="shared" si="6799"/>
        <v>0</v>
      </c>
      <c r="CE566" s="779">
        <f t="shared" si="6799"/>
        <v>0</v>
      </c>
      <c r="CF566" s="779">
        <f t="shared" si="6799"/>
        <v>0</v>
      </c>
      <c r="CG566" s="779">
        <f t="shared" si="6799"/>
        <v>0</v>
      </c>
      <c r="CH566" s="779">
        <f t="shared" si="6799"/>
        <v>0</v>
      </c>
      <c r="CI566" s="779">
        <f t="shared" si="6799"/>
        <v>0</v>
      </c>
      <c r="CJ566" s="779">
        <f t="shared" si="6799"/>
        <v>0</v>
      </c>
      <c r="CK566" s="779">
        <f t="shared" si="6799"/>
        <v>0</v>
      </c>
      <c r="CL566" s="779">
        <f t="shared" si="6799"/>
        <v>0</v>
      </c>
      <c r="CM566" s="779">
        <f t="shared" si="6799"/>
        <v>0</v>
      </c>
      <c r="CN566" s="779">
        <f t="shared" si="6799"/>
        <v>0</v>
      </c>
      <c r="CO566" s="779">
        <f t="shared" si="6799"/>
        <v>0</v>
      </c>
      <c r="CP566" s="779">
        <f t="shared" si="6799"/>
        <v>0</v>
      </c>
    </row>
    <row r="567" spans="3:262" ht="13.2">
      <c r="C567" s="778">
        <v>35</v>
      </c>
      <c r="D567" s="1096" t="s">
        <v>606</v>
      </c>
      <c r="AW567" s="779">
        <f t="shared" ref="AW567:CP567" si="6800">+CR149</f>
        <v>0</v>
      </c>
      <c r="AX567" s="779">
        <f t="shared" si="6800"/>
        <v>0</v>
      </c>
      <c r="AY567" s="779">
        <f t="shared" si="6800"/>
        <v>0</v>
      </c>
      <c r="AZ567" s="779">
        <f t="shared" si="6800"/>
        <v>0</v>
      </c>
      <c r="BA567" s="779">
        <f t="shared" si="6800"/>
        <v>0</v>
      </c>
      <c r="BB567" s="779">
        <f t="shared" si="6800"/>
        <v>0</v>
      </c>
      <c r="BC567" s="779">
        <f t="shared" si="6800"/>
        <v>0</v>
      </c>
      <c r="BD567" s="779">
        <f t="shared" si="6800"/>
        <v>0</v>
      </c>
      <c r="BE567" s="779">
        <f t="shared" si="6800"/>
        <v>0</v>
      </c>
      <c r="BF567" s="779">
        <f t="shared" si="6800"/>
        <v>2001.14</v>
      </c>
      <c r="BG567" s="779">
        <f t="shared" si="6800"/>
        <v>912.5</v>
      </c>
      <c r="BH567" s="779">
        <f t="shared" si="6800"/>
        <v>0</v>
      </c>
      <c r="BI567" s="779">
        <f t="shared" si="6800"/>
        <v>0</v>
      </c>
      <c r="BJ567" s="779">
        <f t="shared" si="6800"/>
        <v>0</v>
      </c>
      <c r="BK567" s="779">
        <f t="shared" si="6800"/>
        <v>0</v>
      </c>
      <c r="BL567" s="779">
        <f t="shared" si="6800"/>
        <v>0</v>
      </c>
      <c r="BM567" s="779">
        <f t="shared" si="6800"/>
        <v>253.54443800000001</v>
      </c>
      <c r="BN567" s="779">
        <f t="shared" si="6800"/>
        <v>3167.1844380000002</v>
      </c>
      <c r="BO567" s="779">
        <f t="shared" si="6800"/>
        <v>0</v>
      </c>
      <c r="BP567" s="779">
        <f t="shared" si="6800"/>
        <v>0</v>
      </c>
      <c r="BQ567" s="779">
        <f t="shared" si="6800"/>
        <v>0</v>
      </c>
      <c r="BR567" s="779">
        <f t="shared" si="6800"/>
        <v>0</v>
      </c>
      <c r="BS567" s="779">
        <f t="shared" si="6800"/>
        <v>0</v>
      </c>
      <c r="BT567" s="779">
        <f t="shared" si="6800"/>
        <v>0</v>
      </c>
      <c r="BU567" s="779">
        <f t="shared" si="6800"/>
        <v>0</v>
      </c>
      <c r="BV567" s="779">
        <f t="shared" si="6800"/>
        <v>0</v>
      </c>
      <c r="BW567" s="779">
        <f t="shared" si="6800"/>
        <v>0</v>
      </c>
      <c r="BX567" s="779">
        <f t="shared" si="6800"/>
        <v>0</v>
      </c>
      <c r="BY567" s="779">
        <f t="shared" si="6800"/>
        <v>0</v>
      </c>
      <c r="BZ567" s="779">
        <f t="shared" si="6800"/>
        <v>0</v>
      </c>
      <c r="CA567" s="779">
        <f t="shared" si="6800"/>
        <v>0</v>
      </c>
      <c r="CB567" s="779">
        <f t="shared" si="6800"/>
        <v>0</v>
      </c>
      <c r="CC567" s="779">
        <f t="shared" si="6800"/>
        <v>0</v>
      </c>
      <c r="CD567" s="779">
        <f t="shared" si="6800"/>
        <v>0</v>
      </c>
      <c r="CE567" s="779">
        <f t="shared" si="6800"/>
        <v>0</v>
      </c>
      <c r="CF567" s="779">
        <f t="shared" si="6800"/>
        <v>0</v>
      </c>
      <c r="CG567" s="779">
        <f t="shared" si="6800"/>
        <v>0</v>
      </c>
      <c r="CH567" s="779">
        <f t="shared" si="6800"/>
        <v>0</v>
      </c>
      <c r="CI567" s="779">
        <f t="shared" si="6800"/>
        <v>0</v>
      </c>
      <c r="CJ567" s="779">
        <f t="shared" si="6800"/>
        <v>0</v>
      </c>
      <c r="CK567" s="779">
        <f t="shared" si="6800"/>
        <v>0</v>
      </c>
      <c r="CL567" s="779">
        <f t="shared" si="6800"/>
        <v>0</v>
      </c>
      <c r="CM567" s="779">
        <f t="shared" si="6800"/>
        <v>0</v>
      </c>
      <c r="CN567" s="779">
        <f t="shared" si="6800"/>
        <v>0</v>
      </c>
      <c r="CO567" s="779">
        <f t="shared" si="6800"/>
        <v>0</v>
      </c>
      <c r="CP567" s="779">
        <f t="shared" si="6800"/>
        <v>0</v>
      </c>
    </row>
    <row r="568" spans="3:262" ht="13.2">
      <c r="C568" s="778">
        <v>36</v>
      </c>
      <c r="D568" s="1096" t="s">
        <v>264</v>
      </c>
      <c r="AW568" s="779">
        <f t="shared" ref="AW568:BE568" si="6801">+AW165</f>
        <v>7750</v>
      </c>
      <c r="AX568" s="779">
        <f t="shared" si="6801"/>
        <v>2250</v>
      </c>
      <c r="AY568" s="779">
        <f t="shared" si="6801"/>
        <v>0</v>
      </c>
      <c r="AZ568" s="779">
        <f t="shared" si="6801"/>
        <v>0</v>
      </c>
      <c r="BA568" s="779">
        <f t="shared" si="6801"/>
        <v>0</v>
      </c>
      <c r="BB568" s="779">
        <f t="shared" si="6801"/>
        <v>0</v>
      </c>
      <c r="BC568" s="779">
        <f t="shared" si="6801"/>
        <v>0</v>
      </c>
      <c r="BD568" s="779">
        <f t="shared" si="6801"/>
        <v>981.92500000000007</v>
      </c>
      <c r="BE568" s="779">
        <f t="shared" si="6801"/>
        <v>10981.924999999999</v>
      </c>
      <c r="CP568" s="779"/>
    </row>
    <row r="569" spans="3:262" ht="13.2">
      <c r="C569" s="778">
        <v>37</v>
      </c>
      <c r="D569" s="1096" t="s">
        <v>415</v>
      </c>
      <c r="AW569" s="779">
        <f t="shared" ref="AW569:BE569" si="6802">+CR169</f>
        <v>0</v>
      </c>
      <c r="AX569" s="779">
        <f t="shared" si="6802"/>
        <v>0</v>
      </c>
      <c r="AY569" s="779">
        <f t="shared" si="6802"/>
        <v>0</v>
      </c>
      <c r="AZ569" s="779">
        <f t="shared" si="6802"/>
        <v>0</v>
      </c>
      <c r="BA569" s="779">
        <f t="shared" si="6802"/>
        <v>0</v>
      </c>
      <c r="BB569" s="779">
        <f t="shared" si="6802"/>
        <v>0</v>
      </c>
      <c r="BC569" s="779">
        <f t="shared" si="6802"/>
        <v>0</v>
      </c>
      <c r="BD569" s="779">
        <f t="shared" si="6802"/>
        <v>0</v>
      </c>
      <c r="BE569" s="779">
        <f t="shared" si="6802"/>
        <v>0</v>
      </c>
      <c r="BF569" s="779">
        <f t="shared" ref="BF569:CO569" si="6803">+DA169+DA165</f>
        <v>15626.14</v>
      </c>
      <c r="BG569" s="779">
        <f t="shared" si="6803"/>
        <v>5500</v>
      </c>
      <c r="BH569" s="779">
        <f t="shared" si="6803"/>
        <v>0</v>
      </c>
      <c r="BI569" s="779">
        <f t="shared" si="6803"/>
        <v>0</v>
      </c>
      <c r="BJ569" s="779">
        <f t="shared" si="6803"/>
        <v>0</v>
      </c>
      <c r="BK569" s="779">
        <f t="shared" si="6803"/>
        <v>0</v>
      </c>
      <c r="BL569" s="779">
        <f t="shared" si="6803"/>
        <v>0</v>
      </c>
      <c r="BM569" s="779">
        <f t="shared" si="6803"/>
        <v>1979.8319380000003</v>
      </c>
      <c r="BN569" s="779">
        <f t="shared" si="6803"/>
        <v>23105.971938000002</v>
      </c>
      <c r="BO569" s="779">
        <f t="shared" si="6803"/>
        <v>0</v>
      </c>
      <c r="BP569" s="779">
        <f t="shared" si="6803"/>
        <v>0</v>
      </c>
      <c r="BQ569" s="779">
        <f t="shared" si="6803"/>
        <v>0</v>
      </c>
      <c r="BR569" s="779">
        <f t="shared" si="6803"/>
        <v>0</v>
      </c>
      <c r="BS569" s="779">
        <f t="shared" si="6803"/>
        <v>0</v>
      </c>
      <c r="BT569" s="779">
        <f t="shared" si="6803"/>
        <v>0</v>
      </c>
      <c r="BU569" s="779">
        <f t="shared" si="6803"/>
        <v>0</v>
      </c>
      <c r="BV569" s="779">
        <f t="shared" si="6803"/>
        <v>0</v>
      </c>
      <c r="BW569" s="779">
        <f t="shared" si="6803"/>
        <v>0</v>
      </c>
      <c r="BX569" s="779">
        <f t="shared" si="6803"/>
        <v>0</v>
      </c>
      <c r="BY569" s="779">
        <f t="shared" si="6803"/>
        <v>0</v>
      </c>
      <c r="BZ569" s="779">
        <f t="shared" si="6803"/>
        <v>0</v>
      </c>
      <c r="CA569" s="779">
        <f t="shared" si="6803"/>
        <v>0</v>
      </c>
      <c r="CB569" s="779">
        <f t="shared" si="6803"/>
        <v>0</v>
      </c>
      <c r="CC569" s="779">
        <f t="shared" si="6803"/>
        <v>0</v>
      </c>
      <c r="CD569" s="779">
        <f t="shared" si="6803"/>
        <v>0</v>
      </c>
      <c r="CE569" s="779">
        <f t="shared" si="6803"/>
        <v>0</v>
      </c>
      <c r="CF569" s="779">
        <f t="shared" si="6803"/>
        <v>0</v>
      </c>
      <c r="CG569" s="779">
        <f t="shared" si="6803"/>
        <v>0</v>
      </c>
      <c r="CH569" s="779">
        <f t="shared" si="6803"/>
        <v>0</v>
      </c>
      <c r="CI569" s="779">
        <f t="shared" si="6803"/>
        <v>0</v>
      </c>
      <c r="CJ569" s="779">
        <f t="shared" si="6803"/>
        <v>0</v>
      </c>
      <c r="CK569" s="779">
        <f t="shared" si="6803"/>
        <v>0</v>
      </c>
      <c r="CL569" s="779">
        <f t="shared" si="6803"/>
        <v>0</v>
      </c>
      <c r="CM569" s="779">
        <f t="shared" si="6803"/>
        <v>0</v>
      </c>
      <c r="CN569" s="779">
        <f t="shared" si="6803"/>
        <v>0</v>
      </c>
      <c r="CO569" s="779">
        <f t="shared" si="6803"/>
        <v>0</v>
      </c>
      <c r="CP569" s="779">
        <f>+EK169</f>
        <v>0</v>
      </c>
    </row>
    <row r="570" spans="3:262" ht="13.2">
      <c r="C570" s="778">
        <v>38</v>
      </c>
      <c r="D570" s="772" t="s">
        <v>596</v>
      </c>
      <c r="CP570" s="779"/>
    </row>
    <row r="571" spans="3:262" ht="13.2">
      <c r="C571" s="778">
        <v>39</v>
      </c>
      <c r="D571" s="1096" t="s">
        <v>607</v>
      </c>
      <c r="AW571" s="779">
        <f t="shared" ref="AW571:CP571" si="6804">+CR112</f>
        <v>0</v>
      </c>
      <c r="AX571" s="779">
        <f t="shared" si="6804"/>
        <v>0</v>
      </c>
      <c r="AY571" s="779">
        <f t="shared" si="6804"/>
        <v>0</v>
      </c>
      <c r="AZ571" s="779">
        <f t="shared" si="6804"/>
        <v>0</v>
      </c>
      <c r="BA571" s="779">
        <f t="shared" si="6804"/>
        <v>0</v>
      </c>
      <c r="BB571" s="779">
        <f t="shared" si="6804"/>
        <v>0</v>
      </c>
      <c r="BC571" s="779">
        <f t="shared" si="6804"/>
        <v>0</v>
      </c>
      <c r="BD571" s="779">
        <f t="shared" si="6804"/>
        <v>0</v>
      </c>
      <c r="BE571" s="779">
        <f t="shared" si="6804"/>
        <v>0</v>
      </c>
      <c r="BF571" s="779">
        <f t="shared" si="6804"/>
        <v>0</v>
      </c>
      <c r="BG571" s="779">
        <f t="shared" si="6804"/>
        <v>0</v>
      </c>
      <c r="BH571" s="779">
        <f t="shared" si="6804"/>
        <v>0</v>
      </c>
      <c r="BI571" s="779">
        <f t="shared" si="6804"/>
        <v>0</v>
      </c>
      <c r="BJ571" s="779">
        <f t="shared" si="6804"/>
        <v>0</v>
      </c>
      <c r="BK571" s="779">
        <f t="shared" si="6804"/>
        <v>0</v>
      </c>
      <c r="BL571" s="779">
        <f t="shared" si="6804"/>
        <v>0</v>
      </c>
      <c r="BM571" s="779">
        <f t="shared" si="6804"/>
        <v>0</v>
      </c>
      <c r="BN571" s="779">
        <f t="shared" si="6804"/>
        <v>0</v>
      </c>
      <c r="BO571" s="779">
        <f t="shared" si="6804"/>
        <v>0</v>
      </c>
      <c r="BP571" s="779">
        <f t="shared" si="6804"/>
        <v>0</v>
      </c>
      <c r="BQ571" s="779">
        <f t="shared" si="6804"/>
        <v>0</v>
      </c>
      <c r="BR571" s="779">
        <f t="shared" si="6804"/>
        <v>0</v>
      </c>
      <c r="BS571" s="779">
        <f t="shared" si="6804"/>
        <v>0</v>
      </c>
      <c r="BT571" s="779">
        <f t="shared" si="6804"/>
        <v>0</v>
      </c>
      <c r="BU571" s="779">
        <f t="shared" si="6804"/>
        <v>0</v>
      </c>
      <c r="BV571" s="779">
        <f t="shared" si="6804"/>
        <v>0</v>
      </c>
      <c r="BW571" s="779">
        <f t="shared" si="6804"/>
        <v>0</v>
      </c>
      <c r="BX571" s="779">
        <f t="shared" si="6804"/>
        <v>0</v>
      </c>
      <c r="BY571" s="779">
        <f t="shared" si="6804"/>
        <v>0</v>
      </c>
      <c r="BZ571" s="779">
        <f t="shared" si="6804"/>
        <v>0</v>
      </c>
      <c r="CA571" s="779">
        <f t="shared" si="6804"/>
        <v>0</v>
      </c>
      <c r="CB571" s="779">
        <f t="shared" si="6804"/>
        <v>0</v>
      </c>
      <c r="CC571" s="779">
        <f t="shared" si="6804"/>
        <v>0</v>
      </c>
      <c r="CD571" s="779">
        <f t="shared" si="6804"/>
        <v>0</v>
      </c>
      <c r="CE571" s="779">
        <f t="shared" si="6804"/>
        <v>0</v>
      </c>
      <c r="CF571" s="779">
        <f t="shared" si="6804"/>
        <v>0</v>
      </c>
      <c r="CG571" s="779">
        <f t="shared" si="6804"/>
        <v>0</v>
      </c>
      <c r="CH571" s="779">
        <f t="shared" si="6804"/>
        <v>0</v>
      </c>
      <c r="CI571" s="779">
        <f t="shared" si="6804"/>
        <v>0</v>
      </c>
      <c r="CJ571" s="779">
        <f t="shared" si="6804"/>
        <v>0</v>
      </c>
      <c r="CK571" s="779">
        <f t="shared" si="6804"/>
        <v>0</v>
      </c>
      <c r="CL571" s="779">
        <f t="shared" si="6804"/>
        <v>0</v>
      </c>
      <c r="CM571" s="779">
        <f t="shared" si="6804"/>
        <v>0</v>
      </c>
      <c r="CN571" s="779">
        <f t="shared" si="6804"/>
        <v>0</v>
      </c>
      <c r="CO571" s="779">
        <f t="shared" si="6804"/>
        <v>0</v>
      </c>
      <c r="CP571" s="779">
        <f t="shared" si="6804"/>
        <v>0</v>
      </c>
    </row>
    <row r="572" spans="3:262" ht="13.2">
      <c r="C572" s="778">
        <v>40</v>
      </c>
      <c r="D572" s="1096" t="s">
        <v>597</v>
      </c>
      <c r="AW572" s="779">
        <f t="shared" ref="AW572:CP572" si="6805">+CR119</f>
        <v>0</v>
      </c>
      <c r="AX572" s="779">
        <f t="shared" si="6805"/>
        <v>0</v>
      </c>
      <c r="AY572" s="779">
        <f t="shared" si="6805"/>
        <v>0</v>
      </c>
      <c r="AZ572" s="779">
        <f t="shared" si="6805"/>
        <v>0</v>
      </c>
      <c r="BA572" s="779">
        <f t="shared" si="6805"/>
        <v>0</v>
      </c>
      <c r="BB572" s="779">
        <f t="shared" si="6805"/>
        <v>0</v>
      </c>
      <c r="BC572" s="779">
        <f t="shared" si="6805"/>
        <v>0</v>
      </c>
      <c r="BD572" s="779">
        <f t="shared" si="6805"/>
        <v>0</v>
      </c>
      <c r="BE572" s="779">
        <f t="shared" si="6805"/>
        <v>0</v>
      </c>
      <c r="BF572" s="779">
        <f t="shared" si="6805"/>
        <v>2001.14</v>
      </c>
      <c r="BG572" s="779">
        <f t="shared" si="6805"/>
        <v>1536.25</v>
      </c>
      <c r="BH572" s="779">
        <f t="shared" si="6805"/>
        <v>0</v>
      </c>
      <c r="BI572" s="779">
        <f t="shared" si="6805"/>
        <v>0</v>
      </c>
      <c r="BJ572" s="779">
        <f t="shared" si="6805"/>
        <v>0</v>
      </c>
      <c r="BK572" s="779">
        <f t="shared" si="6805"/>
        <v>0</v>
      </c>
      <c r="BL572" s="779">
        <f t="shared" si="6805"/>
        <v>0</v>
      </c>
      <c r="BM572" s="779">
        <f t="shared" si="6805"/>
        <v>253.54443800000001</v>
      </c>
      <c r="BN572" s="779">
        <f t="shared" si="6805"/>
        <v>3790.9344380000002</v>
      </c>
      <c r="BO572" s="779">
        <f t="shared" si="6805"/>
        <v>1600.912</v>
      </c>
      <c r="BP572" s="779">
        <f t="shared" si="6805"/>
        <v>100</v>
      </c>
      <c r="BQ572" s="779">
        <f t="shared" si="6805"/>
        <v>0</v>
      </c>
      <c r="BR572" s="779">
        <f t="shared" si="6805"/>
        <v>0</v>
      </c>
      <c r="BS572" s="779">
        <f t="shared" si="6805"/>
        <v>0</v>
      </c>
      <c r="BT572" s="779">
        <f t="shared" si="6805"/>
        <v>0</v>
      </c>
      <c r="BU572" s="779">
        <f t="shared" si="6805"/>
        <v>0</v>
      </c>
      <c r="BV572" s="779">
        <f t="shared" si="6805"/>
        <v>202.83555040000002</v>
      </c>
      <c r="BW572" s="779">
        <f t="shared" si="6805"/>
        <v>1903.7475504000001</v>
      </c>
      <c r="BX572" s="779">
        <f t="shared" si="6805"/>
        <v>0</v>
      </c>
      <c r="BY572" s="779">
        <f t="shared" si="6805"/>
        <v>0</v>
      </c>
      <c r="BZ572" s="779">
        <f t="shared" si="6805"/>
        <v>0</v>
      </c>
      <c r="CA572" s="779">
        <f t="shared" si="6805"/>
        <v>0</v>
      </c>
      <c r="CB572" s="779">
        <f t="shared" si="6805"/>
        <v>0</v>
      </c>
      <c r="CC572" s="779">
        <f t="shared" si="6805"/>
        <v>0</v>
      </c>
      <c r="CD572" s="779">
        <f t="shared" si="6805"/>
        <v>0</v>
      </c>
      <c r="CE572" s="779">
        <f t="shared" si="6805"/>
        <v>0</v>
      </c>
      <c r="CF572" s="779">
        <f t="shared" si="6805"/>
        <v>0</v>
      </c>
      <c r="CG572" s="779">
        <f t="shared" si="6805"/>
        <v>0</v>
      </c>
      <c r="CH572" s="779">
        <f t="shared" si="6805"/>
        <v>0</v>
      </c>
      <c r="CI572" s="779">
        <f t="shared" si="6805"/>
        <v>0</v>
      </c>
      <c r="CJ572" s="779">
        <f t="shared" si="6805"/>
        <v>0</v>
      </c>
      <c r="CK572" s="779">
        <f t="shared" si="6805"/>
        <v>0</v>
      </c>
      <c r="CL572" s="779">
        <f t="shared" si="6805"/>
        <v>0</v>
      </c>
      <c r="CM572" s="779">
        <f t="shared" si="6805"/>
        <v>0</v>
      </c>
      <c r="CN572" s="779">
        <f t="shared" si="6805"/>
        <v>0</v>
      </c>
      <c r="CO572" s="779">
        <f t="shared" si="6805"/>
        <v>0</v>
      </c>
      <c r="CP572" s="779">
        <f t="shared" si="6805"/>
        <v>0</v>
      </c>
    </row>
    <row r="573" spans="3:262" ht="13.8" thickBot="1">
      <c r="D573" s="1098" t="s">
        <v>298</v>
      </c>
      <c r="E573" s="1097"/>
      <c r="F573" s="1099"/>
      <c r="G573" s="1099"/>
      <c r="H573" s="1099"/>
      <c r="I573" s="1099"/>
      <c r="J573" s="1100"/>
      <c r="K573" s="1100"/>
      <c r="L573" s="1100"/>
      <c r="M573" s="1100"/>
      <c r="N573" s="1100"/>
      <c r="O573" s="1100"/>
      <c r="P573" s="1099"/>
      <c r="Q573" s="1099"/>
      <c r="R573" s="1099"/>
      <c r="S573" s="1099"/>
      <c r="T573" s="1099"/>
      <c r="U573" s="1099"/>
      <c r="V573" s="1099"/>
      <c r="W573" s="1099"/>
      <c r="X573" s="1099"/>
      <c r="Y573" s="1099"/>
      <c r="Z573" s="1099"/>
      <c r="AA573" s="1099"/>
      <c r="AB573" s="1099"/>
      <c r="AC573" s="1099"/>
      <c r="AD573" s="1099"/>
      <c r="AE573" s="1099"/>
      <c r="AF573" s="1099"/>
      <c r="AG573" s="887"/>
      <c r="AH573" s="887"/>
      <c r="AI573" s="887"/>
      <c r="AJ573" s="887"/>
      <c r="AK573" s="1099"/>
      <c r="AL573" s="1099"/>
      <c r="AM573" s="1099"/>
      <c r="AN573" s="1099"/>
      <c r="AO573" s="1099"/>
      <c r="AP573" s="1099"/>
      <c r="AQ573" s="1099"/>
      <c r="AR573" s="1099"/>
      <c r="AS573" s="1099"/>
      <c r="AT573" s="1099"/>
      <c r="AU573" s="1099"/>
      <c r="AV573" s="1097"/>
      <c r="AW573" s="1101">
        <f>SUM(AW533:AW572)</f>
        <v>81099.674999999988</v>
      </c>
      <c r="AX573" s="1101">
        <f>SUM(AX533:AX572)</f>
        <v>38508.826666666668</v>
      </c>
      <c r="AY573" s="1101">
        <f t="shared" ref="AY573:CO573" si="6806">SUM(AY533:AY572)</f>
        <v>0</v>
      </c>
      <c r="AZ573" s="1101">
        <f t="shared" si="6806"/>
        <v>0</v>
      </c>
      <c r="BA573" s="1101">
        <f t="shared" si="6806"/>
        <v>0</v>
      </c>
      <c r="BB573" s="1101">
        <f t="shared" si="6806"/>
        <v>0</v>
      </c>
      <c r="BC573" s="1101">
        <f t="shared" si="6806"/>
        <v>0</v>
      </c>
      <c r="BD573" s="1101">
        <f t="shared" si="6806"/>
        <v>10275.3288225</v>
      </c>
      <c r="BE573" s="1101">
        <f t="shared" si="6806"/>
        <v>129883.83048916668</v>
      </c>
      <c r="BF573" s="1101">
        <f>SUM(BF533:BF572)</f>
        <v>89890.51466666667</v>
      </c>
      <c r="BG573" s="1101">
        <f t="shared" si="6806"/>
        <v>67921.791666666657</v>
      </c>
      <c r="BH573" s="1101">
        <f t="shared" si="6806"/>
        <v>0</v>
      </c>
      <c r="BI573" s="1101">
        <f t="shared" si="6806"/>
        <v>0</v>
      </c>
      <c r="BJ573" s="1101">
        <f t="shared" si="6806"/>
        <v>0</v>
      </c>
      <c r="BK573" s="1101">
        <f t="shared" si="6806"/>
        <v>0</v>
      </c>
      <c r="BL573" s="1101">
        <f t="shared" si="6806"/>
        <v>0</v>
      </c>
      <c r="BM573" s="1101">
        <f t="shared" si="6806"/>
        <v>11389.128208266673</v>
      </c>
      <c r="BN573" s="1101">
        <f t="shared" si="6806"/>
        <v>169201.43454160003</v>
      </c>
      <c r="BO573" s="1101">
        <f t="shared" si="6806"/>
        <v>36450.509333333328</v>
      </c>
      <c r="BP573" s="1101">
        <f t="shared" si="6806"/>
        <v>2399.9933333333333</v>
      </c>
      <c r="BQ573" s="1101">
        <f t="shared" si="6806"/>
        <v>0</v>
      </c>
      <c r="BR573" s="1101">
        <f t="shared" si="6806"/>
        <v>0</v>
      </c>
      <c r="BS573" s="1101">
        <f t="shared" si="6806"/>
        <v>0</v>
      </c>
      <c r="BT573" s="1101">
        <f t="shared" si="6806"/>
        <v>0</v>
      </c>
      <c r="BU573" s="1101">
        <f t="shared" si="6806"/>
        <v>266.81866666666667</v>
      </c>
      <c r="BV573" s="1101">
        <f t="shared" si="6806"/>
        <v>4652.0854576000002</v>
      </c>
      <c r="BW573" s="1101">
        <f t="shared" si="6806"/>
        <v>43769.406790933339</v>
      </c>
      <c r="BX573" s="1101">
        <f t="shared" si="6806"/>
        <v>0</v>
      </c>
      <c r="BY573" s="1101">
        <f t="shared" si="6806"/>
        <v>0</v>
      </c>
      <c r="BZ573" s="1101">
        <f t="shared" si="6806"/>
        <v>0</v>
      </c>
      <c r="CA573" s="1101">
        <f t="shared" si="6806"/>
        <v>0</v>
      </c>
      <c r="CB573" s="1101">
        <f t="shared" si="6806"/>
        <v>0</v>
      </c>
      <c r="CC573" s="1101">
        <f t="shared" si="6806"/>
        <v>0</v>
      </c>
      <c r="CD573" s="1101">
        <f t="shared" si="6806"/>
        <v>0</v>
      </c>
      <c r="CE573" s="1101">
        <f t="shared" si="6806"/>
        <v>0</v>
      </c>
      <c r="CF573" s="1101">
        <f t="shared" si="6806"/>
        <v>0</v>
      </c>
      <c r="CG573" s="1101">
        <f t="shared" si="6806"/>
        <v>0</v>
      </c>
      <c r="CH573" s="1101">
        <f t="shared" si="6806"/>
        <v>0</v>
      </c>
      <c r="CI573" s="1101">
        <f t="shared" si="6806"/>
        <v>0</v>
      </c>
      <c r="CJ573" s="1101">
        <f t="shared" si="6806"/>
        <v>0</v>
      </c>
      <c r="CK573" s="1101">
        <f t="shared" si="6806"/>
        <v>0</v>
      </c>
      <c r="CL573" s="1101">
        <f t="shared" si="6806"/>
        <v>0</v>
      </c>
      <c r="CM573" s="1101">
        <f t="shared" si="6806"/>
        <v>0</v>
      </c>
      <c r="CN573" s="1101">
        <f t="shared" si="6806"/>
        <v>0</v>
      </c>
      <c r="CO573" s="1101">
        <f t="shared" si="6806"/>
        <v>0</v>
      </c>
      <c r="CP573" s="1097"/>
      <c r="CQ573" s="1097"/>
      <c r="CR573" s="1099"/>
      <c r="CS573" s="1099"/>
      <c r="CT573" s="1099"/>
      <c r="CU573" s="1099"/>
      <c r="CV573" s="1099"/>
      <c r="CW573" s="1099"/>
      <c r="CX573" s="1099"/>
      <c r="CY573" s="1099"/>
      <c r="CZ573" s="1099"/>
      <c r="DA573" s="1099"/>
      <c r="DB573" s="1099"/>
      <c r="DC573" s="1099"/>
      <c r="DD573" s="1099"/>
      <c r="DE573" s="1099"/>
      <c r="DF573" s="1099"/>
      <c r="DG573" s="1099"/>
      <c r="DH573" s="1099"/>
      <c r="DI573" s="1099"/>
      <c r="DJ573" s="1099"/>
      <c r="DK573" s="1099"/>
      <c r="DL573" s="1099"/>
      <c r="DM573" s="1099"/>
      <c r="DN573" s="1099"/>
      <c r="DO573" s="1099"/>
      <c r="DP573" s="1099"/>
      <c r="DQ573" s="1099"/>
      <c r="DR573" s="1099"/>
      <c r="DS573" s="1099"/>
      <c r="DT573" s="1099"/>
      <c r="DU573" s="1099"/>
      <c r="DV573" s="1099"/>
      <c r="DW573" s="1099"/>
      <c r="DX573" s="1099"/>
      <c r="DY573" s="1099"/>
      <c r="DZ573" s="1099"/>
      <c r="EA573" s="1099"/>
      <c r="EB573" s="1099"/>
      <c r="EC573" s="1099"/>
      <c r="ED573" s="1099"/>
      <c r="EE573" s="1099"/>
      <c r="EF573" s="1099"/>
      <c r="EG573" s="1099"/>
      <c r="EH573" s="1099"/>
      <c r="EI573" s="1099"/>
      <c r="EJ573" s="1099"/>
      <c r="EK573" s="1097"/>
      <c r="EL573" s="1165"/>
      <c r="EM573" s="1097"/>
      <c r="EN573" s="1097"/>
      <c r="EO573" s="1097"/>
      <c r="EP573" s="1097"/>
      <c r="EQ573" s="1097"/>
      <c r="ER573" s="1097"/>
      <c r="ES573" s="1097"/>
      <c r="ET573" s="1097"/>
      <c r="EU573" s="1097"/>
      <c r="EV573" s="1097"/>
      <c r="EW573" s="1097"/>
      <c r="EX573" s="1097"/>
      <c r="EY573" s="1097"/>
      <c r="EZ573" s="1097"/>
      <c r="FA573" s="1097"/>
      <c r="FB573" s="1097"/>
      <c r="FC573" s="1097"/>
      <c r="FD573" s="1097"/>
      <c r="FE573" s="1097"/>
      <c r="FF573" s="1097"/>
      <c r="FG573" s="1097"/>
      <c r="FH573" s="1097"/>
      <c r="FI573" s="1097"/>
      <c r="FJ573" s="1097"/>
      <c r="FK573" s="1097"/>
      <c r="FL573" s="1097"/>
      <c r="FM573" s="1097"/>
      <c r="FN573" s="1097"/>
      <c r="FO573" s="1097"/>
      <c r="FP573" s="1097"/>
      <c r="FQ573" s="1097"/>
      <c r="FR573" s="1097"/>
      <c r="FS573" s="1097"/>
      <c r="FT573" s="1097"/>
      <c r="FU573" s="1097"/>
      <c r="FV573" s="1097"/>
      <c r="FW573" s="1097"/>
      <c r="FX573" s="1097"/>
      <c r="FY573" s="1097"/>
      <c r="FZ573" s="1097"/>
      <c r="GA573" s="1097"/>
      <c r="GB573" s="1097"/>
      <c r="GC573" s="1097"/>
      <c r="GD573" s="1097"/>
      <c r="GE573" s="1097"/>
      <c r="GF573" s="1097"/>
      <c r="GG573" s="1097"/>
      <c r="GH573" s="1097"/>
      <c r="GI573" s="1097"/>
      <c r="GJ573" s="1097"/>
      <c r="GK573" s="1097"/>
      <c r="GL573" s="1097"/>
      <c r="GM573" s="1097"/>
      <c r="GN573" s="1097"/>
      <c r="GO573" s="1097"/>
      <c r="GP573" s="1097"/>
      <c r="GQ573" s="1097"/>
      <c r="GR573" s="1097"/>
      <c r="GS573" s="1097"/>
      <c r="GT573" s="1097"/>
      <c r="GU573" s="1097"/>
      <c r="GV573" s="1097"/>
      <c r="GW573" s="1097"/>
      <c r="GX573" s="1097"/>
      <c r="GY573" s="1097"/>
      <c r="GZ573" s="1097"/>
      <c r="HA573" s="1097"/>
      <c r="HB573" s="1097"/>
      <c r="HC573" s="1097"/>
      <c r="HD573" s="1097"/>
      <c r="HE573" s="1097"/>
      <c r="HF573" s="1097"/>
      <c r="HG573" s="1097"/>
      <c r="HH573" s="1097"/>
      <c r="HI573" s="1097"/>
      <c r="HJ573" s="1097"/>
      <c r="HK573" s="1097"/>
      <c r="HL573" s="1097"/>
      <c r="HM573" s="1097"/>
      <c r="HN573" s="1097"/>
      <c r="HO573" s="1097"/>
      <c r="HP573" s="1097"/>
      <c r="HQ573" s="1097"/>
      <c r="HR573" s="1097"/>
      <c r="HS573" s="1097"/>
      <c r="HT573" s="1097"/>
      <c r="HU573" s="1097"/>
      <c r="HV573" s="1097"/>
      <c r="HW573" s="1097"/>
      <c r="HX573" s="1097"/>
      <c r="HY573" s="1097"/>
      <c r="HZ573" s="1097"/>
      <c r="IA573" s="1097"/>
      <c r="IB573" s="1097"/>
      <c r="IC573" s="1097"/>
      <c r="ID573" s="1097"/>
      <c r="IE573" s="1097"/>
      <c r="IF573" s="1097"/>
      <c r="IG573" s="1097"/>
      <c r="IH573" s="1097"/>
      <c r="II573" s="1097"/>
      <c r="IJ573" s="1097"/>
      <c r="IK573" s="1097"/>
      <c r="IL573" s="1097"/>
      <c r="IM573" s="1097"/>
      <c r="IN573" s="1097"/>
      <c r="IO573" s="1097"/>
      <c r="IP573" s="1097"/>
      <c r="IQ573" s="1097"/>
      <c r="IR573" s="1097"/>
      <c r="IS573" s="1097"/>
      <c r="IT573" s="1097"/>
      <c r="IU573" s="1097"/>
      <c r="IV573" s="1097"/>
      <c r="IW573" s="1097"/>
      <c r="IX573" s="1097"/>
      <c r="IY573" s="1097"/>
      <c r="IZ573" s="1097"/>
      <c r="JA573" s="1097"/>
      <c r="JB573" s="1097"/>
    </row>
    <row r="574" spans="3:262" ht="10.8" thickTop="1">
      <c r="AW574" s="1334">
        <f>AW573-CR335</f>
        <v>0</v>
      </c>
      <c r="AX574" s="779">
        <f t="shared" ref="AX574:CO574" si="6807">AX573-CS335</f>
        <v>0</v>
      </c>
      <c r="AY574" s="779">
        <f t="shared" si="6807"/>
        <v>0</v>
      </c>
      <c r="AZ574" s="779">
        <f t="shared" si="6807"/>
        <v>0</v>
      </c>
      <c r="BA574" s="779">
        <f t="shared" si="6807"/>
        <v>0</v>
      </c>
      <c r="BB574" s="779">
        <f t="shared" si="6807"/>
        <v>0</v>
      </c>
      <c r="BC574" s="779">
        <f t="shared" si="6807"/>
        <v>0</v>
      </c>
      <c r="BD574" s="779">
        <f>BD573-CY335</f>
        <v>0</v>
      </c>
      <c r="BE574" s="779">
        <f t="shared" si="6807"/>
        <v>0</v>
      </c>
      <c r="BF574" s="779">
        <f t="shared" si="6807"/>
        <v>1.3096723705530167E-10</v>
      </c>
      <c r="BG574" s="779">
        <f t="shared" si="6807"/>
        <v>0</v>
      </c>
      <c r="BH574" s="779">
        <f t="shared" si="6807"/>
        <v>0</v>
      </c>
      <c r="BI574" s="779">
        <f t="shared" si="6807"/>
        <v>0</v>
      </c>
      <c r="BJ574" s="779">
        <f t="shared" si="6807"/>
        <v>0</v>
      </c>
      <c r="BK574" s="779">
        <f t="shared" si="6807"/>
        <v>0</v>
      </c>
      <c r="BL574" s="779">
        <f t="shared" si="6807"/>
        <v>0</v>
      </c>
      <c r="BM574" s="779">
        <f t="shared" si="6807"/>
        <v>0</v>
      </c>
      <c r="BN574" s="779">
        <f t="shared" si="6807"/>
        <v>0</v>
      </c>
      <c r="BO574" s="779">
        <f t="shared" si="6807"/>
        <v>0</v>
      </c>
      <c r="BP574" s="779">
        <f t="shared" si="6807"/>
        <v>0</v>
      </c>
      <c r="BQ574" s="779">
        <f t="shared" si="6807"/>
        <v>0</v>
      </c>
      <c r="BR574" s="779">
        <f t="shared" si="6807"/>
        <v>0</v>
      </c>
      <c r="BS574" s="779">
        <f t="shared" si="6807"/>
        <v>0</v>
      </c>
      <c r="BT574" s="779">
        <f t="shared" si="6807"/>
        <v>0</v>
      </c>
      <c r="BU574" s="779">
        <f t="shared" si="6807"/>
        <v>0</v>
      </c>
      <c r="BV574" s="779">
        <f t="shared" si="6807"/>
        <v>0</v>
      </c>
      <c r="BW574" s="779">
        <f t="shared" si="6807"/>
        <v>0</v>
      </c>
      <c r="BX574" s="779">
        <f t="shared" si="6807"/>
        <v>0</v>
      </c>
      <c r="BY574" s="779">
        <f t="shared" si="6807"/>
        <v>0</v>
      </c>
      <c r="BZ574" s="779">
        <f t="shared" si="6807"/>
        <v>0</v>
      </c>
      <c r="CA574" s="779">
        <f t="shared" si="6807"/>
        <v>0</v>
      </c>
      <c r="CB574" s="779">
        <f t="shared" si="6807"/>
        <v>0</v>
      </c>
      <c r="CC574" s="779">
        <f t="shared" si="6807"/>
        <v>0</v>
      </c>
      <c r="CD574" s="779">
        <f t="shared" si="6807"/>
        <v>0</v>
      </c>
      <c r="CE574" s="779">
        <f t="shared" si="6807"/>
        <v>0</v>
      </c>
      <c r="CF574" s="779">
        <f t="shared" si="6807"/>
        <v>0</v>
      </c>
      <c r="CG574" s="779">
        <f t="shared" si="6807"/>
        <v>0</v>
      </c>
      <c r="CH574" s="779">
        <f t="shared" si="6807"/>
        <v>0</v>
      </c>
      <c r="CI574" s="779">
        <f t="shared" si="6807"/>
        <v>0</v>
      </c>
      <c r="CJ574" s="779">
        <f t="shared" si="6807"/>
        <v>0</v>
      </c>
      <c r="CK574" s="779">
        <f t="shared" si="6807"/>
        <v>0</v>
      </c>
      <c r="CL574" s="779">
        <f t="shared" si="6807"/>
        <v>0</v>
      </c>
      <c r="CM574" s="779">
        <f t="shared" si="6807"/>
        <v>0</v>
      </c>
      <c r="CN574" s="779">
        <f t="shared" si="6807"/>
        <v>0</v>
      </c>
      <c r="CO574" s="779">
        <f t="shared" si="6807"/>
        <v>0</v>
      </c>
      <c r="CR574" s="770"/>
      <c r="CS574" s="770"/>
      <c r="CT574" s="770"/>
      <c r="CU574" s="770"/>
      <c r="CV574" s="770"/>
      <c r="CW574" s="770"/>
      <c r="CX574" s="770"/>
      <c r="CY574" s="770"/>
      <c r="CZ574" s="770"/>
      <c r="DA574" s="770"/>
      <c r="DB574" s="770"/>
      <c r="DC574" s="770"/>
      <c r="DD574" s="770"/>
      <c r="DE574" s="770"/>
      <c r="DF574" s="770"/>
      <c r="DG574" s="770"/>
      <c r="DH574" s="770"/>
      <c r="DI574" s="770"/>
      <c r="DJ574" s="770"/>
      <c r="DK574" s="770"/>
      <c r="DL574" s="770"/>
      <c r="DM574" s="770"/>
      <c r="DN574" s="770"/>
      <c r="DO574" s="770"/>
      <c r="DP574" s="770"/>
      <c r="DQ574" s="770"/>
      <c r="DR574" s="770"/>
      <c r="DS574" s="770"/>
      <c r="DT574" s="770"/>
      <c r="DU574" s="770"/>
      <c r="DV574" s="770"/>
      <c r="DW574" s="770"/>
      <c r="DX574" s="770"/>
      <c r="DY574" s="770"/>
      <c r="DZ574" s="770"/>
      <c r="EA574" s="770"/>
      <c r="EB574" s="770"/>
      <c r="EC574" s="770"/>
      <c r="ED574" s="770"/>
      <c r="EE574" s="770"/>
      <c r="EF574" s="770"/>
      <c r="EG574" s="770"/>
      <c r="EH574" s="770"/>
      <c r="EI574" s="770"/>
      <c r="EJ574" s="770"/>
      <c r="EL574" s="1161"/>
    </row>
    <row r="575" spans="3:262">
      <c r="AW575" s="779" t="str">
        <f>IF(AW574&lt;&gt;0,"ERROR VERIFICAR TRASLADO DE DATOS DE DISTRIBUCIÓN A CUADRO","")</f>
        <v/>
      </c>
      <c r="AX575" s="779" t="str">
        <f t="shared" ref="AX575:CO575" si="6808">IF(AX574&lt;&gt;0,"ERROR VERIFICAR TRASLADO DE DATOS DE DISTRIBUCIÓN A CUADRO","")</f>
        <v/>
      </c>
      <c r="AY575" s="779" t="str">
        <f t="shared" si="6808"/>
        <v/>
      </c>
      <c r="AZ575" s="779" t="str">
        <f t="shared" si="6808"/>
        <v/>
      </c>
      <c r="BA575" s="779" t="str">
        <f t="shared" si="6808"/>
        <v/>
      </c>
      <c r="BB575" s="779" t="str">
        <f t="shared" si="6808"/>
        <v/>
      </c>
      <c r="BC575" s="779" t="str">
        <f t="shared" si="6808"/>
        <v/>
      </c>
      <c r="BD575" s="779" t="str">
        <f t="shared" si="6808"/>
        <v/>
      </c>
      <c r="BE575" s="779" t="str">
        <f t="shared" si="6808"/>
        <v/>
      </c>
      <c r="BF575" s="779" t="str">
        <f t="shared" si="6808"/>
        <v>ERROR VERIFICAR TRASLADO DE DATOS DE DISTRIBUCIÓN A CUADRO</v>
      </c>
      <c r="BG575" s="779" t="str">
        <f t="shared" si="6808"/>
        <v/>
      </c>
      <c r="BH575" s="779" t="str">
        <f t="shared" si="6808"/>
        <v/>
      </c>
      <c r="BI575" s="779" t="str">
        <f t="shared" si="6808"/>
        <v/>
      </c>
      <c r="BJ575" s="779" t="str">
        <f t="shared" si="6808"/>
        <v/>
      </c>
      <c r="BK575" s="779" t="str">
        <f t="shared" si="6808"/>
        <v/>
      </c>
      <c r="BL575" s="779" t="str">
        <f t="shared" si="6808"/>
        <v/>
      </c>
      <c r="BM575" s="779" t="str">
        <f t="shared" si="6808"/>
        <v/>
      </c>
      <c r="BN575" s="779" t="str">
        <f t="shared" si="6808"/>
        <v/>
      </c>
      <c r="BO575" s="779" t="str">
        <f t="shared" si="6808"/>
        <v/>
      </c>
      <c r="BP575" s="779" t="str">
        <f t="shared" si="6808"/>
        <v/>
      </c>
      <c r="BQ575" s="779" t="str">
        <f t="shared" si="6808"/>
        <v/>
      </c>
      <c r="BR575" s="779" t="str">
        <f t="shared" si="6808"/>
        <v/>
      </c>
      <c r="BS575" s="779" t="str">
        <f t="shared" si="6808"/>
        <v/>
      </c>
      <c r="BT575" s="779" t="str">
        <f t="shared" si="6808"/>
        <v/>
      </c>
      <c r="BU575" s="779" t="str">
        <f t="shared" si="6808"/>
        <v/>
      </c>
      <c r="BV575" s="779" t="str">
        <f t="shared" si="6808"/>
        <v/>
      </c>
      <c r="BW575" s="779" t="str">
        <f t="shared" si="6808"/>
        <v/>
      </c>
      <c r="BX575" s="779" t="str">
        <f t="shared" si="6808"/>
        <v/>
      </c>
      <c r="BY575" s="779" t="str">
        <f t="shared" si="6808"/>
        <v/>
      </c>
      <c r="BZ575" s="779" t="str">
        <f t="shared" si="6808"/>
        <v/>
      </c>
      <c r="CA575" s="779" t="str">
        <f t="shared" si="6808"/>
        <v/>
      </c>
      <c r="CB575" s="779" t="str">
        <f t="shared" si="6808"/>
        <v/>
      </c>
      <c r="CC575" s="779" t="str">
        <f t="shared" si="6808"/>
        <v/>
      </c>
      <c r="CD575" s="779" t="str">
        <f t="shared" si="6808"/>
        <v/>
      </c>
      <c r="CE575" s="779" t="str">
        <f t="shared" si="6808"/>
        <v/>
      </c>
      <c r="CF575" s="779" t="str">
        <f t="shared" si="6808"/>
        <v/>
      </c>
      <c r="CG575" s="779" t="str">
        <f t="shared" si="6808"/>
        <v/>
      </c>
      <c r="CH575" s="779" t="str">
        <f t="shared" si="6808"/>
        <v/>
      </c>
      <c r="CI575" s="779" t="str">
        <f t="shared" si="6808"/>
        <v/>
      </c>
      <c r="CJ575" s="779" t="str">
        <f t="shared" si="6808"/>
        <v/>
      </c>
      <c r="CK575" s="779" t="str">
        <f t="shared" si="6808"/>
        <v/>
      </c>
      <c r="CL575" s="779" t="str">
        <f t="shared" si="6808"/>
        <v/>
      </c>
      <c r="CM575" s="779" t="str">
        <f t="shared" si="6808"/>
        <v/>
      </c>
      <c r="CN575" s="779" t="str">
        <f t="shared" si="6808"/>
        <v/>
      </c>
      <c r="CO575" s="779" t="str">
        <f t="shared" si="6808"/>
        <v/>
      </c>
      <c r="CR575" s="770"/>
      <c r="CS575" s="770"/>
      <c r="CT575" s="770"/>
      <c r="CU575" s="770"/>
      <c r="CV575" s="770"/>
      <c r="CW575" s="770"/>
      <c r="CX575" s="770"/>
      <c r="CY575" s="770"/>
      <c r="CZ575" s="770"/>
      <c r="DA575" s="770"/>
      <c r="DB575" s="770"/>
      <c r="DC575" s="770"/>
      <c r="DD575" s="770"/>
      <c r="DE575" s="770"/>
      <c r="DF575" s="770"/>
      <c r="DG575" s="770"/>
      <c r="DH575" s="770"/>
      <c r="DI575" s="770"/>
      <c r="DJ575" s="770"/>
      <c r="DK575" s="770"/>
      <c r="DL575" s="770"/>
      <c r="DM575" s="770"/>
      <c r="DN575" s="770"/>
      <c r="DO575" s="770"/>
      <c r="DP575" s="770"/>
      <c r="DQ575" s="770"/>
      <c r="DR575" s="770"/>
      <c r="DS575" s="770"/>
      <c r="DT575" s="770"/>
      <c r="DU575" s="770"/>
      <c r="DV575" s="770"/>
      <c r="DW575" s="770"/>
      <c r="DX575" s="770"/>
      <c r="DY575" s="770"/>
      <c r="DZ575" s="770"/>
      <c r="EA575" s="770"/>
      <c r="EB575" s="770"/>
      <c r="EC575" s="770"/>
      <c r="ED575" s="770"/>
      <c r="EE575" s="770"/>
      <c r="EF575" s="770"/>
      <c r="EG575" s="770"/>
      <c r="EH575" s="770"/>
      <c r="EI575" s="770"/>
      <c r="EJ575" s="770"/>
      <c r="EL575" s="1161"/>
    </row>
    <row r="576" spans="3:262" ht="10.8" thickBot="1">
      <c r="AW576" s="1784" t="s">
        <v>608</v>
      </c>
      <c r="AX576" s="1784"/>
      <c r="AY576" s="1784"/>
      <c r="AZ576" s="1784"/>
      <c r="BA576" s="1784"/>
      <c r="BB576" s="1784"/>
      <c r="BC576" s="1784"/>
      <c r="BD576" s="1784"/>
      <c r="BE576" s="1784"/>
      <c r="BF576" s="1784" t="s">
        <v>608</v>
      </c>
      <c r="BG576" s="1784"/>
      <c r="BH576" s="1784"/>
      <c r="BI576" s="1784"/>
      <c r="BJ576" s="1784"/>
      <c r="BK576" s="1784"/>
      <c r="BL576" s="1784"/>
      <c r="BM576" s="1784"/>
      <c r="BN576" s="1784"/>
      <c r="BO576" s="1784" t="s">
        <v>608</v>
      </c>
      <c r="BP576" s="1784"/>
      <c r="BQ576" s="1784"/>
      <c r="BR576" s="1784"/>
      <c r="BS576" s="1784"/>
      <c r="BT576" s="1784"/>
      <c r="BU576" s="1784"/>
      <c r="BV576" s="1784"/>
      <c r="BW576" s="1784"/>
      <c r="BX576" s="1784" t="s">
        <v>608</v>
      </c>
      <c r="BY576" s="1784"/>
      <c r="BZ576" s="1784"/>
      <c r="CA576" s="1784"/>
      <c r="CB576" s="1784"/>
      <c r="CC576" s="1784"/>
      <c r="CD576" s="1784"/>
      <c r="CE576" s="1784"/>
      <c r="CF576" s="1784"/>
      <c r="CG576" s="1784" t="s">
        <v>608</v>
      </c>
      <c r="CH576" s="1784"/>
      <c r="CI576" s="1784"/>
      <c r="CJ576" s="1784"/>
      <c r="CK576" s="1784"/>
      <c r="CL576" s="1784"/>
      <c r="CM576" s="1784"/>
      <c r="CN576" s="1784"/>
      <c r="CO576" s="1784"/>
      <c r="CR576" s="770"/>
      <c r="CS576" s="770"/>
      <c r="CT576" s="770"/>
      <c r="CU576" s="770"/>
      <c r="CV576" s="770"/>
      <c r="CW576" s="770"/>
      <c r="CX576" s="770"/>
      <c r="CY576" s="770"/>
      <c r="CZ576" s="770"/>
      <c r="DA576" s="770"/>
      <c r="DB576" s="770"/>
      <c r="DC576" s="770"/>
      <c r="DD576" s="770"/>
      <c r="DE576" s="770"/>
      <c r="DF576" s="770"/>
      <c r="DG576" s="770"/>
      <c r="DH576" s="770"/>
      <c r="DI576" s="770"/>
      <c r="DJ576" s="770"/>
      <c r="DK576" s="770"/>
      <c r="DL576" s="770"/>
      <c r="DM576" s="770"/>
      <c r="DN576" s="770"/>
      <c r="DO576" s="770"/>
      <c r="DP576" s="770"/>
      <c r="DQ576" s="770"/>
      <c r="DR576" s="770"/>
      <c r="DS576" s="770"/>
      <c r="DT576" s="770"/>
      <c r="DU576" s="770"/>
      <c r="DV576" s="770"/>
      <c r="DW576" s="770"/>
      <c r="DX576" s="770"/>
      <c r="DY576" s="770"/>
      <c r="DZ576" s="770"/>
      <c r="EA576" s="770"/>
      <c r="EB576" s="770"/>
      <c r="EC576" s="770"/>
      <c r="ED576" s="770"/>
      <c r="EE576" s="770"/>
      <c r="EF576" s="770"/>
      <c r="EG576" s="770"/>
      <c r="EH576" s="770"/>
      <c r="EI576" s="770"/>
      <c r="EJ576" s="770"/>
      <c r="EL576" s="1161"/>
    </row>
    <row r="577" spans="3:142">
      <c r="AW577" s="1082" t="s">
        <v>352</v>
      </c>
      <c r="AX577" s="1083" t="s">
        <v>353</v>
      </c>
      <c r="AY577" s="1083" t="s">
        <v>354</v>
      </c>
      <c r="AZ577" s="1084" t="s">
        <v>355</v>
      </c>
      <c r="BA577" s="1084" t="s">
        <v>354</v>
      </c>
      <c r="BB577" s="1084" t="s">
        <v>355</v>
      </c>
      <c r="BC577" s="1085" t="s">
        <v>356</v>
      </c>
      <c r="BD577" s="1085" t="s">
        <v>357</v>
      </c>
      <c r="BE577" s="1086" t="s">
        <v>9</v>
      </c>
      <c r="BF577" s="1082" t="s">
        <v>352</v>
      </c>
      <c r="BG577" s="1083" t="s">
        <v>353</v>
      </c>
      <c r="BH577" s="1083" t="s">
        <v>354</v>
      </c>
      <c r="BI577" s="1084" t="s">
        <v>355</v>
      </c>
      <c r="BJ577" s="1084" t="s">
        <v>354</v>
      </c>
      <c r="BK577" s="1084" t="s">
        <v>355</v>
      </c>
      <c r="BL577" s="1085" t="s">
        <v>356</v>
      </c>
      <c r="BM577" s="1085" t="s">
        <v>357</v>
      </c>
      <c r="BN577" s="1086" t="s">
        <v>9</v>
      </c>
      <c r="BO577" s="1082" t="s">
        <v>352</v>
      </c>
      <c r="BP577" s="1083" t="s">
        <v>353</v>
      </c>
      <c r="BQ577" s="1083" t="s">
        <v>354</v>
      </c>
      <c r="BR577" s="1084" t="s">
        <v>355</v>
      </c>
      <c r="BS577" s="1084" t="s">
        <v>354</v>
      </c>
      <c r="BT577" s="1084" t="s">
        <v>355</v>
      </c>
      <c r="BU577" s="1085" t="s">
        <v>356</v>
      </c>
      <c r="BV577" s="1085" t="s">
        <v>357</v>
      </c>
      <c r="BW577" s="1086" t="s">
        <v>9</v>
      </c>
      <c r="BX577" s="1082" t="s">
        <v>352</v>
      </c>
      <c r="BY577" s="1083" t="s">
        <v>353</v>
      </c>
      <c r="BZ577" s="1083" t="s">
        <v>354</v>
      </c>
      <c r="CA577" s="1084" t="s">
        <v>355</v>
      </c>
      <c r="CB577" s="1084" t="s">
        <v>354</v>
      </c>
      <c r="CC577" s="1084" t="s">
        <v>355</v>
      </c>
      <c r="CD577" s="1085" t="s">
        <v>356</v>
      </c>
      <c r="CE577" s="1085" t="s">
        <v>357</v>
      </c>
      <c r="CF577" s="1086" t="s">
        <v>9</v>
      </c>
      <c r="CG577" s="1082" t="s">
        <v>352</v>
      </c>
      <c r="CH577" s="1083" t="s">
        <v>353</v>
      </c>
      <c r="CI577" s="1083" t="s">
        <v>354</v>
      </c>
      <c r="CJ577" s="1084" t="s">
        <v>355</v>
      </c>
      <c r="CK577" s="1084" t="s">
        <v>354</v>
      </c>
      <c r="CL577" s="1084" t="s">
        <v>355</v>
      </c>
      <c r="CM577" s="1085" t="s">
        <v>356</v>
      </c>
      <c r="CN577" s="1085" t="s">
        <v>357</v>
      </c>
      <c r="CO577" s="1087" t="s">
        <v>9</v>
      </c>
      <c r="CR577" s="770"/>
      <c r="CS577" s="770"/>
      <c r="CT577" s="770"/>
      <c r="CU577" s="770"/>
      <c r="CV577" s="770"/>
      <c r="CW577" s="770"/>
      <c r="CX577" s="770"/>
      <c r="CY577" s="770"/>
      <c r="CZ577" s="770"/>
      <c r="DA577" s="770"/>
      <c r="DB577" s="770"/>
      <c r="DC577" s="770"/>
      <c r="DD577" s="770"/>
      <c r="DE577" s="770"/>
      <c r="DF577" s="770"/>
      <c r="DG577" s="770"/>
      <c r="DH577" s="770"/>
      <c r="DI577" s="770"/>
      <c r="DJ577" s="770"/>
      <c r="DK577" s="770"/>
      <c r="DL577" s="770"/>
      <c r="DM577" s="770"/>
      <c r="DN577" s="770"/>
      <c r="DO577" s="770"/>
      <c r="DP577" s="770"/>
      <c r="DQ577" s="770"/>
      <c r="DR577" s="770"/>
      <c r="DS577" s="770"/>
      <c r="DT577" s="770"/>
      <c r="DU577" s="770"/>
      <c r="DV577" s="770"/>
      <c r="DW577" s="770"/>
      <c r="DX577" s="770"/>
      <c r="DY577" s="770"/>
      <c r="DZ577" s="770"/>
      <c r="EA577" s="770"/>
      <c r="EB577" s="770"/>
      <c r="EC577" s="770"/>
      <c r="ED577" s="770"/>
      <c r="EE577" s="770"/>
      <c r="EF577" s="770"/>
      <c r="EG577" s="770"/>
      <c r="EH577" s="770"/>
      <c r="EI577" s="770"/>
      <c r="EJ577" s="770"/>
      <c r="EL577" s="1161"/>
    </row>
    <row r="578" spans="3:142">
      <c r="AW578" s="1088" t="s">
        <v>369</v>
      </c>
      <c r="AX578" s="1089" t="s">
        <v>370</v>
      </c>
      <c r="AY578" s="1089" t="s">
        <v>371</v>
      </c>
      <c r="AZ578" s="1089" t="s">
        <v>586</v>
      </c>
      <c r="BA578" s="1089" t="s">
        <v>372</v>
      </c>
      <c r="BB578" s="1089" t="s">
        <v>587</v>
      </c>
      <c r="BC578" s="1090" t="s">
        <v>373</v>
      </c>
      <c r="BD578" s="1090" t="s">
        <v>374</v>
      </c>
      <c r="BE578" s="1091"/>
      <c r="BF578" s="1088" t="s">
        <v>369</v>
      </c>
      <c r="BG578" s="1089" t="s">
        <v>370</v>
      </c>
      <c r="BH578" s="1089" t="s">
        <v>371</v>
      </c>
      <c r="BI578" s="1089" t="s">
        <v>586</v>
      </c>
      <c r="BJ578" s="1089" t="s">
        <v>372</v>
      </c>
      <c r="BK578" s="1089" t="s">
        <v>587</v>
      </c>
      <c r="BL578" s="1090" t="s">
        <v>373</v>
      </c>
      <c r="BM578" s="1090" t="s">
        <v>374</v>
      </c>
      <c r="BN578" s="1091"/>
      <c r="BO578" s="1088" t="s">
        <v>369</v>
      </c>
      <c r="BP578" s="1089" t="s">
        <v>370</v>
      </c>
      <c r="BQ578" s="1089" t="s">
        <v>371</v>
      </c>
      <c r="BR578" s="1089" t="s">
        <v>586</v>
      </c>
      <c r="BS578" s="1089" t="s">
        <v>372</v>
      </c>
      <c r="BT578" s="1089" t="s">
        <v>587</v>
      </c>
      <c r="BU578" s="1090" t="s">
        <v>373</v>
      </c>
      <c r="BV578" s="1090" t="s">
        <v>374</v>
      </c>
      <c r="BW578" s="1091"/>
      <c r="BX578" s="1088" t="s">
        <v>369</v>
      </c>
      <c r="BY578" s="1089" t="s">
        <v>370</v>
      </c>
      <c r="BZ578" s="1089" t="s">
        <v>371</v>
      </c>
      <c r="CA578" s="1089" t="s">
        <v>586</v>
      </c>
      <c r="CB578" s="1089" t="s">
        <v>372</v>
      </c>
      <c r="CC578" s="1089" t="s">
        <v>587</v>
      </c>
      <c r="CD578" s="1090" t="s">
        <v>373</v>
      </c>
      <c r="CE578" s="1090" t="s">
        <v>374</v>
      </c>
      <c r="CF578" s="1091"/>
      <c r="CG578" s="1088" t="s">
        <v>369</v>
      </c>
      <c r="CH578" s="1089" t="s">
        <v>370</v>
      </c>
      <c r="CI578" s="1089" t="s">
        <v>371</v>
      </c>
      <c r="CJ578" s="1089" t="s">
        <v>586</v>
      </c>
      <c r="CK578" s="1089" t="s">
        <v>372</v>
      </c>
      <c r="CL578" s="1089" t="s">
        <v>587</v>
      </c>
      <c r="CM578" s="1090" t="s">
        <v>373</v>
      </c>
      <c r="CN578" s="1090" t="s">
        <v>374</v>
      </c>
      <c r="CO578" s="1092"/>
      <c r="CR578" s="770"/>
      <c r="CS578" s="770"/>
      <c r="CT578" s="770"/>
      <c r="CU578" s="770"/>
      <c r="CV578" s="770"/>
      <c r="CW578" s="770"/>
      <c r="CX578" s="770"/>
      <c r="CY578" s="770"/>
      <c r="CZ578" s="770"/>
      <c r="DA578" s="770"/>
      <c r="DB578" s="770"/>
      <c r="DC578" s="770"/>
      <c r="DD578" s="770"/>
      <c r="DE578" s="770"/>
      <c r="DF578" s="770"/>
      <c r="DG578" s="770"/>
      <c r="DH578" s="770"/>
      <c r="DI578" s="770"/>
      <c r="DJ578" s="770"/>
      <c r="DK578" s="770"/>
      <c r="DL578" s="770"/>
      <c r="DM578" s="770"/>
      <c r="DN578" s="770"/>
      <c r="DO578" s="770"/>
      <c r="DP578" s="770"/>
      <c r="DQ578" s="770"/>
      <c r="DR578" s="770"/>
      <c r="DS578" s="770"/>
      <c r="DT578" s="770"/>
      <c r="DU578" s="770"/>
      <c r="DV578" s="770"/>
      <c r="DW578" s="770"/>
      <c r="DX578" s="770"/>
      <c r="DY578" s="770"/>
      <c r="DZ578" s="770"/>
      <c r="EA578" s="770"/>
      <c r="EB578" s="770"/>
      <c r="EC578" s="770"/>
      <c r="ED578" s="770"/>
      <c r="EE578" s="770"/>
      <c r="EF578" s="770"/>
      <c r="EG578" s="770"/>
      <c r="EH578" s="770"/>
      <c r="EI578" s="770"/>
      <c r="EJ578" s="770"/>
      <c r="EL578" s="1161"/>
    </row>
    <row r="579" spans="3:142" ht="13.2">
      <c r="C579" s="772"/>
      <c r="D579" s="1093" t="s">
        <v>11</v>
      </c>
      <c r="AW579" s="770"/>
      <c r="AX579" s="770"/>
      <c r="BF579" s="770"/>
      <c r="BG579" s="770"/>
      <c r="BO579" s="770"/>
      <c r="BP579" s="770"/>
      <c r="BX579" s="770"/>
      <c r="BY579" s="770"/>
      <c r="CG579" s="770"/>
      <c r="CH579" s="770"/>
      <c r="CR579" s="770"/>
      <c r="CS579" s="770"/>
      <c r="CT579" s="770"/>
      <c r="CU579" s="770"/>
      <c r="CV579" s="770"/>
      <c r="CW579" s="770"/>
      <c r="CX579" s="770"/>
      <c r="CY579" s="770"/>
      <c r="CZ579" s="770"/>
      <c r="DA579" s="770"/>
      <c r="DB579" s="770"/>
      <c r="DC579" s="770"/>
      <c r="DD579" s="770"/>
      <c r="DE579" s="770"/>
      <c r="DF579" s="770"/>
      <c r="DG579" s="770"/>
      <c r="DH579" s="770"/>
      <c r="DI579" s="770"/>
      <c r="DJ579" s="770"/>
      <c r="DK579" s="770"/>
      <c r="DL579" s="770"/>
      <c r="DM579" s="770"/>
      <c r="DN579" s="770"/>
      <c r="DO579" s="770"/>
      <c r="DP579" s="770"/>
      <c r="DQ579" s="770"/>
      <c r="DR579" s="770"/>
      <c r="DS579" s="770"/>
      <c r="DT579" s="770"/>
      <c r="DU579" s="770"/>
      <c r="DV579" s="770"/>
      <c r="DW579" s="770"/>
      <c r="DX579" s="770"/>
      <c r="DY579" s="770"/>
      <c r="DZ579" s="770"/>
      <c r="EA579" s="770"/>
      <c r="EB579" s="770"/>
      <c r="EC579" s="770"/>
      <c r="ED579" s="770"/>
      <c r="EE579" s="770"/>
      <c r="EF579" s="770"/>
      <c r="EG579" s="770"/>
      <c r="EH579" s="770"/>
      <c r="EI579" s="770"/>
      <c r="EJ579" s="770"/>
      <c r="EL579" s="1161"/>
    </row>
    <row r="580" spans="3:142" ht="13.2">
      <c r="C580" s="772"/>
      <c r="D580" s="772" t="s">
        <v>12</v>
      </c>
      <c r="AW580" s="779">
        <f>AW533-AW486</f>
        <v>0</v>
      </c>
      <c r="AX580" s="779">
        <f t="shared" ref="AX580:CO580" si="6809">AX533-AX486</f>
        <v>0</v>
      </c>
      <c r="AY580" s="779">
        <f t="shared" si="6809"/>
        <v>0</v>
      </c>
      <c r="AZ580" s="779">
        <f t="shared" si="6809"/>
        <v>0</v>
      </c>
      <c r="BA580" s="779">
        <f t="shared" si="6809"/>
        <v>0</v>
      </c>
      <c r="BB580" s="779">
        <f t="shared" si="6809"/>
        <v>0</v>
      </c>
      <c r="BC580" s="779">
        <f t="shared" si="6809"/>
        <v>0</v>
      </c>
      <c r="BD580" s="779">
        <f t="shared" si="6809"/>
        <v>0</v>
      </c>
      <c r="BE580" s="779">
        <f t="shared" si="6809"/>
        <v>0</v>
      </c>
      <c r="BF580" s="779">
        <f t="shared" si="6809"/>
        <v>0</v>
      </c>
      <c r="BG580" s="779">
        <f t="shared" si="6809"/>
        <v>0</v>
      </c>
      <c r="BH580" s="779">
        <f t="shared" si="6809"/>
        <v>0</v>
      </c>
      <c r="BI580" s="779">
        <f t="shared" si="6809"/>
        <v>0</v>
      </c>
      <c r="BJ580" s="779">
        <f t="shared" si="6809"/>
        <v>0</v>
      </c>
      <c r="BK580" s="779">
        <f t="shared" si="6809"/>
        <v>0</v>
      </c>
      <c r="BL580" s="779">
        <f t="shared" si="6809"/>
        <v>0</v>
      </c>
      <c r="BM580" s="779">
        <f t="shared" si="6809"/>
        <v>0</v>
      </c>
      <c r="BN580" s="779">
        <f t="shared" si="6809"/>
        <v>0</v>
      </c>
      <c r="BO580" s="779">
        <f t="shared" si="6809"/>
        <v>0</v>
      </c>
      <c r="BP580" s="779">
        <f t="shared" si="6809"/>
        <v>0</v>
      </c>
      <c r="BQ580" s="779">
        <f t="shared" si="6809"/>
        <v>0</v>
      </c>
      <c r="BR580" s="779">
        <f t="shared" si="6809"/>
        <v>0</v>
      </c>
      <c r="BS580" s="779">
        <f t="shared" si="6809"/>
        <v>0</v>
      </c>
      <c r="BT580" s="779">
        <f t="shared" si="6809"/>
        <v>0</v>
      </c>
      <c r="BU580" s="779">
        <f t="shared" si="6809"/>
        <v>0</v>
      </c>
      <c r="BV580" s="779">
        <f t="shared" si="6809"/>
        <v>0</v>
      </c>
      <c r="BW580" s="779">
        <f t="shared" si="6809"/>
        <v>0</v>
      </c>
      <c r="BX580" s="779">
        <f t="shared" si="6809"/>
        <v>0</v>
      </c>
      <c r="BY580" s="779">
        <f t="shared" si="6809"/>
        <v>0</v>
      </c>
      <c r="BZ580" s="779">
        <f t="shared" si="6809"/>
        <v>0</v>
      </c>
      <c r="CA580" s="779">
        <f t="shared" si="6809"/>
        <v>0</v>
      </c>
      <c r="CB580" s="779">
        <f t="shared" si="6809"/>
        <v>0</v>
      </c>
      <c r="CC580" s="779">
        <f t="shared" si="6809"/>
        <v>0</v>
      </c>
      <c r="CD580" s="779">
        <f t="shared" si="6809"/>
        <v>0</v>
      </c>
      <c r="CE580" s="779">
        <f t="shared" si="6809"/>
        <v>0</v>
      </c>
      <c r="CF580" s="779">
        <f t="shared" si="6809"/>
        <v>0</v>
      </c>
      <c r="CG580" s="779">
        <f t="shared" si="6809"/>
        <v>0</v>
      </c>
      <c r="CH580" s="779">
        <f t="shared" si="6809"/>
        <v>0</v>
      </c>
      <c r="CI580" s="779">
        <f t="shared" si="6809"/>
        <v>0</v>
      </c>
      <c r="CJ580" s="779">
        <f t="shared" si="6809"/>
        <v>0</v>
      </c>
      <c r="CK580" s="779">
        <f t="shared" si="6809"/>
        <v>0</v>
      </c>
      <c r="CL580" s="779">
        <f t="shared" si="6809"/>
        <v>0</v>
      </c>
      <c r="CM580" s="779">
        <f t="shared" si="6809"/>
        <v>0</v>
      </c>
      <c r="CN580" s="779">
        <f t="shared" si="6809"/>
        <v>0</v>
      </c>
      <c r="CO580" s="779">
        <f t="shared" si="6809"/>
        <v>0</v>
      </c>
      <c r="CR580" s="770"/>
      <c r="CS580" s="770"/>
      <c r="CT580" s="770"/>
      <c r="CU580" s="770"/>
      <c r="CV580" s="770"/>
      <c r="CW580" s="770"/>
      <c r="CX580" s="770"/>
      <c r="CY580" s="770"/>
      <c r="CZ580" s="770"/>
      <c r="DA580" s="770"/>
      <c r="DB580" s="770"/>
      <c r="DC580" s="770"/>
      <c r="DD580" s="770"/>
      <c r="DE580" s="770"/>
      <c r="DF580" s="770"/>
      <c r="DG580" s="770"/>
      <c r="DH580" s="770"/>
      <c r="DI580" s="770"/>
      <c r="DJ580" s="770"/>
      <c r="DK580" s="770"/>
      <c r="DL580" s="770"/>
      <c r="DM580" s="770"/>
      <c r="DN580" s="770"/>
      <c r="DO580" s="770"/>
      <c r="DP580" s="770"/>
      <c r="DQ580" s="770"/>
      <c r="DR580" s="770"/>
      <c r="DS580" s="770"/>
      <c r="DT580" s="770"/>
      <c r="DU580" s="770"/>
      <c r="DV580" s="770"/>
      <c r="DW580" s="770"/>
      <c r="DX580" s="770"/>
      <c r="DY580" s="770"/>
      <c r="DZ580" s="770"/>
      <c r="EA580" s="770"/>
      <c r="EB580" s="770"/>
      <c r="EC580" s="770"/>
      <c r="ED580" s="770"/>
      <c r="EE580" s="770"/>
      <c r="EF580" s="770"/>
      <c r="EG580" s="770"/>
      <c r="EH580" s="770"/>
      <c r="EI580" s="770"/>
      <c r="EJ580" s="770"/>
      <c r="EL580" s="1161"/>
    </row>
    <row r="581" spans="3:142" ht="13.2">
      <c r="C581" s="772"/>
      <c r="D581" s="772" t="s">
        <v>22</v>
      </c>
      <c r="AW581" s="779">
        <f t="shared" ref="AW581:CO581" si="6810">AW534-AW487</f>
        <v>0</v>
      </c>
      <c r="AX581" s="779">
        <f t="shared" si="6810"/>
        <v>0</v>
      </c>
      <c r="AY581" s="779">
        <f t="shared" si="6810"/>
        <v>0</v>
      </c>
      <c r="AZ581" s="779">
        <f t="shared" si="6810"/>
        <v>0</v>
      </c>
      <c r="BA581" s="779">
        <f t="shared" si="6810"/>
        <v>0</v>
      </c>
      <c r="BB581" s="779">
        <f t="shared" si="6810"/>
        <v>0</v>
      </c>
      <c r="BC581" s="779">
        <f t="shared" si="6810"/>
        <v>0</v>
      </c>
      <c r="BD581" s="779">
        <f t="shared" si="6810"/>
        <v>0</v>
      </c>
      <c r="BE581" s="779">
        <f t="shared" si="6810"/>
        <v>0</v>
      </c>
      <c r="BF581" s="779">
        <f t="shared" si="6810"/>
        <v>0</v>
      </c>
      <c r="BG581" s="779">
        <f t="shared" si="6810"/>
        <v>0</v>
      </c>
      <c r="BH581" s="779">
        <f t="shared" si="6810"/>
        <v>0</v>
      </c>
      <c r="BI581" s="779">
        <f t="shared" si="6810"/>
        <v>0</v>
      </c>
      <c r="BJ581" s="779">
        <f t="shared" si="6810"/>
        <v>0</v>
      </c>
      <c r="BK581" s="779">
        <f t="shared" si="6810"/>
        <v>0</v>
      </c>
      <c r="BL581" s="779">
        <f t="shared" si="6810"/>
        <v>0</v>
      </c>
      <c r="BM581" s="779">
        <f t="shared" si="6810"/>
        <v>0</v>
      </c>
      <c r="BN581" s="779">
        <f t="shared" si="6810"/>
        <v>0</v>
      </c>
      <c r="BO581" s="779">
        <f t="shared" si="6810"/>
        <v>0</v>
      </c>
      <c r="BP581" s="779">
        <f t="shared" si="6810"/>
        <v>0</v>
      </c>
      <c r="BQ581" s="779">
        <f t="shared" si="6810"/>
        <v>0</v>
      </c>
      <c r="BR581" s="779">
        <f t="shared" si="6810"/>
        <v>0</v>
      </c>
      <c r="BS581" s="779">
        <f t="shared" si="6810"/>
        <v>0</v>
      </c>
      <c r="BT581" s="779">
        <f t="shared" si="6810"/>
        <v>0</v>
      </c>
      <c r="BU581" s="779">
        <f t="shared" si="6810"/>
        <v>0</v>
      </c>
      <c r="BV581" s="779">
        <f t="shared" si="6810"/>
        <v>0</v>
      </c>
      <c r="BW581" s="779">
        <f t="shared" si="6810"/>
        <v>0</v>
      </c>
      <c r="BX581" s="779">
        <f t="shared" si="6810"/>
        <v>0</v>
      </c>
      <c r="BY581" s="779">
        <f t="shared" si="6810"/>
        <v>0</v>
      </c>
      <c r="BZ581" s="779">
        <f t="shared" si="6810"/>
        <v>0</v>
      </c>
      <c r="CA581" s="779">
        <f t="shared" si="6810"/>
        <v>0</v>
      </c>
      <c r="CB581" s="779">
        <f t="shared" si="6810"/>
        <v>0</v>
      </c>
      <c r="CC581" s="779">
        <f t="shared" si="6810"/>
        <v>0</v>
      </c>
      <c r="CD581" s="779">
        <f t="shared" si="6810"/>
        <v>0</v>
      </c>
      <c r="CE581" s="779">
        <f t="shared" si="6810"/>
        <v>0</v>
      </c>
      <c r="CF581" s="779">
        <f t="shared" si="6810"/>
        <v>0</v>
      </c>
      <c r="CG581" s="779">
        <f t="shared" si="6810"/>
        <v>0</v>
      </c>
      <c r="CH581" s="779">
        <f t="shared" si="6810"/>
        <v>0</v>
      </c>
      <c r="CI581" s="779">
        <f t="shared" si="6810"/>
        <v>0</v>
      </c>
      <c r="CJ581" s="779">
        <f t="shared" si="6810"/>
        <v>0</v>
      </c>
      <c r="CK581" s="779">
        <f t="shared" si="6810"/>
        <v>0</v>
      </c>
      <c r="CL581" s="779">
        <f t="shared" si="6810"/>
        <v>0</v>
      </c>
      <c r="CM581" s="779">
        <f t="shared" si="6810"/>
        <v>0</v>
      </c>
      <c r="CN581" s="779">
        <f t="shared" si="6810"/>
        <v>0</v>
      </c>
      <c r="CO581" s="779">
        <f t="shared" si="6810"/>
        <v>0</v>
      </c>
      <c r="CR581" s="770"/>
      <c r="CS581" s="770"/>
      <c r="CT581" s="770"/>
      <c r="CU581" s="770"/>
      <c r="CV581" s="770"/>
      <c r="CW581" s="770"/>
      <c r="CX581" s="770"/>
      <c r="CY581" s="770"/>
      <c r="CZ581" s="770"/>
      <c r="DA581" s="770"/>
      <c r="DB581" s="770"/>
      <c r="DC581" s="770"/>
      <c r="DD581" s="770"/>
      <c r="DE581" s="770"/>
      <c r="DF581" s="770"/>
      <c r="DG581" s="770"/>
      <c r="DH581" s="770"/>
      <c r="DI581" s="770"/>
      <c r="DJ581" s="770"/>
      <c r="DK581" s="770"/>
      <c r="DL581" s="770"/>
      <c r="DM581" s="770"/>
      <c r="DN581" s="770"/>
      <c r="DO581" s="770"/>
      <c r="DP581" s="770"/>
      <c r="DQ581" s="770"/>
      <c r="DR581" s="770"/>
      <c r="DS581" s="770"/>
      <c r="DT581" s="770"/>
      <c r="DU581" s="770"/>
      <c r="DV581" s="770"/>
      <c r="DW581" s="770"/>
      <c r="DX581" s="770"/>
      <c r="DY581" s="770"/>
      <c r="DZ581" s="770"/>
      <c r="EA581" s="770"/>
      <c r="EB581" s="770"/>
      <c r="EC581" s="770"/>
      <c r="ED581" s="770"/>
      <c r="EE581" s="770"/>
      <c r="EF581" s="770"/>
      <c r="EG581" s="770"/>
      <c r="EH581" s="770"/>
      <c r="EI581" s="770"/>
      <c r="EJ581" s="770"/>
      <c r="EL581" s="1161"/>
    </row>
    <row r="582" spans="3:142" ht="13.2">
      <c r="C582" s="772"/>
      <c r="D582" s="772" t="s">
        <v>35</v>
      </c>
      <c r="AW582" s="779">
        <f t="shared" ref="AW582:CO582" si="6811">AW535-AW488</f>
        <v>0</v>
      </c>
      <c r="AX582" s="779">
        <f t="shared" si="6811"/>
        <v>0</v>
      </c>
      <c r="AY582" s="779">
        <f t="shared" si="6811"/>
        <v>0</v>
      </c>
      <c r="AZ582" s="779">
        <f t="shared" si="6811"/>
        <v>0</v>
      </c>
      <c r="BA582" s="779">
        <f t="shared" si="6811"/>
        <v>0</v>
      </c>
      <c r="BB582" s="779">
        <f t="shared" si="6811"/>
        <v>0</v>
      </c>
      <c r="BC582" s="779">
        <f t="shared" si="6811"/>
        <v>0</v>
      </c>
      <c r="BD582" s="779">
        <f t="shared" si="6811"/>
        <v>0</v>
      </c>
      <c r="BE582" s="779">
        <f t="shared" si="6811"/>
        <v>0</v>
      </c>
      <c r="BF582" s="779">
        <f t="shared" si="6811"/>
        <v>0</v>
      </c>
      <c r="BG582" s="779">
        <f t="shared" si="6811"/>
        <v>0</v>
      </c>
      <c r="BH582" s="779">
        <f t="shared" si="6811"/>
        <v>0</v>
      </c>
      <c r="BI582" s="779">
        <f t="shared" si="6811"/>
        <v>0</v>
      </c>
      <c r="BJ582" s="779">
        <f t="shared" si="6811"/>
        <v>0</v>
      </c>
      <c r="BK582" s="779">
        <f t="shared" si="6811"/>
        <v>0</v>
      </c>
      <c r="BL582" s="779">
        <f t="shared" si="6811"/>
        <v>0</v>
      </c>
      <c r="BM582" s="779">
        <f t="shared" si="6811"/>
        <v>0</v>
      </c>
      <c r="BN582" s="779">
        <f t="shared" si="6811"/>
        <v>0</v>
      </c>
      <c r="BO582" s="779">
        <f t="shared" si="6811"/>
        <v>0</v>
      </c>
      <c r="BP582" s="779">
        <f t="shared" si="6811"/>
        <v>0</v>
      </c>
      <c r="BQ582" s="779">
        <f t="shared" si="6811"/>
        <v>0</v>
      </c>
      <c r="BR582" s="779">
        <f t="shared" si="6811"/>
        <v>0</v>
      </c>
      <c r="BS582" s="779">
        <f t="shared" si="6811"/>
        <v>0</v>
      </c>
      <c r="BT582" s="779">
        <f t="shared" si="6811"/>
        <v>0</v>
      </c>
      <c r="BU582" s="779">
        <f t="shared" si="6811"/>
        <v>0</v>
      </c>
      <c r="BV582" s="779">
        <f t="shared" si="6811"/>
        <v>0</v>
      </c>
      <c r="BW582" s="779">
        <f t="shared" si="6811"/>
        <v>0</v>
      </c>
      <c r="BX582" s="779">
        <f t="shared" si="6811"/>
        <v>0</v>
      </c>
      <c r="BY582" s="779">
        <f t="shared" si="6811"/>
        <v>0</v>
      </c>
      <c r="BZ582" s="779">
        <f t="shared" si="6811"/>
        <v>0</v>
      </c>
      <c r="CA582" s="779">
        <f t="shared" si="6811"/>
        <v>0</v>
      </c>
      <c r="CB582" s="779">
        <f t="shared" si="6811"/>
        <v>0</v>
      </c>
      <c r="CC582" s="779">
        <f t="shared" si="6811"/>
        <v>0</v>
      </c>
      <c r="CD582" s="779">
        <f t="shared" si="6811"/>
        <v>0</v>
      </c>
      <c r="CE582" s="779">
        <f t="shared" si="6811"/>
        <v>0</v>
      </c>
      <c r="CF582" s="779">
        <f t="shared" si="6811"/>
        <v>0</v>
      </c>
      <c r="CG582" s="779">
        <f t="shared" si="6811"/>
        <v>0</v>
      </c>
      <c r="CH582" s="779">
        <f t="shared" si="6811"/>
        <v>0</v>
      </c>
      <c r="CI582" s="779">
        <f t="shared" si="6811"/>
        <v>0</v>
      </c>
      <c r="CJ582" s="779">
        <f t="shared" si="6811"/>
        <v>0</v>
      </c>
      <c r="CK582" s="779">
        <f t="shared" si="6811"/>
        <v>0</v>
      </c>
      <c r="CL582" s="779">
        <f t="shared" si="6811"/>
        <v>0</v>
      </c>
      <c r="CM582" s="779">
        <f t="shared" si="6811"/>
        <v>0</v>
      </c>
      <c r="CN582" s="779">
        <f t="shared" si="6811"/>
        <v>0</v>
      </c>
      <c r="CO582" s="779">
        <f t="shared" si="6811"/>
        <v>0</v>
      </c>
      <c r="CR582" s="770"/>
      <c r="CS582" s="770"/>
      <c r="CT582" s="770"/>
      <c r="CU582" s="770"/>
      <c r="CV582" s="770"/>
      <c r="CW582" s="770"/>
      <c r="CX582" s="770"/>
      <c r="CY582" s="770"/>
      <c r="CZ582" s="770"/>
      <c r="DA582" s="770"/>
      <c r="DB582" s="770"/>
      <c r="DC582" s="770"/>
      <c r="DD582" s="770"/>
      <c r="DE582" s="770"/>
      <c r="DF582" s="770"/>
      <c r="DG582" s="770"/>
      <c r="DH582" s="770"/>
      <c r="DI582" s="770"/>
      <c r="DJ582" s="770"/>
      <c r="DK582" s="770"/>
      <c r="DL582" s="770"/>
      <c r="DM582" s="770"/>
      <c r="DN582" s="770"/>
      <c r="DO582" s="770"/>
      <c r="DP582" s="770"/>
      <c r="DQ582" s="770"/>
      <c r="DR582" s="770"/>
      <c r="DS582" s="770"/>
      <c r="DT582" s="770"/>
      <c r="DU582" s="770"/>
      <c r="DV582" s="770"/>
      <c r="DW582" s="770"/>
      <c r="DX582" s="770"/>
      <c r="DY582" s="770"/>
      <c r="DZ582" s="770"/>
      <c r="EA582" s="770"/>
      <c r="EB582" s="770"/>
      <c r="EC582" s="770"/>
      <c r="ED582" s="770"/>
      <c r="EE582" s="770"/>
      <c r="EF582" s="770"/>
      <c r="EG582" s="770"/>
      <c r="EH582" s="770"/>
      <c r="EI582" s="770"/>
      <c r="EJ582" s="770"/>
      <c r="EL582" s="1161"/>
    </row>
    <row r="583" spans="3:142" ht="13.2">
      <c r="C583" s="772"/>
      <c r="D583" s="772" t="s">
        <v>53</v>
      </c>
      <c r="AW583" s="779">
        <f t="shared" ref="AW583:CO583" si="6812">AW536-AW489</f>
        <v>0</v>
      </c>
      <c r="AX583" s="779">
        <f t="shared" si="6812"/>
        <v>0</v>
      </c>
      <c r="AY583" s="779">
        <f t="shared" si="6812"/>
        <v>0</v>
      </c>
      <c r="AZ583" s="779">
        <f t="shared" si="6812"/>
        <v>0</v>
      </c>
      <c r="BA583" s="779">
        <f t="shared" si="6812"/>
        <v>0</v>
      </c>
      <c r="BB583" s="779">
        <f t="shared" si="6812"/>
        <v>0</v>
      </c>
      <c r="BC583" s="779">
        <f t="shared" si="6812"/>
        <v>0</v>
      </c>
      <c r="BD583" s="779">
        <f t="shared" si="6812"/>
        <v>0</v>
      </c>
      <c r="BE583" s="779">
        <f t="shared" si="6812"/>
        <v>0</v>
      </c>
      <c r="BF583" s="779">
        <f t="shared" si="6812"/>
        <v>0</v>
      </c>
      <c r="BG583" s="779">
        <f t="shared" si="6812"/>
        <v>0</v>
      </c>
      <c r="BH583" s="779">
        <f t="shared" si="6812"/>
        <v>0</v>
      </c>
      <c r="BI583" s="779">
        <f t="shared" si="6812"/>
        <v>0</v>
      </c>
      <c r="BJ583" s="779">
        <f t="shared" si="6812"/>
        <v>0</v>
      </c>
      <c r="BK583" s="779">
        <f t="shared" si="6812"/>
        <v>0</v>
      </c>
      <c r="BL583" s="779">
        <f t="shared" si="6812"/>
        <v>0</v>
      </c>
      <c r="BM583" s="779">
        <f t="shared" si="6812"/>
        <v>0</v>
      </c>
      <c r="BN583" s="779">
        <f t="shared" si="6812"/>
        <v>0</v>
      </c>
      <c r="BO583" s="779">
        <f t="shared" si="6812"/>
        <v>0</v>
      </c>
      <c r="BP583" s="779">
        <f t="shared" si="6812"/>
        <v>0</v>
      </c>
      <c r="BQ583" s="779">
        <f t="shared" si="6812"/>
        <v>0</v>
      </c>
      <c r="BR583" s="779">
        <f t="shared" si="6812"/>
        <v>0</v>
      </c>
      <c r="BS583" s="779">
        <f t="shared" si="6812"/>
        <v>0</v>
      </c>
      <c r="BT583" s="779">
        <f t="shared" si="6812"/>
        <v>0</v>
      </c>
      <c r="BU583" s="779">
        <f t="shared" si="6812"/>
        <v>0</v>
      </c>
      <c r="BV583" s="779">
        <f t="shared" si="6812"/>
        <v>0</v>
      </c>
      <c r="BW583" s="779">
        <f t="shared" si="6812"/>
        <v>0</v>
      </c>
      <c r="BX583" s="779">
        <f t="shared" si="6812"/>
        <v>0</v>
      </c>
      <c r="BY583" s="779">
        <f t="shared" si="6812"/>
        <v>0</v>
      </c>
      <c r="BZ583" s="779">
        <f t="shared" si="6812"/>
        <v>0</v>
      </c>
      <c r="CA583" s="779">
        <f t="shared" si="6812"/>
        <v>0</v>
      </c>
      <c r="CB583" s="779">
        <f t="shared" si="6812"/>
        <v>0</v>
      </c>
      <c r="CC583" s="779">
        <f t="shared" si="6812"/>
        <v>0</v>
      </c>
      <c r="CD583" s="779">
        <f t="shared" si="6812"/>
        <v>0</v>
      </c>
      <c r="CE583" s="779">
        <f t="shared" si="6812"/>
        <v>0</v>
      </c>
      <c r="CF583" s="779">
        <f t="shared" si="6812"/>
        <v>0</v>
      </c>
      <c r="CG583" s="779">
        <f t="shared" si="6812"/>
        <v>0</v>
      </c>
      <c r="CH583" s="779">
        <f t="shared" si="6812"/>
        <v>0</v>
      </c>
      <c r="CI583" s="779">
        <f t="shared" si="6812"/>
        <v>0</v>
      </c>
      <c r="CJ583" s="779">
        <f t="shared" si="6812"/>
        <v>0</v>
      </c>
      <c r="CK583" s="779">
        <f t="shared" si="6812"/>
        <v>0</v>
      </c>
      <c r="CL583" s="779">
        <f t="shared" si="6812"/>
        <v>0</v>
      </c>
      <c r="CM583" s="779">
        <f t="shared" si="6812"/>
        <v>0</v>
      </c>
      <c r="CN583" s="779">
        <f t="shared" si="6812"/>
        <v>0</v>
      </c>
      <c r="CO583" s="779">
        <f t="shared" si="6812"/>
        <v>0</v>
      </c>
      <c r="CR583" s="770"/>
      <c r="CS583" s="770"/>
      <c r="CT583" s="770"/>
      <c r="CU583" s="770"/>
      <c r="CV583" s="770"/>
      <c r="CW583" s="770"/>
      <c r="CX583" s="770"/>
      <c r="CY583" s="770"/>
      <c r="CZ583" s="770"/>
      <c r="DA583" s="770"/>
      <c r="DB583" s="770"/>
      <c r="DC583" s="770"/>
      <c r="DD583" s="770"/>
      <c r="DE583" s="770"/>
      <c r="DF583" s="770"/>
      <c r="DG583" s="770"/>
      <c r="DH583" s="770"/>
      <c r="DI583" s="770"/>
      <c r="DJ583" s="770"/>
      <c r="DK583" s="770"/>
      <c r="DL583" s="770"/>
      <c r="DM583" s="770"/>
      <c r="DN583" s="770"/>
      <c r="DO583" s="770"/>
      <c r="DP583" s="770"/>
      <c r="DQ583" s="770"/>
      <c r="DR583" s="770"/>
      <c r="DS583" s="770"/>
      <c r="DT583" s="770"/>
      <c r="DU583" s="770"/>
      <c r="DV583" s="770"/>
      <c r="DW583" s="770"/>
      <c r="DX583" s="770"/>
      <c r="DY583" s="770"/>
      <c r="DZ583" s="770"/>
      <c r="EA583" s="770"/>
      <c r="EB583" s="770"/>
      <c r="EC583" s="770"/>
      <c r="ED583" s="770"/>
      <c r="EE583" s="770"/>
      <c r="EF583" s="770"/>
      <c r="EG583" s="770"/>
      <c r="EH583" s="770"/>
      <c r="EI583" s="770"/>
      <c r="EJ583" s="770"/>
      <c r="EL583" s="1161"/>
    </row>
    <row r="584" spans="3:142" ht="13.2">
      <c r="C584" s="772"/>
      <c r="D584" s="772" t="s">
        <v>61</v>
      </c>
      <c r="AW584" s="779">
        <f t="shared" ref="AW584:CO584" si="6813">AW537-AW490</f>
        <v>0</v>
      </c>
      <c r="AX584" s="779">
        <f t="shared" si="6813"/>
        <v>0</v>
      </c>
      <c r="AY584" s="779">
        <f t="shared" si="6813"/>
        <v>0</v>
      </c>
      <c r="AZ584" s="779">
        <f t="shared" si="6813"/>
        <v>0</v>
      </c>
      <c r="BA584" s="779">
        <f t="shared" si="6813"/>
        <v>0</v>
      </c>
      <c r="BB584" s="779">
        <f t="shared" si="6813"/>
        <v>0</v>
      </c>
      <c r="BC584" s="779">
        <f t="shared" si="6813"/>
        <v>0</v>
      </c>
      <c r="BD584" s="779">
        <f t="shared" si="6813"/>
        <v>0</v>
      </c>
      <c r="BE584" s="779">
        <f t="shared" si="6813"/>
        <v>0</v>
      </c>
      <c r="BF584" s="779">
        <f t="shared" si="6813"/>
        <v>2050</v>
      </c>
      <c r="BG584" s="779">
        <f t="shared" si="6813"/>
        <v>175</v>
      </c>
      <c r="BH584" s="779">
        <f t="shared" si="6813"/>
        <v>0</v>
      </c>
      <c r="BI584" s="779">
        <f t="shared" si="6813"/>
        <v>0</v>
      </c>
      <c r="BJ584" s="779">
        <f t="shared" si="6813"/>
        <v>0</v>
      </c>
      <c r="BK584" s="779">
        <f t="shared" si="6813"/>
        <v>0</v>
      </c>
      <c r="BL584" s="779">
        <f t="shared" si="6813"/>
        <v>0</v>
      </c>
      <c r="BM584" s="779">
        <f t="shared" si="6813"/>
        <v>259.73500000000001</v>
      </c>
      <c r="BN584" s="779">
        <f t="shared" si="6813"/>
        <v>2484.7350000000001</v>
      </c>
      <c r="BO584" s="779">
        <f t="shared" si="6813"/>
        <v>-2050</v>
      </c>
      <c r="BP584" s="779">
        <f t="shared" si="6813"/>
        <v>-175</v>
      </c>
      <c r="BQ584" s="779">
        <f t="shared" si="6813"/>
        <v>0</v>
      </c>
      <c r="BR584" s="779">
        <f t="shared" si="6813"/>
        <v>0</v>
      </c>
      <c r="BS584" s="779">
        <f t="shared" si="6813"/>
        <v>0</v>
      </c>
      <c r="BT584" s="779">
        <f t="shared" si="6813"/>
        <v>0</v>
      </c>
      <c r="BU584" s="779">
        <f t="shared" si="6813"/>
        <v>0</v>
      </c>
      <c r="BV584" s="779">
        <f t="shared" si="6813"/>
        <v>-259.73500000000001</v>
      </c>
      <c r="BW584" s="779">
        <f t="shared" si="6813"/>
        <v>-2484.7350000000001</v>
      </c>
      <c r="BX584" s="779">
        <f t="shared" si="6813"/>
        <v>0</v>
      </c>
      <c r="BY584" s="779">
        <f t="shared" si="6813"/>
        <v>0</v>
      </c>
      <c r="BZ584" s="779">
        <f t="shared" si="6813"/>
        <v>0</v>
      </c>
      <c r="CA584" s="779">
        <f t="shared" si="6813"/>
        <v>0</v>
      </c>
      <c r="CB584" s="779">
        <f t="shared" si="6813"/>
        <v>0</v>
      </c>
      <c r="CC584" s="779">
        <f t="shared" si="6813"/>
        <v>0</v>
      </c>
      <c r="CD584" s="779">
        <f t="shared" si="6813"/>
        <v>0</v>
      </c>
      <c r="CE584" s="779">
        <f t="shared" si="6813"/>
        <v>0</v>
      </c>
      <c r="CF584" s="779">
        <f t="shared" si="6813"/>
        <v>0</v>
      </c>
      <c r="CG584" s="779">
        <f t="shared" si="6813"/>
        <v>0</v>
      </c>
      <c r="CH584" s="779">
        <f t="shared" si="6813"/>
        <v>0</v>
      </c>
      <c r="CI584" s="779">
        <f t="shared" si="6813"/>
        <v>0</v>
      </c>
      <c r="CJ584" s="779">
        <f t="shared" si="6813"/>
        <v>0</v>
      </c>
      <c r="CK584" s="779">
        <f t="shared" si="6813"/>
        <v>0</v>
      </c>
      <c r="CL584" s="779">
        <f t="shared" si="6813"/>
        <v>0</v>
      </c>
      <c r="CM584" s="779">
        <f t="shared" si="6813"/>
        <v>0</v>
      </c>
      <c r="CN584" s="779">
        <f t="shared" si="6813"/>
        <v>0</v>
      </c>
      <c r="CO584" s="779">
        <f t="shared" si="6813"/>
        <v>0</v>
      </c>
      <c r="CR584" s="770"/>
      <c r="CS584" s="770"/>
      <c r="CT584" s="770"/>
      <c r="CU584" s="770"/>
      <c r="CV584" s="770"/>
      <c r="CW584" s="770"/>
      <c r="CX584" s="770"/>
      <c r="CY584" s="770"/>
      <c r="CZ584" s="770"/>
      <c r="DA584" s="770"/>
      <c r="DB584" s="770"/>
      <c r="DC584" s="770"/>
      <c r="DD584" s="770"/>
      <c r="DE584" s="770"/>
      <c r="DF584" s="770"/>
      <c r="DG584" s="770"/>
      <c r="DH584" s="770"/>
      <c r="DI584" s="770"/>
      <c r="DJ584" s="770"/>
      <c r="DK584" s="770"/>
      <c r="DL584" s="770"/>
      <c r="DM584" s="770"/>
      <c r="DN584" s="770"/>
      <c r="DO584" s="770"/>
      <c r="DP584" s="770"/>
      <c r="DQ584" s="770"/>
      <c r="DR584" s="770"/>
      <c r="DS584" s="770"/>
      <c r="DT584" s="770"/>
      <c r="DU584" s="770"/>
      <c r="DV584" s="770"/>
      <c r="DW584" s="770"/>
      <c r="DX584" s="770"/>
      <c r="DY584" s="770"/>
      <c r="DZ584" s="770"/>
      <c r="EA584" s="770"/>
      <c r="EB584" s="770"/>
      <c r="EC584" s="770"/>
      <c r="ED584" s="770"/>
      <c r="EE584" s="770"/>
      <c r="EF584" s="770"/>
      <c r="EG584" s="770"/>
      <c r="EH584" s="770"/>
      <c r="EI584" s="770"/>
      <c r="EJ584" s="770"/>
      <c r="EL584" s="1161"/>
    </row>
    <row r="585" spans="3:142" ht="13.2">
      <c r="C585" s="772"/>
      <c r="D585" s="772" t="s">
        <v>71</v>
      </c>
      <c r="AW585" s="779">
        <f t="shared" ref="AW585:CO585" si="6814">AW538-AW491</f>
        <v>0</v>
      </c>
      <c r="AX585" s="779">
        <f t="shared" si="6814"/>
        <v>0</v>
      </c>
      <c r="AY585" s="779">
        <f t="shared" si="6814"/>
        <v>0</v>
      </c>
      <c r="AZ585" s="779">
        <f t="shared" si="6814"/>
        <v>0</v>
      </c>
      <c r="BA585" s="779">
        <f t="shared" si="6814"/>
        <v>0</v>
      </c>
      <c r="BB585" s="779">
        <f t="shared" si="6814"/>
        <v>0</v>
      </c>
      <c r="BC585" s="779">
        <f t="shared" si="6814"/>
        <v>0</v>
      </c>
      <c r="BD585" s="779">
        <f t="shared" si="6814"/>
        <v>0</v>
      </c>
      <c r="BE585" s="779">
        <f t="shared" si="6814"/>
        <v>0</v>
      </c>
      <c r="BF585" s="779">
        <f t="shared" si="6814"/>
        <v>0</v>
      </c>
      <c r="BG585" s="779">
        <f t="shared" si="6814"/>
        <v>0</v>
      </c>
      <c r="BH585" s="779">
        <f t="shared" si="6814"/>
        <v>0</v>
      </c>
      <c r="BI585" s="779">
        <f t="shared" si="6814"/>
        <v>0</v>
      </c>
      <c r="BJ585" s="779">
        <f t="shared" si="6814"/>
        <v>0</v>
      </c>
      <c r="BK585" s="779">
        <f t="shared" si="6814"/>
        <v>0</v>
      </c>
      <c r="BL585" s="779">
        <f t="shared" si="6814"/>
        <v>0</v>
      </c>
      <c r="BM585" s="779">
        <f t="shared" si="6814"/>
        <v>0</v>
      </c>
      <c r="BN585" s="779">
        <f t="shared" si="6814"/>
        <v>0</v>
      </c>
      <c r="BO585" s="779">
        <f t="shared" si="6814"/>
        <v>0</v>
      </c>
      <c r="BP585" s="779">
        <f t="shared" si="6814"/>
        <v>0</v>
      </c>
      <c r="BQ585" s="779">
        <f t="shared" si="6814"/>
        <v>0</v>
      </c>
      <c r="BR585" s="779">
        <f t="shared" si="6814"/>
        <v>0</v>
      </c>
      <c r="BS585" s="779">
        <f t="shared" si="6814"/>
        <v>0</v>
      </c>
      <c r="BT585" s="779">
        <f t="shared" si="6814"/>
        <v>0</v>
      </c>
      <c r="BU585" s="779">
        <f t="shared" si="6814"/>
        <v>0</v>
      </c>
      <c r="BV585" s="779">
        <f t="shared" si="6814"/>
        <v>0</v>
      </c>
      <c r="BW585" s="779">
        <f t="shared" si="6814"/>
        <v>0</v>
      </c>
      <c r="BX585" s="779">
        <f t="shared" si="6814"/>
        <v>0</v>
      </c>
      <c r="BY585" s="779">
        <f t="shared" si="6814"/>
        <v>0</v>
      </c>
      <c r="BZ585" s="779">
        <f t="shared" si="6814"/>
        <v>0</v>
      </c>
      <c r="CA585" s="779">
        <f t="shared" si="6814"/>
        <v>0</v>
      </c>
      <c r="CB585" s="779">
        <f t="shared" si="6814"/>
        <v>0</v>
      </c>
      <c r="CC585" s="779">
        <f t="shared" si="6814"/>
        <v>0</v>
      </c>
      <c r="CD585" s="779">
        <f t="shared" si="6814"/>
        <v>0</v>
      </c>
      <c r="CE585" s="779">
        <f t="shared" si="6814"/>
        <v>0</v>
      </c>
      <c r="CF585" s="779">
        <f t="shared" si="6814"/>
        <v>0</v>
      </c>
      <c r="CG585" s="779">
        <f t="shared" si="6814"/>
        <v>0</v>
      </c>
      <c r="CH585" s="779">
        <f t="shared" si="6814"/>
        <v>0</v>
      </c>
      <c r="CI585" s="779">
        <f t="shared" si="6814"/>
        <v>0</v>
      </c>
      <c r="CJ585" s="779">
        <f t="shared" si="6814"/>
        <v>0</v>
      </c>
      <c r="CK585" s="779">
        <f t="shared" si="6814"/>
        <v>0</v>
      </c>
      <c r="CL585" s="779">
        <f t="shared" si="6814"/>
        <v>0</v>
      </c>
      <c r="CM585" s="779">
        <f t="shared" si="6814"/>
        <v>0</v>
      </c>
      <c r="CN585" s="779">
        <f t="shared" si="6814"/>
        <v>0</v>
      </c>
      <c r="CO585" s="779">
        <f t="shared" si="6814"/>
        <v>0</v>
      </c>
      <c r="CR585" s="770"/>
      <c r="CS585" s="770"/>
      <c r="CT585" s="770"/>
      <c r="CU585" s="770"/>
      <c r="CV585" s="770"/>
      <c r="CW585" s="770"/>
      <c r="CX585" s="770"/>
      <c r="CY585" s="770"/>
      <c r="CZ585" s="770"/>
      <c r="DA585" s="770"/>
      <c r="DB585" s="770"/>
      <c r="DC585" s="770"/>
      <c r="DD585" s="770"/>
      <c r="DE585" s="770"/>
      <c r="DF585" s="770"/>
      <c r="DG585" s="770"/>
      <c r="DH585" s="770"/>
      <c r="DI585" s="770"/>
      <c r="DJ585" s="770"/>
      <c r="DK585" s="770"/>
      <c r="DL585" s="770"/>
      <c r="DM585" s="770"/>
      <c r="DN585" s="770"/>
      <c r="DO585" s="770"/>
      <c r="DP585" s="770"/>
      <c r="DQ585" s="770"/>
      <c r="DR585" s="770"/>
      <c r="DS585" s="770"/>
      <c r="DT585" s="770"/>
      <c r="DU585" s="770"/>
      <c r="DV585" s="770"/>
      <c r="DW585" s="770"/>
      <c r="DX585" s="770"/>
      <c r="DY585" s="770"/>
      <c r="DZ585" s="770"/>
      <c r="EA585" s="770"/>
      <c r="EB585" s="770"/>
      <c r="EC585" s="770"/>
      <c r="ED585" s="770"/>
      <c r="EE585" s="770"/>
      <c r="EF585" s="770"/>
      <c r="EG585" s="770"/>
      <c r="EH585" s="770"/>
      <c r="EI585" s="770"/>
      <c r="EJ585" s="770"/>
      <c r="EL585" s="1161"/>
    </row>
    <row r="586" spans="3:142" ht="13.2">
      <c r="C586" s="772"/>
      <c r="D586" s="772" t="s">
        <v>79</v>
      </c>
      <c r="AW586" s="779">
        <f t="shared" ref="AW586:CO586" si="6815">AW539-AW492</f>
        <v>0</v>
      </c>
      <c r="AX586" s="779">
        <f t="shared" si="6815"/>
        <v>0</v>
      </c>
      <c r="AY586" s="779">
        <f t="shared" si="6815"/>
        <v>0</v>
      </c>
      <c r="AZ586" s="779">
        <f t="shared" si="6815"/>
        <v>0</v>
      </c>
      <c r="BA586" s="779">
        <f t="shared" si="6815"/>
        <v>0</v>
      </c>
      <c r="BB586" s="779">
        <f t="shared" si="6815"/>
        <v>0</v>
      </c>
      <c r="BC586" s="779">
        <f t="shared" si="6815"/>
        <v>0</v>
      </c>
      <c r="BD586" s="779">
        <f t="shared" si="6815"/>
        <v>0</v>
      </c>
      <c r="BE586" s="779">
        <f t="shared" si="6815"/>
        <v>0</v>
      </c>
      <c r="BF586" s="779">
        <f t="shared" si="6815"/>
        <v>0</v>
      </c>
      <c r="BG586" s="779">
        <f t="shared" si="6815"/>
        <v>0</v>
      </c>
      <c r="BH586" s="779">
        <f t="shared" si="6815"/>
        <v>0</v>
      </c>
      <c r="BI586" s="779">
        <f t="shared" si="6815"/>
        <v>0</v>
      </c>
      <c r="BJ586" s="779">
        <f t="shared" si="6815"/>
        <v>0</v>
      </c>
      <c r="BK586" s="779">
        <f t="shared" si="6815"/>
        <v>0</v>
      </c>
      <c r="BL586" s="779">
        <f t="shared" si="6815"/>
        <v>0</v>
      </c>
      <c r="BM586" s="779">
        <f t="shared" si="6815"/>
        <v>0</v>
      </c>
      <c r="BN586" s="779">
        <f t="shared" si="6815"/>
        <v>0</v>
      </c>
      <c r="BO586" s="779">
        <f t="shared" si="6815"/>
        <v>0</v>
      </c>
      <c r="BP586" s="779">
        <f t="shared" si="6815"/>
        <v>0</v>
      </c>
      <c r="BQ586" s="779">
        <f t="shared" si="6815"/>
        <v>0</v>
      </c>
      <c r="BR586" s="779">
        <f t="shared" si="6815"/>
        <v>0</v>
      </c>
      <c r="BS586" s="779">
        <f t="shared" si="6815"/>
        <v>0</v>
      </c>
      <c r="BT586" s="779">
        <f t="shared" si="6815"/>
        <v>0</v>
      </c>
      <c r="BU586" s="779">
        <f t="shared" si="6815"/>
        <v>0</v>
      </c>
      <c r="BV586" s="779">
        <f t="shared" si="6815"/>
        <v>0</v>
      </c>
      <c r="BW586" s="779">
        <f t="shared" si="6815"/>
        <v>0</v>
      </c>
      <c r="BX586" s="779">
        <f t="shared" si="6815"/>
        <v>0</v>
      </c>
      <c r="BY586" s="779">
        <f t="shared" si="6815"/>
        <v>0</v>
      </c>
      <c r="BZ586" s="779">
        <f t="shared" si="6815"/>
        <v>0</v>
      </c>
      <c r="CA586" s="779">
        <f t="shared" si="6815"/>
        <v>0</v>
      </c>
      <c r="CB586" s="779">
        <f t="shared" si="6815"/>
        <v>0</v>
      </c>
      <c r="CC586" s="779">
        <f t="shared" si="6815"/>
        <v>0</v>
      </c>
      <c r="CD586" s="779">
        <f t="shared" si="6815"/>
        <v>0</v>
      </c>
      <c r="CE586" s="779">
        <f t="shared" si="6815"/>
        <v>0</v>
      </c>
      <c r="CF586" s="779">
        <f t="shared" si="6815"/>
        <v>0</v>
      </c>
      <c r="CG586" s="779">
        <f t="shared" si="6815"/>
        <v>0</v>
      </c>
      <c r="CH586" s="779">
        <f t="shared" si="6815"/>
        <v>0</v>
      </c>
      <c r="CI586" s="779">
        <f t="shared" si="6815"/>
        <v>0</v>
      </c>
      <c r="CJ586" s="779">
        <f t="shared" si="6815"/>
        <v>0</v>
      </c>
      <c r="CK586" s="779">
        <f t="shared" si="6815"/>
        <v>0</v>
      </c>
      <c r="CL586" s="779">
        <f t="shared" si="6815"/>
        <v>0</v>
      </c>
      <c r="CM586" s="779">
        <f t="shared" si="6815"/>
        <v>0</v>
      </c>
      <c r="CN586" s="779">
        <f t="shared" si="6815"/>
        <v>0</v>
      </c>
      <c r="CO586" s="779">
        <f t="shared" si="6815"/>
        <v>0</v>
      </c>
      <c r="CR586" s="770"/>
      <c r="CS586" s="770"/>
      <c r="CT586" s="770"/>
      <c r="CU586" s="770"/>
      <c r="CV586" s="770"/>
      <c r="CW586" s="770"/>
      <c r="CX586" s="770"/>
      <c r="CY586" s="770"/>
      <c r="CZ586" s="770"/>
      <c r="DA586" s="770"/>
      <c r="DB586" s="770"/>
      <c r="DC586" s="770"/>
      <c r="DD586" s="770"/>
      <c r="DE586" s="770"/>
      <c r="DF586" s="770"/>
      <c r="DG586" s="770"/>
      <c r="DH586" s="770"/>
      <c r="DI586" s="770"/>
      <c r="DJ586" s="770"/>
      <c r="DK586" s="770"/>
      <c r="DL586" s="770"/>
      <c r="DM586" s="770"/>
      <c r="DN586" s="770"/>
      <c r="DO586" s="770"/>
      <c r="DP586" s="770"/>
      <c r="DQ586" s="770"/>
      <c r="DR586" s="770"/>
      <c r="DS586" s="770"/>
      <c r="DT586" s="770"/>
      <c r="DU586" s="770"/>
      <c r="DV586" s="770"/>
      <c r="DW586" s="770"/>
      <c r="DX586" s="770"/>
      <c r="DY586" s="770"/>
      <c r="DZ586" s="770"/>
      <c r="EA586" s="770"/>
      <c r="EB586" s="770"/>
      <c r="EC586" s="770"/>
      <c r="ED586" s="770"/>
      <c r="EE586" s="770"/>
      <c r="EF586" s="770"/>
      <c r="EG586" s="770"/>
      <c r="EH586" s="770"/>
      <c r="EI586" s="770"/>
      <c r="EJ586" s="770"/>
      <c r="EL586" s="1161"/>
    </row>
    <row r="587" spans="3:142" ht="13.2">
      <c r="C587" s="772"/>
      <c r="D587" s="772" t="s">
        <v>97</v>
      </c>
      <c r="AW587" s="779">
        <f t="shared" ref="AW587:CO587" si="6816">AW540-AW493</f>
        <v>0</v>
      </c>
      <c r="AX587" s="779">
        <f t="shared" si="6816"/>
        <v>0</v>
      </c>
      <c r="AY587" s="779">
        <f t="shared" si="6816"/>
        <v>0</v>
      </c>
      <c r="AZ587" s="779">
        <f t="shared" si="6816"/>
        <v>0</v>
      </c>
      <c r="BA587" s="779">
        <f t="shared" si="6816"/>
        <v>0</v>
      </c>
      <c r="BB587" s="779">
        <f t="shared" si="6816"/>
        <v>0</v>
      </c>
      <c r="BC587" s="779">
        <f t="shared" si="6816"/>
        <v>0</v>
      </c>
      <c r="BD587" s="779">
        <f t="shared" si="6816"/>
        <v>0</v>
      </c>
      <c r="BE587" s="779">
        <f t="shared" si="6816"/>
        <v>0</v>
      </c>
      <c r="BF587" s="779">
        <f t="shared" si="6816"/>
        <v>0</v>
      </c>
      <c r="BG587" s="779">
        <f t="shared" si="6816"/>
        <v>0</v>
      </c>
      <c r="BH587" s="779">
        <f t="shared" si="6816"/>
        <v>0</v>
      </c>
      <c r="BI587" s="779">
        <f t="shared" si="6816"/>
        <v>0</v>
      </c>
      <c r="BJ587" s="779">
        <f t="shared" si="6816"/>
        <v>0</v>
      </c>
      <c r="BK587" s="779">
        <f t="shared" si="6816"/>
        <v>0</v>
      </c>
      <c r="BL587" s="779">
        <f t="shared" si="6816"/>
        <v>0</v>
      </c>
      <c r="BM587" s="779">
        <f t="shared" si="6816"/>
        <v>0</v>
      </c>
      <c r="BN587" s="779">
        <f t="shared" si="6816"/>
        <v>0</v>
      </c>
      <c r="BO587" s="779">
        <f t="shared" si="6816"/>
        <v>0</v>
      </c>
      <c r="BP587" s="779">
        <f t="shared" si="6816"/>
        <v>0</v>
      </c>
      <c r="BQ587" s="779">
        <f t="shared" si="6816"/>
        <v>0</v>
      </c>
      <c r="BR587" s="779">
        <f t="shared" si="6816"/>
        <v>0</v>
      </c>
      <c r="BS587" s="779">
        <f t="shared" si="6816"/>
        <v>0</v>
      </c>
      <c r="BT587" s="779">
        <f t="shared" si="6816"/>
        <v>0</v>
      </c>
      <c r="BU587" s="779">
        <f t="shared" si="6816"/>
        <v>0</v>
      </c>
      <c r="BV587" s="779">
        <f t="shared" si="6816"/>
        <v>0</v>
      </c>
      <c r="BW587" s="779">
        <f t="shared" si="6816"/>
        <v>0</v>
      </c>
      <c r="BX587" s="779">
        <f t="shared" si="6816"/>
        <v>0</v>
      </c>
      <c r="BY587" s="779">
        <f t="shared" si="6816"/>
        <v>0</v>
      </c>
      <c r="BZ587" s="779">
        <f t="shared" si="6816"/>
        <v>0</v>
      </c>
      <c r="CA587" s="779">
        <f t="shared" si="6816"/>
        <v>0</v>
      </c>
      <c r="CB587" s="779">
        <f t="shared" si="6816"/>
        <v>0</v>
      </c>
      <c r="CC587" s="779">
        <f t="shared" si="6816"/>
        <v>0</v>
      </c>
      <c r="CD587" s="779">
        <f t="shared" si="6816"/>
        <v>0</v>
      </c>
      <c r="CE587" s="779">
        <f t="shared" si="6816"/>
        <v>0</v>
      </c>
      <c r="CF587" s="779">
        <f t="shared" si="6816"/>
        <v>0</v>
      </c>
      <c r="CG587" s="779">
        <f t="shared" si="6816"/>
        <v>0</v>
      </c>
      <c r="CH587" s="779">
        <f t="shared" si="6816"/>
        <v>0</v>
      </c>
      <c r="CI587" s="779">
        <f t="shared" si="6816"/>
        <v>0</v>
      </c>
      <c r="CJ587" s="779">
        <f t="shared" si="6816"/>
        <v>0</v>
      </c>
      <c r="CK587" s="779">
        <f t="shared" si="6816"/>
        <v>0</v>
      </c>
      <c r="CL587" s="779">
        <f t="shared" si="6816"/>
        <v>0</v>
      </c>
      <c r="CM587" s="779">
        <f t="shared" si="6816"/>
        <v>0</v>
      </c>
      <c r="CN587" s="779">
        <f t="shared" si="6816"/>
        <v>0</v>
      </c>
      <c r="CO587" s="779">
        <f t="shared" si="6816"/>
        <v>0</v>
      </c>
      <c r="CR587" s="770"/>
      <c r="CS587" s="770"/>
      <c r="CT587" s="770"/>
      <c r="CU587" s="770"/>
      <c r="CV587" s="770"/>
      <c r="CW587" s="770"/>
      <c r="CX587" s="770"/>
      <c r="CY587" s="770"/>
      <c r="CZ587" s="770"/>
      <c r="DA587" s="770"/>
      <c r="DB587" s="770"/>
      <c r="DC587" s="770"/>
      <c r="DD587" s="770"/>
      <c r="DE587" s="770"/>
      <c r="DF587" s="770"/>
      <c r="DG587" s="770"/>
      <c r="DH587" s="770"/>
      <c r="DI587" s="770"/>
      <c r="DJ587" s="770"/>
      <c r="DK587" s="770"/>
      <c r="DL587" s="770"/>
      <c r="DM587" s="770"/>
      <c r="DN587" s="770"/>
      <c r="DO587" s="770"/>
      <c r="DP587" s="770"/>
      <c r="DQ587" s="770"/>
      <c r="DR587" s="770"/>
      <c r="DS587" s="770"/>
      <c r="DT587" s="770"/>
      <c r="DU587" s="770"/>
      <c r="DV587" s="770"/>
      <c r="DW587" s="770"/>
      <c r="DX587" s="770"/>
      <c r="DY587" s="770"/>
      <c r="DZ587" s="770"/>
      <c r="EA587" s="770"/>
      <c r="EB587" s="770"/>
      <c r="EC587" s="770"/>
      <c r="ED587" s="770"/>
      <c r="EE587" s="770"/>
      <c r="EF587" s="770"/>
      <c r="EG587" s="770"/>
      <c r="EH587" s="770"/>
      <c r="EI587" s="770"/>
      <c r="EJ587" s="770"/>
      <c r="EL587" s="1161"/>
    </row>
    <row r="588" spans="3:142" ht="13.2">
      <c r="C588" s="772"/>
      <c r="D588" s="772" t="s">
        <v>588</v>
      </c>
      <c r="AW588" s="779">
        <f t="shared" ref="AW588:CO588" si="6817">AW541-AW494</f>
        <v>0</v>
      </c>
      <c r="AX588" s="779">
        <f t="shared" si="6817"/>
        <v>0</v>
      </c>
      <c r="AY588" s="779">
        <f t="shared" si="6817"/>
        <v>0</v>
      </c>
      <c r="AZ588" s="779">
        <f t="shared" si="6817"/>
        <v>0</v>
      </c>
      <c r="BA588" s="779">
        <f t="shared" si="6817"/>
        <v>0</v>
      </c>
      <c r="BB588" s="779">
        <f t="shared" si="6817"/>
        <v>0</v>
      </c>
      <c r="BC588" s="779">
        <f t="shared" si="6817"/>
        <v>0</v>
      </c>
      <c r="BD588" s="779">
        <f t="shared" si="6817"/>
        <v>0</v>
      </c>
      <c r="BE588" s="779">
        <f t="shared" si="6817"/>
        <v>0</v>
      </c>
      <c r="BF588" s="779">
        <f t="shared" si="6817"/>
        <v>0</v>
      </c>
      <c r="BG588" s="779">
        <f t="shared" si="6817"/>
        <v>0</v>
      </c>
      <c r="BH588" s="779">
        <f t="shared" si="6817"/>
        <v>0</v>
      </c>
      <c r="BI588" s="779">
        <f t="shared" si="6817"/>
        <v>0</v>
      </c>
      <c r="BJ588" s="779">
        <f t="shared" si="6817"/>
        <v>0</v>
      </c>
      <c r="BK588" s="779">
        <f t="shared" si="6817"/>
        <v>0</v>
      </c>
      <c r="BL588" s="779">
        <f t="shared" si="6817"/>
        <v>0</v>
      </c>
      <c r="BM588" s="779">
        <f t="shared" si="6817"/>
        <v>0</v>
      </c>
      <c r="BN588" s="779">
        <f t="shared" si="6817"/>
        <v>0</v>
      </c>
      <c r="BO588" s="779">
        <f t="shared" si="6817"/>
        <v>0</v>
      </c>
      <c r="BP588" s="779">
        <f t="shared" si="6817"/>
        <v>0</v>
      </c>
      <c r="BQ588" s="779">
        <f t="shared" si="6817"/>
        <v>0</v>
      </c>
      <c r="BR588" s="779">
        <f t="shared" si="6817"/>
        <v>0</v>
      </c>
      <c r="BS588" s="779">
        <f t="shared" si="6817"/>
        <v>0</v>
      </c>
      <c r="BT588" s="779">
        <f t="shared" si="6817"/>
        <v>0</v>
      </c>
      <c r="BU588" s="779">
        <f t="shared" si="6817"/>
        <v>0</v>
      </c>
      <c r="BV588" s="779">
        <f t="shared" si="6817"/>
        <v>0</v>
      </c>
      <c r="BW588" s="779">
        <f t="shared" si="6817"/>
        <v>0</v>
      </c>
      <c r="BX588" s="779">
        <f t="shared" si="6817"/>
        <v>0</v>
      </c>
      <c r="BY588" s="779">
        <f t="shared" si="6817"/>
        <v>0</v>
      </c>
      <c r="BZ588" s="779">
        <f t="shared" si="6817"/>
        <v>0</v>
      </c>
      <c r="CA588" s="779">
        <f t="shared" si="6817"/>
        <v>0</v>
      </c>
      <c r="CB588" s="779">
        <f t="shared" si="6817"/>
        <v>0</v>
      </c>
      <c r="CC588" s="779">
        <f t="shared" si="6817"/>
        <v>0</v>
      </c>
      <c r="CD588" s="779">
        <f t="shared" si="6817"/>
        <v>0</v>
      </c>
      <c r="CE588" s="779">
        <f t="shared" si="6817"/>
        <v>0</v>
      </c>
      <c r="CF588" s="779">
        <f t="shared" si="6817"/>
        <v>0</v>
      </c>
      <c r="CG588" s="779">
        <f t="shared" si="6817"/>
        <v>0</v>
      </c>
      <c r="CH588" s="779">
        <f t="shared" si="6817"/>
        <v>0</v>
      </c>
      <c r="CI588" s="779">
        <f t="shared" si="6817"/>
        <v>0</v>
      </c>
      <c r="CJ588" s="779">
        <f t="shared" si="6817"/>
        <v>0</v>
      </c>
      <c r="CK588" s="779">
        <f t="shared" si="6817"/>
        <v>0</v>
      </c>
      <c r="CL588" s="779">
        <f t="shared" si="6817"/>
        <v>0</v>
      </c>
      <c r="CM588" s="779">
        <f t="shared" si="6817"/>
        <v>0</v>
      </c>
      <c r="CN588" s="779">
        <f t="shared" si="6817"/>
        <v>0</v>
      </c>
      <c r="CO588" s="779">
        <f t="shared" si="6817"/>
        <v>0</v>
      </c>
      <c r="CR588" s="770"/>
      <c r="CS588" s="770"/>
      <c r="CT588" s="770"/>
      <c r="CU588" s="770"/>
      <c r="CV588" s="770"/>
      <c r="CW588" s="770"/>
      <c r="CX588" s="770"/>
      <c r="CY588" s="770"/>
      <c r="CZ588" s="770"/>
      <c r="DA588" s="770"/>
      <c r="DB588" s="770"/>
      <c r="DC588" s="770"/>
      <c r="DD588" s="770"/>
      <c r="DE588" s="770"/>
      <c r="DF588" s="770"/>
      <c r="DG588" s="770"/>
      <c r="DH588" s="770"/>
      <c r="DI588" s="770"/>
      <c r="DJ588" s="770"/>
      <c r="DK588" s="770"/>
      <c r="DL588" s="770"/>
      <c r="DM588" s="770"/>
      <c r="DN588" s="770"/>
      <c r="DO588" s="770"/>
      <c r="DP588" s="770"/>
      <c r="DQ588" s="770"/>
      <c r="DR588" s="770"/>
      <c r="DS588" s="770"/>
      <c r="DT588" s="770"/>
      <c r="DU588" s="770"/>
      <c r="DV588" s="770"/>
      <c r="DW588" s="770"/>
      <c r="DX588" s="770"/>
      <c r="DY588" s="770"/>
      <c r="DZ588" s="770"/>
      <c r="EA588" s="770"/>
      <c r="EB588" s="770"/>
      <c r="EC588" s="770"/>
      <c r="ED588" s="770"/>
      <c r="EE588" s="770"/>
      <c r="EF588" s="770"/>
      <c r="EG588" s="770"/>
      <c r="EH588" s="770"/>
      <c r="EI588" s="770"/>
      <c r="EJ588" s="770"/>
      <c r="EL588" s="1161"/>
    </row>
    <row r="589" spans="3:142" ht="13.2">
      <c r="C589" s="772"/>
      <c r="D589" s="772" t="s">
        <v>98</v>
      </c>
      <c r="AW589" s="779">
        <f t="shared" ref="AW589:CO589" si="6818">AW542-AW495</f>
        <v>0</v>
      </c>
      <c r="AX589" s="779">
        <f t="shared" si="6818"/>
        <v>0</v>
      </c>
      <c r="AY589" s="779">
        <f t="shared" si="6818"/>
        <v>0</v>
      </c>
      <c r="AZ589" s="779">
        <f t="shared" si="6818"/>
        <v>0</v>
      </c>
      <c r="BA589" s="779">
        <f t="shared" si="6818"/>
        <v>0</v>
      </c>
      <c r="BB589" s="779">
        <f t="shared" si="6818"/>
        <v>0</v>
      </c>
      <c r="BC589" s="779">
        <f t="shared" si="6818"/>
        <v>0</v>
      </c>
      <c r="BD589" s="779">
        <f t="shared" si="6818"/>
        <v>0</v>
      </c>
      <c r="BE589" s="779">
        <f t="shared" si="6818"/>
        <v>0</v>
      </c>
      <c r="BF589" s="779">
        <f t="shared" si="6818"/>
        <v>0</v>
      </c>
      <c r="BG589" s="779">
        <f t="shared" si="6818"/>
        <v>0</v>
      </c>
      <c r="BH589" s="779">
        <f t="shared" si="6818"/>
        <v>0</v>
      </c>
      <c r="BI589" s="779">
        <f t="shared" si="6818"/>
        <v>0</v>
      </c>
      <c r="BJ589" s="779">
        <f t="shared" si="6818"/>
        <v>0</v>
      </c>
      <c r="BK589" s="779">
        <f t="shared" si="6818"/>
        <v>0</v>
      </c>
      <c r="BL589" s="779">
        <f t="shared" si="6818"/>
        <v>0</v>
      </c>
      <c r="BM589" s="779">
        <f t="shared" si="6818"/>
        <v>0</v>
      </c>
      <c r="BN589" s="779">
        <f t="shared" si="6818"/>
        <v>0</v>
      </c>
      <c r="BO589" s="779">
        <f t="shared" si="6818"/>
        <v>0</v>
      </c>
      <c r="BP589" s="779">
        <f t="shared" si="6818"/>
        <v>0</v>
      </c>
      <c r="BQ589" s="779">
        <f t="shared" si="6818"/>
        <v>0</v>
      </c>
      <c r="BR589" s="779">
        <f t="shared" si="6818"/>
        <v>0</v>
      </c>
      <c r="BS589" s="779">
        <f t="shared" si="6818"/>
        <v>0</v>
      </c>
      <c r="BT589" s="779">
        <f t="shared" si="6818"/>
        <v>0</v>
      </c>
      <c r="BU589" s="779">
        <f t="shared" si="6818"/>
        <v>0</v>
      </c>
      <c r="BV589" s="779">
        <f t="shared" si="6818"/>
        <v>0</v>
      </c>
      <c r="BW589" s="779">
        <f t="shared" si="6818"/>
        <v>0</v>
      </c>
      <c r="BX589" s="779">
        <f t="shared" si="6818"/>
        <v>0</v>
      </c>
      <c r="BY589" s="779">
        <f t="shared" si="6818"/>
        <v>0</v>
      </c>
      <c r="BZ589" s="779">
        <f t="shared" si="6818"/>
        <v>0</v>
      </c>
      <c r="CA589" s="779">
        <f t="shared" si="6818"/>
        <v>0</v>
      </c>
      <c r="CB589" s="779">
        <f t="shared" si="6818"/>
        <v>0</v>
      </c>
      <c r="CC589" s="779">
        <f t="shared" si="6818"/>
        <v>0</v>
      </c>
      <c r="CD589" s="779">
        <f t="shared" si="6818"/>
        <v>0</v>
      </c>
      <c r="CE589" s="779">
        <f t="shared" si="6818"/>
        <v>0</v>
      </c>
      <c r="CF589" s="779">
        <f t="shared" si="6818"/>
        <v>0</v>
      </c>
      <c r="CG589" s="779">
        <f t="shared" si="6818"/>
        <v>0</v>
      </c>
      <c r="CH589" s="779">
        <f t="shared" si="6818"/>
        <v>0</v>
      </c>
      <c r="CI589" s="779">
        <f t="shared" si="6818"/>
        <v>0</v>
      </c>
      <c r="CJ589" s="779">
        <f t="shared" si="6818"/>
        <v>0</v>
      </c>
      <c r="CK589" s="779">
        <f t="shared" si="6818"/>
        <v>0</v>
      </c>
      <c r="CL589" s="779">
        <f t="shared" si="6818"/>
        <v>0</v>
      </c>
      <c r="CM589" s="779">
        <f t="shared" si="6818"/>
        <v>0</v>
      </c>
      <c r="CN589" s="779">
        <f t="shared" si="6818"/>
        <v>0</v>
      </c>
      <c r="CO589" s="779">
        <f t="shared" si="6818"/>
        <v>0</v>
      </c>
      <c r="CR589" s="770"/>
      <c r="CS589" s="770"/>
      <c r="CT589" s="770"/>
      <c r="CU589" s="770"/>
      <c r="CV589" s="770"/>
      <c r="CW589" s="770"/>
      <c r="CX589" s="770"/>
      <c r="CY589" s="770"/>
      <c r="CZ589" s="770"/>
      <c r="DA589" s="770"/>
      <c r="DB589" s="770"/>
      <c r="DC589" s="770"/>
      <c r="DD589" s="770"/>
      <c r="DE589" s="770"/>
      <c r="DF589" s="770"/>
      <c r="DG589" s="770"/>
      <c r="DH589" s="770"/>
      <c r="DI589" s="770"/>
      <c r="DJ589" s="770"/>
      <c r="DK589" s="770"/>
      <c r="DL589" s="770"/>
      <c r="DM589" s="770"/>
      <c r="DN589" s="770"/>
      <c r="DO589" s="770"/>
      <c r="DP589" s="770"/>
      <c r="DQ589" s="770"/>
      <c r="DR589" s="770"/>
      <c r="DS589" s="770"/>
      <c r="DT589" s="770"/>
      <c r="DU589" s="770"/>
      <c r="DV589" s="770"/>
      <c r="DW589" s="770"/>
      <c r="DX589" s="770"/>
      <c r="DY589" s="770"/>
      <c r="DZ589" s="770"/>
      <c r="EA589" s="770"/>
      <c r="EB589" s="770"/>
      <c r="EC589" s="770"/>
      <c r="ED589" s="770"/>
      <c r="EE589" s="770"/>
      <c r="EF589" s="770"/>
      <c r="EG589" s="770"/>
      <c r="EH589" s="770"/>
      <c r="EI589" s="770"/>
      <c r="EJ589" s="770"/>
      <c r="EL589" s="1161"/>
    </row>
    <row r="590" spans="3:142" ht="13.2">
      <c r="C590" s="772"/>
      <c r="D590" s="772" t="s">
        <v>99</v>
      </c>
      <c r="AW590" s="779">
        <f t="shared" ref="AW590:CO590" si="6819">AW543-AW496</f>
        <v>0</v>
      </c>
      <c r="AX590" s="779">
        <f t="shared" si="6819"/>
        <v>0</v>
      </c>
      <c r="AY590" s="779">
        <f t="shared" si="6819"/>
        <v>0</v>
      </c>
      <c r="AZ590" s="779">
        <f t="shared" si="6819"/>
        <v>0</v>
      </c>
      <c r="BA590" s="779">
        <f t="shared" si="6819"/>
        <v>0</v>
      </c>
      <c r="BB590" s="779">
        <f t="shared" si="6819"/>
        <v>0</v>
      </c>
      <c r="BC590" s="779">
        <f t="shared" si="6819"/>
        <v>0</v>
      </c>
      <c r="BD590" s="779">
        <f t="shared" si="6819"/>
        <v>0</v>
      </c>
      <c r="BE590" s="779">
        <f t="shared" si="6819"/>
        <v>0</v>
      </c>
      <c r="BF590" s="779">
        <f t="shared" si="6819"/>
        <v>0</v>
      </c>
      <c r="BG590" s="779">
        <f t="shared" si="6819"/>
        <v>0</v>
      </c>
      <c r="BH590" s="779">
        <f t="shared" si="6819"/>
        <v>0</v>
      </c>
      <c r="BI590" s="779">
        <f t="shared" si="6819"/>
        <v>0</v>
      </c>
      <c r="BJ590" s="779">
        <f t="shared" si="6819"/>
        <v>0</v>
      </c>
      <c r="BK590" s="779">
        <f t="shared" si="6819"/>
        <v>0</v>
      </c>
      <c r="BL590" s="779">
        <f t="shared" si="6819"/>
        <v>0</v>
      </c>
      <c r="BM590" s="779">
        <f t="shared" si="6819"/>
        <v>0</v>
      </c>
      <c r="BN590" s="779">
        <f t="shared" si="6819"/>
        <v>0</v>
      </c>
      <c r="BO590" s="779">
        <f t="shared" si="6819"/>
        <v>0</v>
      </c>
      <c r="BP590" s="779">
        <f t="shared" si="6819"/>
        <v>0</v>
      </c>
      <c r="BQ590" s="779">
        <f t="shared" si="6819"/>
        <v>0</v>
      </c>
      <c r="BR590" s="779">
        <f t="shared" si="6819"/>
        <v>0</v>
      </c>
      <c r="BS590" s="779">
        <f t="shared" si="6819"/>
        <v>0</v>
      </c>
      <c r="BT590" s="779">
        <f t="shared" si="6819"/>
        <v>0</v>
      </c>
      <c r="BU590" s="779">
        <f t="shared" si="6819"/>
        <v>0</v>
      </c>
      <c r="BV590" s="779">
        <f t="shared" si="6819"/>
        <v>0</v>
      </c>
      <c r="BW590" s="779">
        <f t="shared" si="6819"/>
        <v>0</v>
      </c>
      <c r="BX590" s="779">
        <f t="shared" si="6819"/>
        <v>0</v>
      </c>
      <c r="BY590" s="779">
        <f t="shared" si="6819"/>
        <v>0</v>
      </c>
      <c r="BZ590" s="779">
        <f t="shared" si="6819"/>
        <v>0</v>
      </c>
      <c r="CA590" s="779">
        <f t="shared" si="6819"/>
        <v>0</v>
      </c>
      <c r="CB590" s="779">
        <f t="shared" si="6819"/>
        <v>0</v>
      </c>
      <c r="CC590" s="779">
        <f t="shared" si="6819"/>
        <v>0</v>
      </c>
      <c r="CD590" s="779">
        <f t="shared" si="6819"/>
        <v>0</v>
      </c>
      <c r="CE590" s="779">
        <f t="shared" si="6819"/>
        <v>0</v>
      </c>
      <c r="CF590" s="779">
        <f t="shared" si="6819"/>
        <v>0</v>
      </c>
      <c r="CG590" s="779">
        <f t="shared" si="6819"/>
        <v>0</v>
      </c>
      <c r="CH590" s="779">
        <f t="shared" si="6819"/>
        <v>0</v>
      </c>
      <c r="CI590" s="779">
        <f t="shared" si="6819"/>
        <v>0</v>
      </c>
      <c r="CJ590" s="779">
        <f t="shared" si="6819"/>
        <v>0</v>
      </c>
      <c r="CK590" s="779">
        <f t="shared" si="6819"/>
        <v>0</v>
      </c>
      <c r="CL590" s="779">
        <f t="shared" si="6819"/>
        <v>0</v>
      </c>
      <c r="CM590" s="779">
        <f t="shared" si="6819"/>
        <v>0</v>
      </c>
      <c r="CN590" s="779">
        <f t="shared" si="6819"/>
        <v>0</v>
      </c>
      <c r="CO590" s="779">
        <f t="shared" si="6819"/>
        <v>0</v>
      </c>
      <c r="CR590" s="770"/>
      <c r="CS590" s="770"/>
      <c r="CT590" s="770"/>
      <c r="CU590" s="770"/>
      <c r="CV590" s="770"/>
      <c r="CW590" s="770"/>
      <c r="CX590" s="770"/>
      <c r="CY590" s="770"/>
      <c r="CZ590" s="770"/>
      <c r="DA590" s="770"/>
      <c r="DB590" s="770"/>
      <c r="DC590" s="770"/>
      <c r="DD590" s="770"/>
      <c r="DE590" s="770"/>
      <c r="DF590" s="770"/>
      <c r="DG590" s="770"/>
      <c r="DH590" s="770"/>
      <c r="DI590" s="770"/>
      <c r="DJ590" s="770"/>
      <c r="DK590" s="770"/>
      <c r="DL590" s="770"/>
      <c r="DM590" s="770"/>
      <c r="DN590" s="770"/>
      <c r="DO590" s="770"/>
      <c r="DP590" s="770"/>
      <c r="DQ590" s="770"/>
      <c r="DR590" s="770"/>
      <c r="DS590" s="770"/>
      <c r="DT590" s="770"/>
      <c r="DU590" s="770"/>
      <c r="DV590" s="770"/>
      <c r="DW590" s="770"/>
      <c r="DX590" s="770"/>
      <c r="DY590" s="770"/>
      <c r="DZ590" s="770"/>
      <c r="EA590" s="770"/>
      <c r="EB590" s="770"/>
      <c r="EC590" s="770"/>
      <c r="ED590" s="770"/>
      <c r="EE590" s="770"/>
      <c r="EF590" s="770"/>
      <c r="EG590" s="770"/>
      <c r="EH590" s="770"/>
      <c r="EI590" s="770"/>
      <c r="EJ590" s="770"/>
      <c r="EL590" s="1161"/>
    </row>
    <row r="591" spans="3:142" ht="13.2">
      <c r="C591" s="772"/>
      <c r="D591" s="772" t="s">
        <v>16</v>
      </c>
      <c r="AW591" s="779">
        <f t="shared" ref="AW591:CO591" si="6820">AW544-AW497</f>
        <v>0</v>
      </c>
      <c r="AX591" s="779">
        <f>AX544-AX497</f>
        <v>0</v>
      </c>
      <c r="AY591" s="779">
        <f t="shared" si="6820"/>
        <v>0</v>
      </c>
      <c r="AZ591" s="779">
        <f t="shared" si="6820"/>
        <v>0</v>
      </c>
      <c r="BA591" s="779">
        <f t="shared" si="6820"/>
        <v>0</v>
      </c>
      <c r="BB591" s="779">
        <f t="shared" si="6820"/>
        <v>0</v>
      </c>
      <c r="BC591" s="779">
        <f t="shared" si="6820"/>
        <v>0</v>
      </c>
      <c r="BD591" s="779">
        <f t="shared" si="6820"/>
        <v>0</v>
      </c>
      <c r="BE591" s="779">
        <f t="shared" si="6820"/>
        <v>0</v>
      </c>
      <c r="BF591" s="779">
        <f t="shared" si="6820"/>
        <v>0</v>
      </c>
      <c r="BG591" s="779">
        <f t="shared" si="6820"/>
        <v>0</v>
      </c>
      <c r="BH591" s="779">
        <f t="shared" si="6820"/>
        <v>0</v>
      </c>
      <c r="BI591" s="779">
        <f t="shared" si="6820"/>
        <v>0</v>
      </c>
      <c r="BJ591" s="779">
        <f t="shared" si="6820"/>
        <v>0</v>
      </c>
      <c r="BK591" s="779">
        <f t="shared" si="6820"/>
        <v>0</v>
      </c>
      <c r="BL591" s="779">
        <f t="shared" si="6820"/>
        <v>0</v>
      </c>
      <c r="BM591" s="779">
        <f t="shared" si="6820"/>
        <v>0</v>
      </c>
      <c r="BN591" s="779">
        <f t="shared" si="6820"/>
        <v>0</v>
      </c>
      <c r="BO591" s="779">
        <f t="shared" si="6820"/>
        <v>0</v>
      </c>
      <c r="BP591" s="779">
        <f t="shared" si="6820"/>
        <v>0</v>
      </c>
      <c r="BQ591" s="779">
        <f t="shared" si="6820"/>
        <v>0</v>
      </c>
      <c r="BR591" s="779">
        <f t="shared" si="6820"/>
        <v>0</v>
      </c>
      <c r="BS591" s="779">
        <f t="shared" si="6820"/>
        <v>0</v>
      </c>
      <c r="BT591" s="779">
        <f t="shared" si="6820"/>
        <v>0</v>
      </c>
      <c r="BU591" s="779">
        <f t="shared" si="6820"/>
        <v>0</v>
      </c>
      <c r="BV591" s="779">
        <f t="shared" si="6820"/>
        <v>0</v>
      </c>
      <c r="BW591" s="779">
        <f t="shared" si="6820"/>
        <v>0</v>
      </c>
      <c r="BX591" s="779">
        <f t="shared" si="6820"/>
        <v>0</v>
      </c>
      <c r="BY591" s="779">
        <f t="shared" si="6820"/>
        <v>0</v>
      </c>
      <c r="BZ591" s="779">
        <f t="shared" si="6820"/>
        <v>0</v>
      </c>
      <c r="CA591" s="779">
        <f t="shared" si="6820"/>
        <v>0</v>
      </c>
      <c r="CB591" s="779">
        <f t="shared" si="6820"/>
        <v>0</v>
      </c>
      <c r="CC591" s="779">
        <f t="shared" si="6820"/>
        <v>0</v>
      </c>
      <c r="CD591" s="779">
        <f t="shared" si="6820"/>
        <v>0</v>
      </c>
      <c r="CE591" s="779">
        <f t="shared" si="6820"/>
        <v>0</v>
      </c>
      <c r="CF591" s="779">
        <f t="shared" si="6820"/>
        <v>0</v>
      </c>
      <c r="CG591" s="779">
        <f t="shared" si="6820"/>
        <v>0</v>
      </c>
      <c r="CH591" s="779">
        <f t="shared" si="6820"/>
        <v>0</v>
      </c>
      <c r="CI591" s="779">
        <f t="shared" si="6820"/>
        <v>0</v>
      </c>
      <c r="CJ591" s="779">
        <f t="shared" si="6820"/>
        <v>0</v>
      </c>
      <c r="CK591" s="779">
        <f t="shared" si="6820"/>
        <v>0</v>
      </c>
      <c r="CL591" s="779">
        <f t="shared" si="6820"/>
        <v>0</v>
      </c>
      <c r="CM591" s="779">
        <f t="shared" si="6820"/>
        <v>0</v>
      </c>
      <c r="CN591" s="779">
        <f t="shared" si="6820"/>
        <v>0</v>
      </c>
      <c r="CO591" s="779">
        <f t="shared" si="6820"/>
        <v>0</v>
      </c>
      <c r="CR591" s="770"/>
      <c r="CS591" s="770"/>
      <c r="CT591" s="770"/>
      <c r="CU591" s="770"/>
      <c r="CV591" s="770"/>
      <c r="CW591" s="770"/>
      <c r="CX591" s="770"/>
      <c r="CY591" s="770"/>
      <c r="CZ591" s="770"/>
      <c r="DA591" s="770"/>
      <c r="DB591" s="770"/>
      <c r="DC591" s="770"/>
      <c r="DD591" s="770"/>
      <c r="DE591" s="770"/>
      <c r="DF591" s="770"/>
      <c r="DG591" s="770"/>
      <c r="DH591" s="770"/>
      <c r="DI591" s="770"/>
      <c r="DJ591" s="770"/>
      <c r="DK591" s="770"/>
      <c r="DL591" s="770"/>
      <c r="DM591" s="770"/>
      <c r="DN591" s="770"/>
      <c r="DO591" s="770"/>
      <c r="DP591" s="770"/>
      <c r="DQ591" s="770"/>
      <c r="DR591" s="770"/>
      <c r="DS591" s="770"/>
      <c r="DT591" s="770"/>
      <c r="DU591" s="770"/>
      <c r="DV591" s="770"/>
      <c r="DW591" s="770"/>
      <c r="DX591" s="770"/>
      <c r="DY591" s="770"/>
      <c r="DZ591" s="770"/>
      <c r="EA591" s="770"/>
      <c r="EB591" s="770"/>
      <c r="EC591" s="770"/>
      <c r="ED591" s="770"/>
      <c r="EE591" s="770"/>
      <c r="EF591" s="770"/>
      <c r="EG591" s="770"/>
      <c r="EH591" s="770"/>
      <c r="EI591" s="770"/>
      <c r="EJ591" s="770"/>
      <c r="EL591" s="1161"/>
    </row>
    <row r="592" spans="3:142" ht="13.2">
      <c r="C592" s="772"/>
      <c r="D592" s="772" t="s">
        <v>343</v>
      </c>
      <c r="AW592" s="779">
        <f t="shared" ref="AW592:CO592" si="6821">AW545-AW498</f>
        <v>0</v>
      </c>
      <c r="AX592" s="779">
        <f>AX545-AX498</f>
        <v>0</v>
      </c>
      <c r="AY592" s="779">
        <f t="shared" si="6821"/>
        <v>0</v>
      </c>
      <c r="AZ592" s="779">
        <f t="shared" si="6821"/>
        <v>0</v>
      </c>
      <c r="BA592" s="779">
        <f t="shared" si="6821"/>
        <v>0</v>
      </c>
      <c r="BB592" s="779">
        <f t="shared" si="6821"/>
        <v>0</v>
      </c>
      <c r="BC592" s="779">
        <f t="shared" si="6821"/>
        <v>0</v>
      </c>
      <c r="BD592" s="779">
        <f t="shared" si="6821"/>
        <v>0</v>
      </c>
      <c r="BE592" s="779">
        <f t="shared" si="6821"/>
        <v>0</v>
      </c>
      <c r="BF592" s="779">
        <f t="shared" si="6821"/>
        <v>0</v>
      </c>
      <c r="BG592" s="779">
        <f t="shared" si="6821"/>
        <v>0</v>
      </c>
      <c r="BH592" s="779">
        <f t="shared" si="6821"/>
        <v>0</v>
      </c>
      <c r="BI592" s="779">
        <f t="shared" si="6821"/>
        <v>0</v>
      </c>
      <c r="BJ592" s="779">
        <f t="shared" si="6821"/>
        <v>0</v>
      </c>
      <c r="BK592" s="779">
        <f t="shared" si="6821"/>
        <v>0</v>
      </c>
      <c r="BL592" s="779">
        <f t="shared" si="6821"/>
        <v>0</v>
      </c>
      <c r="BM592" s="779">
        <f t="shared" si="6821"/>
        <v>0</v>
      </c>
      <c r="BN592" s="779">
        <f t="shared" si="6821"/>
        <v>0</v>
      </c>
      <c r="BO592" s="779">
        <f t="shared" si="6821"/>
        <v>0</v>
      </c>
      <c r="BP592" s="779">
        <f t="shared" si="6821"/>
        <v>0</v>
      </c>
      <c r="BQ592" s="779">
        <f t="shared" si="6821"/>
        <v>0</v>
      </c>
      <c r="BR592" s="779">
        <f t="shared" si="6821"/>
        <v>0</v>
      </c>
      <c r="BS592" s="779">
        <f t="shared" si="6821"/>
        <v>0</v>
      </c>
      <c r="BT592" s="779">
        <f t="shared" si="6821"/>
        <v>0</v>
      </c>
      <c r="BU592" s="779">
        <f t="shared" si="6821"/>
        <v>0</v>
      </c>
      <c r="BV592" s="779">
        <f t="shared" si="6821"/>
        <v>0</v>
      </c>
      <c r="BW592" s="779">
        <f t="shared" si="6821"/>
        <v>0</v>
      </c>
      <c r="BX592" s="779">
        <f t="shared" si="6821"/>
        <v>0</v>
      </c>
      <c r="BY592" s="779">
        <f t="shared" si="6821"/>
        <v>0</v>
      </c>
      <c r="BZ592" s="779">
        <f t="shared" si="6821"/>
        <v>0</v>
      </c>
      <c r="CA592" s="779">
        <f t="shared" si="6821"/>
        <v>0</v>
      </c>
      <c r="CB592" s="779">
        <f t="shared" si="6821"/>
        <v>0</v>
      </c>
      <c r="CC592" s="779">
        <f t="shared" si="6821"/>
        <v>0</v>
      </c>
      <c r="CD592" s="779">
        <f t="shared" si="6821"/>
        <v>0</v>
      </c>
      <c r="CE592" s="779">
        <f t="shared" si="6821"/>
        <v>0</v>
      </c>
      <c r="CF592" s="779">
        <f t="shared" si="6821"/>
        <v>0</v>
      </c>
      <c r="CG592" s="779">
        <f t="shared" si="6821"/>
        <v>0</v>
      </c>
      <c r="CH592" s="779">
        <f t="shared" si="6821"/>
        <v>0</v>
      </c>
      <c r="CI592" s="779">
        <f t="shared" si="6821"/>
        <v>0</v>
      </c>
      <c r="CJ592" s="779">
        <f t="shared" si="6821"/>
        <v>0</v>
      </c>
      <c r="CK592" s="779">
        <f t="shared" si="6821"/>
        <v>0</v>
      </c>
      <c r="CL592" s="779">
        <f t="shared" si="6821"/>
        <v>0</v>
      </c>
      <c r="CM592" s="779">
        <f t="shared" si="6821"/>
        <v>0</v>
      </c>
      <c r="CN592" s="779">
        <f t="shared" si="6821"/>
        <v>0</v>
      </c>
      <c r="CO592" s="779">
        <f t="shared" si="6821"/>
        <v>0</v>
      </c>
      <c r="CR592" s="770"/>
      <c r="CS592" s="770"/>
      <c r="CT592" s="770"/>
      <c r="CU592" s="770"/>
      <c r="CV592" s="770"/>
      <c r="CW592" s="770"/>
      <c r="CX592" s="770"/>
      <c r="CY592" s="770"/>
      <c r="CZ592" s="770"/>
      <c r="DA592" s="770"/>
      <c r="DB592" s="770"/>
      <c r="DC592" s="770"/>
      <c r="DD592" s="770"/>
      <c r="DE592" s="770"/>
      <c r="DF592" s="770"/>
      <c r="DG592" s="770"/>
      <c r="DH592" s="770"/>
      <c r="DI592" s="770"/>
      <c r="DJ592" s="770"/>
      <c r="DK592" s="770"/>
      <c r="DL592" s="770"/>
      <c r="DM592" s="770"/>
      <c r="DN592" s="770"/>
      <c r="DO592" s="770"/>
      <c r="DP592" s="770"/>
      <c r="DQ592" s="770"/>
      <c r="DR592" s="770"/>
      <c r="DS592" s="770"/>
      <c r="DT592" s="770"/>
      <c r="DU592" s="770"/>
      <c r="DV592" s="770"/>
      <c r="DW592" s="770"/>
      <c r="DX592" s="770"/>
      <c r="DY592" s="770"/>
      <c r="DZ592" s="770"/>
      <c r="EA592" s="770"/>
      <c r="EB592" s="770"/>
      <c r="EC592" s="770"/>
      <c r="ED592" s="770"/>
      <c r="EE592" s="770"/>
      <c r="EF592" s="770"/>
      <c r="EG592" s="770"/>
      <c r="EH592" s="770"/>
      <c r="EI592" s="770"/>
      <c r="EJ592" s="770"/>
      <c r="EL592" s="1161"/>
    </row>
    <row r="593" spans="3:142" ht="13.2">
      <c r="C593" s="772"/>
      <c r="D593" s="772" t="s">
        <v>20</v>
      </c>
      <c r="AW593" s="779">
        <f t="shared" ref="AW593:CO593" si="6822">AW546-AW499</f>
        <v>0</v>
      </c>
      <c r="AX593" s="779">
        <f t="shared" si="6822"/>
        <v>0</v>
      </c>
      <c r="AY593" s="779">
        <f t="shared" si="6822"/>
        <v>0</v>
      </c>
      <c r="AZ593" s="779">
        <f t="shared" si="6822"/>
        <v>0</v>
      </c>
      <c r="BA593" s="779">
        <f t="shared" si="6822"/>
        <v>0</v>
      </c>
      <c r="BB593" s="779">
        <f t="shared" si="6822"/>
        <v>0</v>
      </c>
      <c r="BC593" s="779">
        <f t="shared" si="6822"/>
        <v>0</v>
      </c>
      <c r="BD593" s="779">
        <f t="shared" si="6822"/>
        <v>0</v>
      </c>
      <c r="BE593" s="779">
        <f t="shared" si="6822"/>
        <v>0</v>
      </c>
      <c r="BF593" s="779">
        <f t="shared" si="6822"/>
        <v>0</v>
      </c>
      <c r="BG593" s="779">
        <f t="shared" si="6822"/>
        <v>0</v>
      </c>
      <c r="BH593" s="779">
        <f t="shared" si="6822"/>
        <v>0</v>
      </c>
      <c r="BI593" s="779">
        <f t="shared" si="6822"/>
        <v>0</v>
      </c>
      <c r="BJ593" s="779">
        <f t="shared" si="6822"/>
        <v>0</v>
      </c>
      <c r="BK593" s="779">
        <f t="shared" si="6822"/>
        <v>0</v>
      </c>
      <c r="BL593" s="779">
        <f t="shared" si="6822"/>
        <v>0</v>
      </c>
      <c r="BM593" s="779">
        <f t="shared" si="6822"/>
        <v>0</v>
      </c>
      <c r="BN593" s="779">
        <f t="shared" si="6822"/>
        <v>0</v>
      </c>
      <c r="BO593" s="779">
        <f t="shared" si="6822"/>
        <v>0</v>
      </c>
      <c r="BP593" s="779">
        <f t="shared" si="6822"/>
        <v>0</v>
      </c>
      <c r="BQ593" s="779">
        <f t="shared" si="6822"/>
        <v>0</v>
      </c>
      <c r="BR593" s="779">
        <f t="shared" si="6822"/>
        <v>0</v>
      </c>
      <c r="BS593" s="779">
        <f t="shared" si="6822"/>
        <v>0</v>
      </c>
      <c r="BT593" s="779">
        <f t="shared" si="6822"/>
        <v>0</v>
      </c>
      <c r="BU593" s="779">
        <f t="shared" si="6822"/>
        <v>0</v>
      </c>
      <c r="BV593" s="779">
        <f t="shared" si="6822"/>
        <v>0</v>
      </c>
      <c r="BW593" s="779">
        <f t="shared" si="6822"/>
        <v>0</v>
      </c>
      <c r="BX593" s="779">
        <f t="shared" si="6822"/>
        <v>0</v>
      </c>
      <c r="BY593" s="779">
        <f t="shared" si="6822"/>
        <v>0</v>
      </c>
      <c r="BZ593" s="779">
        <f t="shared" si="6822"/>
        <v>0</v>
      </c>
      <c r="CA593" s="779">
        <f t="shared" si="6822"/>
        <v>0</v>
      </c>
      <c r="CB593" s="779">
        <f t="shared" si="6822"/>
        <v>0</v>
      </c>
      <c r="CC593" s="779">
        <f t="shared" si="6822"/>
        <v>0</v>
      </c>
      <c r="CD593" s="779">
        <f t="shared" si="6822"/>
        <v>0</v>
      </c>
      <c r="CE593" s="779">
        <f t="shared" si="6822"/>
        <v>0</v>
      </c>
      <c r="CF593" s="779">
        <f t="shared" si="6822"/>
        <v>0</v>
      </c>
      <c r="CG593" s="779">
        <f t="shared" si="6822"/>
        <v>0</v>
      </c>
      <c r="CH593" s="779">
        <f t="shared" si="6822"/>
        <v>0</v>
      </c>
      <c r="CI593" s="779">
        <f t="shared" si="6822"/>
        <v>0</v>
      </c>
      <c r="CJ593" s="779">
        <f t="shared" si="6822"/>
        <v>0</v>
      </c>
      <c r="CK593" s="779">
        <f t="shared" si="6822"/>
        <v>0</v>
      </c>
      <c r="CL593" s="779">
        <f t="shared" si="6822"/>
        <v>0</v>
      </c>
      <c r="CM593" s="779">
        <f t="shared" si="6822"/>
        <v>0</v>
      </c>
      <c r="CN593" s="779">
        <f t="shared" si="6822"/>
        <v>0</v>
      </c>
      <c r="CO593" s="779">
        <f t="shared" si="6822"/>
        <v>0</v>
      </c>
      <c r="CR593" s="770"/>
      <c r="CS593" s="770"/>
      <c r="CT593" s="770"/>
      <c r="CU593" s="770"/>
      <c r="CV593" s="770"/>
      <c r="CW593" s="770"/>
      <c r="CX593" s="770"/>
      <c r="CY593" s="770"/>
      <c r="CZ593" s="770"/>
      <c r="DA593" s="770"/>
      <c r="DB593" s="770"/>
      <c r="DC593" s="770"/>
      <c r="DD593" s="770"/>
      <c r="DE593" s="770"/>
      <c r="DF593" s="770"/>
      <c r="DG593" s="770"/>
      <c r="DH593" s="770"/>
      <c r="DI593" s="770"/>
      <c r="DJ593" s="770"/>
      <c r="DK593" s="770"/>
      <c r="DL593" s="770"/>
      <c r="DM593" s="770"/>
      <c r="DN593" s="770"/>
      <c r="DO593" s="770"/>
      <c r="DP593" s="770"/>
      <c r="DQ593" s="770"/>
      <c r="DR593" s="770"/>
      <c r="DS593" s="770"/>
      <c r="DT593" s="770"/>
      <c r="DU593" s="770"/>
      <c r="DV593" s="770"/>
      <c r="DW593" s="770"/>
      <c r="DX593" s="770"/>
      <c r="DY593" s="770"/>
      <c r="DZ593" s="770"/>
      <c r="EA593" s="770"/>
      <c r="EB593" s="770"/>
      <c r="EC593" s="770"/>
      <c r="ED593" s="770"/>
      <c r="EE593" s="770"/>
      <c r="EF593" s="770"/>
      <c r="EG593" s="770"/>
      <c r="EH593" s="770"/>
      <c r="EI593" s="770"/>
      <c r="EJ593" s="770"/>
      <c r="EL593" s="1161"/>
    </row>
    <row r="594" spans="3:142" ht="13.2">
      <c r="C594" s="772"/>
      <c r="D594" s="772" t="s">
        <v>20</v>
      </c>
      <c r="AW594" s="779">
        <f t="shared" ref="AW594:CO595" si="6823">AW547-AW500</f>
        <v>0</v>
      </c>
      <c r="AX594" s="779">
        <f>AX547-AX500</f>
        <v>0</v>
      </c>
      <c r="AY594" s="779">
        <f t="shared" si="6823"/>
        <v>0</v>
      </c>
      <c r="AZ594" s="779">
        <f t="shared" si="6823"/>
        <v>0</v>
      </c>
      <c r="BA594" s="779">
        <f t="shared" si="6823"/>
        <v>0</v>
      </c>
      <c r="BB594" s="779">
        <f t="shared" si="6823"/>
        <v>0</v>
      </c>
      <c r="BC594" s="779">
        <f t="shared" si="6823"/>
        <v>0</v>
      </c>
      <c r="BD594" s="779">
        <f t="shared" si="6823"/>
        <v>0</v>
      </c>
      <c r="BE594" s="779">
        <f t="shared" si="6823"/>
        <v>0</v>
      </c>
      <c r="BF594" s="779">
        <f t="shared" si="6823"/>
        <v>0</v>
      </c>
      <c r="BG594" s="779">
        <f t="shared" si="6823"/>
        <v>0</v>
      </c>
      <c r="BH594" s="779">
        <f t="shared" si="6823"/>
        <v>0</v>
      </c>
      <c r="BI594" s="779">
        <f t="shared" si="6823"/>
        <v>0</v>
      </c>
      <c r="BJ594" s="779">
        <f t="shared" si="6823"/>
        <v>0</v>
      </c>
      <c r="BK594" s="779">
        <f t="shared" si="6823"/>
        <v>0</v>
      </c>
      <c r="BL594" s="779">
        <f t="shared" si="6823"/>
        <v>0</v>
      </c>
      <c r="BM594" s="779">
        <f t="shared" si="6823"/>
        <v>0</v>
      </c>
      <c r="BN594" s="779">
        <f t="shared" si="6823"/>
        <v>0</v>
      </c>
      <c r="BO594" s="779">
        <f t="shared" si="6823"/>
        <v>0</v>
      </c>
      <c r="BP594" s="779">
        <f t="shared" si="6823"/>
        <v>0</v>
      </c>
      <c r="BQ594" s="779">
        <f t="shared" si="6823"/>
        <v>0</v>
      </c>
      <c r="BR594" s="779">
        <f t="shared" si="6823"/>
        <v>0</v>
      </c>
      <c r="BS594" s="779">
        <f t="shared" si="6823"/>
        <v>0</v>
      </c>
      <c r="BT594" s="779">
        <f t="shared" si="6823"/>
        <v>0</v>
      </c>
      <c r="BU594" s="779">
        <f t="shared" si="6823"/>
        <v>0</v>
      </c>
      <c r="BV594" s="779">
        <f t="shared" si="6823"/>
        <v>0</v>
      </c>
      <c r="BW594" s="779">
        <f t="shared" si="6823"/>
        <v>0</v>
      </c>
      <c r="BX594" s="779">
        <f t="shared" si="6823"/>
        <v>0</v>
      </c>
      <c r="BY594" s="779">
        <f t="shared" si="6823"/>
        <v>0</v>
      </c>
      <c r="BZ594" s="779">
        <f t="shared" si="6823"/>
        <v>0</v>
      </c>
      <c r="CA594" s="779">
        <f t="shared" si="6823"/>
        <v>0</v>
      </c>
      <c r="CB594" s="779">
        <f t="shared" si="6823"/>
        <v>0</v>
      </c>
      <c r="CC594" s="779">
        <f t="shared" si="6823"/>
        <v>0</v>
      </c>
      <c r="CD594" s="779">
        <f t="shared" si="6823"/>
        <v>0</v>
      </c>
      <c r="CE594" s="779">
        <f t="shared" si="6823"/>
        <v>0</v>
      </c>
      <c r="CF594" s="779">
        <f t="shared" ref="CF594" si="6824">CF547-CF500</f>
        <v>0</v>
      </c>
      <c r="CG594" s="779">
        <f t="shared" si="6823"/>
        <v>0</v>
      </c>
      <c r="CH594" s="779">
        <f t="shared" si="6823"/>
        <v>0</v>
      </c>
      <c r="CI594" s="779">
        <f t="shared" si="6823"/>
        <v>0</v>
      </c>
      <c r="CJ594" s="779">
        <f t="shared" si="6823"/>
        <v>0</v>
      </c>
      <c r="CK594" s="779">
        <f t="shared" si="6823"/>
        <v>0</v>
      </c>
      <c r="CL594" s="779">
        <f t="shared" si="6823"/>
        <v>0</v>
      </c>
      <c r="CM594" s="779">
        <f t="shared" si="6823"/>
        <v>0</v>
      </c>
      <c r="CN594" s="779">
        <f t="shared" si="6823"/>
        <v>0</v>
      </c>
      <c r="CO594" s="779">
        <f t="shared" si="6823"/>
        <v>0</v>
      </c>
      <c r="CR594" s="770"/>
      <c r="CS594" s="770"/>
      <c r="CT594" s="770"/>
      <c r="CU594" s="770"/>
      <c r="CV594" s="770"/>
      <c r="CW594" s="770"/>
      <c r="CX594" s="770"/>
      <c r="CY594" s="770"/>
      <c r="CZ594" s="770"/>
      <c r="DA594" s="770"/>
      <c r="DB594" s="770"/>
      <c r="DC594" s="770"/>
      <c r="DD594" s="770"/>
      <c r="DE594" s="770"/>
      <c r="DF594" s="770"/>
      <c r="DG594" s="770"/>
      <c r="DH594" s="770"/>
      <c r="DI594" s="770"/>
      <c r="DJ594" s="770"/>
      <c r="DK594" s="770"/>
      <c r="DL594" s="770"/>
      <c r="DM594" s="770"/>
      <c r="DN594" s="770"/>
      <c r="DO594" s="770"/>
      <c r="DP594" s="770"/>
      <c r="DQ594" s="770"/>
      <c r="DR594" s="770"/>
      <c r="DS594" s="770"/>
      <c r="DT594" s="770"/>
      <c r="DU594" s="770"/>
      <c r="DV594" s="770"/>
      <c r="DW594" s="770"/>
      <c r="DX594" s="770"/>
      <c r="DY594" s="770"/>
      <c r="DZ594" s="770"/>
      <c r="EA594" s="770"/>
      <c r="EB594" s="770"/>
      <c r="EC594" s="770"/>
      <c r="ED594" s="770"/>
      <c r="EE594" s="770"/>
      <c r="EF594" s="770"/>
      <c r="EG594" s="770"/>
      <c r="EH594" s="770"/>
      <c r="EI594" s="770"/>
      <c r="EJ594" s="770"/>
      <c r="EL594" s="1161"/>
    </row>
    <row r="595" spans="3:142" ht="13.2">
      <c r="C595" s="772"/>
      <c r="D595" s="772" t="s">
        <v>591</v>
      </c>
      <c r="AW595" s="779">
        <f t="shared" si="6823"/>
        <v>0</v>
      </c>
      <c r="AX595" s="779">
        <f t="shared" si="6823"/>
        <v>0</v>
      </c>
      <c r="AY595" s="779">
        <f t="shared" si="6823"/>
        <v>0</v>
      </c>
      <c r="AZ595" s="779">
        <f t="shared" si="6823"/>
        <v>0</v>
      </c>
      <c r="BA595" s="779">
        <f t="shared" si="6823"/>
        <v>0</v>
      </c>
      <c r="BB595" s="779">
        <f t="shared" si="6823"/>
        <v>0</v>
      </c>
      <c r="BC595" s="779">
        <f t="shared" si="6823"/>
        <v>0</v>
      </c>
      <c r="BD595" s="779">
        <f t="shared" si="6823"/>
        <v>0</v>
      </c>
      <c r="BE595" s="779">
        <f t="shared" si="6823"/>
        <v>0</v>
      </c>
      <c r="BF595" s="779">
        <f t="shared" si="6823"/>
        <v>0</v>
      </c>
      <c r="BG595" s="779">
        <f t="shared" si="6823"/>
        <v>0</v>
      </c>
      <c r="BH595" s="779">
        <f t="shared" si="6823"/>
        <v>0</v>
      </c>
      <c r="BI595" s="779">
        <f t="shared" si="6823"/>
        <v>0</v>
      </c>
      <c r="BJ595" s="779">
        <f t="shared" si="6823"/>
        <v>0</v>
      </c>
      <c r="BK595" s="779">
        <f t="shared" si="6823"/>
        <v>0</v>
      </c>
      <c r="BL595" s="779">
        <f t="shared" si="6823"/>
        <v>0</v>
      </c>
      <c r="BM595" s="779">
        <f t="shared" si="6823"/>
        <v>0</v>
      </c>
      <c r="BN595" s="779">
        <f t="shared" si="6823"/>
        <v>0</v>
      </c>
      <c r="BO595" s="779">
        <f t="shared" si="6823"/>
        <v>0</v>
      </c>
      <c r="BP595" s="779">
        <f t="shared" si="6823"/>
        <v>0</v>
      </c>
      <c r="BQ595" s="779">
        <f t="shared" si="6823"/>
        <v>0</v>
      </c>
      <c r="BR595" s="779">
        <f t="shared" si="6823"/>
        <v>0</v>
      </c>
      <c r="BS595" s="779">
        <f t="shared" si="6823"/>
        <v>0</v>
      </c>
      <c r="BT595" s="779">
        <f t="shared" si="6823"/>
        <v>0</v>
      </c>
      <c r="BU595" s="779">
        <f t="shared" si="6823"/>
        <v>0</v>
      </c>
      <c r="BV595" s="779">
        <f t="shared" si="6823"/>
        <v>0</v>
      </c>
      <c r="BW595" s="779">
        <f t="shared" si="6823"/>
        <v>0</v>
      </c>
      <c r="BX595" s="779">
        <f t="shared" ref="BX595:CO595" si="6825">+BX501-BX548</f>
        <v>0</v>
      </c>
      <c r="BY595" s="779">
        <f t="shared" si="6825"/>
        <v>0</v>
      </c>
      <c r="BZ595" s="779">
        <f t="shared" si="6825"/>
        <v>0</v>
      </c>
      <c r="CA595" s="779">
        <f t="shared" si="6825"/>
        <v>0</v>
      </c>
      <c r="CB595" s="779">
        <f t="shared" si="6825"/>
        <v>0</v>
      </c>
      <c r="CC595" s="779">
        <f t="shared" si="6825"/>
        <v>0</v>
      </c>
      <c r="CD595" s="779">
        <f t="shared" si="6825"/>
        <v>0</v>
      </c>
      <c r="CE595" s="779">
        <f t="shared" si="6825"/>
        <v>0</v>
      </c>
      <c r="CF595" s="779">
        <f>+CF501-CF548</f>
        <v>0</v>
      </c>
      <c r="CG595" s="779">
        <f t="shared" si="6825"/>
        <v>0</v>
      </c>
      <c r="CH595" s="779">
        <f t="shared" si="6825"/>
        <v>0</v>
      </c>
      <c r="CI595" s="779">
        <f t="shared" si="6825"/>
        <v>0</v>
      </c>
      <c r="CJ595" s="779">
        <f t="shared" si="6825"/>
        <v>0</v>
      </c>
      <c r="CK595" s="779">
        <f t="shared" si="6825"/>
        <v>0</v>
      </c>
      <c r="CL595" s="779">
        <f t="shared" si="6825"/>
        <v>0</v>
      </c>
      <c r="CM595" s="779">
        <f t="shared" si="6825"/>
        <v>0</v>
      </c>
      <c r="CN595" s="779">
        <f t="shared" si="6825"/>
        <v>0</v>
      </c>
      <c r="CO595" s="779">
        <f t="shared" si="6825"/>
        <v>0</v>
      </c>
      <c r="CR595" s="770"/>
      <c r="CS595" s="770"/>
      <c r="CT595" s="770"/>
      <c r="CU595" s="770"/>
      <c r="CV595" s="770"/>
      <c r="CW595" s="770"/>
      <c r="CX595" s="770"/>
      <c r="CY595" s="770"/>
      <c r="CZ595" s="770"/>
      <c r="DA595" s="770"/>
      <c r="DB595" s="770"/>
      <c r="DC595" s="770"/>
      <c r="DD595" s="770"/>
      <c r="DE595" s="770"/>
      <c r="DF595" s="770"/>
      <c r="DG595" s="770"/>
      <c r="DH595" s="770"/>
      <c r="DI595" s="770"/>
      <c r="DJ595" s="770"/>
      <c r="DK595" s="770"/>
      <c r="DL595" s="770"/>
      <c r="DM595" s="770"/>
      <c r="DN595" s="770"/>
      <c r="DO595" s="770"/>
      <c r="DP595" s="770"/>
      <c r="DQ595" s="770"/>
      <c r="DR595" s="770"/>
      <c r="DS595" s="770"/>
      <c r="DT595" s="770"/>
      <c r="DU595" s="770"/>
      <c r="DV595" s="770"/>
      <c r="DW595" s="770"/>
      <c r="DX595" s="770"/>
      <c r="DY595" s="770"/>
      <c r="DZ595" s="770"/>
      <c r="EA595" s="770"/>
      <c r="EB595" s="770"/>
      <c r="EC595" s="770"/>
      <c r="ED595" s="770"/>
      <c r="EE595" s="770"/>
      <c r="EF595" s="770"/>
      <c r="EG595" s="770"/>
      <c r="EH595" s="770"/>
      <c r="EI595" s="770"/>
      <c r="EJ595" s="770"/>
      <c r="EL595" s="1161"/>
    </row>
    <row r="596" spans="3:142" ht="13.2">
      <c r="C596" s="772"/>
      <c r="D596" s="772" t="s">
        <v>156</v>
      </c>
      <c r="AW596" s="779">
        <f t="shared" ref="AW596:CO596" si="6826">AW549-AW502</f>
        <v>0</v>
      </c>
      <c r="AX596" s="779">
        <f t="shared" si="6826"/>
        <v>0</v>
      </c>
      <c r="AY596" s="779">
        <f t="shared" si="6826"/>
        <v>0</v>
      </c>
      <c r="AZ596" s="779">
        <f t="shared" si="6826"/>
        <v>0</v>
      </c>
      <c r="BA596" s="779">
        <f t="shared" si="6826"/>
        <v>0</v>
      </c>
      <c r="BB596" s="779">
        <f t="shared" si="6826"/>
        <v>0</v>
      </c>
      <c r="BC596" s="779">
        <f t="shared" si="6826"/>
        <v>0</v>
      </c>
      <c r="BD596" s="779">
        <f t="shared" si="6826"/>
        <v>0</v>
      </c>
      <c r="BE596" s="779">
        <f t="shared" si="6826"/>
        <v>0</v>
      </c>
      <c r="BF596" s="779">
        <f t="shared" si="6826"/>
        <v>0</v>
      </c>
      <c r="BG596" s="779">
        <f t="shared" si="6826"/>
        <v>0</v>
      </c>
      <c r="BH596" s="779">
        <f t="shared" si="6826"/>
        <v>0</v>
      </c>
      <c r="BI596" s="779">
        <f t="shared" si="6826"/>
        <v>0</v>
      </c>
      <c r="BJ596" s="779">
        <f t="shared" si="6826"/>
        <v>0</v>
      </c>
      <c r="BK596" s="779">
        <f t="shared" si="6826"/>
        <v>0</v>
      </c>
      <c r="BL596" s="779">
        <f t="shared" si="6826"/>
        <v>0</v>
      </c>
      <c r="BM596" s="779">
        <f t="shared" si="6826"/>
        <v>0</v>
      </c>
      <c r="BN596" s="779">
        <f t="shared" si="6826"/>
        <v>0</v>
      </c>
      <c r="BO596" s="779">
        <f t="shared" si="6826"/>
        <v>0</v>
      </c>
      <c r="BP596" s="779">
        <f t="shared" si="6826"/>
        <v>0</v>
      </c>
      <c r="BQ596" s="779">
        <f t="shared" si="6826"/>
        <v>0</v>
      </c>
      <c r="BR596" s="779">
        <f t="shared" si="6826"/>
        <v>0</v>
      </c>
      <c r="BS596" s="779">
        <f t="shared" si="6826"/>
        <v>0</v>
      </c>
      <c r="BT596" s="779">
        <f t="shared" si="6826"/>
        <v>0</v>
      </c>
      <c r="BU596" s="779">
        <f t="shared" si="6826"/>
        <v>0</v>
      </c>
      <c r="BV596" s="779">
        <f t="shared" si="6826"/>
        <v>0</v>
      </c>
      <c r="BW596" s="779">
        <f t="shared" si="6826"/>
        <v>0</v>
      </c>
      <c r="BX596" s="779">
        <f t="shared" si="6826"/>
        <v>0</v>
      </c>
      <c r="BY596" s="779">
        <f t="shared" si="6826"/>
        <v>0</v>
      </c>
      <c r="BZ596" s="779">
        <f t="shared" si="6826"/>
        <v>0</v>
      </c>
      <c r="CA596" s="779">
        <f t="shared" si="6826"/>
        <v>0</v>
      </c>
      <c r="CB596" s="779">
        <f t="shared" si="6826"/>
        <v>0</v>
      </c>
      <c r="CC596" s="779">
        <f t="shared" si="6826"/>
        <v>0</v>
      </c>
      <c r="CD596" s="779">
        <f t="shared" si="6826"/>
        <v>0</v>
      </c>
      <c r="CE596" s="779">
        <f t="shared" si="6826"/>
        <v>0</v>
      </c>
      <c r="CF596" s="779">
        <f t="shared" ref="CF596:CF610" si="6827">CF549-CF502</f>
        <v>0</v>
      </c>
      <c r="CG596" s="779">
        <f t="shared" si="6826"/>
        <v>0</v>
      </c>
      <c r="CH596" s="779">
        <f t="shared" si="6826"/>
        <v>0</v>
      </c>
      <c r="CI596" s="779">
        <f t="shared" si="6826"/>
        <v>0</v>
      </c>
      <c r="CJ596" s="779">
        <f t="shared" si="6826"/>
        <v>0</v>
      </c>
      <c r="CK596" s="779">
        <f t="shared" si="6826"/>
        <v>0</v>
      </c>
      <c r="CL596" s="779">
        <f t="shared" si="6826"/>
        <v>0</v>
      </c>
      <c r="CM596" s="779">
        <f t="shared" si="6826"/>
        <v>0</v>
      </c>
      <c r="CN596" s="779">
        <f t="shared" si="6826"/>
        <v>0</v>
      </c>
      <c r="CO596" s="779">
        <f t="shared" si="6826"/>
        <v>0</v>
      </c>
      <c r="CR596" s="770"/>
      <c r="CS596" s="770"/>
      <c r="CT596" s="770"/>
      <c r="CU596" s="770"/>
      <c r="CV596" s="770"/>
      <c r="CW596" s="770"/>
      <c r="CX596" s="770"/>
      <c r="CY596" s="770"/>
      <c r="CZ596" s="770"/>
      <c r="DA596" s="770"/>
      <c r="DB596" s="770"/>
      <c r="DC596" s="770"/>
      <c r="DD596" s="770"/>
      <c r="DE596" s="770"/>
      <c r="DF596" s="770"/>
      <c r="DG596" s="770"/>
      <c r="DH596" s="770"/>
      <c r="DI596" s="770"/>
      <c r="DJ596" s="770"/>
      <c r="DK596" s="770"/>
      <c r="DL596" s="770"/>
      <c r="DM596" s="770"/>
      <c r="DN596" s="770"/>
      <c r="DO596" s="770"/>
      <c r="DP596" s="770"/>
      <c r="DQ596" s="770"/>
      <c r="DR596" s="770"/>
      <c r="DS596" s="770"/>
      <c r="DT596" s="770"/>
      <c r="DU596" s="770"/>
      <c r="DV596" s="770"/>
      <c r="DW596" s="770"/>
      <c r="DX596" s="770"/>
      <c r="DY596" s="770"/>
      <c r="DZ596" s="770"/>
      <c r="EA596" s="770"/>
      <c r="EB596" s="770"/>
      <c r="EC596" s="770"/>
      <c r="ED596" s="770"/>
      <c r="EE596" s="770"/>
      <c r="EF596" s="770"/>
      <c r="EG596" s="770"/>
      <c r="EH596" s="770"/>
      <c r="EI596" s="770"/>
      <c r="EJ596" s="770"/>
      <c r="EL596" s="1161"/>
    </row>
    <row r="597" spans="3:142" ht="13.2">
      <c r="C597" s="1095"/>
      <c r="D597" s="1095" t="s">
        <v>157</v>
      </c>
      <c r="AW597" s="779">
        <f t="shared" ref="AW597:CO597" si="6828">AW550-AW503</f>
        <v>0</v>
      </c>
      <c r="AX597" s="779">
        <f t="shared" si="6828"/>
        <v>0</v>
      </c>
      <c r="AY597" s="779">
        <f t="shared" si="6828"/>
        <v>0</v>
      </c>
      <c r="AZ597" s="779">
        <f t="shared" si="6828"/>
        <v>0</v>
      </c>
      <c r="BA597" s="779">
        <f t="shared" si="6828"/>
        <v>0</v>
      </c>
      <c r="BB597" s="779">
        <f t="shared" si="6828"/>
        <v>0</v>
      </c>
      <c r="BC597" s="779">
        <f t="shared" si="6828"/>
        <v>0</v>
      </c>
      <c r="BD597" s="779">
        <f t="shared" si="6828"/>
        <v>0</v>
      </c>
      <c r="BE597" s="779">
        <f t="shared" si="6828"/>
        <v>0</v>
      </c>
      <c r="BF597" s="779">
        <f t="shared" si="6828"/>
        <v>0</v>
      </c>
      <c r="BG597" s="779">
        <f t="shared" si="6828"/>
        <v>0</v>
      </c>
      <c r="BH597" s="779">
        <f t="shared" si="6828"/>
        <v>0</v>
      </c>
      <c r="BI597" s="779">
        <f t="shared" si="6828"/>
        <v>0</v>
      </c>
      <c r="BJ597" s="779">
        <f t="shared" si="6828"/>
        <v>0</v>
      </c>
      <c r="BK597" s="779">
        <f t="shared" si="6828"/>
        <v>0</v>
      </c>
      <c r="BL597" s="779">
        <f t="shared" si="6828"/>
        <v>0</v>
      </c>
      <c r="BM597" s="779">
        <f t="shared" si="6828"/>
        <v>0</v>
      </c>
      <c r="BN597" s="779">
        <f t="shared" si="6828"/>
        <v>0</v>
      </c>
      <c r="BO597" s="779">
        <f t="shared" si="6828"/>
        <v>0</v>
      </c>
      <c r="BP597" s="779">
        <f t="shared" si="6828"/>
        <v>0</v>
      </c>
      <c r="BQ597" s="779">
        <f t="shared" si="6828"/>
        <v>0</v>
      </c>
      <c r="BR597" s="779">
        <f t="shared" si="6828"/>
        <v>0</v>
      </c>
      <c r="BS597" s="779">
        <f t="shared" si="6828"/>
        <v>0</v>
      </c>
      <c r="BT597" s="779">
        <f t="shared" si="6828"/>
        <v>0</v>
      </c>
      <c r="BU597" s="779">
        <f t="shared" si="6828"/>
        <v>0</v>
      </c>
      <c r="BV597" s="779">
        <f t="shared" si="6828"/>
        <v>0</v>
      </c>
      <c r="BW597" s="779">
        <f t="shared" si="6828"/>
        <v>0</v>
      </c>
      <c r="BX597" s="779">
        <f t="shared" si="6828"/>
        <v>0</v>
      </c>
      <c r="BY597" s="779">
        <f t="shared" si="6828"/>
        <v>0</v>
      </c>
      <c r="BZ597" s="779">
        <f t="shared" si="6828"/>
        <v>0</v>
      </c>
      <c r="CA597" s="779">
        <f t="shared" si="6828"/>
        <v>0</v>
      </c>
      <c r="CB597" s="779">
        <f t="shared" si="6828"/>
        <v>0</v>
      </c>
      <c r="CC597" s="779">
        <f t="shared" si="6828"/>
        <v>0</v>
      </c>
      <c r="CD597" s="779">
        <f t="shared" si="6828"/>
        <v>0</v>
      </c>
      <c r="CE597" s="779">
        <f t="shared" si="6828"/>
        <v>0</v>
      </c>
      <c r="CF597" s="779">
        <f t="shared" si="6827"/>
        <v>0</v>
      </c>
      <c r="CG597" s="779">
        <f t="shared" si="6828"/>
        <v>0</v>
      </c>
      <c r="CH597" s="779">
        <f t="shared" si="6828"/>
        <v>0</v>
      </c>
      <c r="CI597" s="779">
        <f t="shared" si="6828"/>
        <v>0</v>
      </c>
      <c r="CJ597" s="779">
        <f t="shared" si="6828"/>
        <v>0</v>
      </c>
      <c r="CK597" s="779">
        <f t="shared" si="6828"/>
        <v>0</v>
      </c>
      <c r="CL597" s="779">
        <f t="shared" si="6828"/>
        <v>0</v>
      </c>
      <c r="CM597" s="779">
        <f t="shared" si="6828"/>
        <v>0</v>
      </c>
      <c r="CN597" s="779">
        <f t="shared" si="6828"/>
        <v>0</v>
      </c>
      <c r="CO597" s="779">
        <f t="shared" si="6828"/>
        <v>0</v>
      </c>
      <c r="CR597" s="770"/>
      <c r="CS597" s="770"/>
      <c r="CT597" s="770"/>
      <c r="CU597" s="770"/>
      <c r="CV597" s="770"/>
      <c r="CW597" s="770"/>
      <c r="CX597" s="770"/>
      <c r="CY597" s="770"/>
      <c r="CZ597" s="770"/>
      <c r="DA597" s="770"/>
      <c r="DB597" s="770"/>
      <c r="DC597" s="770"/>
      <c r="DD597" s="770"/>
      <c r="DE597" s="770"/>
      <c r="DF597" s="770"/>
      <c r="DG597" s="770"/>
      <c r="DH597" s="770"/>
      <c r="DI597" s="770"/>
      <c r="DJ597" s="770"/>
      <c r="DK597" s="770"/>
      <c r="DL597" s="770"/>
      <c r="DM597" s="770"/>
      <c r="DN597" s="770"/>
      <c r="DO597" s="770"/>
      <c r="DP597" s="770"/>
      <c r="DQ597" s="770"/>
      <c r="DR597" s="770"/>
      <c r="DS597" s="770"/>
      <c r="DT597" s="770"/>
      <c r="DU597" s="770"/>
      <c r="DV597" s="770"/>
      <c r="DW597" s="770"/>
      <c r="DX597" s="770"/>
      <c r="DY597" s="770"/>
      <c r="DZ597" s="770"/>
      <c r="EA597" s="770"/>
      <c r="EB597" s="770"/>
      <c r="EC597" s="770"/>
      <c r="ED597" s="770"/>
      <c r="EE597" s="770"/>
      <c r="EF597" s="770"/>
      <c r="EG597" s="770"/>
      <c r="EH597" s="770"/>
      <c r="EI597" s="770"/>
      <c r="EJ597" s="770"/>
      <c r="EL597" s="1161"/>
    </row>
    <row r="598" spans="3:142" ht="13.2">
      <c r="C598" s="1095"/>
      <c r="D598" s="1095" t="s">
        <v>592</v>
      </c>
      <c r="AW598" s="779">
        <f t="shared" ref="AW598:CO598" si="6829">AW551-AW504</f>
        <v>0</v>
      </c>
      <c r="AX598" s="779">
        <f t="shared" si="6829"/>
        <v>0</v>
      </c>
      <c r="AY598" s="779">
        <f t="shared" si="6829"/>
        <v>0</v>
      </c>
      <c r="AZ598" s="779">
        <f t="shared" si="6829"/>
        <v>0</v>
      </c>
      <c r="BA598" s="779">
        <f t="shared" si="6829"/>
        <v>0</v>
      </c>
      <c r="BB598" s="779">
        <f t="shared" si="6829"/>
        <v>0</v>
      </c>
      <c r="BC598" s="779">
        <f t="shared" si="6829"/>
        <v>0</v>
      </c>
      <c r="BD598" s="779">
        <f t="shared" si="6829"/>
        <v>0</v>
      </c>
      <c r="BE598" s="779">
        <f t="shared" si="6829"/>
        <v>0</v>
      </c>
      <c r="BF598" s="779">
        <f t="shared" si="6829"/>
        <v>0</v>
      </c>
      <c r="BG598" s="779">
        <f t="shared" si="6829"/>
        <v>0</v>
      </c>
      <c r="BH598" s="779">
        <f t="shared" si="6829"/>
        <v>0</v>
      </c>
      <c r="BI598" s="779">
        <f t="shared" si="6829"/>
        <v>0</v>
      </c>
      <c r="BJ598" s="779">
        <f t="shared" si="6829"/>
        <v>0</v>
      </c>
      <c r="BK598" s="779">
        <f t="shared" si="6829"/>
        <v>0</v>
      </c>
      <c r="BL598" s="779">
        <f t="shared" si="6829"/>
        <v>0</v>
      </c>
      <c r="BM598" s="779">
        <f t="shared" si="6829"/>
        <v>0</v>
      </c>
      <c r="BN598" s="779">
        <f t="shared" si="6829"/>
        <v>0</v>
      </c>
      <c r="BO598" s="779">
        <f t="shared" si="6829"/>
        <v>0</v>
      </c>
      <c r="BP598" s="779">
        <f t="shared" si="6829"/>
        <v>0</v>
      </c>
      <c r="BQ598" s="779">
        <f t="shared" si="6829"/>
        <v>0</v>
      </c>
      <c r="BR598" s="779">
        <f t="shared" si="6829"/>
        <v>0</v>
      </c>
      <c r="BS598" s="779">
        <f t="shared" si="6829"/>
        <v>0</v>
      </c>
      <c r="BT598" s="779">
        <f t="shared" si="6829"/>
        <v>0</v>
      </c>
      <c r="BU598" s="779">
        <f t="shared" si="6829"/>
        <v>0</v>
      </c>
      <c r="BV598" s="779">
        <f t="shared" si="6829"/>
        <v>0</v>
      </c>
      <c r="BW598" s="779">
        <f t="shared" si="6829"/>
        <v>0</v>
      </c>
      <c r="BX598" s="779">
        <f t="shared" si="6829"/>
        <v>0</v>
      </c>
      <c r="BY598" s="779">
        <f t="shared" si="6829"/>
        <v>0</v>
      </c>
      <c r="BZ598" s="779">
        <f t="shared" si="6829"/>
        <v>0</v>
      </c>
      <c r="CA598" s="779">
        <f t="shared" si="6829"/>
        <v>0</v>
      </c>
      <c r="CB598" s="779">
        <f t="shared" si="6829"/>
        <v>0</v>
      </c>
      <c r="CC598" s="779">
        <f t="shared" si="6829"/>
        <v>0</v>
      </c>
      <c r="CD598" s="779">
        <f t="shared" si="6829"/>
        <v>0</v>
      </c>
      <c r="CE598" s="779">
        <f t="shared" si="6829"/>
        <v>0</v>
      </c>
      <c r="CF598" s="779">
        <f t="shared" si="6827"/>
        <v>0</v>
      </c>
      <c r="CG598" s="779">
        <f t="shared" si="6829"/>
        <v>0</v>
      </c>
      <c r="CH598" s="779">
        <f t="shared" si="6829"/>
        <v>0</v>
      </c>
      <c r="CI598" s="779">
        <f t="shared" si="6829"/>
        <v>0</v>
      </c>
      <c r="CJ598" s="779">
        <f t="shared" si="6829"/>
        <v>0</v>
      </c>
      <c r="CK598" s="779">
        <f t="shared" si="6829"/>
        <v>0</v>
      </c>
      <c r="CL598" s="779">
        <f t="shared" si="6829"/>
        <v>0</v>
      </c>
      <c r="CM598" s="779">
        <f t="shared" si="6829"/>
        <v>0</v>
      </c>
      <c r="CN598" s="779">
        <f t="shared" si="6829"/>
        <v>0</v>
      </c>
      <c r="CO598" s="779">
        <f t="shared" si="6829"/>
        <v>0</v>
      </c>
      <c r="CR598" s="770"/>
      <c r="CS598" s="770"/>
      <c r="CT598" s="770"/>
      <c r="CU598" s="770"/>
      <c r="CV598" s="770"/>
      <c r="CW598" s="770"/>
      <c r="CX598" s="770"/>
      <c r="CY598" s="770"/>
      <c r="CZ598" s="770"/>
      <c r="DA598" s="770"/>
      <c r="DB598" s="770"/>
      <c r="DC598" s="770"/>
      <c r="DD598" s="770"/>
      <c r="DE598" s="770"/>
      <c r="DF598" s="770"/>
      <c r="DG598" s="770"/>
      <c r="DH598" s="770"/>
      <c r="DI598" s="770"/>
      <c r="DJ598" s="770"/>
      <c r="DK598" s="770"/>
      <c r="DL598" s="770"/>
      <c r="DM598" s="770"/>
      <c r="DN598" s="770"/>
      <c r="DO598" s="770"/>
      <c r="DP598" s="770"/>
      <c r="DQ598" s="770"/>
      <c r="DR598" s="770"/>
      <c r="DS598" s="770"/>
      <c r="DT598" s="770"/>
      <c r="DU598" s="770"/>
      <c r="DV598" s="770"/>
      <c r="DW598" s="770"/>
      <c r="DX598" s="770"/>
      <c r="DY598" s="770"/>
      <c r="DZ598" s="770"/>
      <c r="EA598" s="770"/>
      <c r="EB598" s="770"/>
      <c r="EC598" s="770"/>
      <c r="ED598" s="770"/>
      <c r="EE598" s="770"/>
      <c r="EF598" s="770"/>
      <c r="EG598" s="770"/>
      <c r="EH598" s="770"/>
      <c r="EI598" s="770"/>
      <c r="EJ598" s="770"/>
      <c r="EL598" s="1161"/>
    </row>
    <row r="599" spans="3:142" ht="13.2">
      <c r="C599" s="772"/>
      <c r="D599" s="772" t="s">
        <v>185</v>
      </c>
      <c r="AW599" s="779">
        <f t="shared" ref="AW599:CO599" si="6830">AW552-AW505</f>
        <v>0</v>
      </c>
      <c r="AX599" s="779">
        <f t="shared" si="6830"/>
        <v>0</v>
      </c>
      <c r="AY599" s="779">
        <f t="shared" si="6830"/>
        <v>0</v>
      </c>
      <c r="AZ599" s="779">
        <f t="shared" si="6830"/>
        <v>0</v>
      </c>
      <c r="BA599" s="779">
        <f t="shared" si="6830"/>
        <v>0</v>
      </c>
      <c r="BB599" s="779">
        <f t="shared" si="6830"/>
        <v>0</v>
      </c>
      <c r="BC599" s="779">
        <f t="shared" si="6830"/>
        <v>0</v>
      </c>
      <c r="BD599" s="779">
        <f t="shared" si="6830"/>
        <v>0</v>
      </c>
      <c r="BE599" s="779">
        <f t="shared" si="6830"/>
        <v>0</v>
      </c>
      <c r="BF599" s="779">
        <f t="shared" si="6830"/>
        <v>0</v>
      </c>
      <c r="BG599" s="779">
        <f t="shared" si="6830"/>
        <v>0</v>
      </c>
      <c r="BH599" s="779">
        <f t="shared" si="6830"/>
        <v>0</v>
      </c>
      <c r="BI599" s="779">
        <f t="shared" si="6830"/>
        <v>0</v>
      </c>
      <c r="BJ599" s="779">
        <f t="shared" si="6830"/>
        <v>0</v>
      </c>
      <c r="BK599" s="779">
        <f t="shared" si="6830"/>
        <v>0</v>
      </c>
      <c r="BL599" s="779">
        <f t="shared" si="6830"/>
        <v>0</v>
      </c>
      <c r="BM599" s="779">
        <f t="shared" si="6830"/>
        <v>0</v>
      </c>
      <c r="BN599" s="779">
        <f t="shared" si="6830"/>
        <v>0</v>
      </c>
      <c r="BO599" s="779">
        <f t="shared" si="6830"/>
        <v>0</v>
      </c>
      <c r="BP599" s="779">
        <f t="shared" si="6830"/>
        <v>0</v>
      </c>
      <c r="BQ599" s="779">
        <f t="shared" si="6830"/>
        <v>0</v>
      </c>
      <c r="BR599" s="779">
        <f t="shared" si="6830"/>
        <v>0</v>
      </c>
      <c r="BS599" s="779">
        <f t="shared" si="6830"/>
        <v>0</v>
      </c>
      <c r="BT599" s="779">
        <f t="shared" si="6830"/>
        <v>0</v>
      </c>
      <c r="BU599" s="779">
        <f t="shared" si="6830"/>
        <v>0</v>
      </c>
      <c r="BV599" s="779">
        <f t="shared" si="6830"/>
        <v>0</v>
      </c>
      <c r="BW599" s="779">
        <f t="shared" si="6830"/>
        <v>0</v>
      </c>
      <c r="BX599" s="779">
        <f t="shared" si="6830"/>
        <v>0</v>
      </c>
      <c r="BY599" s="779">
        <f t="shared" si="6830"/>
        <v>0</v>
      </c>
      <c r="BZ599" s="779">
        <f t="shared" si="6830"/>
        <v>0</v>
      </c>
      <c r="CA599" s="779">
        <f t="shared" si="6830"/>
        <v>0</v>
      </c>
      <c r="CB599" s="779">
        <f t="shared" si="6830"/>
        <v>0</v>
      </c>
      <c r="CC599" s="779">
        <f t="shared" si="6830"/>
        <v>0</v>
      </c>
      <c r="CD599" s="779">
        <f t="shared" si="6830"/>
        <v>0</v>
      </c>
      <c r="CE599" s="779">
        <f t="shared" si="6830"/>
        <v>0</v>
      </c>
      <c r="CF599" s="779">
        <f t="shared" si="6827"/>
        <v>0</v>
      </c>
      <c r="CG599" s="779">
        <f t="shared" si="6830"/>
        <v>0</v>
      </c>
      <c r="CH599" s="779">
        <f t="shared" si="6830"/>
        <v>0</v>
      </c>
      <c r="CI599" s="779">
        <f t="shared" si="6830"/>
        <v>0</v>
      </c>
      <c r="CJ599" s="779">
        <f t="shared" si="6830"/>
        <v>0</v>
      </c>
      <c r="CK599" s="779">
        <f t="shared" si="6830"/>
        <v>0</v>
      </c>
      <c r="CL599" s="779">
        <f t="shared" si="6830"/>
        <v>0</v>
      </c>
      <c r="CM599" s="779">
        <f t="shared" si="6830"/>
        <v>0</v>
      </c>
      <c r="CN599" s="779">
        <f t="shared" si="6830"/>
        <v>0</v>
      </c>
      <c r="CO599" s="779">
        <f t="shared" si="6830"/>
        <v>0</v>
      </c>
      <c r="CR599" s="770"/>
      <c r="CS599" s="770"/>
      <c r="CT599" s="770"/>
      <c r="CU599" s="770"/>
      <c r="CV599" s="770"/>
      <c r="CW599" s="770"/>
      <c r="CX599" s="770"/>
      <c r="CY599" s="770"/>
      <c r="CZ599" s="770"/>
      <c r="DA599" s="770"/>
      <c r="DB599" s="770"/>
      <c r="DC599" s="770"/>
      <c r="DD599" s="770"/>
      <c r="DE599" s="770"/>
      <c r="DF599" s="770"/>
      <c r="DG599" s="770"/>
      <c r="DH599" s="770"/>
      <c r="DI599" s="770"/>
      <c r="DJ599" s="770"/>
      <c r="DK599" s="770"/>
      <c r="DL599" s="770"/>
      <c r="DM599" s="770"/>
      <c r="DN599" s="770"/>
      <c r="DO599" s="770"/>
      <c r="DP599" s="770"/>
      <c r="DQ599" s="770"/>
      <c r="DR599" s="770"/>
      <c r="DS599" s="770"/>
      <c r="DT599" s="770"/>
      <c r="DU599" s="770"/>
      <c r="DV599" s="770"/>
      <c r="DW599" s="770"/>
      <c r="DX599" s="770"/>
      <c r="DY599" s="770"/>
      <c r="DZ599" s="770"/>
      <c r="EA599" s="770"/>
      <c r="EB599" s="770"/>
      <c r="EC599" s="770"/>
      <c r="ED599" s="770"/>
      <c r="EE599" s="770"/>
      <c r="EF599" s="770"/>
      <c r="EG599" s="770"/>
      <c r="EH599" s="770"/>
      <c r="EI599" s="770"/>
      <c r="EJ599" s="770"/>
      <c r="EL599" s="1161"/>
    </row>
    <row r="600" spans="3:142" ht="13.2">
      <c r="C600" s="772"/>
      <c r="D600" s="772" t="s">
        <v>194</v>
      </c>
      <c r="AW600" s="779">
        <f>AW553-AW506</f>
        <v>-4500</v>
      </c>
      <c r="AX600" s="779">
        <f>AX553-AX506</f>
        <v>-4460.45</v>
      </c>
      <c r="AY600" s="779">
        <f t="shared" ref="AY600:CO600" si="6831">AY553-AY506</f>
        <v>0</v>
      </c>
      <c r="AZ600" s="779">
        <f t="shared" si="6831"/>
        <v>0</v>
      </c>
      <c r="BA600" s="779">
        <f t="shared" si="6831"/>
        <v>0</v>
      </c>
      <c r="BB600" s="779">
        <f t="shared" si="6831"/>
        <v>0</v>
      </c>
      <c r="BC600" s="779">
        <f t="shared" si="6831"/>
        <v>0</v>
      </c>
      <c r="BD600" s="779">
        <f t="shared" si="6831"/>
        <v>-570.15</v>
      </c>
      <c r="BE600" s="779">
        <f t="shared" si="6831"/>
        <v>-9530.6</v>
      </c>
      <c r="BF600" s="779">
        <f t="shared" si="6831"/>
        <v>-11731.14</v>
      </c>
      <c r="BG600" s="779">
        <f t="shared" si="6831"/>
        <v>-12131.25</v>
      </c>
      <c r="BH600" s="779">
        <f t="shared" si="6831"/>
        <v>0</v>
      </c>
      <c r="BI600" s="779">
        <f t="shared" si="6831"/>
        <v>0</v>
      </c>
      <c r="BJ600" s="779">
        <f t="shared" si="6831"/>
        <v>0</v>
      </c>
      <c r="BK600" s="779">
        <f t="shared" si="6831"/>
        <v>0</v>
      </c>
      <c r="BL600" s="779">
        <f t="shared" si="6831"/>
        <v>0</v>
      </c>
      <c r="BM600" s="779">
        <f t="shared" si="6831"/>
        <v>-1486.3354380000001</v>
      </c>
      <c r="BN600" s="779">
        <f t="shared" si="6831"/>
        <v>-25348.725438000001</v>
      </c>
      <c r="BO600" s="779">
        <f t="shared" si="6831"/>
        <v>0</v>
      </c>
      <c r="BP600" s="779">
        <f t="shared" si="6831"/>
        <v>0</v>
      </c>
      <c r="BQ600" s="779">
        <f t="shared" si="6831"/>
        <v>0</v>
      </c>
      <c r="BR600" s="779">
        <f t="shared" si="6831"/>
        <v>0</v>
      </c>
      <c r="BS600" s="779">
        <f t="shared" si="6831"/>
        <v>0</v>
      </c>
      <c r="BT600" s="779">
        <f t="shared" si="6831"/>
        <v>0</v>
      </c>
      <c r="BU600" s="779">
        <f t="shared" si="6831"/>
        <v>0</v>
      </c>
      <c r="BV600" s="779">
        <f t="shared" si="6831"/>
        <v>0</v>
      </c>
      <c r="BW600" s="779">
        <f t="shared" si="6831"/>
        <v>0</v>
      </c>
      <c r="BX600" s="779">
        <f t="shared" si="6831"/>
        <v>0</v>
      </c>
      <c r="BY600" s="779">
        <f t="shared" si="6831"/>
        <v>0</v>
      </c>
      <c r="BZ600" s="779">
        <f t="shared" si="6831"/>
        <v>0</v>
      </c>
      <c r="CA600" s="779">
        <f t="shared" si="6831"/>
        <v>0</v>
      </c>
      <c r="CB600" s="779">
        <f t="shared" si="6831"/>
        <v>0</v>
      </c>
      <c r="CC600" s="779">
        <f t="shared" si="6831"/>
        <v>0</v>
      </c>
      <c r="CD600" s="779">
        <f t="shared" si="6831"/>
        <v>0</v>
      </c>
      <c r="CE600" s="779">
        <f t="shared" si="6831"/>
        <v>0</v>
      </c>
      <c r="CF600" s="779">
        <f t="shared" si="6827"/>
        <v>0</v>
      </c>
      <c r="CG600" s="779">
        <f t="shared" si="6831"/>
        <v>0</v>
      </c>
      <c r="CH600" s="779">
        <f t="shared" si="6831"/>
        <v>0</v>
      </c>
      <c r="CI600" s="779">
        <f t="shared" si="6831"/>
        <v>0</v>
      </c>
      <c r="CJ600" s="779">
        <f t="shared" si="6831"/>
        <v>0</v>
      </c>
      <c r="CK600" s="779">
        <f t="shared" si="6831"/>
        <v>0</v>
      </c>
      <c r="CL600" s="779">
        <f t="shared" si="6831"/>
        <v>0</v>
      </c>
      <c r="CM600" s="779">
        <f t="shared" si="6831"/>
        <v>0</v>
      </c>
      <c r="CN600" s="779">
        <f t="shared" si="6831"/>
        <v>0</v>
      </c>
      <c r="CO600" s="779">
        <f t="shared" si="6831"/>
        <v>0</v>
      </c>
      <c r="CR600" s="770"/>
      <c r="CS600" s="770"/>
      <c r="CT600" s="770"/>
      <c r="CU600" s="770"/>
      <c r="CV600" s="770"/>
      <c r="CW600" s="770"/>
      <c r="CX600" s="770"/>
      <c r="CY600" s="770"/>
      <c r="CZ600" s="770"/>
      <c r="DA600" s="770"/>
      <c r="DB600" s="770"/>
      <c r="DC600" s="770"/>
      <c r="DD600" s="770"/>
      <c r="DE600" s="770"/>
      <c r="DF600" s="770"/>
      <c r="DG600" s="770"/>
      <c r="DH600" s="770"/>
      <c r="DI600" s="770"/>
      <c r="DJ600" s="770"/>
      <c r="DK600" s="770"/>
      <c r="DL600" s="770"/>
      <c r="DM600" s="770"/>
      <c r="DN600" s="770"/>
      <c r="DO600" s="770"/>
      <c r="DP600" s="770"/>
      <c r="DQ600" s="770"/>
      <c r="DR600" s="770"/>
      <c r="DS600" s="770"/>
      <c r="DT600" s="770"/>
      <c r="DU600" s="770"/>
      <c r="DV600" s="770"/>
      <c r="DW600" s="770"/>
      <c r="DX600" s="770"/>
      <c r="DY600" s="770"/>
      <c r="DZ600" s="770"/>
      <c r="EA600" s="770"/>
      <c r="EB600" s="770"/>
      <c r="EC600" s="770"/>
      <c r="ED600" s="770"/>
      <c r="EE600" s="770"/>
      <c r="EF600" s="770"/>
      <c r="EG600" s="770"/>
      <c r="EH600" s="770"/>
      <c r="EI600" s="770"/>
      <c r="EJ600" s="770"/>
      <c r="EL600" s="1161"/>
    </row>
    <row r="601" spans="3:142" ht="13.2">
      <c r="C601" s="772"/>
      <c r="D601" s="772" t="s">
        <v>195</v>
      </c>
      <c r="AW601" s="779">
        <f t="shared" ref="AW601:CO601" si="6832">AW554-AW507</f>
        <v>0</v>
      </c>
      <c r="AX601" s="779">
        <f t="shared" si="6832"/>
        <v>0</v>
      </c>
      <c r="AY601" s="779">
        <f t="shared" si="6832"/>
        <v>0</v>
      </c>
      <c r="AZ601" s="779">
        <f t="shared" si="6832"/>
        <v>0</v>
      </c>
      <c r="BA601" s="779">
        <f t="shared" si="6832"/>
        <v>0</v>
      </c>
      <c r="BB601" s="779">
        <f t="shared" si="6832"/>
        <v>0</v>
      </c>
      <c r="BC601" s="779">
        <f t="shared" si="6832"/>
        <v>0</v>
      </c>
      <c r="BD601" s="779">
        <f t="shared" si="6832"/>
        <v>0</v>
      </c>
      <c r="BE601" s="779">
        <f t="shared" si="6832"/>
        <v>0</v>
      </c>
      <c r="BF601" s="779">
        <f t="shared" si="6832"/>
        <v>0</v>
      </c>
      <c r="BG601" s="779">
        <f t="shared" si="6832"/>
        <v>0</v>
      </c>
      <c r="BH601" s="779">
        <f t="shared" si="6832"/>
        <v>0</v>
      </c>
      <c r="BI601" s="779">
        <f t="shared" si="6832"/>
        <v>0</v>
      </c>
      <c r="BJ601" s="779">
        <f t="shared" si="6832"/>
        <v>0</v>
      </c>
      <c r="BK601" s="779">
        <f t="shared" si="6832"/>
        <v>0</v>
      </c>
      <c r="BL601" s="779">
        <f t="shared" si="6832"/>
        <v>0</v>
      </c>
      <c r="BM601" s="779">
        <f t="shared" si="6832"/>
        <v>0</v>
      </c>
      <c r="BN601" s="779">
        <f t="shared" si="6832"/>
        <v>0</v>
      </c>
      <c r="BO601" s="779">
        <f t="shared" si="6832"/>
        <v>0</v>
      </c>
      <c r="BP601" s="779">
        <f t="shared" si="6832"/>
        <v>0</v>
      </c>
      <c r="BQ601" s="779">
        <f t="shared" si="6832"/>
        <v>0</v>
      </c>
      <c r="BR601" s="779">
        <f t="shared" si="6832"/>
        <v>0</v>
      </c>
      <c r="BS601" s="779">
        <f t="shared" si="6832"/>
        <v>0</v>
      </c>
      <c r="BT601" s="779">
        <f t="shared" si="6832"/>
        <v>0</v>
      </c>
      <c r="BU601" s="779">
        <f t="shared" si="6832"/>
        <v>0</v>
      </c>
      <c r="BV601" s="779">
        <f t="shared" si="6832"/>
        <v>0</v>
      </c>
      <c r="BW601" s="779">
        <f t="shared" si="6832"/>
        <v>0</v>
      </c>
      <c r="BX601" s="779">
        <f t="shared" si="6832"/>
        <v>0</v>
      </c>
      <c r="BY601" s="779">
        <f t="shared" si="6832"/>
        <v>0</v>
      </c>
      <c r="BZ601" s="779">
        <f t="shared" si="6832"/>
        <v>0</v>
      </c>
      <c r="CA601" s="779">
        <f t="shared" si="6832"/>
        <v>0</v>
      </c>
      <c r="CB601" s="779">
        <f t="shared" si="6832"/>
        <v>0</v>
      </c>
      <c r="CC601" s="779">
        <f t="shared" si="6832"/>
        <v>0</v>
      </c>
      <c r="CD601" s="779">
        <f t="shared" si="6832"/>
        <v>0</v>
      </c>
      <c r="CE601" s="779">
        <f t="shared" si="6832"/>
        <v>0</v>
      </c>
      <c r="CF601" s="779">
        <f t="shared" si="6827"/>
        <v>0</v>
      </c>
      <c r="CG601" s="779">
        <f t="shared" si="6832"/>
        <v>0</v>
      </c>
      <c r="CH601" s="779">
        <f t="shared" si="6832"/>
        <v>0</v>
      </c>
      <c r="CI601" s="779">
        <f t="shared" si="6832"/>
        <v>0</v>
      </c>
      <c r="CJ601" s="779">
        <f t="shared" si="6832"/>
        <v>0</v>
      </c>
      <c r="CK601" s="779">
        <f t="shared" si="6832"/>
        <v>0</v>
      </c>
      <c r="CL601" s="779">
        <f t="shared" si="6832"/>
        <v>0</v>
      </c>
      <c r="CM601" s="779">
        <f t="shared" si="6832"/>
        <v>0</v>
      </c>
      <c r="CN601" s="779">
        <f t="shared" si="6832"/>
        <v>0</v>
      </c>
      <c r="CO601" s="779">
        <f t="shared" si="6832"/>
        <v>0</v>
      </c>
      <c r="CR601" s="770"/>
      <c r="CS601" s="770"/>
      <c r="CT601" s="770"/>
      <c r="CU601" s="770"/>
      <c r="CV601" s="770"/>
      <c r="CW601" s="770"/>
      <c r="CX601" s="770"/>
      <c r="CY601" s="770"/>
      <c r="CZ601" s="770"/>
      <c r="DA601" s="770"/>
      <c r="DB601" s="770"/>
      <c r="DC601" s="770"/>
      <c r="DD601" s="770"/>
      <c r="DE601" s="770"/>
      <c r="DF601" s="770"/>
      <c r="DG601" s="770"/>
      <c r="DH601" s="770"/>
      <c r="DI601" s="770"/>
      <c r="DJ601" s="770"/>
      <c r="DK601" s="770"/>
      <c r="DL601" s="770"/>
      <c r="DM601" s="770"/>
      <c r="DN601" s="770"/>
      <c r="DO601" s="770"/>
      <c r="DP601" s="770"/>
      <c r="DQ601" s="770"/>
      <c r="DR601" s="770"/>
      <c r="DS601" s="770"/>
      <c r="DT601" s="770"/>
      <c r="DU601" s="770"/>
      <c r="DV601" s="770"/>
      <c r="DW601" s="770"/>
      <c r="DX601" s="770"/>
      <c r="DY601" s="770"/>
      <c r="DZ601" s="770"/>
      <c r="EA601" s="770"/>
      <c r="EB601" s="770"/>
      <c r="EC601" s="770"/>
      <c r="ED601" s="770"/>
      <c r="EE601" s="770"/>
      <c r="EF601" s="770"/>
      <c r="EG601" s="770"/>
      <c r="EH601" s="770"/>
      <c r="EI601" s="770"/>
      <c r="EJ601" s="770"/>
      <c r="EL601" s="1161"/>
    </row>
    <row r="602" spans="3:142" ht="13.2">
      <c r="C602" s="772"/>
      <c r="D602" s="772" t="s">
        <v>593</v>
      </c>
      <c r="AW602" s="779">
        <f>AW555-AW508</f>
        <v>4500</v>
      </c>
      <c r="AX602" s="779">
        <f>AX555-AX508</f>
        <v>4460.45</v>
      </c>
      <c r="AY602" s="779">
        <f t="shared" ref="AY602:CO602" si="6833">AY555-AY508</f>
        <v>0</v>
      </c>
      <c r="AZ602" s="779">
        <f t="shared" si="6833"/>
        <v>0</v>
      </c>
      <c r="BA602" s="779">
        <f t="shared" si="6833"/>
        <v>0</v>
      </c>
      <c r="BB602" s="779">
        <f t="shared" si="6833"/>
        <v>0</v>
      </c>
      <c r="BC602" s="779">
        <f t="shared" si="6833"/>
        <v>0</v>
      </c>
      <c r="BD602" s="779">
        <f t="shared" si="6833"/>
        <v>570.15000000000009</v>
      </c>
      <c r="BE602" s="779">
        <f t="shared" si="6833"/>
        <v>9530.6</v>
      </c>
      <c r="BF602" s="779">
        <f t="shared" si="6833"/>
        <v>11731.14</v>
      </c>
      <c r="BG602" s="779">
        <f t="shared" si="6833"/>
        <v>12131.25</v>
      </c>
      <c r="BH602" s="779">
        <f t="shared" si="6833"/>
        <v>0</v>
      </c>
      <c r="BI602" s="779">
        <f t="shared" si="6833"/>
        <v>0</v>
      </c>
      <c r="BJ602" s="779">
        <f t="shared" si="6833"/>
        <v>0</v>
      </c>
      <c r="BK602" s="779">
        <f t="shared" si="6833"/>
        <v>0</v>
      </c>
      <c r="BL602" s="779">
        <f t="shared" si="6833"/>
        <v>0</v>
      </c>
      <c r="BM602" s="779">
        <f t="shared" si="6833"/>
        <v>1486.3354380000001</v>
      </c>
      <c r="BN602" s="779">
        <f t="shared" si="6833"/>
        <v>25348.725438000005</v>
      </c>
      <c r="BO602" s="779">
        <f t="shared" si="6833"/>
        <v>0</v>
      </c>
      <c r="BP602" s="779">
        <f t="shared" si="6833"/>
        <v>0</v>
      </c>
      <c r="BQ602" s="779">
        <f t="shared" si="6833"/>
        <v>0</v>
      </c>
      <c r="BR602" s="779">
        <f t="shared" si="6833"/>
        <v>0</v>
      </c>
      <c r="BS602" s="779">
        <f t="shared" si="6833"/>
        <v>0</v>
      </c>
      <c r="BT602" s="779">
        <f t="shared" si="6833"/>
        <v>0</v>
      </c>
      <c r="BU602" s="779">
        <f t="shared" si="6833"/>
        <v>0</v>
      </c>
      <c r="BV602" s="779">
        <f t="shared" si="6833"/>
        <v>0</v>
      </c>
      <c r="BW602" s="779">
        <f t="shared" si="6833"/>
        <v>0</v>
      </c>
      <c r="BX602" s="779">
        <f t="shared" si="6833"/>
        <v>0</v>
      </c>
      <c r="BY602" s="779">
        <f t="shared" si="6833"/>
        <v>0</v>
      </c>
      <c r="BZ602" s="779">
        <f t="shared" si="6833"/>
        <v>0</v>
      </c>
      <c r="CA602" s="779">
        <f t="shared" si="6833"/>
        <v>0</v>
      </c>
      <c r="CB602" s="779">
        <f t="shared" si="6833"/>
        <v>0</v>
      </c>
      <c r="CC602" s="779">
        <f t="shared" si="6833"/>
        <v>0</v>
      </c>
      <c r="CD602" s="779">
        <f t="shared" si="6833"/>
        <v>0</v>
      </c>
      <c r="CE602" s="779">
        <f t="shared" si="6833"/>
        <v>0</v>
      </c>
      <c r="CF602" s="779">
        <f t="shared" si="6827"/>
        <v>0</v>
      </c>
      <c r="CG602" s="779">
        <f t="shared" si="6833"/>
        <v>0</v>
      </c>
      <c r="CH602" s="779">
        <f t="shared" si="6833"/>
        <v>0</v>
      </c>
      <c r="CI602" s="779">
        <f t="shared" si="6833"/>
        <v>0</v>
      </c>
      <c r="CJ602" s="779">
        <f t="shared" si="6833"/>
        <v>0</v>
      </c>
      <c r="CK602" s="779">
        <f t="shared" si="6833"/>
        <v>0</v>
      </c>
      <c r="CL602" s="779">
        <f t="shared" si="6833"/>
        <v>0</v>
      </c>
      <c r="CM602" s="779">
        <f t="shared" si="6833"/>
        <v>0</v>
      </c>
      <c r="CN602" s="779">
        <f t="shared" si="6833"/>
        <v>0</v>
      </c>
      <c r="CO602" s="779">
        <f t="shared" si="6833"/>
        <v>0</v>
      </c>
      <c r="CR602" s="770"/>
      <c r="CS602" s="770"/>
      <c r="CT602" s="770"/>
      <c r="CU602" s="770"/>
      <c r="CV602" s="770"/>
      <c r="CW602" s="770"/>
      <c r="CX602" s="770"/>
      <c r="CY602" s="770"/>
      <c r="CZ602" s="770"/>
      <c r="DA602" s="770"/>
      <c r="DB602" s="770"/>
      <c r="DC602" s="770"/>
      <c r="DD602" s="770"/>
      <c r="DE602" s="770"/>
      <c r="DF602" s="770"/>
      <c r="DG602" s="770"/>
      <c r="DH602" s="770"/>
      <c r="DI602" s="770"/>
      <c r="DJ602" s="770"/>
      <c r="DK602" s="770"/>
      <c r="DL602" s="770"/>
      <c r="DM602" s="770"/>
      <c r="DN602" s="770"/>
      <c r="DO602" s="770"/>
      <c r="DP602" s="770"/>
      <c r="DQ602" s="770"/>
      <c r="DR602" s="770"/>
      <c r="DS602" s="770"/>
      <c r="DT602" s="770"/>
      <c r="DU602" s="770"/>
      <c r="DV602" s="770"/>
      <c r="DW602" s="770"/>
      <c r="DX602" s="770"/>
      <c r="DY602" s="770"/>
      <c r="DZ602" s="770"/>
      <c r="EA602" s="770"/>
      <c r="EB602" s="770"/>
      <c r="EC602" s="770"/>
      <c r="ED602" s="770"/>
      <c r="EE602" s="770"/>
      <c r="EF602" s="770"/>
      <c r="EG602" s="770"/>
      <c r="EH602" s="770"/>
      <c r="EI602" s="770"/>
      <c r="EJ602" s="770"/>
      <c r="EL602" s="1161"/>
    </row>
    <row r="603" spans="3:142" ht="13.2">
      <c r="C603" s="772"/>
      <c r="D603" s="772" t="s">
        <v>594</v>
      </c>
      <c r="AW603" s="779">
        <f t="shared" ref="AW603:CO603" si="6834">AW556-AW509</f>
        <v>0</v>
      </c>
      <c r="AX603" s="779">
        <f t="shared" si="6834"/>
        <v>0</v>
      </c>
      <c r="AY603" s="779">
        <f t="shared" si="6834"/>
        <v>0</v>
      </c>
      <c r="AZ603" s="779">
        <f t="shared" si="6834"/>
        <v>0</v>
      </c>
      <c r="BA603" s="779">
        <f t="shared" si="6834"/>
        <v>0</v>
      </c>
      <c r="BB603" s="779">
        <f t="shared" si="6834"/>
        <v>0</v>
      </c>
      <c r="BC603" s="779">
        <f t="shared" si="6834"/>
        <v>0</v>
      </c>
      <c r="BD603" s="779">
        <f t="shared" si="6834"/>
        <v>0</v>
      </c>
      <c r="BE603" s="779">
        <f t="shared" si="6834"/>
        <v>0</v>
      </c>
      <c r="BF603" s="779">
        <f t="shared" si="6834"/>
        <v>0</v>
      </c>
      <c r="BG603" s="779">
        <f t="shared" si="6834"/>
        <v>0</v>
      </c>
      <c r="BH603" s="779">
        <f t="shared" si="6834"/>
        <v>0</v>
      </c>
      <c r="BI603" s="779">
        <f t="shared" si="6834"/>
        <v>0</v>
      </c>
      <c r="BJ603" s="779">
        <f t="shared" si="6834"/>
        <v>0</v>
      </c>
      <c r="BK603" s="779">
        <f t="shared" si="6834"/>
        <v>0</v>
      </c>
      <c r="BL603" s="779">
        <f t="shared" si="6834"/>
        <v>0</v>
      </c>
      <c r="BM603" s="779">
        <f t="shared" si="6834"/>
        <v>0</v>
      </c>
      <c r="BN603" s="779">
        <f t="shared" si="6834"/>
        <v>0</v>
      </c>
      <c r="BO603" s="779">
        <f t="shared" si="6834"/>
        <v>0</v>
      </c>
      <c r="BP603" s="779">
        <f t="shared" si="6834"/>
        <v>0</v>
      </c>
      <c r="BQ603" s="779">
        <f t="shared" si="6834"/>
        <v>0</v>
      </c>
      <c r="BR603" s="779">
        <f t="shared" si="6834"/>
        <v>0</v>
      </c>
      <c r="BS603" s="779">
        <f t="shared" si="6834"/>
        <v>0</v>
      </c>
      <c r="BT603" s="779">
        <f t="shared" si="6834"/>
        <v>0</v>
      </c>
      <c r="BU603" s="779">
        <f t="shared" si="6834"/>
        <v>0</v>
      </c>
      <c r="BV603" s="779">
        <f t="shared" si="6834"/>
        <v>0</v>
      </c>
      <c r="BW603" s="779">
        <f t="shared" si="6834"/>
        <v>0</v>
      </c>
      <c r="BX603" s="779">
        <f t="shared" si="6834"/>
        <v>0</v>
      </c>
      <c r="BY603" s="779">
        <f t="shared" si="6834"/>
        <v>0</v>
      </c>
      <c r="BZ603" s="779">
        <f t="shared" si="6834"/>
        <v>0</v>
      </c>
      <c r="CA603" s="779">
        <f t="shared" si="6834"/>
        <v>0</v>
      </c>
      <c r="CB603" s="779">
        <f t="shared" si="6834"/>
        <v>0</v>
      </c>
      <c r="CC603" s="779">
        <f t="shared" si="6834"/>
        <v>0</v>
      </c>
      <c r="CD603" s="779">
        <f t="shared" si="6834"/>
        <v>0</v>
      </c>
      <c r="CE603" s="779">
        <f t="shared" si="6834"/>
        <v>0</v>
      </c>
      <c r="CF603" s="779">
        <f t="shared" si="6827"/>
        <v>0</v>
      </c>
      <c r="CG603" s="779">
        <f t="shared" si="6834"/>
        <v>0</v>
      </c>
      <c r="CH603" s="779">
        <f t="shared" si="6834"/>
        <v>0</v>
      </c>
      <c r="CI603" s="779">
        <f t="shared" si="6834"/>
        <v>0</v>
      </c>
      <c r="CJ603" s="779">
        <f t="shared" si="6834"/>
        <v>0</v>
      </c>
      <c r="CK603" s="779">
        <f t="shared" si="6834"/>
        <v>0</v>
      </c>
      <c r="CL603" s="779">
        <f t="shared" si="6834"/>
        <v>0</v>
      </c>
      <c r="CM603" s="779">
        <f t="shared" si="6834"/>
        <v>0</v>
      </c>
      <c r="CN603" s="779">
        <f t="shared" si="6834"/>
        <v>0</v>
      </c>
      <c r="CO603" s="779">
        <f t="shared" si="6834"/>
        <v>0</v>
      </c>
      <c r="CR603" s="770"/>
      <c r="CS603" s="770"/>
      <c r="CT603" s="770"/>
      <c r="CU603" s="770"/>
      <c r="CV603" s="770"/>
      <c r="CW603" s="770"/>
      <c r="CX603" s="770"/>
      <c r="CY603" s="770"/>
      <c r="CZ603" s="770"/>
      <c r="DA603" s="770"/>
      <c r="DB603" s="770"/>
      <c r="DC603" s="770"/>
      <c r="DD603" s="770"/>
      <c r="DE603" s="770"/>
      <c r="DF603" s="770"/>
      <c r="DG603" s="770"/>
      <c r="DH603" s="770"/>
      <c r="DI603" s="770"/>
      <c r="DJ603" s="770"/>
      <c r="DK603" s="770"/>
      <c r="DL603" s="770"/>
      <c r="DM603" s="770"/>
      <c r="DN603" s="770"/>
      <c r="DO603" s="770"/>
      <c r="DP603" s="770"/>
      <c r="DQ603" s="770"/>
      <c r="DR603" s="770"/>
      <c r="DS603" s="770"/>
      <c r="DT603" s="770"/>
      <c r="DU603" s="770"/>
      <c r="DV603" s="770"/>
      <c r="DW603" s="770"/>
      <c r="DX603" s="770"/>
      <c r="DY603" s="770"/>
      <c r="DZ603" s="770"/>
      <c r="EA603" s="770"/>
      <c r="EB603" s="770"/>
      <c r="EC603" s="770"/>
      <c r="ED603" s="770"/>
      <c r="EE603" s="770"/>
      <c r="EF603" s="770"/>
      <c r="EG603" s="770"/>
      <c r="EH603" s="770"/>
      <c r="EI603" s="770"/>
      <c r="EJ603" s="770"/>
      <c r="EL603" s="1161"/>
    </row>
    <row r="604" spans="3:142" ht="13.2">
      <c r="C604" s="772"/>
      <c r="D604" s="772" t="s">
        <v>216</v>
      </c>
      <c r="AW604" s="779">
        <f t="shared" ref="AW604:CO604" si="6835">AW557-AW510</f>
        <v>0</v>
      </c>
      <c r="AX604" s="779">
        <f t="shared" si="6835"/>
        <v>0</v>
      </c>
      <c r="AY604" s="779">
        <f t="shared" si="6835"/>
        <v>0</v>
      </c>
      <c r="AZ604" s="779">
        <f t="shared" si="6835"/>
        <v>0</v>
      </c>
      <c r="BA604" s="779">
        <f t="shared" si="6835"/>
        <v>0</v>
      </c>
      <c r="BB604" s="779">
        <f t="shared" si="6835"/>
        <v>0</v>
      </c>
      <c r="BC604" s="779">
        <f t="shared" si="6835"/>
        <v>0</v>
      </c>
      <c r="BD604" s="779">
        <f t="shared" si="6835"/>
        <v>0</v>
      </c>
      <c r="BE604" s="779">
        <f t="shared" si="6835"/>
        <v>0</v>
      </c>
      <c r="BF604" s="779">
        <f t="shared" si="6835"/>
        <v>0</v>
      </c>
      <c r="BG604" s="779">
        <f t="shared" si="6835"/>
        <v>0</v>
      </c>
      <c r="BH604" s="779">
        <f t="shared" si="6835"/>
        <v>0</v>
      </c>
      <c r="BI604" s="779">
        <f t="shared" si="6835"/>
        <v>0</v>
      </c>
      <c r="BJ604" s="779">
        <f t="shared" si="6835"/>
        <v>0</v>
      </c>
      <c r="BK604" s="779">
        <f t="shared" si="6835"/>
        <v>0</v>
      </c>
      <c r="BL604" s="779">
        <f t="shared" si="6835"/>
        <v>0</v>
      </c>
      <c r="BM604" s="779">
        <f t="shared" si="6835"/>
        <v>0</v>
      </c>
      <c r="BN604" s="779">
        <f t="shared" si="6835"/>
        <v>0</v>
      </c>
      <c r="BO604" s="779">
        <f t="shared" si="6835"/>
        <v>0</v>
      </c>
      <c r="BP604" s="779">
        <f t="shared" si="6835"/>
        <v>0</v>
      </c>
      <c r="BQ604" s="779">
        <f t="shared" si="6835"/>
        <v>0</v>
      </c>
      <c r="BR604" s="779">
        <f t="shared" si="6835"/>
        <v>0</v>
      </c>
      <c r="BS604" s="779">
        <f t="shared" si="6835"/>
        <v>0</v>
      </c>
      <c r="BT604" s="779">
        <f t="shared" si="6835"/>
        <v>0</v>
      </c>
      <c r="BU604" s="779">
        <f t="shared" si="6835"/>
        <v>0</v>
      </c>
      <c r="BV604" s="779">
        <f t="shared" si="6835"/>
        <v>0</v>
      </c>
      <c r="BW604" s="779">
        <f t="shared" si="6835"/>
        <v>0</v>
      </c>
      <c r="BX604" s="779">
        <f t="shared" si="6835"/>
        <v>0</v>
      </c>
      <c r="BY604" s="779">
        <f t="shared" si="6835"/>
        <v>0</v>
      </c>
      <c r="BZ604" s="779">
        <f t="shared" si="6835"/>
        <v>0</v>
      </c>
      <c r="CA604" s="779">
        <f t="shared" si="6835"/>
        <v>0</v>
      </c>
      <c r="CB604" s="779">
        <f t="shared" si="6835"/>
        <v>0</v>
      </c>
      <c r="CC604" s="779">
        <f t="shared" si="6835"/>
        <v>0</v>
      </c>
      <c r="CD604" s="779">
        <f t="shared" si="6835"/>
        <v>0</v>
      </c>
      <c r="CE604" s="779">
        <f t="shared" si="6835"/>
        <v>0</v>
      </c>
      <c r="CF604" s="779">
        <f t="shared" si="6827"/>
        <v>0</v>
      </c>
      <c r="CG604" s="779">
        <f t="shared" si="6835"/>
        <v>0</v>
      </c>
      <c r="CH604" s="779">
        <f t="shared" si="6835"/>
        <v>0</v>
      </c>
      <c r="CI604" s="779">
        <f t="shared" si="6835"/>
        <v>0</v>
      </c>
      <c r="CJ604" s="779">
        <f t="shared" si="6835"/>
        <v>0</v>
      </c>
      <c r="CK604" s="779">
        <f t="shared" si="6835"/>
        <v>0</v>
      </c>
      <c r="CL604" s="779">
        <f t="shared" si="6835"/>
        <v>0</v>
      </c>
      <c r="CM604" s="779">
        <f t="shared" si="6835"/>
        <v>0</v>
      </c>
      <c r="CN604" s="779">
        <f t="shared" si="6835"/>
        <v>0</v>
      </c>
      <c r="CO604" s="779">
        <f t="shared" si="6835"/>
        <v>0</v>
      </c>
      <c r="CR604" s="770"/>
      <c r="CS604" s="770"/>
      <c r="CT604" s="770"/>
      <c r="CU604" s="770"/>
      <c r="CV604" s="770"/>
      <c r="CW604" s="770"/>
      <c r="CX604" s="770"/>
      <c r="CY604" s="770"/>
      <c r="CZ604" s="770"/>
      <c r="DA604" s="770"/>
      <c r="DB604" s="770"/>
      <c r="DC604" s="770"/>
      <c r="DD604" s="770"/>
      <c r="DE604" s="770"/>
      <c r="DF604" s="770"/>
      <c r="DG604" s="770"/>
      <c r="DH604" s="770"/>
      <c r="DI604" s="770"/>
      <c r="DJ604" s="770"/>
      <c r="DK604" s="770"/>
      <c r="DL604" s="770"/>
      <c r="DM604" s="770"/>
      <c r="DN604" s="770"/>
      <c r="DO604" s="770"/>
      <c r="DP604" s="770"/>
      <c r="DQ604" s="770"/>
      <c r="DR604" s="770"/>
      <c r="DS604" s="770"/>
      <c r="DT604" s="770"/>
      <c r="DU604" s="770"/>
      <c r="DV604" s="770"/>
      <c r="DW604" s="770"/>
      <c r="DX604" s="770"/>
      <c r="DY604" s="770"/>
      <c r="DZ604" s="770"/>
      <c r="EA604" s="770"/>
      <c r="EB604" s="770"/>
      <c r="EC604" s="770"/>
      <c r="ED604" s="770"/>
      <c r="EE604" s="770"/>
      <c r="EF604" s="770"/>
      <c r="EG604" s="770"/>
      <c r="EH604" s="770"/>
      <c r="EI604" s="770"/>
      <c r="EJ604" s="770"/>
      <c r="EL604" s="1161"/>
    </row>
    <row r="605" spans="3:142" ht="13.2">
      <c r="C605" s="772"/>
      <c r="D605" s="772" t="s">
        <v>595</v>
      </c>
      <c r="AW605" s="779">
        <f t="shared" ref="AW605:CO605" si="6836">AW558-AW511</f>
        <v>0</v>
      </c>
      <c r="AX605" s="779">
        <f t="shared" si="6836"/>
        <v>0</v>
      </c>
      <c r="AY605" s="779">
        <f t="shared" si="6836"/>
        <v>0</v>
      </c>
      <c r="AZ605" s="779">
        <f t="shared" si="6836"/>
        <v>0</v>
      </c>
      <c r="BA605" s="779">
        <f t="shared" si="6836"/>
        <v>0</v>
      </c>
      <c r="BB605" s="779">
        <f t="shared" si="6836"/>
        <v>0</v>
      </c>
      <c r="BC605" s="779">
        <f t="shared" si="6836"/>
        <v>0</v>
      </c>
      <c r="BD605" s="779">
        <f t="shared" si="6836"/>
        <v>0</v>
      </c>
      <c r="BE605" s="779">
        <f t="shared" si="6836"/>
        <v>0</v>
      </c>
      <c r="BF605" s="779">
        <f>BF558-BF511</f>
        <v>2001.14</v>
      </c>
      <c r="BG605" s="779">
        <f t="shared" si="6836"/>
        <v>9942.18</v>
      </c>
      <c r="BH605" s="779">
        <f t="shared" si="6836"/>
        <v>0</v>
      </c>
      <c r="BI605" s="779">
        <f t="shared" si="6836"/>
        <v>0</v>
      </c>
      <c r="BJ605" s="779">
        <f t="shared" si="6836"/>
        <v>0</v>
      </c>
      <c r="BK605" s="779">
        <f t="shared" si="6836"/>
        <v>0</v>
      </c>
      <c r="BL605" s="779">
        <f t="shared" si="6836"/>
        <v>0</v>
      </c>
      <c r="BM605" s="779">
        <f t="shared" si="6836"/>
        <v>253.54443800000001</v>
      </c>
      <c r="BN605" s="779">
        <f t="shared" si="6836"/>
        <v>12196.864438000001</v>
      </c>
      <c r="BO605" s="779">
        <f t="shared" si="6836"/>
        <v>0</v>
      </c>
      <c r="BP605" s="779">
        <f t="shared" si="6836"/>
        <v>0</v>
      </c>
      <c r="BQ605" s="779">
        <f t="shared" si="6836"/>
        <v>0</v>
      </c>
      <c r="BR605" s="779">
        <f t="shared" si="6836"/>
        <v>0</v>
      </c>
      <c r="BS605" s="779">
        <f t="shared" si="6836"/>
        <v>0</v>
      </c>
      <c r="BT605" s="779">
        <f t="shared" si="6836"/>
        <v>0</v>
      </c>
      <c r="BU605" s="779">
        <f t="shared" si="6836"/>
        <v>0</v>
      </c>
      <c r="BV605" s="779">
        <f t="shared" si="6836"/>
        <v>0</v>
      </c>
      <c r="BW605" s="779">
        <f t="shared" si="6836"/>
        <v>0</v>
      </c>
      <c r="BX605" s="779">
        <f t="shared" si="6836"/>
        <v>0</v>
      </c>
      <c r="BY605" s="779">
        <f t="shared" si="6836"/>
        <v>0</v>
      </c>
      <c r="BZ605" s="779">
        <f t="shared" si="6836"/>
        <v>0</v>
      </c>
      <c r="CA605" s="779">
        <f t="shared" si="6836"/>
        <v>0</v>
      </c>
      <c r="CB605" s="779">
        <f t="shared" si="6836"/>
        <v>0</v>
      </c>
      <c r="CC605" s="779">
        <f t="shared" si="6836"/>
        <v>0</v>
      </c>
      <c r="CD605" s="779">
        <f t="shared" si="6836"/>
        <v>0</v>
      </c>
      <c r="CE605" s="779">
        <f t="shared" si="6836"/>
        <v>0</v>
      </c>
      <c r="CF605" s="779">
        <f t="shared" si="6827"/>
        <v>0</v>
      </c>
      <c r="CG605" s="779">
        <f t="shared" si="6836"/>
        <v>0</v>
      </c>
      <c r="CH605" s="779">
        <f t="shared" si="6836"/>
        <v>0</v>
      </c>
      <c r="CI605" s="779">
        <f t="shared" si="6836"/>
        <v>0</v>
      </c>
      <c r="CJ605" s="779">
        <f t="shared" si="6836"/>
        <v>0</v>
      </c>
      <c r="CK605" s="779">
        <f t="shared" si="6836"/>
        <v>0</v>
      </c>
      <c r="CL605" s="779">
        <f t="shared" si="6836"/>
        <v>0</v>
      </c>
      <c r="CM605" s="779">
        <f t="shared" si="6836"/>
        <v>0</v>
      </c>
      <c r="CN605" s="779">
        <f t="shared" si="6836"/>
        <v>0</v>
      </c>
      <c r="CO605" s="779">
        <f t="shared" si="6836"/>
        <v>0</v>
      </c>
      <c r="CR605" s="770"/>
      <c r="CS605" s="770"/>
      <c r="CT605" s="770"/>
      <c r="CU605" s="770"/>
      <c r="CV605" s="770"/>
      <c r="CW605" s="770"/>
      <c r="CX605" s="770"/>
      <c r="CY605" s="770"/>
      <c r="CZ605" s="770"/>
      <c r="DA605" s="770"/>
      <c r="DB605" s="770"/>
      <c r="DC605" s="770"/>
      <c r="DD605" s="770"/>
      <c r="DE605" s="770"/>
      <c r="DF605" s="770"/>
      <c r="DG605" s="770"/>
      <c r="DH605" s="770"/>
      <c r="DI605" s="770"/>
      <c r="DJ605" s="770"/>
      <c r="DK605" s="770"/>
      <c r="DL605" s="770"/>
      <c r="DM605" s="770"/>
      <c r="DN605" s="770"/>
      <c r="DO605" s="770"/>
      <c r="DP605" s="770"/>
      <c r="DQ605" s="770"/>
      <c r="DR605" s="770"/>
      <c r="DS605" s="770"/>
      <c r="DT605" s="770"/>
      <c r="DU605" s="770"/>
      <c r="DV605" s="770"/>
      <c r="DW605" s="770"/>
      <c r="DX605" s="770"/>
      <c r="DY605" s="770"/>
      <c r="DZ605" s="770"/>
      <c r="EA605" s="770"/>
      <c r="EB605" s="770"/>
      <c r="EC605" s="770"/>
      <c r="ED605" s="770"/>
      <c r="EE605" s="770"/>
      <c r="EF605" s="770"/>
      <c r="EG605" s="770"/>
      <c r="EH605" s="770"/>
      <c r="EI605" s="770"/>
      <c r="EJ605" s="770"/>
      <c r="EL605" s="1161"/>
    </row>
    <row r="606" spans="3:142" ht="13.2">
      <c r="C606" s="1096"/>
      <c r="D606" s="1096" t="s">
        <v>600</v>
      </c>
      <c r="AW606" s="779">
        <f t="shared" ref="AW606:CO606" si="6837">AW559-AW512</f>
        <v>0</v>
      </c>
      <c r="AX606" s="779">
        <f t="shared" si="6837"/>
        <v>0</v>
      </c>
      <c r="AY606" s="779">
        <f t="shared" si="6837"/>
        <v>0</v>
      </c>
      <c r="AZ606" s="779">
        <f t="shared" si="6837"/>
        <v>0</v>
      </c>
      <c r="BA606" s="779">
        <f t="shared" si="6837"/>
        <v>0</v>
      </c>
      <c r="BB606" s="779">
        <f t="shared" si="6837"/>
        <v>0</v>
      </c>
      <c r="BC606" s="779">
        <f t="shared" si="6837"/>
        <v>0</v>
      </c>
      <c r="BD606" s="779">
        <f t="shared" si="6837"/>
        <v>0</v>
      </c>
      <c r="BE606" s="779">
        <f t="shared" si="6837"/>
        <v>0</v>
      </c>
      <c r="BF606" s="779">
        <f t="shared" si="6837"/>
        <v>998.8599999999999</v>
      </c>
      <c r="BG606" s="779">
        <f t="shared" si="6837"/>
        <v>-1504.6800000000003</v>
      </c>
      <c r="BH606" s="779">
        <f t="shared" si="6837"/>
        <v>0</v>
      </c>
      <c r="BI606" s="779">
        <f t="shared" si="6837"/>
        <v>0</v>
      </c>
      <c r="BJ606" s="779">
        <f t="shared" si="6837"/>
        <v>0</v>
      </c>
      <c r="BK606" s="779">
        <f t="shared" si="6837"/>
        <v>0</v>
      </c>
      <c r="BL606" s="779">
        <f t="shared" si="6837"/>
        <v>0</v>
      </c>
      <c r="BM606" s="779">
        <f t="shared" si="6837"/>
        <v>126.55556200000001</v>
      </c>
      <c r="BN606" s="779">
        <f t="shared" si="6837"/>
        <v>-379.26443800000015</v>
      </c>
      <c r="BO606" s="779">
        <f t="shared" si="6837"/>
        <v>0</v>
      </c>
      <c r="BP606" s="779">
        <f t="shared" si="6837"/>
        <v>0</v>
      </c>
      <c r="BQ606" s="779">
        <f t="shared" si="6837"/>
        <v>0</v>
      </c>
      <c r="BR606" s="779">
        <f t="shared" si="6837"/>
        <v>0</v>
      </c>
      <c r="BS606" s="779">
        <f t="shared" si="6837"/>
        <v>0</v>
      </c>
      <c r="BT606" s="779">
        <f t="shared" si="6837"/>
        <v>0</v>
      </c>
      <c r="BU606" s="779">
        <f t="shared" si="6837"/>
        <v>0</v>
      </c>
      <c r="BV606" s="779">
        <f t="shared" si="6837"/>
        <v>0</v>
      </c>
      <c r="BW606" s="779">
        <f t="shared" si="6837"/>
        <v>0</v>
      </c>
      <c r="BX606" s="779">
        <f t="shared" si="6837"/>
        <v>0</v>
      </c>
      <c r="BY606" s="779">
        <f t="shared" si="6837"/>
        <v>0</v>
      </c>
      <c r="BZ606" s="779">
        <f t="shared" si="6837"/>
        <v>0</v>
      </c>
      <c r="CA606" s="779">
        <f t="shared" si="6837"/>
        <v>0</v>
      </c>
      <c r="CB606" s="779">
        <f t="shared" si="6837"/>
        <v>0</v>
      </c>
      <c r="CC606" s="779">
        <f t="shared" si="6837"/>
        <v>0</v>
      </c>
      <c r="CD606" s="779">
        <f t="shared" si="6837"/>
        <v>0</v>
      </c>
      <c r="CE606" s="779">
        <f t="shared" si="6837"/>
        <v>0</v>
      </c>
      <c r="CF606" s="779">
        <f t="shared" si="6827"/>
        <v>0</v>
      </c>
      <c r="CG606" s="779">
        <f t="shared" si="6837"/>
        <v>0</v>
      </c>
      <c r="CH606" s="779">
        <f t="shared" si="6837"/>
        <v>0</v>
      </c>
      <c r="CI606" s="779">
        <f t="shared" si="6837"/>
        <v>0</v>
      </c>
      <c r="CJ606" s="779">
        <f t="shared" si="6837"/>
        <v>0</v>
      </c>
      <c r="CK606" s="779">
        <f t="shared" si="6837"/>
        <v>0</v>
      </c>
      <c r="CL606" s="779">
        <f t="shared" si="6837"/>
        <v>0</v>
      </c>
      <c r="CM606" s="779">
        <f t="shared" si="6837"/>
        <v>0</v>
      </c>
      <c r="CN606" s="779">
        <f t="shared" si="6837"/>
        <v>0</v>
      </c>
      <c r="CO606" s="779">
        <f t="shared" si="6837"/>
        <v>0</v>
      </c>
      <c r="CR606" s="770"/>
      <c r="CS606" s="770"/>
      <c r="CT606" s="770"/>
      <c r="CU606" s="770"/>
      <c r="CV606" s="770"/>
      <c r="CW606" s="770"/>
      <c r="CX606" s="770"/>
      <c r="CY606" s="770"/>
      <c r="CZ606" s="770"/>
      <c r="DA606" s="770"/>
      <c r="DB606" s="770"/>
      <c r="DC606" s="770"/>
      <c r="DD606" s="770"/>
      <c r="DE606" s="770"/>
      <c r="DF606" s="770"/>
      <c r="DG606" s="770"/>
      <c r="DH606" s="770"/>
      <c r="DI606" s="770"/>
      <c r="DJ606" s="770"/>
      <c r="DK606" s="770"/>
      <c r="DL606" s="770"/>
      <c r="DM606" s="770"/>
      <c r="DN606" s="770"/>
      <c r="DO606" s="770"/>
      <c r="DP606" s="770"/>
      <c r="DQ606" s="770"/>
      <c r="DR606" s="770"/>
      <c r="DS606" s="770"/>
      <c r="DT606" s="770"/>
      <c r="DU606" s="770"/>
      <c r="DV606" s="770"/>
      <c r="DW606" s="770"/>
      <c r="DX606" s="770"/>
      <c r="DY606" s="770"/>
      <c r="DZ606" s="770"/>
      <c r="EA606" s="770"/>
      <c r="EB606" s="770"/>
      <c r="EC606" s="770"/>
      <c r="ED606" s="770"/>
      <c r="EE606" s="770"/>
      <c r="EF606" s="770"/>
      <c r="EG606" s="770"/>
      <c r="EH606" s="770"/>
      <c r="EI606" s="770"/>
      <c r="EJ606" s="770"/>
      <c r="EL606" s="1161"/>
    </row>
    <row r="607" spans="3:142" ht="13.2">
      <c r="C607" s="1096"/>
      <c r="D607" s="1096" t="s">
        <v>601</v>
      </c>
      <c r="AW607" s="779">
        <f t="shared" ref="AW607:CO607" si="6838">AW560-AW513</f>
        <v>0</v>
      </c>
      <c r="AX607" s="779">
        <f t="shared" si="6838"/>
        <v>0</v>
      </c>
      <c r="AY607" s="779">
        <f t="shared" si="6838"/>
        <v>0</v>
      </c>
      <c r="AZ607" s="779">
        <f t="shared" si="6838"/>
        <v>0</v>
      </c>
      <c r="BA607" s="779">
        <f t="shared" si="6838"/>
        <v>0</v>
      </c>
      <c r="BB607" s="779">
        <f t="shared" si="6838"/>
        <v>0</v>
      </c>
      <c r="BC607" s="779">
        <f t="shared" si="6838"/>
        <v>0</v>
      </c>
      <c r="BD607" s="779">
        <f t="shared" si="6838"/>
        <v>0</v>
      </c>
      <c r="BE607" s="779">
        <f t="shared" si="6838"/>
        <v>0</v>
      </c>
      <c r="BF607" s="779">
        <f t="shared" si="6838"/>
        <v>-3000</v>
      </c>
      <c r="BG607" s="779">
        <f t="shared" si="6838"/>
        <v>-8437.5</v>
      </c>
      <c r="BH607" s="779">
        <f t="shared" si="6838"/>
        <v>0</v>
      </c>
      <c r="BI607" s="779">
        <f t="shared" si="6838"/>
        <v>0</v>
      </c>
      <c r="BJ607" s="779">
        <f t="shared" si="6838"/>
        <v>0</v>
      </c>
      <c r="BK607" s="779">
        <f t="shared" si="6838"/>
        <v>0</v>
      </c>
      <c r="BL607" s="779">
        <f t="shared" si="6838"/>
        <v>0</v>
      </c>
      <c r="BM607" s="779">
        <f t="shared" si="6838"/>
        <v>-380.1</v>
      </c>
      <c r="BN607" s="779">
        <f t="shared" si="6838"/>
        <v>-11817.6</v>
      </c>
      <c r="BO607" s="779">
        <f t="shared" si="6838"/>
        <v>0</v>
      </c>
      <c r="BP607" s="779">
        <f t="shared" si="6838"/>
        <v>0</v>
      </c>
      <c r="BQ607" s="779">
        <f t="shared" si="6838"/>
        <v>0</v>
      </c>
      <c r="BR607" s="779">
        <f t="shared" si="6838"/>
        <v>0</v>
      </c>
      <c r="BS607" s="779">
        <f t="shared" si="6838"/>
        <v>0</v>
      </c>
      <c r="BT607" s="779">
        <f t="shared" si="6838"/>
        <v>0</v>
      </c>
      <c r="BU607" s="779">
        <f t="shared" si="6838"/>
        <v>0</v>
      </c>
      <c r="BV607" s="779">
        <f t="shared" si="6838"/>
        <v>0</v>
      </c>
      <c r="BW607" s="779">
        <f t="shared" si="6838"/>
        <v>0</v>
      </c>
      <c r="BX607" s="779">
        <f t="shared" si="6838"/>
        <v>0</v>
      </c>
      <c r="BY607" s="779">
        <f t="shared" si="6838"/>
        <v>0</v>
      </c>
      <c r="BZ607" s="779">
        <f t="shared" si="6838"/>
        <v>0</v>
      </c>
      <c r="CA607" s="779">
        <f t="shared" si="6838"/>
        <v>0</v>
      </c>
      <c r="CB607" s="779">
        <f t="shared" si="6838"/>
        <v>0</v>
      </c>
      <c r="CC607" s="779">
        <f t="shared" si="6838"/>
        <v>0</v>
      </c>
      <c r="CD607" s="779">
        <f t="shared" si="6838"/>
        <v>0</v>
      </c>
      <c r="CE607" s="779">
        <f t="shared" si="6838"/>
        <v>0</v>
      </c>
      <c r="CF607" s="779">
        <f t="shared" si="6827"/>
        <v>0</v>
      </c>
      <c r="CG607" s="779">
        <f t="shared" si="6838"/>
        <v>0</v>
      </c>
      <c r="CH607" s="779">
        <f t="shared" si="6838"/>
        <v>0</v>
      </c>
      <c r="CI607" s="779">
        <f t="shared" si="6838"/>
        <v>0</v>
      </c>
      <c r="CJ607" s="779">
        <f t="shared" si="6838"/>
        <v>0</v>
      </c>
      <c r="CK607" s="779">
        <f t="shared" si="6838"/>
        <v>0</v>
      </c>
      <c r="CL607" s="779">
        <f t="shared" si="6838"/>
        <v>0</v>
      </c>
      <c r="CM607" s="779">
        <f t="shared" si="6838"/>
        <v>0</v>
      </c>
      <c r="CN607" s="779">
        <f t="shared" si="6838"/>
        <v>0</v>
      </c>
      <c r="CO607" s="779">
        <f t="shared" si="6838"/>
        <v>0</v>
      </c>
      <c r="CR607" s="770"/>
      <c r="CS607" s="770"/>
      <c r="CT607" s="770"/>
      <c r="CU607" s="770"/>
      <c r="CV607" s="770"/>
      <c r="CW607" s="770"/>
      <c r="CX607" s="770"/>
      <c r="CY607" s="770"/>
      <c r="CZ607" s="770"/>
      <c r="DA607" s="770"/>
      <c r="DB607" s="770"/>
      <c r="DC607" s="770"/>
      <c r="DD607" s="770"/>
      <c r="DE607" s="770"/>
      <c r="DF607" s="770"/>
      <c r="DG607" s="770"/>
      <c r="DH607" s="770"/>
      <c r="DI607" s="770"/>
      <c r="DJ607" s="770"/>
      <c r="DK607" s="770"/>
      <c r="DL607" s="770"/>
      <c r="DM607" s="770"/>
      <c r="DN607" s="770"/>
      <c r="DO607" s="770"/>
      <c r="DP607" s="770"/>
      <c r="DQ607" s="770"/>
      <c r="DR607" s="770"/>
      <c r="DS607" s="770"/>
      <c r="DT607" s="770"/>
      <c r="DU607" s="770"/>
      <c r="DV607" s="770"/>
      <c r="DW607" s="770"/>
      <c r="DX607" s="770"/>
      <c r="DY607" s="770"/>
      <c r="DZ607" s="770"/>
      <c r="EA607" s="770"/>
      <c r="EB607" s="770"/>
      <c r="EC607" s="770"/>
      <c r="ED607" s="770"/>
      <c r="EE607" s="770"/>
      <c r="EF607" s="770"/>
      <c r="EG607" s="770"/>
      <c r="EH607" s="770"/>
      <c r="EI607" s="770"/>
      <c r="EJ607" s="770"/>
      <c r="EL607" s="1161"/>
    </row>
    <row r="608" spans="3:142" ht="13.2">
      <c r="C608" s="1096"/>
      <c r="D608" s="1096" t="s">
        <v>602</v>
      </c>
      <c r="AW608" s="779">
        <f t="shared" ref="AW608:CO608" si="6839">AW561-AW514</f>
        <v>0</v>
      </c>
      <c r="AX608" s="779">
        <f t="shared" si="6839"/>
        <v>0</v>
      </c>
      <c r="AY608" s="779">
        <f t="shared" si="6839"/>
        <v>0</v>
      </c>
      <c r="AZ608" s="779">
        <f t="shared" si="6839"/>
        <v>0</v>
      </c>
      <c r="BA608" s="779">
        <f t="shared" si="6839"/>
        <v>0</v>
      </c>
      <c r="BB608" s="779">
        <f t="shared" si="6839"/>
        <v>0</v>
      </c>
      <c r="BC608" s="779">
        <f t="shared" si="6839"/>
        <v>0</v>
      </c>
      <c r="BD608" s="779">
        <f t="shared" si="6839"/>
        <v>0</v>
      </c>
      <c r="BE608" s="779">
        <f t="shared" si="6839"/>
        <v>0</v>
      </c>
      <c r="BF608" s="779">
        <f t="shared" si="6839"/>
        <v>0</v>
      </c>
      <c r="BG608" s="779">
        <f t="shared" si="6839"/>
        <v>0</v>
      </c>
      <c r="BH608" s="779">
        <f t="shared" si="6839"/>
        <v>0</v>
      </c>
      <c r="BI608" s="779">
        <f t="shared" si="6839"/>
        <v>0</v>
      </c>
      <c r="BJ608" s="779">
        <f t="shared" si="6839"/>
        <v>0</v>
      </c>
      <c r="BK608" s="779">
        <f t="shared" si="6839"/>
        <v>0</v>
      </c>
      <c r="BL608" s="779">
        <f t="shared" si="6839"/>
        <v>0</v>
      </c>
      <c r="BM608" s="779">
        <f t="shared" si="6839"/>
        <v>0</v>
      </c>
      <c r="BN608" s="779">
        <f t="shared" si="6839"/>
        <v>0</v>
      </c>
      <c r="BO608" s="779">
        <f t="shared" si="6839"/>
        <v>0</v>
      </c>
      <c r="BP608" s="779">
        <f t="shared" si="6839"/>
        <v>0</v>
      </c>
      <c r="BQ608" s="779">
        <f t="shared" si="6839"/>
        <v>0</v>
      </c>
      <c r="BR608" s="779">
        <f t="shared" si="6839"/>
        <v>0</v>
      </c>
      <c r="BS608" s="779">
        <f t="shared" si="6839"/>
        <v>0</v>
      </c>
      <c r="BT608" s="779">
        <f t="shared" si="6839"/>
        <v>0</v>
      </c>
      <c r="BU608" s="779">
        <f t="shared" si="6839"/>
        <v>0</v>
      </c>
      <c r="BV608" s="779">
        <f t="shared" si="6839"/>
        <v>0</v>
      </c>
      <c r="BW608" s="779">
        <f t="shared" si="6839"/>
        <v>0</v>
      </c>
      <c r="BX608" s="779">
        <f t="shared" si="6839"/>
        <v>0</v>
      </c>
      <c r="BY608" s="779">
        <f t="shared" si="6839"/>
        <v>0</v>
      </c>
      <c r="BZ608" s="779">
        <f t="shared" si="6839"/>
        <v>0</v>
      </c>
      <c r="CA608" s="779">
        <f t="shared" si="6839"/>
        <v>0</v>
      </c>
      <c r="CB608" s="779">
        <f t="shared" si="6839"/>
        <v>0</v>
      </c>
      <c r="CC608" s="779">
        <f t="shared" si="6839"/>
        <v>0</v>
      </c>
      <c r="CD608" s="779">
        <f t="shared" si="6839"/>
        <v>0</v>
      </c>
      <c r="CE608" s="779">
        <f t="shared" si="6839"/>
        <v>0</v>
      </c>
      <c r="CF608" s="779">
        <f t="shared" si="6827"/>
        <v>0</v>
      </c>
      <c r="CG608" s="779">
        <f t="shared" si="6839"/>
        <v>0</v>
      </c>
      <c r="CH608" s="779">
        <f t="shared" si="6839"/>
        <v>0</v>
      </c>
      <c r="CI608" s="779">
        <f t="shared" si="6839"/>
        <v>0</v>
      </c>
      <c r="CJ608" s="779">
        <f t="shared" si="6839"/>
        <v>0</v>
      </c>
      <c r="CK608" s="779">
        <f t="shared" si="6839"/>
        <v>0</v>
      </c>
      <c r="CL608" s="779">
        <f t="shared" si="6839"/>
        <v>0</v>
      </c>
      <c r="CM608" s="779">
        <f t="shared" si="6839"/>
        <v>0</v>
      </c>
      <c r="CN608" s="779">
        <f t="shared" si="6839"/>
        <v>0</v>
      </c>
      <c r="CO608" s="779">
        <f t="shared" si="6839"/>
        <v>0</v>
      </c>
      <c r="CR608" s="770"/>
      <c r="CS608" s="770"/>
      <c r="CT608" s="770"/>
      <c r="CU608" s="770"/>
      <c r="CV608" s="770"/>
      <c r="CW608" s="770"/>
      <c r="CX608" s="770"/>
      <c r="CY608" s="770"/>
      <c r="CZ608" s="770"/>
      <c r="DA608" s="770"/>
      <c r="DB608" s="770"/>
      <c r="DC608" s="770"/>
      <c r="DD608" s="770"/>
      <c r="DE608" s="770"/>
      <c r="DF608" s="770"/>
      <c r="DG608" s="770"/>
      <c r="DH608" s="770"/>
      <c r="DI608" s="770"/>
      <c r="DJ608" s="770"/>
      <c r="DK608" s="770"/>
      <c r="DL608" s="770"/>
      <c r="DM608" s="770"/>
      <c r="DN608" s="770"/>
      <c r="DO608" s="770"/>
      <c r="DP608" s="770"/>
      <c r="DQ608" s="770"/>
      <c r="DR608" s="770"/>
      <c r="DS608" s="770"/>
      <c r="DT608" s="770"/>
      <c r="DU608" s="770"/>
      <c r="DV608" s="770"/>
      <c r="DW608" s="770"/>
      <c r="DX608" s="770"/>
      <c r="DY608" s="770"/>
      <c r="DZ608" s="770"/>
      <c r="EA608" s="770"/>
      <c r="EB608" s="770"/>
      <c r="EC608" s="770"/>
      <c r="ED608" s="770"/>
      <c r="EE608" s="770"/>
      <c r="EF608" s="770"/>
      <c r="EG608" s="770"/>
      <c r="EH608" s="770"/>
      <c r="EI608" s="770"/>
      <c r="EJ608" s="770"/>
      <c r="EL608" s="1161"/>
    </row>
    <row r="609" spans="3:142" ht="13.2">
      <c r="C609" s="1096"/>
      <c r="D609" s="1096" t="s">
        <v>603</v>
      </c>
      <c r="AW609" s="779">
        <f t="shared" ref="AW609:CO609" si="6840">AW562-AW515</f>
        <v>0</v>
      </c>
      <c r="AX609" s="779">
        <f t="shared" si="6840"/>
        <v>0</v>
      </c>
      <c r="AY609" s="779">
        <f t="shared" si="6840"/>
        <v>0</v>
      </c>
      <c r="AZ609" s="779">
        <f t="shared" si="6840"/>
        <v>0</v>
      </c>
      <c r="BA609" s="779">
        <f t="shared" si="6840"/>
        <v>0</v>
      </c>
      <c r="BB609" s="779">
        <f t="shared" si="6840"/>
        <v>0</v>
      </c>
      <c r="BC609" s="779">
        <f t="shared" si="6840"/>
        <v>0</v>
      </c>
      <c r="BD609" s="779">
        <f t="shared" si="6840"/>
        <v>0</v>
      </c>
      <c r="BE609" s="779">
        <f t="shared" si="6840"/>
        <v>0</v>
      </c>
      <c r="BF609" s="779">
        <f t="shared" si="6840"/>
        <v>2001.14</v>
      </c>
      <c r="BG609" s="779">
        <f t="shared" si="6840"/>
        <v>1927.5</v>
      </c>
      <c r="BH609" s="779">
        <f t="shared" si="6840"/>
        <v>0</v>
      </c>
      <c r="BI609" s="779">
        <f t="shared" si="6840"/>
        <v>0</v>
      </c>
      <c r="BJ609" s="779">
        <f t="shared" si="6840"/>
        <v>0</v>
      </c>
      <c r="BK609" s="779">
        <f t="shared" si="6840"/>
        <v>0</v>
      </c>
      <c r="BL609" s="779">
        <f t="shared" si="6840"/>
        <v>0</v>
      </c>
      <c r="BM609" s="779">
        <f t="shared" si="6840"/>
        <v>253.54443800000001</v>
      </c>
      <c r="BN609" s="779">
        <f t="shared" si="6840"/>
        <v>4182.1844380000002</v>
      </c>
      <c r="BO609" s="779">
        <f t="shared" si="6840"/>
        <v>0</v>
      </c>
      <c r="BP609" s="779">
        <f t="shared" si="6840"/>
        <v>0</v>
      </c>
      <c r="BQ609" s="779">
        <f t="shared" si="6840"/>
        <v>0</v>
      </c>
      <c r="BR609" s="779">
        <f t="shared" si="6840"/>
        <v>0</v>
      </c>
      <c r="BS609" s="779">
        <f t="shared" si="6840"/>
        <v>0</v>
      </c>
      <c r="BT609" s="779">
        <f t="shared" si="6840"/>
        <v>0</v>
      </c>
      <c r="BU609" s="779">
        <f t="shared" si="6840"/>
        <v>0</v>
      </c>
      <c r="BV609" s="779">
        <f t="shared" si="6840"/>
        <v>0</v>
      </c>
      <c r="BW609" s="779">
        <f t="shared" si="6840"/>
        <v>0</v>
      </c>
      <c r="BX609" s="779">
        <f t="shared" si="6840"/>
        <v>0</v>
      </c>
      <c r="BY609" s="779">
        <f t="shared" si="6840"/>
        <v>0</v>
      </c>
      <c r="BZ609" s="779">
        <f t="shared" si="6840"/>
        <v>0</v>
      </c>
      <c r="CA609" s="779">
        <f t="shared" si="6840"/>
        <v>0</v>
      </c>
      <c r="CB609" s="779">
        <f t="shared" si="6840"/>
        <v>0</v>
      </c>
      <c r="CC609" s="779">
        <f t="shared" si="6840"/>
        <v>0</v>
      </c>
      <c r="CD609" s="779">
        <f t="shared" si="6840"/>
        <v>0</v>
      </c>
      <c r="CE609" s="779">
        <f t="shared" si="6840"/>
        <v>0</v>
      </c>
      <c r="CF609" s="779">
        <f t="shared" si="6827"/>
        <v>0</v>
      </c>
      <c r="CG609" s="779">
        <f t="shared" si="6840"/>
        <v>0</v>
      </c>
      <c r="CH609" s="779">
        <f t="shared" si="6840"/>
        <v>0</v>
      </c>
      <c r="CI609" s="779">
        <f t="shared" si="6840"/>
        <v>0</v>
      </c>
      <c r="CJ609" s="779">
        <f t="shared" si="6840"/>
        <v>0</v>
      </c>
      <c r="CK609" s="779">
        <f t="shared" si="6840"/>
        <v>0</v>
      </c>
      <c r="CL609" s="779">
        <f t="shared" si="6840"/>
        <v>0</v>
      </c>
      <c r="CM609" s="779">
        <f t="shared" si="6840"/>
        <v>0</v>
      </c>
      <c r="CN609" s="779">
        <f t="shared" si="6840"/>
        <v>0</v>
      </c>
      <c r="CO609" s="779">
        <f t="shared" si="6840"/>
        <v>0</v>
      </c>
      <c r="CR609" s="770"/>
      <c r="CS609" s="770"/>
      <c r="CT609" s="770"/>
      <c r="CU609" s="770"/>
      <c r="CV609" s="770"/>
      <c r="CW609" s="770"/>
      <c r="CX609" s="770"/>
      <c r="CY609" s="770"/>
      <c r="CZ609" s="770"/>
      <c r="DA609" s="770"/>
      <c r="DB609" s="770"/>
      <c r="DC609" s="770"/>
      <c r="DD609" s="770"/>
      <c r="DE609" s="770"/>
      <c r="DF609" s="770"/>
      <c r="DG609" s="770"/>
      <c r="DH609" s="770"/>
      <c r="DI609" s="770"/>
      <c r="DJ609" s="770"/>
      <c r="DK609" s="770"/>
      <c r="DL609" s="770"/>
      <c r="DM609" s="770"/>
      <c r="DN609" s="770"/>
      <c r="DO609" s="770"/>
      <c r="DP609" s="770"/>
      <c r="DQ609" s="770"/>
      <c r="DR609" s="770"/>
      <c r="DS609" s="770"/>
      <c r="DT609" s="770"/>
      <c r="DU609" s="770"/>
      <c r="DV609" s="770"/>
      <c r="DW609" s="770"/>
      <c r="DX609" s="770"/>
      <c r="DY609" s="770"/>
      <c r="DZ609" s="770"/>
      <c r="EA609" s="770"/>
      <c r="EB609" s="770"/>
      <c r="EC609" s="770"/>
      <c r="ED609" s="770"/>
      <c r="EE609" s="770"/>
      <c r="EF609" s="770"/>
      <c r="EG609" s="770"/>
      <c r="EH609" s="770"/>
      <c r="EI609" s="770"/>
      <c r="EJ609" s="770"/>
      <c r="EL609" s="1161"/>
    </row>
    <row r="610" spans="3:142" ht="13.2">
      <c r="C610" s="1096"/>
      <c r="D610" s="1096" t="s">
        <v>604</v>
      </c>
      <c r="AW610" s="779">
        <f t="shared" ref="AW610:CO610" si="6841">AW563-AW516</f>
        <v>0</v>
      </c>
      <c r="AX610" s="779">
        <f t="shared" si="6841"/>
        <v>0</v>
      </c>
      <c r="AY610" s="779">
        <f t="shared" si="6841"/>
        <v>0</v>
      </c>
      <c r="AZ610" s="779">
        <f t="shared" si="6841"/>
        <v>0</v>
      </c>
      <c r="BA610" s="779">
        <f t="shared" si="6841"/>
        <v>0</v>
      </c>
      <c r="BB610" s="779">
        <f t="shared" si="6841"/>
        <v>0</v>
      </c>
      <c r="BC610" s="779">
        <f t="shared" si="6841"/>
        <v>0</v>
      </c>
      <c r="BD610" s="779">
        <f t="shared" si="6841"/>
        <v>0</v>
      </c>
      <c r="BE610" s="779">
        <f t="shared" si="6841"/>
        <v>0</v>
      </c>
      <c r="BF610" s="779">
        <f t="shared" si="6841"/>
        <v>-2001.14</v>
      </c>
      <c r="BG610" s="779">
        <f t="shared" si="6841"/>
        <v>-1927.5</v>
      </c>
      <c r="BH610" s="779">
        <f t="shared" si="6841"/>
        <v>0</v>
      </c>
      <c r="BI610" s="779">
        <f t="shared" si="6841"/>
        <v>0</v>
      </c>
      <c r="BJ610" s="779">
        <f t="shared" si="6841"/>
        <v>0</v>
      </c>
      <c r="BK610" s="779">
        <f t="shared" si="6841"/>
        <v>0</v>
      </c>
      <c r="BL610" s="779">
        <f t="shared" si="6841"/>
        <v>0</v>
      </c>
      <c r="BM610" s="779">
        <f t="shared" si="6841"/>
        <v>-253.54443800000001</v>
      </c>
      <c r="BN610" s="779">
        <f t="shared" si="6841"/>
        <v>-4182.1844380000002</v>
      </c>
      <c r="BO610" s="779">
        <f t="shared" si="6841"/>
        <v>0</v>
      </c>
      <c r="BP610" s="779">
        <f t="shared" si="6841"/>
        <v>0</v>
      </c>
      <c r="BQ610" s="779">
        <f t="shared" si="6841"/>
        <v>0</v>
      </c>
      <c r="BR610" s="779">
        <f t="shared" si="6841"/>
        <v>0</v>
      </c>
      <c r="BS610" s="779">
        <f t="shared" si="6841"/>
        <v>0</v>
      </c>
      <c r="BT610" s="779">
        <f t="shared" si="6841"/>
        <v>0</v>
      </c>
      <c r="BU610" s="779">
        <f t="shared" si="6841"/>
        <v>0</v>
      </c>
      <c r="BV610" s="779">
        <f t="shared" si="6841"/>
        <v>0</v>
      </c>
      <c r="BW610" s="779">
        <f t="shared" si="6841"/>
        <v>0</v>
      </c>
      <c r="BX610" s="779">
        <f t="shared" si="6841"/>
        <v>0</v>
      </c>
      <c r="BY610" s="779">
        <f t="shared" si="6841"/>
        <v>0</v>
      </c>
      <c r="BZ610" s="779">
        <f t="shared" si="6841"/>
        <v>0</v>
      </c>
      <c r="CA610" s="779">
        <f t="shared" si="6841"/>
        <v>0</v>
      </c>
      <c r="CB610" s="779">
        <f t="shared" si="6841"/>
        <v>0</v>
      </c>
      <c r="CC610" s="779">
        <f t="shared" si="6841"/>
        <v>0</v>
      </c>
      <c r="CD610" s="779">
        <f t="shared" si="6841"/>
        <v>0</v>
      </c>
      <c r="CE610" s="779">
        <f t="shared" si="6841"/>
        <v>0</v>
      </c>
      <c r="CF610" s="779">
        <f t="shared" si="6827"/>
        <v>0</v>
      </c>
      <c r="CG610" s="779">
        <f t="shared" si="6841"/>
        <v>0</v>
      </c>
      <c r="CH610" s="779">
        <f t="shared" si="6841"/>
        <v>0</v>
      </c>
      <c r="CI610" s="779">
        <f t="shared" si="6841"/>
        <v>0</v>
      </c>
      <c r="CJ610" s="779">
        <f t="shared" si="6841"/>
        <v>0</v>
      </c>
      <c r="CK610" s="779">
        <f t="shared" si="6841"/>
        <v>0</v>
      </c>
      <c r="CL610" s="779">
        <f t="shared" si="6841"/>
        <v>0</v>
      </c>
      <c r="CM610" s="779">
        <f t="shared" si="6841"/>
        <v>0</v>
      </c>
      <c r="CN610" s="779">
        <f t="shared" si="6841"/>
        <v>0</v>
      </c>
      <c r="CO610" s="779">
        <f t="shared" si="6841"/>
        <v>0</v>
      </c>
      <c r="CR610" s="770"/>
      <c r="CS610" s="770"/>
      <c r="CT610" s="770"/>
      <c r="CU610" s="770"/>
      <c r="CV610" s="770"/>
      <c r="CW610" s="770"/>
      <c r="CX610" s="770"/>
      <c r="CY610" s="770"/>
      <c r="CZ610" s="770"/>
      <c r="DA610" s="770"/>
      <c r="DB610" s="770"/>
      <c r="DC610" s="770"/>
      <c r="DD610" s="770"/>
      <c r="DE610" s="770"/>
      <c r="DF610" s="770"/>
      <c r="DG610" s="770"/>
      <c r="DH610" s="770"/>
      <c r="DI610" s="770"/>
      <c r="DJ610" s="770"/>
      <c r="DK610" s="770"/>
      <c r="DL610" s="770"/>
      <c r="DM610" s="770"/>
      <c r="DN610" s="770"/>
      <c r="DO610" s="770"/>
      <c r="DP610" s="770"/>
      <c r="DQ610" s="770"/>
      <c r="DR610" s="770"/>
      <c r="DS610" s="770"/>
      <c r="DT610" s="770"/>
      <c r="DU610" s="770"/>
      <c r="DV610" s="770"/>
      <c r="DW610" s="770"/>
      <c r="DX610" s="770"/>
      <c r="DY610" s="770"/>
      <c r="DZ610" s="770"/>
      <c r="EA610" s="770"/>
      <c r="EB610" s="770"/>
      <c r="EC610" s="770"/>
      <c r="ED610" s="770"/>
      <c r="EE610" s="770"/>
      <c r="EF610" s="770"/>
      <c r="EG610" s="770"/>
      <c r="EH610" s="770"/>
      <c r="EI610" s="770"/>
      <c r="EJ610" s="770"/>
      <c r="EL610" s="1161"/>
    </row>
    <row r="611" spans="3:142" ht="13.2">
      <c r="C611" s="772"/>
      <c r="D611" s="772"/>
      <c r="AW611" s="779">
        <f t="shared" ref="AW611:CO611" si="6842">AW565-AW518</f>
        <v>0</v>
      </c>
      <c r="AX611" s="779">
        <f t="shared" ref="AX611:AX618" si="6843">AX564-AX517</f>
        <v>0</v>
      </c>
      <c r="AY611" s="779">
        <f t="shared" si="6842"/>
        <v>0</v>
      </c>
      <c r="AZ611" s="779">
        <f t="shared" si="6842"/>
        <v>0</v>
      </c>
      <c r="BA611" s="779">
        <f t="shared" si="6842"/>
        <v>0</v>
      </c>
      <c r="BB611" s="779">
        <f t="shared" si="6842"/>
        <v>0</v>
      </c>
      <c r="BC611" s="779">
        <f t="shared" si="6842"/>
        <v>0</v>
      </c>
      <c r="BD611" s="779">
        <f t="shared" si="6842"/>
        <v>0</v>
      </c>
      <c r="BE611" s="779">
        <f t="shared" ref="BE611:BE618" si="6844">BE564-BE517</f>
        <v>0</v>
      </c>
      <c r="BF611" s="779">
        <f t="shared" si="6842"/>
        <v>0</v>
      </c>
      <c r="BG611" s="779">
        <f t="shared" ref="BG611:BG618" si="6845">BG564-BG517</f>
        <v>0</v>
      </c>
      <c r="BH611" s="779">
        <f t="shared" si="6842"/>
        <v>0</v>
      </c>
      <c r="BI611" s="779">
        <f t="shared" si="6842"/>
        <v>0</v>
      </c>
      <c r="BJ611" s="779">
        <f t="shared" si="6842"/>
        <v>0</v>
      </c>
      <c r="BK611" s="779">
        <f t="shared" si="6842"/>
        <v>0</v>
      </c>
      <c r="BL611" s="779">
        <f t="shared" si="6842"/>
        <v>0</v>
      </c>
      <c r="BM611" s="779">
        <f t="shared" si="6842"/>
        <v>0</v>
      </c>
      <c r="BN611" s="779">
        <f t="shared" ref="BN611:BN618" si="6846">BN564-BN517</f>
        <v>0</v>
      </c>
      <c r="BO611" s="779">
        <f t="shared" si="6842"/>
        <v>0</v>
      </c>
      <c r="BP611" s="779">
        <f t="shared" si="6842"/>
        <v>0</v>
      </c>
      <c r="BQ611" s="779">
        <f t="shared" si="6842"/>
        <v>0</v>
      </c>
      <c r="BR611" s="779">
        <f t="shared" si="6842"/>
        <v>0</v>
      </c>
      <c r="BS611" s="779">
        <f t="shared" si="6842"/>
        <v>0</v>
      </c>
      <c r="BT611" s="779">
        <f t="shared" si="6842"/>
        <v>0</v>
      </c>
      <c r="BU611" s="779">
        <f t="shared" si="6842"/>
        <v>0</v>
      </c>
      <c r="BV611" s="779">
        <f t="shared" si="6842"/>
        <v>0</v>
      </c>
      <c r="BW611" s="779">
        <f t="shared" si="6842"/>
        <v>0</v>
      </c>
      <c r="BX611" s="779">
        <f t="shared" si="6842"/>
        <v>0</v>
      </c>
      <c r="BY611" s="779">
        <f t="shared" si="6842"/>
        <v>0</v>
      </c>
      <c r="BZ611" s="779">
        <f t="shared" si="6842"/>
        <v>0</v>
      </c>
      <c r="CA611" s="779">
        <f t="shared" si="6842"/>
        <v>0</v>
      </c>
      <c r="CB611" s="779">
        <f t="shared" si="6842"/>
        <v>0</v>
      </c>
      <c r="CC611" s="779">
        <f t="shared" si="6842"/>
        <v>0</v>
      </c>
      <c r="CD611" s="779">
        <f t="shared" si="6842"/>
        <v>0</v>
      </c>
      <c r="CE611" s="779">
        <f t="shared" si="6842"/>
        <v>0</v>
      </c>
      <c r="CF611" s="779">
        <f t="shared" ref="CF611:CF618" si="6847">CF565-CF518</f>
        <v>0</v>
      </c>
      <c r="CG611" s="779">
        <f t="shared" si="6842"/>
        <v>0</v>
      </c>
      <c r="CH611" s="779">
        <f t="shared" si="6842"/>
        <v>0</v>
      </c>
      <c r="CI611" s="779">
        <f t="shared" si="6842"/>
        <v>0</v>
      </c>
      <c r="CJ611" s="779">
        <f t="shared" si="6842"/>
        <v>0</v>
      </c>
      <c r="CK611" s="779">
        <f t="shared" si="6842"/>
        <v>0</v>
      </c>
      <c r="CL611" s="779">
        <f t="shared" si="6842"/>
        <v>0</v>
      </c>
      <c r="CM611" s="779">
        <f t="shared" si="6842"/>
        <v>0</v>
      </c>
      <c r="CN611" s="779">
        <f t="shared" si="6842"/>
        <v>0</v>
      </c>
      <c r="CO611" s="779">
        <f t="shared" si="6842"/>
        <v>0</v>
      </c>
      <c r="CR611" s="770"/>
      <c r="CS611" s="770"/>
      <c r="CT611" s="770"/>
      <c r="CU611" s="770"/>
      <c r="CV611" s="770"/>
      <c r="CW611" s="770"/>
      <c r="CX611" s="770"/>
      <c r="CY611" s="770"/>
      <c r="CZ611" s="770"/>
      <c r="DA611" s="770"/>
      <c r="DB611" s="770"/>
      <c r="DC611" s="770"/>
      <c r="DD611" s="770"/>
      <c r="DE611" s="770"/>
      <c r="DF611" s="770"/>
      <c r="DG611" s="770"/>
      <c r="DH611" s="770"/>
      <c r="DI611" s="770"/>
      <c r="DJ611" s="770"/>
      <c r="DK611" s="770"/>
      <c r="DL611" s="770"/>
      <c r="DM611" s="770"/>
      <c r="DN611" s="770"/>
      <c r="DO611" s="770"/>
      <c r="DP611" s="770"/>
      <c r="DQ611" s="770"/>
      <c r="DR611" s="770"/>
      <c r="DS611" s="770"/>
      <c r="DT611" s="770"/>
      <c r="DU611" s="770"/>
      <c r="DV611" s="770"/>
      <c r="DW611" s="770"/>
      <c r="DX611" s="770"/>
      <c r="DY611" s="770"/>
      <c r="DZ611" s="770"/>
      <c r="EA611" s="770"/>
      <c r="EB611" s="770"/>
      <c r="EC611" s="770"/>
      <c r="ED611" s="770"/>
      <c r="EE611" s="770"/>
      <c r="EF611" s="770"/>
      <c r="EG611" s="770"/>
      <c r="EH611" s="770"/>
      <c r="EI611" s="770"/>
      <c r="EJ611" s="770"/>
      <c r="EL611" s="1161"/>
    </row>
    <row r="612" spans="3:142" ht="13.2">
      <c r="C612" s="1096"/>
      <c r="D612" s="1096" t="s">
        <v>465</v>
      </c>
      <c r="AW612" s="779">
        <f t="shared" ref="AW612:CO612" si="6848">AW566-AW519</f>
        <v>0</v>
      </c>
      <c r="AX612" s="779">
        <f t="shared" si="6843"/>
        <v>0</v>
      </c>
      <c r="AY612" s="779">
        <f t="shared" si="6848"/>
        <v>0</v>
      </c>
      <c r="AZ612" s="779">
        <f t="shared" si="6848"/>
        <v>0</v>
      </c>
      <c r="BA612" s="779">
        <f t="shared" si="6848"/>
        <v>0</v>
      </c>
      <c r="BB612" s="779">
        <f t="shared" si="6848"/>
        <v>0</v>
      </c>
      <c r="BC612" s="779">
        <f t="shared" si="6848"/>
        <v>0</v>
      </c>
      <c r="BD612" s="779">
        <f t="shared" si="6848"/>
        <v>0</v>
      </c>
      <c r="BE612" s="779">
        <f t="shared" si="6844"/>
        <v>0</v>
      </c>
      <c r="BF612" s="779">
        <f t="shared" si="6848"/>
        <v>0</v>
      </c>
      <c r="BG612" s="779">
        <f t="shared" si="6845"/>
        <v>0</v>
      </c>
      <c r="BH612" s="779">
        <f t="shared" si="6848"/>
        <v>0</v>
      </c>
      <c r="BI612" s="779">
        <f t="shared" si="6848"/>
        <v>0</v>
      </c>
      <c r="BJ612" s="779">
        <f t="shared" si="6848"/>
        <v>0</v>
      </c>
      <c r="BK612" s="779">
        <f t="shared" si="6848"/>
        <v>0</v>
      </c>
      <c r="BL612" s="779">
        <f t="shared" si="6848"/>
        <v>0</v>
      </c>
      <c r="BM612" s="779">
        <f t="shared" si="6848"/>
        <v>0</v>
      </c>
      <c r="BN612" s="779">
        <f t="shared" si="6846"/>
        <v>0</v>
      </c>
      <c r="BO612" s="779">
        <f t="shared" si="6848"/>
        <v>0</v>
      </c>
      <c r="BP612" s="779">
        <f t="shared" si="6848"/>
        <v>0</v>
      </c>
      <c r="BQ612" s="779">
        <f t="shared" si="6848"/>
        <v>0</v>
      </c>
      <c r="BR612" s="779">
        <f t="shared" si="6848"/>
        <v>0</v>
      </c>
      <c r="BS612" s="779">
        <f t="shared" si="6848"/>
        <v>0</v>
      </c>
      <c r="BT612" s="779">
        <f t="shared" si="6848"/>
        <v>0</v>
      </c>
      <c r="BU612" s="779">
        <f t="shared" si="6848"/>
        <v>0</v>
      </c>
      <c r="BV612" s="779">
        <f t="shared" si="6848"/>
        <v>0</v>
      </c>
      <c r="BW612" s="779">
        <f t="shared" si="6848"/>
        <v>0</v>
      </c>
      <c r="BX612" s="779">
        <f t="shared" si="6848"/>
        <v>0</v>
      </c>
      <c r="BY612" s="779">
        <f t="shared" si="6848"/>
        <v>0</v>
      </c>
      <c r="BZ612" s="779">
        <f t="shared" si="6848"/>
        <v>0</v>
      </c>
      <c r="CA612" s="779">
        <f t="shared" si="6848"/>
        <v>0</v>
      </c>
      <c r="CB612" s="779">
        <f t="shared" si="6848"/>
        <v>0</v>
      </c>
      <c r="CC612" s="779">
        <f t="shared" si="6848"/>
        <v>0</v>
      </c>
      <c r="CD612" s="779">
        <f t="shared" si="6848"/>
        <v>0</v>
      </c>
      <c r="CE612" s="779">
        <f t="shared" si="6848"/>
        <v>0</v>
      </c>
      <c r="CF612" s="779">
        <f t="shared" si="6847"/>
        <v>0</v>
      </c>
      <c r="CG612" s="779">
        <f t="shared" si="6848"/>
        <v>0</v>
      </c>
      <c r="CH612" s="779">
        <f t="shared" si="6848"/>
        <v>0</v>
      </c>
      <c r="CI612" s="779">
        <f t="shared" si="6848"/>
        <v>0</v>
      </c>
      <c r="CJ612" s="779">
        <f t="shared" si="6848"/>
        <v>0</v>
      </c>
      <c r="CK612" s="779">
        <f t="shared" si="6848"/>
        <v>0</v>
      </c>
      <c r="CL612" s="779">
        <f t="shared" si="6848"/>
        <v>0</v>
      </c>
      <c r="CM612" s="779">
        <f t="shared" si="6848"/>
        <v>0</v>
      </c>
      <c r="CN612" s="779">
        <f t="shared" si="6848"/>
        <v>0</v>
      </c>
      <c r="CO612" s="779">
        <f t="shared" si="6848"/>
        <v>0</v>
      </c>
      <c r="CR612" s="770"/>
      <c r="CS612" s="770"/>
      <c r="CT612" s="770"/>
      <c r="CU612" s="770"/>
      <c r="CV612" s="770"/>
      <c r="CW612" s="770"/>
      <c r="CX612" s="770"/>
      <c r="CY612" s="770"/>
      <c r="CZ612" s="770"/>
      <c r="DA612" s="770"/>
      <c r="DB612" s="770"/>
      <c r="DC612" s="770"/>
      <c r="DD612" s="770"/>
      <c r="DE612" s="770"/>
      <c r="DF612" s="770"/>
      <c r="DG612" s="770"/>
      <c r="DH612" s="770"/>
      <c r="DI612" s="770"/>
      <c r="DJ612" s="770"/>
      <c r="DK612" s="770"/>
      <c r="DL612" s="770"/>
      <c r="DM612" s="770"/>
      <c r="DN612" s="770"/>
      <c r="DO612" s="770"/>
      <c r="DP612" s="770"/>
      <c r="DQ612" s="770"/>
      <c r="DR612" s="770"/>
      <c r="DS612" s="770"/>
      <c r="DT612" s="770"/>
      <c r="DU612" s="770"/>
      <c r="DV612" s="770"/>
      <c r="DW612" s="770"/>
      <c r="DX612" s="770"/>
      <c r="DY612" s="770"/>
      <c r="DZ612" s="770"/>
      <c r="EA612" s="770"/>
      <c r="EB612" s="770"/>
      <c r="EC612" s="770"/>
      <c r="ED612" s="770"/>
      <c r="EE612" s="770"/>
      <c r="EF612" s="770"/>
      <c r="EG612" s="770"/>
      <c r="EH612" s="770"/>
      <c r="EI612" s="770"/>
      <c r="EJ612" s="770"/>
      <c r="EL612" s="1161"/>
    </row>
    <row r="613" spans="3:142" ht="13.2">
      <c r="C613" s="1096"/>
      <c r="D613" s="1096" t="s">
        <v>605</v>
      </c>
      <c r="AW613" s="779">
        <f t="shared" ref="AW613:CO613" si="6849">AW567-AW520</f>
        <v>0</v>
      </c>
      <c r="AX613" s="779">
        <f t="shared" si="6843"/>
        <v>0</v>
      </c>
      <c r="AY613" s="779">
        <f t="shared" si="6849"/>
        <v>0</v>
      </c>
      <c r="AZ613" s="779">
        <f t="shared" si="6849"/>
        <v>0</v>
      </c>
      <c r="BA613" s="779">
        <f t="shared" si="6849"/>
        <v>0</v>
      </c>
      <c r="BB613" s="779">
        <f t="shared" si="6849"/>
        <v>0</v>
      </c>
      <c r="BC613" s="779">
        <f t="shared" si="6849"/>
        <v>0</v>
      </c>
      <c r="BD613" s="779">
        <f t="shared" si="6849"/>
        <v>0</v>
      </c>
      <c r="BE613" s="779">
        <f t="shared" si="6844"/>
        <v>0</v>
      </c>
      <c r="BF613" s="779">
        <f t="shared" si="6849"/>
        <v>0</v>
      </c>
      <c r="BG613" s="779">
        <f t="shared" si="6845"/>
        <v>0</v>
      </c>
      <c r="BH613" s="779">
        <f t="shared" si="6849"/>
        <v>0</v>
      </c>
      <c r="BI613" s="779">
        <f t="shared" si="6849"/>
        <v>0</v>
      </c>
      <c r="BJ613" s="779">
        <f t="shared" si="6849"/>
        <v>0</v>
      </c>
      <c r="BK613" s="779">
        <f t="shared" si="6849"/>
        <v>0</v>
      </c>
      <c r="BL613" s="779">
        <f t="shared" si="6849"/>
        <v>0</v>
      </c>
      <c r="BM613" s="779">
        <f t="shared" si="6849"/>
        <v>0</v>
      </c>
      <c r="BN613" s="779">
        <f t="shared" si="6846"/>
        <v>0</v>
      </c>
      <c r="BO613" s="779">
        <f t="shared" si="6849"/>
        <v>0</v>
      </c>
      <c r="BP613" s="779">
        <f t="shared" si="6849"/>
        <v>0</v>
      </c>
      <c r="BQ613" s="779">
        <f t="shared" si="6849"/>
        <v>0</v>
      </c>
      <c r="BR613" s="779">
        <f t="shared" si="6849"/>
        <v>0</v>
      </c>
      <c r="BS613" s="779">
        <f t="shared" si="6849"/>
        <v>0</v>
      </c>
      <c r="BT613" s="779">
        <f t="shared" si="6849"/>
        <v>0</v>
      </c>
      <c r="BU613" s="779">
        <f t="shared" si="6849"/>
        <v>0</v>
      </c>
      <c r="BV613" s="779">
        <f t="shared" si="6849"/>
        <v>0</v>
      </c>
      <c r="BW613" s="779">
        <f t="shared" si="6849"/>
        <v>0</v>
      </c>
      <c r="BX613" s="779">
        <f t="shared" si="6849"/>
        <v>0</v>
      </c>
      <c r="BY613" s="779">
        <f t="shared" si="6849"/>
        <v>0</v>
      </c>
      <c r="BZ613" s="779">
        <f t="shared" si="6849"/>
        <v>0</v>
      </c>
      <c r="CA613" s="779">
        <f t="shared" si="6849"/>
        <v>0</v>
      </c>
      <c r="CB613" s="779">
        <f t="shared" si="6849"/>
        <v>0</v>
      </c>
      <c r="CC613" s="779">
        <f t="shared" si="6849"/>
        <v>0</v>
      </c>
      <c r="CD613" s="779">
        <f t="shared" si="6849"/>
        <v>0</v>
      </c>
      <c r="CE613" s="779">
        <f t="shared" si="6849"/>
        <v>0</v>
      </c>
      <c r="CF613" s="779">
        <f t="shared" si="6847"/>
        <v>0</v>
      </c>
      <c r="CG613" s="779">
        <f t="shared" si="6849"/>
        <v>0</v>
      </c>
      <c r="CH613" s="779">
        <f t="shared" si="6849"/>
        <v>0</v>
      </c>
      <c r="CI613" s="779">
        <f t="shared" si="6849"/>
        <v>0</v>
      </c>
      <c r="CJ613" s="779">
        <f t="shared" si="6849"/>
        <v>0</v>
      </c>
      <c r="CK613" s="779">
        <f t="shared" si="6849"/>
        <v>0</v>
      </c>
      <c r="CL613" s="779">
        <f t="shared" si="6849"/>
        <v>0</v>
      </c>
      <c r="CM613" s="779">
        <f t="shared" si="6849"/>
        <v>0</v>
      </c>
      <c r="CN613" s="779">
        <f t="shared" si="6849"/>
        <v>0</v>
      </c>
      <c r="CO613" s="779">
        <f t="shared" si="6849"/>
        <v>0</v>
      </c>
      <c r="CR613" s="770"/>
      <c r="CS613" s="770"/>
      <c r="CT613" s="770"/>
      <c r="CU613" s="770"/>
      <c r="CV613" s="770"/>
      <c r="CW613" s="770"/>
      <c r="CX613" s="770"/>
      <c r="CY613" s="770"/>
      <c r="CZ613" s="770"/>
      <c r="DA613" s="770"/>
      <c r="DB613" s="770"/>
      <c r="DC613" s="770"/>
      <c r="DD613" s="770"/>
      <c r="DE613" s="770"/>
      <c r="DF613" s="770"/>
      <c r="DG613" s="770"/>
      <c r="DH613" s="770"/>
      <c r="DI613" s="770"/>
      <c r="DJ613" s="770"/>
      <c r="DK613" s="770"/>
      <c r="DL613" s="770"/>
      <c r="DM613" s="770"/>
      <c r="DN613" s="770"/>
      <c r="DO613" s="770"/>
      <c r="DP613" s="770"/>
      <c r="DQ613" s="770"/>
      <c r="DR613" s="770"/>
      <c r="DS613" s="770"/>
      <c r="DT613" s="770"/>
      <c r="DU613" s="770"/>
      <c r="DV613" s="770"/>
      <c r="DW613" s="770"/>
      <c r="DX613" s="770"/>
      <c r="DY613" s="770"/>
      <c r="DZ613" s="770"/>
      <c r="EA613" s="770"/>
      <c r="EB613" s="770"/>
      <c r="EC613" s="770"/>
      <c r="ED613" s="770"/>
      <c r="EE613" s="770"/>
      <c r="EF613" s="770"/>
      <c r="EG613" s="770"/>
      <c r="EH613" s="770"/>
      <c r="EI613" s="770"/>
      <c r="EJ613" s="770"/>
      <c r="EL613" s="1161"/>
    </row>
    <row r="614" spans="3:142" ht="13.2">
      <c r="C614" s="1096"/>
      <c r="D614" s="1096" t="s">
        <v>606</v>
      </c>
      <c r="AW614" s="779">
        <f t="shared" ref="AW614:CO614" si="6850">AW568-AW521</f>
        <v>0</v>
      </c>
      <c r="AX614" s="779">
        <f t="shared" si="6843"/>
        <v>0</v>
      </c>
      <c r="AY614" s="779">
        <f t="shared" si="6850"/>
        <v>0</v>
      </c>
      <c r="AZ614" s="779">
        <f t="shared" si="6850"/>
        <v>0</v>
      </c>
      <c r="BA614" s="779">
        <f t="shared" si="6850"/>
        <v>0</v>
      </c>
      <c r="BB614" s="779">
        <f t="shared" si="6850"/>
        <v>0</v>
      </c>
      <c r="BC614" s="779">
        <f t="shared" si="6850"/>
        <v>0</v>
      </c>
      <c r="BD614" s="779">
        <f t="shared" si="6850"/>
        <v>0</v>
      </c>
      <c r="BE614" s="779">
        <f t="shared" si="6844"/>
        <v>0</v>
      </c>
      <c r="BF614" s="779">
        <f t="shared" si="6850"/>
        <v>0</v>
      </c>
      <c r="BG614" s="779">
        <f t="shared" si="6845"/>
        <v>0</v>
      </c>
      <c r="BH614" s="779">
        <f t="shared" si="6850"/>
        <v>0</v>
      </c>
      <c r="BI614" s="779">
        <f t="shared" si="6850"/>
        <v>0</v>
      </c>
      <c r="BJ614" s="779">
        <f t="shared" si="6850"/>
        <v>0</v>
      </c>
      <c r="BK614" s="779">
        <f t="shared" si="6850"/>
        <v>0</v>
      </c>
      <c r="BL614" s="779">
        <f t="shared" si="6850"/>
        <v>0</v>
      </c>
      <c r="BM614" s="779">
        <f t="shared" si="6850"/>
        <v>-1979.8319380000003</v>
      </c>
      <c r="BN614" s="779">
        <f t="shared" si="6846"/>
        <v>0</v>
      </c>
      <c r="BO614" s="779">
        <f t="shared" si="6850"/>
        <v>0</v>
      </c>
      <c r="BP614" s="779">
        <f t="shared" si="6850"/>
        <v>0</v>
      </c>
      <c r="BQ614" s="779">
        <f t="shared" si="6850"/>
        <v>0</v>
      </c>
      <c r="BR614" s="779">
        <f t="shared" si="6850"/>
        <v>0</v>
      </c>
      <c r="BS614" s="779">
        <f t="shared" si="6850"/>
        <v>0</v>
      </c>
      <c r="BT614" s="779">
        <f t="shared" si="6850"/>
        <v>0</v>
      </c>
      <c r="BU614" s="779">
        <f t="shared" si="6850"/>
        <v>0</v>
      </c>
      <c r="BV614" s="779">
        <f t="shared" si="6850"/>
        <v>0</v>
      </c>
      <c r="BW614" s="779">
        <f t="shared" si="6850"/>
        <v>0</v>
      </c>
      <c r="BX614" s="779">
        <f t="shared" si="6850"/>
        <v>0</v>
      </c>
      <c r="BY614" s="779">
        <f t="shared" si="6850"/>
        <v>0</v>
      </c>
      <c r="BZ614" s="779">
        <f t="shared" si="6850"/>
        <v>0</v>
      </c>
      <c r="CA614" s="779">
        <f t="shared" si="6850"/>
        <v>0</v>
      </c>
      <c r="CB614" s="779">
        <f t="shared" si="6850"/>
        <v>0</v>
      </c>
      <c r="CC614" s="779">
        <f t="shared" si="6850"/>
        <v>0</v>
      </c>
      <c r="CD614" s="779">
        <f t="shared" si="6850"/>
        <v>0</v>
      </c>
      <c r="CE614" s="779">
        <f t="shared" si="6850"/>
        <v>0</v>
      </c>
      <c r="CF614" s="779">
        <f t="shared" si="6847"/>
        <v>0</v>
      </c>
      <c r="CG614" s="779">
        <f t="shared" si="6850"/>
        <v>0</v>
      </c>
      <c r="CH614" s="779">
        <f t="shared" si="6850"/>
        <v>0</v>
      </c>
      <c r="CI614" s="779">
        <f t="shared" si="6850"/>
        <v>0</v>
      </c>
      <c r="CJ614" s="779">
        <f t="shared" si="6850"/>
        <v>0</v>
      </c>
      <c r="CK614" s="779">
        <f t="shared" si="6850"/>
        <v>0</v>
      </c>
      <c r="CL614" s="779">
        <f t="shared" si="6850"/>
        <v>0</v>
      </c>
      <c r="CM614" s="779">
        <f t="shared" si="6850"/>
        <v>0</v>
      </c>
      <c r="CN614" s="779">
        <f t="shared" si="6850"/>
        <v>0</v>
      </c>
      <c r="CO614" s="779">
        <f t="shared" si="6850"/>
        <v>0</v>
      </c>
      <c r="CR614" s="770"/>
      <c r="CS614" s="770"/>
      <c r="CT614" s="770"/>
      <c r="CU614" s="770"/>
      <c r="CV614" s="770"/>
      <c r="CW614" s="770"/>
      <c r="CX614" s="770"/>
      <c r="CY614" s="770"/>
      <c r="CZ614" s="770"/>
      <c r="DA614" s="770"/>
      <c r="DB614" s="770"/>
      <c r="DC614" s="770"/>
      <c r="DD614" s="770"/>
      <c r="DE614" s="770"/>
      <c r="DF614" s="770"/>
      <c r="DG614" s="770"/>
      <c r="DH614" s="770"/>
      <c r="DI614" s="770"/>
      <c r="DJ614" s="770"/>
      <c r="DK614" s="770"/>
      <c r="DL614" s="770"/>
      <c r="DM614" s="770"/>
      <c r="DN614" s="770"/>
      <c r="DO614" s="770"/>
      <c r="DP614" s="770"/>
      <c r="DQ614" s="770"/>
      <c r="DR614" s="770"/>
      <c r="DS614" s="770"/>
      <c r="DT614" s="770"/>
      <c r="DU614" s="770"/>
      <c r="DV614" s="770"/>
      <c r="DW614" s="770"/>
      <c r="DX614" s="770"/>
      <c r="DY614" s="770"/>
      <c r="DZ614" s="770"/>
      <c r="EA614" s="770"/>
      <c r="EB614" s="770"/>
      <c r="EC614" s="770"/>
      <c r="ED614" s="770"/>
      <c r="EE614" s="770"/>
      <c r="EF614" s="770"/>
      <c r="EG614" s="770"/>
      <c r="EH614" s="770"/>
      <c r="EI614" s="770"/>
      <c r="EJ614" s="770"/>
      <c r="EL614" s="1161"/>
    </row>
    <row r="615" spans="3:142" ht="13.2">
      <c r="C615" s="1096"/>
      <c r="D615" s="1096" t="s">
        <v>264</v>
      </c>
      <c r="AW615" s="779">
        <f t="shared" ref="AW615:CO615" si="6851">AW569-AW522</f>
        <v>0</v>
      </c>
      <c r="AX615" s="779">
        <f t="shared" si="6843"/>
        <v>0</v>
      </c>
      <c r="AY615" s="779">
        <f t="shared" si="6851"/>
        <v>0</v>
      </c>
      <c r="AZ615" s="779">
        <f t="shared" si="6851"/>
        <v>0</v>
      </c>
      <c r="BA615" s="779">
        <f t="shared" si="6851"/>
        <v>0</v>
      </c>
      <c r="BB615" s="779">
        <f t="shared" si="6851"/>
        <v>0</v>
      </c>
      <c r="BC615" s="779">
        <f t="shared" si="6851"/>
        <v>0</v>
      </c>
      <c r="BD615" s="779">
        <f t="shared" si="6851"/>
        <v>0</v>
      </c>
      <c r="BE615" s="779">
        <f t="shared" si="6844"/>
        <v>0</v>
      </c>
      <c r="BF615" s="779">
        <f t="shared" si="6851"/>
        <v>0</v>
      </c>
      <c r="BG615" s="779">
        <f t="shared" si="6845"/>
        <v>0</v>
      </c>
      <c r="BH615" s="779">
        <f t="shared" si="6851"/>
        <v>0</v>
      </c>
      <c r="BI615" s="779">
        <f t="shared" si="6851"/>
        <v>0</v>
      </c>
      <c r="BJ615" s="779">
        <f t="shared" si="6851"/>
        <v>0</v>
      </c>
      <c r="BK615" s="779">
        <f t="shared" si="6851"/>
        <v>0</v>
      </c>
      <c r="BL615" s="779">
        <f t="shared" si="6851"/>
        <v>0</v>
      </c>
      <c r="BM615" s="779">
        <f t="shared" si="6851"/>
        <v>1979.8319380000003</v>
      </c>
      <c r="BN615" s="779">
        <f t="shared" si="6846"/>
        <v>-23105.971938000002</v>
      </c>
      <c r="BO615" s="779">
        <f t="shared" si="6851"/>
        <v>0</v>
      </c>
      <c r="BP615" s="779">
        <f t="shared" si="6851"/>
        <v>0</v>
      </c>
      <c r="BQ615" s="779">
        <f t="shared" si="6851"/>
        <v>0</v>
      </c>
      <c r="BR615" s="779">
        <f t="shared" si="6851"/>
        <v>0</v>
      </c>
      <c r="BS615" s="779">
        <f t="shared" si="6851"/>
        <v>0</v>
      </c>
      <c r="BT615" s="779">
        <f t="shared" si="6851"/>
        <v>0</v>
      </c>
      <c r="BU615" s="779">
        <f t="shared" si="6851"/>
        <v>0</v>
      </c>
      <c r="BV615" s="779">
        <f t="shared" si="6851"/>
        <v>0</v>
      </c>
      <c r="BW615" s="779">
        <f t="shared" si="6851"/>
        <v>0</v>
      </c>
      <c r="BX615" s="779">
        <f t="shared" si="6851"/>
        <v>0</v>
      </c>
      <c r="BY615" s="779">
        <f t="shared" si="6851"/>
        <v>0</v>
      </c>
      <c r="BZ615" s="779">
        <f t="shared" si="6851"/>
        <v>0</v>
      </c>
      <c r="CA615" s="779">
        <f t="shared" si="6851"/>
        <v>0</v>
      </c>
      <c r="CB615" s="779">
        <f t="shared" si="6851"/>
        <v>0</v>
      </c>
      <c r="CC615" s="779">
        <f t="shared" si="6851"/>
        <v>0</v>
      </c>
      <c r="CD615" s="779">
        <f t="shared" si="6851"/>
        <v>0</v>
      </c>
      <c r="CE615" s="779">
        <f t="shared" si="6851"/>
        <v>0</v>
      </c>
      <c r="CF615" s="779">
        <f t="shared" si="6847"/>
        <v>0</v>
      </c>
      <c r="CG615" s="779">
        <f t="shared" si="6851"/>
        <v>0</v>
      </c>
      <c r="CH615" s="779">
        <f t="shared" si="6851"/>
        <v>0</v>
      </c>
      <c r="CI615" s="779">
        <f t="shared" si="6851"/>
        <v>0</v>
      </c>
      <c r="CJ615" s="779">
        <f t="shared" si="6851"/>
        <v>0</v>
      </c>
      <c r="CK615" s="779">
        <f t="shared" si="6851"/>
        <v>0</v>
      </c>
      <c r="CL615" s="779">
        <f t="shared" si="6851"/>
        <v>0</v>
      </c>
      <c r="CM615" s="779">
        <f t="shared" si="6851"/>
        <v>0</v>
      </c>
      <c r="CN615" s="779">
        <f t="shared" si="6851"/>
        <v>0</v>
      </c>
      <c r="CO615" s="779">
        <f t="shared" si="6851"/>
        <v>0</v>
      </c>
      <c r="CR615" s="770"/>
      <c r="CS615" s="770"/>
      <c r="CT615" s="770"/>
      <c r="CU615" s="770"/>
      <c r="CV615" s="770"/>
      <c r="CW615" s="770"/>
      <c r="CX615" s="770"/>
      <c r="CY615" s="770"/>
      <c r="CZ615" s="770"/>
      <c r="DA615" s="770"/>
      <c r="DB615" s="770"/>
      <c r="DC615" s="770"/>
      <c r="DD615" s="770"/>
      <c r="DE615" s="770"/>
      <c r="DF615" s="770"/>
      <c r="DG615" s="770"/>
      <c r="DH615" s="770"/>
      <c r="DI615" s="770"/>
      <c r="DJ615" s="770"/>
      <c r="DK615" s="770"/>
      <c r="DL615" s="770"/>
      <c r="DM615" s="770"/>
      <c r="DN615" s="770"/>
      <c r="DO615" s="770"/>
      <c r="DP615" s="770"/>
      <c r="DQ615" s="770"/>
      <c r="DR615" s="770"/>
      <c r="DS615" s="770"/>
      <c r="DT615" s="770"/>
      <c r="DU615" s="770"/>
      <c r="DV615" s="770"/>
      <c r="DW615" s="770"/>
      <c r="DX615" s="770"/>
      <c r="DY615" s="770"/>
      <c r="DZ615" s="770"/>
      <c r="EA615" s="770"/>
      <c r="EB615" s="770"/>
      <c r="EC615" s="770"/>
      <c r="ED615" s="770"/>
      <c r="EE615" s="770"/>
      <c r="EF615" s="770"/>
      <c r="EG615" s="770"/>
      <c r="EH615" s="770"/>
      <c r="EI615" s="770"/>
      <c r="EJ615" s="770"/>
      <c r="EL615" s="1161"/>
    </row>
    <row r="616" spans="3:142" ht="13.2">
      <c r="C616" s="772"/>
      <c r="D616" s="772" t="s">
        <v>415</v>
      </c>
      <c r="AW616" s="779">
        <f t="shared" ref="AW616:CO616" si="6852">AW570-AW523</f>
        <v>0</v>
      </c>
      <c r="AX616" s="779">
        <f t="shared" si="6843"/>
        <v>0</v>
      </c>
      <c r="AY616" s="779">
        <f t="shared" si="6852"/>
        <v>0</v>
      </c>
      <c r="AZ616" s="779">
        <f t="shared" si="6852"/>
        <v>0</v>
      </c>
      <c r="BA616" s="779">
        <f t="shared" si="6852"/>
        <v>0</v>
      </c>
      <c r="BB616" s="779">
        <f t="shared" si="6852"/>
        <v>0</v>
      </c>
      <c r="BC616" s="779">
        <f t="shared" si="6852"/>
        <v>0</v>
      </c>
      <c r="BD616" s="779">
        <f t="shared" si="6852"/>
        <v>0</v>
      </c>
      <c r="BE616" s="779">
        <f t="shared" si="6844"/>
        <v>0</v>
      </c>
      <c r="BF616" s="779">
        <f t="shared" si="6852"/>
        <v>0</v>
      </c>
      <c r="BG616" s="779">
        <f t="shared" si="6845"/>
        <v>0</v>
      </c>
      <c r="BH616" s="779">
        <f t="shared" si="6852"/>
        <v>0</v>
      </c>
      <c r="BI616" s="779">
        <f t="shared" si="6852"/>
        <v>0</v>
      </c>
      <c r="BJ616" s="779">
        <f t="shared" si="6852"/>
        <v>0</v>
      </c>
      <c r="BK616" s="779">
        <f t="shared" si="6852"/>
        <v>0</v>
      </c>
      <c r="BL616" s="779">
        <f t="shared" si="6852"/>
        <v>0</v>
      </c>
      <c r="BM616" s="779">
        <f t="shared" si="6852"/>
        <v>0</v>
      </c>
      <c r="BN616" s="779">
        <f t="shared" si="6846"/>
        <v>23105.971938000002</v>
      </c>
      <c r="BO616" s="779">
        <f t="shared" si="6852"/>
        <v>0</v>
      </c>
      <c r="BP616" s="779">
        <f t="shared" si="6852"/>
        <v>0</v>
      </c>
      <c r="BQ616" s="779">
        <f t="shared" si="6852"/>
        <v>0</v>
      </c>
      <c r="BR616" s="779">
        <f t="shared" si="6852"/>
        <v>0</v>
      </c>
      <c r="BS616" s="779">
        <f t="shared" si="6852"/>
        <v>0</v>
      </c>
      <c r="BT616" s="779">
        <f t="shared" si="6852"/>
        <v>0</v>
      </c>
      <c r="BU616" s="779">
        <f t="shared" si="6852"/>
        <v>0</v>
      </c>
      <c r="BV616" s="779">
        <f t="shared" si="6852"/>
        <v>0</v>
      </c>
      <c r="BW616" s="779">
        <f t="shared" si="6852"/>
        <v>0</v>
      </c>
      <c r="BX616" s="779">
        <f t="shared" si="6852"/>
        <v>0</v>
      </c>
      <c r="BY616" s="779">
        <f t="shared" si="6852"/>
        <v>0</v>
      </c>
      <c r="BZ616" s="779">
        <f t="shared" si="6852"/>
        <v>0</v>
      </c>
      <c r="CA616" s="779">
        <f t="shared" si="6852"/>
        <v>0</v>
      </c>
      <c r="CB616" s="779">
        <f t="shared" si="6852"/>
        <v>0</v>
      </c>
      <c r="CC616" s="779">
        <f t="shared" si="6852"/>
        <v>0</v>
      </c>
      <c r="CD616" s="779">
        <f t="shared" si="6852"/>
        <v>0</v>
      </c>
      <c r="CE616" s="779">
        <f t="shared" si="6852"/>
        <v>0</v>
      </c>
      <c r="CF616" s="779">
        <f t="shared" si="6847"/>
        <v>0</v>
      </c>
      <c r="CG616" s="779">
        <f t="shared" si="6852"/>
        <v>0</v>
      </c>
      <c r="CH616" s="779">
        <f t="shared" si="6852"/>
        <v>0</v>
      </c>
      <c r="CI616" s="779">
        <f t="shared" si="6852"/>
        <v>0</v>
      </c>
      <c r="CJ616" s="779">
        <f t="shared" si="6852"/>
        <v>0</v>
      </c>
      <c r="CK616" s="779">
        <f t="shared" si="6852"/>
        <v>0</v>
      </c>
      <c r="CL616" s="779">
        <f t="shared" si="6852"/>
        <v>0</v>
      </c>
      <c r="CM616" s="779">
        <f t="shared" si="6852"/>
        <v>0</v>
      </c>
      <c r="CN616" s="779">
        <f t="shared" si="6852"/>
        <v>0</v>
      </c>
      <c r="CO616" s="779">
        <f t="shared" si="6852"/>
        <v>0</v>
      </c>
      <c r="CR616" s="770"/>
      <c r="CS616" s="770"/>
      <c r="CT616" s="770"/>
      <c r="CU616" s="770"/>
      <c r="CV616" s="770"/>
      <c r="CW616" s="770"/>
      <c r="CX616" s="770"/>
      <c r="CY616" s="770"/>
      <c r="CZ616" s="770"/>
      <c r="DA616" s="770"/>
      <c r="DB616" s="770"/>
      <c r="DC616" s="770"/>
      <c r="DD616" s="770"/>
      <c r="DE616" s="770"/>
      <c r="DF616" s="770"/>
      <c r="DG616" s="770"/>
      <c r="DH616" s="770"/>
      <c r="DI616" s="770"/>
      <c r="DJ616" s="770"/>
      <c r="DK616" s="770"/>
      <c r="DL616" s="770"/>
      <c r="DM616" s="770"/>
      <c r="DN616" s="770"/>
      <c r="DO616" s="770"/>
      <c r="DP616" s="770"/>
      <c r="DQ616" s="770"/>
      <c r="DR616" s="770"/>
      <c r="DS616" s="770"/>
      <c r="DT616" s="770"/>
      <c r="DU616" s="770"/>
      <c r="DV616" s="770"/>
      <c r="DW616" s="770"/>
      <c r="DX616" s="770"/>
      <c r="DY616" s="770"/>
      <c r="DZ616" s="770"/>
      <c r="EA616" s="770"/>
      <c r="EB616" s="770"/>
      <c r="EC616" s="770"/>
      <c r="ED616" s="770"/>
      <c r="EE616" s="770"/>
      <c r="EF616" s="770"/>
      <c r="EG616" s="770"/>
      <c r="EH616" s="770"/>
      <c r="EI616" s="770"/>
      <c r="EJ616" s="770"/>
      <c r="EL616" s="1161"/>
    </row>
    <row r="617" spans="3:142" ht="13.2">
      <c r="C617" s="1096"/>
      <c r="D617" s="1096" t="s">
        <v>596</v>
      </c>
      <c r="AW617" s="779">
        <f t="shared" ref="AW617:CO617" si="6853">AW571-AW524</f>
        <v>0</v>
      </c>
      <c r="AX617" s="779">
        <f t="shared" si="6843"/>
        <v>0</v>
      </c>
      <c r="AY617" s="779">
        <f t="shared" si="6853"/>
        <v>0</v>
      </c>
      <c r="AZ617" s="779">
        <f t="shared" si="6853"/>
        <v>0</v>
      </c>
      <c r="BA617" s="779">
        <f t="shared" si="6853"/>
        <v>0</v>
      </c>
      <c r="BB617" s="779">
        <f t="shared" si="6853"/>
        <v>0</v>
      </c>
      <c r="BC617" s="779">
        <f t="shared" si="6853"/>
        <v>0</v>
      </c>
      <c r="BD617" s="779">
        <f t="shared" si="6853"/>
        <v>0</v>
      </c>
      <c r="BE617" s="779">
        <f t="shared" si="6844"/>
        <v>0</v>
      </c>
      <c r="BF617" s="779">
        <f t="shared" si="6853"/>
        <v>0</v>
      </c>
      <c r="BG617" s="779">
        <f t="shared" si="6845"/>
        <v>0</v>
      </c>
      <c r="BH617" s="779">
        <f t="shared" si="6853"/>
        <v>0</v>
      </c>
      <c r="BI617" s="779">
        <f t="shared" si="6853"/>
        <v>0</v>
      </c>
      <c r="BJ617" s="779">
        <f t="shared" si="6853"/>
        <v>0</v>
      </c>
      <c r="BK617" s="779">
        <f t="shared" si="6853"/>
        <v>0</v>
      </c>
      <c r="BL617" s="779">
        <f t="shared" si="6853"/>
        <v>0</v>
      </c>
      <c r="BM617" s="779">
        <f t="shared" si="6853"/>
        <v>0</v>
      </c>
      <c r="BN617" s="779">
        <f t="shared" si="6846"/>
        <v>0</v>
      </c>
      <c r="BO617" s="779">
        <f t="shared" si="6853"/>
        <v>0</v>
      </c>
      <c r="BP617" s="779">
        <f t="shared" si="6853"/>
        <v>0</v>
      </c>
      <c r="BQ617" s="779">
        <f t="shared" si="6853"/>
        <v>0</v>
      </c>
      <c r="BR617" s="779">
        <f t="shared" si="6853"/>
        <v>0</v>
      </c>
      <c r="BS617" s="779">
        <f t="shared" si="6853"/>
        <v>0</v>
      </c>
      <c r="BT617" s="779">
        <f t="shared" si="6853"/>
        <v>0</v>
      </c>
      <c r="BU617" s="779">
        <f t="shared" si="6853"/>
        <v>0</v>
      </c>
      <c r="BV617" s="779">
        <f t="shared" si="6853"/>
        <v>0</v>
      </c>
      <c r="BW617" s="779">
        <f t="shared" si="6853"/>
        <v>0</v>
      </c>
      <c r="BX617" s="779">
        <f t="shared" si="6853"/>
        <v>0</v>
      </c>
      <c r="BY617" s="779">
        <f t="shared" si="6853"/>
        <v>0</v>
      </c>
      <c r="BZ617" s="779">
        <f t="shared" si="6853"/>
        <v>0</v>
      </c>
      <c r="CA617" s="779">
        <f t="shared" si="6853"/>
        <v>0</v>
      </c>
      <c r="CB617" s="779">
        <f t="shared" si="6853"/>
        <v>0</v>
      </c>
      <c r="CC617" s="779">
        <f t="shared" si="6853"/>
        <v>0</v>
      </c>
      <c r="CD617" s="779">
        <f t="shared" si="6853"/>
        <v>0</v>
      </c>
      <c r="CE617" s="779">
        <f t="shared" si="6853"/>
        <v>0</v>
      </c>
      <c r="CF617" s="779">
        <f t="shared" si="6847"/>
        <v>0</v>
      </c>
      <c r="CG617" s="779">
        <f t="shared" si="6853"/>
        <v>0</v>
      </c>
      <c r="CH617" s="779">
        <f t="shared" si="6853"/>
        <v>0</v>
      </c>
      <c r="CI617" s="779">
        <f t="shared" si="6853"/>
        <v>0</v>
      </c>
      <c r="CJ617" s="779">
        <f t="shared" si="6853"/>
        <v>0</v>
      </c>
      <c r="CK617" s="779">
        <f t="shared" si="6853"/>
        <v>0</v>
      </c>
      <c r="CL617" s="779">
        <f t="shared" si="6853"/>
        <v>0</v>
      </c>
      <c r="CM617" s="779">
        <f t="shared" si="6853"/>
        <v>0</v>
      </c>
      <c r="CN617" s="779">
        <f t="shared" si="6853"/>
        <v>0</v>
      </c>
      <c r="CO617" s="779">
        <f t="shared" si="6853"/>
        <v>0</v>
      </c>
      <c r="CR617" s="770"/>
      <c r="CS617" s="770"/>
      <c r="CT617" s="770"/>
      <c r="CU617" s="770"/>
      <c r="CV617" s="770"/>
      <c r="CW617" s="770"/>
      <c r="CX617" s="770"/>
      <c r="CY617" s="770"/>
      <c r="CZ617" s="770"/>
      <c r="DA617" s="770"/>
      <c r="DB617" s="770"/>
      <c r="DC617" s="770"/>
      <c r="DD617" s="770"/>
      <c r="DE617" s="770"/>
      <c r="DF617" s="770"/>
      <c r="DG617" s="770"/>
      <c r="DH617" s="770"/>
      <c r="DI617" s="770"/>
      <c r="DJ617" s="770"/>
      <c r="DK617" s="770"/>
      <c r="DL617" s="770"/>
      <c r="DM617" s="770"/>
      <c r="DN617" s="770"/>
      <c r="DO617" s="770"/>
      <c r="DP617" s="770"/>
      <c r="DQ617" s="770"/>
      <c r="DR617" s="770"/>
      <c r="DS617" s="770"/>
      <c r="DT617" s="770"/>
      <c r="DU617" s="770"/>
      <c r="DV617" s="770"/>
      <c r="DW617" s="770"/>
      <c r="DX617" s="770"/>
      <c r="DY617" s="770"/>
      <c r="DZ617" s="770"/>
      <c r="EA617" s="770"/>
      <c r="EB617" s="770"/>
      <c r="EC617" s="770"/>
      <c r="ED617" s="770"/>
      <c r="EE617" s="770"/>
      <c r="EF617" s="770"/>
      <c r="EG617" s="770"/>
      <c r="EH617" s="770"/>
      <c r="EI617" s="770"/>
      <c r="EJ617" s="770"/>
      <c r="EL617" s="1161"/>
    </row>
    <row r="618" spans="3:142" ht="13.2">
      <c r="C618" s="1096"/>
      <c r="D618" s="1096" t="s">
        <v>607</v>
      </c>
      <c r="AW618" s="779">
        <f t="shared" ref="AW618:CO618" si="6854">AW572-AW525</f>
        <v>0</v>
      </c>
      <c r="AX618" s="779">
        <f t="shared" si="6843"/>
        <v>0</v>
      </c>
      <c r="AY618" s="779">
        <f t="shared" si="6854"/>
        <v>0</v>
      </c>
      <c r="AZ618" s="779">
        <f t="shared" si="6854"/>
        <v>0</v>
      </c>
      <c r="BA618" s="779">
        <f t="shared" si="6854"/>
        <v>0</v>
      </c>
      <c r="BB618" s="779">
        <f t="shared" si="6854"/>
        <v>0</v>
      </c>
      <c r="BC618" s="779">
        <f t="shared" si="6854"/>
        <v>0</v>
      </c>
      <c r="BD618" s="779">
        <f t="shared" si="6854"/>
        <v>0</v>
      </c>
      <c r="BE618" s="779">
        <f t="shared" si="6844"/>
        <v>0</v>
      </c>
      <c r="BF618" s="779">
        <f t="shared" si="6854"/>
        <v>0</v>
      </c>
      <c r="BG618" s="779">
        <f t="shared" si="6845"/>
        <v>0</v>
      </c>
      <c r="BH618" s="779">
        <f t="shared" si="6854"/>
        <v>0</v>
      </c>
      <c r="BI618" s="779">
        <f t="shared" si="6854"/>
        <v>0</v>
      </c>
      <c r="BJ618" s="779">
        <f t="shared" si="6854"/>
        <v>0</v>
      </c>
      <c r="BK618" s="779">
        <f t="shared" si="6854"/>
        <v>0</v>
      </c>
      <c r="BL618" s="779">
        <f t="shared" si="6854"/>
        <v>0</v>
      </c>
      <c r="BM618" s="779">
        <f t="shared" si="6854"/>
        <v>0</v>
      </c>
      <c r="BN618" s="779">
        <f t="shared" si="6846"/>
        <v>0</v>
      </c>
      <c r="BO618" s="779">
        <f t="shared" si="6854"/>
        <v>0</v>
      </c>
      <c r="BP618" s="779">
        <f t="shared" si="6854"/>
        <v>0</v>
      </c>
      <c r="BQ618" s="779">
        <f t="shared" si="6854"/>
        <v>0</v>
      </c>
      <c r="BR618" s="779">
        <f t="shared" si="6854"/>
        <v>0</v>
      </c>
      <c r="BS618" s="779">
        <f t="shared" si="6854"/>
        <v>0</v>
      </c>
      <c r="BT618" s="779">
        <f t="shared" si="6854"/>
        <v>0</v>
      </c>
      <c r="BU618" s="779">
        <f t="shared" si="6854"/>
        <v>0</v>
      </c>
      <c r="BV618" s="779">
        <f t="shared" si="6854"/>
        <v>0</v>
      </c>
      <c r="BW618" s="779">
        <f t="shared" si="6854"/>
        <v>0</v>
      </c>
      <c r="BX618" s="779">
        <f t="shared" si="6854"/>
        <v>0</v>
      </c>
      <c r="BY618" s="779">
        <f t="shared" si="6854"/>
        <v>0</v>
      </c>
      <c r="BZ618" s="779">
        <f t="shared" si="6854"/>
        <v>0</v>
      </c>
      <c r="CA618" s="779">
        <f t="shared" si="6854"/>
        <v>0</v>
      </c>
      <c r="CB618" s="779">
        <f t="shared" si="6854"/>
        <v>0</v>
      </c>
      <c r="CC618" s="779">
        <f t="shared" si="6854"/>
        <v>0</v>
      </c>
      <c r="CD618" s="779">
        <f t="shared" si="6854"/>
        <v>0</v>
      </c>
      <c r="CE618" s="779">
        <f t="shared" si="6854"/>
        <v>0</v>
      </c>
      <c r="CF618" s="779">
        <f t="shared" si="6847"/>
        <v>0</v>
      </c>
      <c r="CG618" s="779">
        <f t="shared" si="6854"/>
        <v>0</v>
      </c>
      <c r="CH618" s="779">
        <f t="shared" si="6854"/>
        <v>0</v>
      </c>
      <c r="CI618" s="779">
        <f t="shared" si="6854"/>
        <v>0</v>
      </c>
      <c r="CJ618" s="779">
        <f t="shared" si="6854"/>
        <v>0</v>
      </c>
      <c r="CK618" s="779">
        <f t="shared" si="6854"/>
        <v>0</v>
      </c>
      <c r="CL618" s="779">
        <f t="shared" si="6854"/>
        <v>0</v>
      </c>
      <c r="CM618" s="779">
        <f t="shared" si="6854"/>
        <v>0</v>
      </c>
      <c r="CN618" s="779">
        <f t="shared" si="6854"/>
        <v>0</v>
      </c>
      <c r="CO618" s="779">
        <f t="shared" si="6854"/>
        <v>0</v>
      </c>
      <c r="CR618" s="770"/>
      <c r="CS618" s="770"/>
      <c r="CT618" s="770"/>
      <c r="CU618" s="770"/>
      <c r="CV618" s="770"/>
      <c r="CW618" s="770"/>
      <c r="CX618" s="770"/>
      <c r="CY618" s="770"/>
      <c r="CZ618" s="770"/>
      <c r="DA618" s="770"/>
      <c r="DB618" s="770"/>
      <c r="DC618" s="770"/>
      <c r="DD618" s="770"/>
      <c r="DE618" s="770"/>
      <c r="DF618" s="770"/>
      <c r="DG618" s="770"/>
      <c r="DH618" s="770"/>
      <c r="DI618" s="770"/>
      <c r="DJ618" s="770"/>
      <c r="DK618" s="770"/>
      <c r="DL618" s="770"/>
      <c r="DM618" s="770"/>
      <c r="DN618" s="770"/>
      <c r="DO618" s="770"/>
      <c r="DP618" s="770"/>
      <c r="DQ618" s="770"/>
      <c r="DR618" s="770"/>
      <c r="DS618" s="770"/>
      <c r="DT618" s="770"/>
      <c r="DU618" s="770"/>
      <c r="DV618" s="770"/>
      <c r="DW618" s="770"/>
      <c r="DX618" s="770"/>
      <c r="DY618" s="770"/>
      <c r="DZ618" s="770"/>
      <c r="EA618" s="770"/>
      <c r="EB618" s="770"/>
      <c r="EC618" s="770"/>
      <c r="ED618" s="770"/>
      <c r="EE618" s="770"/>
      <c r="EF618" s="770"/>
      <c r="EG618" s="770"/>
      <c r="EH618" s="770"/>
      <c r="EI618" s="770"/>
      <c r="EJ618" s="770"/>
      <c r="EL618" s="1161"/>
    </row>
    <row r="619" spans="3:142" ht="13.8" thickBot="1">
      <c r="D619" s="1098" t="s">
        <v>597</v>
      </c>
      <c r="E619" s="1097"/>
      <c r="F619" s="1099"/>
      <c r="G619" s="1099"/>
      <c r="H619" s="1099"/>
      <c r="I619" s="1099"/>
      <c r="J619" s="1100"/>
      <c r="K619" s="1100"/>
      <c r="L619" s="1100"/>
      <c r="M619" s="1100"/>
      <c r="N619" s="1100"/>
      <c r="O619" s="1100"/>
      <c r="P619" s="1099"/>
      <c r="Q619" s="1099"/>
      <c r="R619" s="1099"/>
      <c r="S619" s="1099"/>
      <c r="T619" s="1099"/>
      <c r="U619" s="1099"/>
      <c r="V619" s="1099"/>
      <c r="W619" s="1099"/>
      <c r="X619" s="1099"/>
      <c r="Y619" s="1099"/>
      <c r="Z619" s="1099"/>
      <c r="AA619" s="1099"/>
      <c r="AB619" s="1099"/>
      <c r="AC619" s="1099"/>
      <c r="AD619" s="1099"/>
      <c r="AE619" s="1099"/>
      <c r="AF619" s="1099"/>
      <c r="AG619" s="887"/>
      <c r="AH619" s="887"/>
      <c r="AI619" s="887"/>
      <c r="AJ619" s="887"/>
      <c r="AK619" s="1099"/>
      <c r="AL619" s="1099"/>
      <c r="AM619" s="1099"/>
      <c r="AN619" s="1099"/>
      <c r="AO619" s="1099"/>
      <c r="AP619" s="1099"/>
      <c r="AQ619" s="1099"/>
      <c r="AR619" s="1099"/>
      <c r="AS619" s="1099"/>
      <c r="AT619" s="1099"/>
      <c r="AU619" s="1099"/>
      <c r="AV619" s="1097"/>
      <c r="AW619" s="1101">
        <f>SUM(AW580:AW618)</f>
        <v>0</v>
      </c>
      <c r="AX619" s="1101">
        <f t="shared" ref="AX619:CO619" si="6855">SUM(AX580:AX616)</f>
        <v>0</v>
      </c>
      <c r="AY619" s="1101">
        <f t="shared" si="6855"/>
        <v>0</v>
      </c>
      <c r="AZ619" s="1101">
        <f t="shared" si="6855"/>
        <v>0</v>
      </c>
      <c r="BA619" s="1101">
        <f t="shared" si="6855"/>
        <v>0</v>
      </c>
      <c r="BB619" s="1101">
        <f t="shared" si="6855"/>
        <v>0</v>
      </c>
      <c r="BC619" s="1101">
        <f t="shared" si="6855"/>
        <v>0</v>
      </c>
      <c r="BD619" s="1101">
        <f t="shared" si="6855"/>
        <v>1.1368683772161603E-13</v>
      </c>
      <c r="BE619" s="1101">
        <f>SUM(BE580:BE618)</f>
        <v>0</v>
      </c>
      <c r="BF619" s="1101">
        <f t="shared" si="6855"/>
        <v>2050</v>
      </c>
      <c r="BG619" s="1101">
        <f>SUM(BG580:BG618)</f>
        <v>175</v>
      </c>
      <c r="BH619" s="1101">
        <f t="shared" si="6855"/>
        <v>0</v>
      </c>
      <c r="BI619" s="1101">
        <f t="shared" si="6855"/>
        <v>0</v>
      </c>
      <c r="BJ619" s="1101">
        <f t="shared" si="6855"/>
        <v>0</v>
      </c>
      <c r="BK619" s="1101">
        <f t="shared" si="6855"/>
        <v>0</v>
      </c>
      <c r="BL619" s="1101">
        <f t="shared" si="6855"/>
        <v>0</v>
      </c>
      <c r="BM619" s="1101">
        <f t="shared" si="6855"/>
        <v>259.73500000000013</v>
      </c>
      <c r="BN619" s="1101">
        <f t="shared" si="6855"/>
        <v>2484.7350000000042</v>
      </c>
      <c r="BO619" s="1101">
        <f t="shared" si="6855"/>
        <v>-2050</v>
      </c>
      <c r="BP619" s="1101">
        <f t="shared" si="6855"/>
        <v>-175</v>
      </c>
      <c r="BQ619" s="1101">
        <f t="shared" si="6855"/>
        <v>0</v>
      </c>
      <c r="BR619" s="1101">
        <f t="shared" si="6855"/>
        <v>0</v>
      </c>
      <c r="BS619" s="1101">
        <f t="shared" si="6855"/>
        <v>0</v>
      </c>
      <c r="BT619" s="1101">
        <f t="shared" si="6855"/>
        <v>0</v>
      </c>
      <c r="BU619" s="1101">
        <f t="shared" si="6855"/>
        <v>0</v>
      </c>
      <c r="BV619" s="1101">
        <f t="shared" si="6855"/>
        <v>-259.73500000000001</v>
      </c>
      <c r="BW619" s="1101">
        <f t="shared" si="6855"/>
        <v>-2484.7350000000001</v>
      </c>
      <c r="BX619" s="1101">
        <f>SUM(BX579:BX618)</f>
        <v>0</v>
      </c>
      <c r="BY619" s="1101">
        <f t="shared" ref="BY619:CE619" si="6856">SUM(BY579:BY618)</f>
        <v>0</v>
      </c>
      <c r="BZ619" s="1101">
        <f t="shared" si="6856"/>
        <v>0</v>
      </c>
      <c r="CA619" s="1101">
        <f t="shared" si="6856"/>
        <v>0</v>
      </c>
      <c r="CB619" s="1101">
        <f t="shared" si="6856"/>
        <v>0</v>
      </c>
      <c r="CC619" s="1101">
        <f t="shared" si="6856"/>
        <v>0</v>
      </c>
      <c r="CD619" s="1101">
        <f t="shared" si="6856"/>
        <v>0</v>
      </c>
      <c r="CE619" s="1101">
        <f t="shared" si="6856"/>
        <v>0</v>
      </c>
      <c r="CF619" s="1101">
        <f>SUM(CF579:CF618)</f>
        <v>0</v>
      </c>
      <c r="CG619" s="1101">
        <f t="shared" si="6855"/>
        <v>0</v>
      </c>
      <c r="CH619" s="1101">
        <f t="shared" si="6855"/>
        <v>0</v>
      </c>
      <c r="CI619" s="1101">
        <f t="shared" si="6855"/>
        <v>0</v>
      </c>
      <c r="CJ619" s="1101">
        <f t="shared" si="6855"/>
        <v>0</v>
      </c>
      <c r="CK619" s="1101">
        <f t="shared" si="6855"/>
        <v>0</v>
      </c>
      <c r="CL619" s="1101">
        <f t="shared" si="6855"/>
        <v>0</v>
      </c>
      <c r="CM619" s="1101">
        <f t="shared" si="6855"/>
        <v>0</v>
      </c>
      <c r="CN619" s="1101">
        <f t="shared" si="6855"/>
        <v>0</v>
      </c>
      <c r="CO619" s="1101">
        <f t="shared" si="6855"/>
        <v>0</v>
      </c>
      <c r="CR619" s="770"/>
      <c r="CS619" s="770"/>
      <c r="CT619" s="770"/>
      <c r="CU619" s="770"/>
      <c r="CV619" s="770"/>
      <c r="CW619" s="770"/>
      <c r="CX619" s="770"/>
      <c r="CY619" s="770"/>
      <c r="CZ619" s="770"/>
      <c r="DA619" s="770"/>
      <c r="DB619" s="770"/>
      <c r="DC619" s="770"/>
      <c r="DD619" s="770"/>
      <c r="DE619" s="770"/>
      <c r="DF619" s="770"/>
      <c r="DG619" s="770"/>
      <c r="DH619" s="770"/>
      <c r="DI619" s="770"/>
      <c r="DJ619" s="770"/>
      <c r="DK619" s="770"/>
      <c r="DL619" s="770"/>
      <c r="DM619" s="770"/>
      <c r="DN619" s="770"/>
      <c r="DO619" s="770"/>
      <c r="DP619" s="770"/>
      <c r="DQ619" s="770"/>
      <c r="DR619" s="770"/>
      <c r="DS619" s="770"/>
      <c r="DT619" s="770"/>
      <c r="DU619" s="770"/>
      <c r="DV619" s="770"/>
      <c r="DW619" s="770"/>
      <c r="DX619" s="770"/>
      <c r="DY619" s="770"/>
      <c r="DZ619" s="770"/>
      <c r="EA619" s="770"/>
      <c r="EB619" s="770"/>
      <c r="EC619" s="770"/>
      <c r="ED619" s="770"/>
      <c r="EE619" s="770"/>
      <c r="EF619" s="770"/>
      <c r="EG619" s="770"/>
      <c r="EH619" s="770"/>
      <c r="EI619" s="770"/>
      <c r="EJ619" s="770"/>
      <c r="EL619" s="1161"/>
    </row>
    <row r="620" spans="3:142" ht="10.8" thickTop="1">
      <c r="AW620" s="779">
        <f t="shared" ref="AW620:CO620" si="6857">AW573-AW526-AW619</f>
        <v>0</v>
      </c>
      <c r="AX620" s="779">
        <f t="shared" si="6857"/>
        <v>0</v>
      </c>
      <c r="AY620" s="779">
        <f t="shared" si="6857"/>
        <v>0</v>
      </c>
      <c r="AZ620" s="779">
        <f t="shared" si="6857"/>
        <v>0</v>
      </c>
      <c r="BA620" s="779">
        <f t="shared" si="6857"/>
        <v>0</v>
      </c>
      <c r="BB620" s="779">
        <f t="shared" si="6857"/>
        <v>0</v>
      </c>
      <c r="BC620" s="779">
        <f t="shared" si="6857"/>
        <v>0</v>
      </c>
      <c r="BD620" s="779">
        <f t="shared" si="6857"/>
        <v>-1.1368683772161603E-13</v>
      </c>
      <c r="BE620" s="779">
        <f t="shared" si="6857"/>
        <v>0</v>
      </c>
      <c r="BF620" s="779">
        <f t="shared" si="6857"/>
        <v>0</v>
      </c>
      <c r="BG620" s="779">
        <f>BG573-BG526-BG619</f>
        <v>0</v>
      </c>
      <c r="BH620" s="779">
        <f t="shared" si="6857"/>
        <v>0</v>
      </c>
      <c r="BI620" s="779">
        <f t="shared" si="6857"/>
        <v>0</v>
      </c>
      <c r="BJ620" s="779">
        <f t="shared" si="6857"/>
        <v>0</v>
      </c>
      <c r="BK620" s="779">
        <f t="shared" si="6857"/>
        <v>0</v>
      </c>
      <c r="BL620" s="779">
        <f t="shared" si="6857"/>
        <v>0</v>
      </c>
      <c r="BM620" s="779">
        <f t="shared" si="6857"/>
        <v>4.0927261579781771E-12</v>
      </c>
      <c r="BN620" s="779">
        <f t="shared" si="6857"/>
        <v>1.0913936421275139E-11</v>
      </c>
      <c r="BO620" s="779">
        <f t="shared" si="6857"/>
        <v>0</v>
      </c>
      <c r="BP620" s="779">
        <f t="shared" si="6857"/>
        <v>0</v>
      </c>
      <c r="BQ620" s="779">
        <f t="shared" si="6857"/>
        <v>0</v>
      </c>
      <c r="BR620" s="779">
        <f t="shared" si="6857"/>
        <v>0</v>
      </c>
      <c r="BS620" s="779">
        <f t="shared" si="6857"/>
        <v>0</v>
      </c>
      <c r="BT620" s="779">
        <f t="shared" si="6857"/>
        <v>0</v>
      </c>
      <c r="BU620" s="779">
        <f t="shared" si="6857"/>
        <v>0</v>
      </c>
      <c r="BV620" s="779">
        <f t="shared" si="6857"/>
        <v>0</v>
      </c>
      <c r="BW620" s="779">
        <f t="shared" si="6857"/>
        <v>0</v>
      </c>
      <c r="BX620" s="779">
        <f t="shared" si="6857"/>
        <v>0</v>
      </c>
      <c r="BY620" s="779">
        <f t="shared" si="6857"/>
        <v>0</v>
      </c>
      <c r="BZ620" s="779">
        <f t="shared" si="6857"/>
        <v>0</v>
      </c>
      <c r="CA620" s="779">
        <f t="shared" si="6857"/>
        <v>0</v>
      </c>
      <c r="CB620" s="779">
        <f t="shared" si="6857"/>
        <v>0</v>
      </c>
      <c r="CC620" s="779">
        <f t="shared" si="6857"/>
        <v>0</v>
      </c>
      <c r="CD620" s="779">
        <f t="shared" si="6857"/>
        <v>0</v>
      </c>
      <c r="CE620" s="779">
        <f t="shared" si="6857"/>
        <v>0</v>
      </c>
      <c r="CF620" s="779">
        <f>CF573-CF526-CF619</f>
        <v>0</v>
      </c>
      <c r="CG620" s="779">
        <f t="shared" si="6857"/>
        <v>0</v>
      </c>
      <c r="CH620" s="779">
        <f t="shared" si="6857"/>
        <v>0</v>
      </c>
      <c r="CI620" s="779">
        <f t="shared" si="6857"/>
        <v>0</v>
      </c>
      <c r="CJ620" s="779">
        <f t="shared" si="6857"/>
        <v>0</v>
      </c>
      <c r="CK620" s="779">
        <f t="shared" si="6857"/>
        <v>0</v>
      </c>
      <c r="CL620" s="779">
        <f t="shared" si="6857"/>
        <v>0</v>
      </c>
      <c r="CM620" s="779">
        <f t="shared" si="6857"/>
        <v>0</v>
      </c>
      <c r="CN620" s="779">
        <f t="shared" si="6857"/>
        <v>0</v>
      </c>
      <c r="CO620" s="779">
        <f t="shared" si="6857"/>
        <v>0</v>
      </c>
      <c r="CR620" s="770"/>
      <c r="CS620" s="770"/>
      <c r="CT620" s="770"/>
      <c r="CU620" s="770"/>
      <c r="CV620" s="770"/>
      <c r="CW620" s="770"/>
      <c r="CX620" s="770"/>
      <c r="CY620" s="770"/>
      <c r="CZ620" s="770"/>
      <c r="DA620" s="770"/>
      <c r="DB620" s="770"/>
      <c r="DC620" s="770"/>
      <c r="DD620" s="770"/>
      <c r="DE620" s="770"/>
      <c r="DF620" s="770"/>
      <c r="DG620" s="770"/>
      <c r="DH620" s="770"/>
      <c r="DI620" s="770"/>
      <c r="DJ620" s="770"/>
      <c r="DK620" s="770"/>
      <c r="DL620" s="770"/>
      <c r="DM620" s="770"/>
      <c r="DN620" s="770"/>
      <c r="DO620" s="770"/>
      <c r="DP620" s="770"/>
      <c r="DQ620" s="770"/>
      <c r="DR620" s="770"/>
      <c r="DS620" s="770"/>
      <c r="DT620" s="770"/>
      <c r="DU620" s="770"/>
      <c r="DV620" s="770"/>
      <c r="DW620" s="770"/>
      <c r="DX620" s="770"/>
      <c r="DY620" s="770"/>
      <c r="DZ620" s="770"/>
      <c r="EA620" s="770"/>
      <c r="EB620" s="770"/>
      <c r="EC620" s="770"/>
      <c r="ED620" s="770"/>
      <c r="EE620" s="770"/>
      <c r="EF620" s="770"/>
      <c r="EG620" s="770"/>
      <c r="EH620" s="770"/>
      <c r="EI620" s="770"/>
      <c r="EJ620" s="770"/>
      <c r="EL620" s="1161"/>
    </row>
    <row r="621" spans="3:142">
      <c r="AW621" s="779" t="str">
        <f>IF(AW620&lt;&gt;0,"ERROR VERIFICAR TRASLADO DE DATOS DE DISTRIBUCIÓN A CUADRO","")</f>
        <v/>
      </c>
      <c r="AX621" s="779" t="str">
        <f t="shared" ref="AX621:CO621" si="6858">IF(AX620&lt;&gt;0,"ERROR VERIFICAR TRASLADO DE DATOS DE DISTRIBUCIÓN A CUADRO","")</f>
        <v/>
      </c>
      <c r="AY621" s="779" t="str">
        <f t="shared" si="6858"/>
        <v/>
      </c>
      <c r="AZ621" s="779" t="str">
        <f t="shared" si="6858"/>
        <v/>
      </c>
      <c r="BA621" s="779" t="str">
        <f t="shared" si="6858"/>
        <v/>
      </c>
      <c r="BB621" s="779" t="str">
        <f t="shared" si="6858"/>
        <v/>
      </c>
      <c r="BC621" s="779" t="str">
        <f t="shared" si="6858"/>
        <v/>
      </c>
      <c r="BD621" s="779" t="str">
        <f>IF(BD620&lt;&gt;0,"ERROR VERIFICAR TRASLADO DE DATOS DE DISTRIBUCIÓN A CUADRO","")</f>
        <v>ERROR VERIFICAR TRASLADO DE DATOS DE DISTRIBUCIÓN A CUADRO</v>
      </c>
      <c r="BE621" s="779" t="str">
        <f t="shared" si="6858"/>
        <v/>
      </c>
      <c r="BF621" s="779" t="str">
        <f t="shared" si="6858"/>
        <v/>
      </c>
      <c r="BG621" s="779" t="str">
        <f t="shared" si="6858"/>
        <v/>
      </c>
      <c r="BH621" s="779" t="str">
        <f t="shared" si="6858"/>
        <v/>
      </c>
      <c r="BI621" s="779" t="str">
        <f t="shared" si="6858"/>
        <v/>
      </c>
      <c r="BJ621" s="779" t="str">
        <f t="shared" si="6858"/>
        <v/>
      </c>
      <c r="BK621" s="779" t="str">
        <f t="shared" si="6858"/>
        <v/>
      </c>
      <c r="BL621" s="779" t="str">
        <f t="shared" si="6858"/>
        <v/>
      </c>
      <c r="BM621" s="779" t="str">
        <f>IF(BM620&lt;&gt;0,"ERROR VERIFICAR TRASLADO DE DATOS DE DISTRIBUCIÓN A CUADRO","")</f>
        <v>ERROR VERIFICAR TRASLADO DE DATOS DE DISTRIBUCIÓN A CUADRO</v>
      </c>
      <c r="BN621" s="779" t="str">
        <f t="shared" si="6858"/>
        <v>ERROR VERIFICAR TRASLADO DE DATOS DE DISTRIBUCIÓN A CUADRO</v>
      </c>
      <c r="BO621" s="779" t="str">
        <f t="shared" si="6858"/>
        <v/>
      </c>
      <c r="BP621" s="779" t="str">
        <f t="shared" si="6858"/>
        <v/>
      </c>
      <c r="BQ621" s="779" t="str">
        <f t="shared" si="6858"/>
        <v/>
      </c>
      <c r="BR621" s="779" t="str">
        <f t="shared" si="6858"/>
        <v/>
      </c>
      <c r="BS621" s="779" t="str">
        <f t="shared" si="6858"/>
        <v/>
      </c>
      <c r="BT621" s="779" t="str">
        <f t="shared" si="6858"/>
        <v/>
      </c>
      <c r="BU621" s="779" t="str">
        <f t="shared" si="6858"/>
        <v/>
      </c>
      <c r="BV621" s="779" t="str">
        <f t="shared" si="6858"/>
        <v/>
      </c>
      <c r="BW621" s="779" t="str">
        <f t="shared" si="6858"/>
        <v/>
      </c>
      <c r="BX621" s="779" t="str">
        <f t="shared" si="6858"/>
        <v/>
      </c>
      <c r="BY621" s="779" t="str">
        <f t="shared" si="6858"/>
        <v/>
      </c>
      <c r="BZ621" s="779" t="str">
        <f t="shared" si="6858"/>
        <v/>
      </c>
      <c r="CA621" s="779" t="str">
        <f t="shared" si="6858"/>
        <v/>
      </c>
      <c r="CB621" s="779" t="str">
        <f t="shared" si="6858"/>
        <v/>
      </c>
      <c r="CC621" s="779" t="str">
        <f t="shared" si="6858"/>
        <v/>
      </c>
      <c r="CD621" s="779" t="str">
        <f t="shared" si="6858"/>
        <v/>
      </c>
      <c r="CE621" s="779" t="str">
        <f t="shared" si="6858"/>
        <v/>
      </c>
      <c r="CF621" s="779" t="str">
        <f t="shared" si="6858"/>
        <v/>
      </c>
      <c r="CG621" s="779" t="str">
        <f t="shared" si="6858"/>
        <v/>
      </c>
      <c r="CH621" s="779" t="str">
        <f t="shared" si="6858"/>
        <v/>
      </c>
      <c r="CI621" s="779" t="str">
        <f t="shared" si="6858"/>
        <v/>
      </c>
      <c r="CJ621" s="779" t="str">
        <f t="shared" si="6858"/>
        <v/>
      </c>
      <c r="CK621" s="779" t="str">
        <f t="shared" si="6858"/>
        <v/>
      </c>
      <c r="CL621" s="779" t="str">
        <f t="shared" si="6858"/>
        <v/>
      </c>
      <c r="CM621" s="779" t="str">
        <f t="shared" si="6858"/>
        <v/>
      </c>
      <c r="CN621" s="779" t="str">
        <f t="shared" si="6858"/>
        <v/>
      </c>
      <c r="CO621" s="779" t="str">
        <f t="shared" si="6858"/>
        <v/>
      </c>
    </row>
    <row r="623" spans="3:142" ht="10.8" thickBot="1">
      <c r="AW623" s="1784" t="s">
        <v>609</v>
      </c>
      <c r="AX623" s="1784"/>
      <c r="AY623" s="1784"/>
      <c r="AZ623" s="1784"/>
      <c r="BA623" s="1784"/>
      <c r="BB623" s="1784"/>
      <c r="BC623" s="1784"/>
      <c r="BD623" s="1784"/>
      <c r="BE623" s="1784"/>
      <c r="CR623" s="770"/>
      <c r="CS623" s="770"/>
      <c r="CT623" s="770"/>
      <c r="CU623" s="770"/>
      <c r="CV623" s="770"/>
      <c r="CW623" s="770"/>
      <c r="CX623" s="770"/>
      <c r="CY623" s="770"/>
      <c r="CZ623" s="770"/>
      <c r="DA623" s="770"/>
      <c r="DB623" s="770"/>
      <c r="DC623" s="770"/>
      <c r="DD623" s="770"/>
      <c r="DE623" s="770"/>
      <c r="DF623" s="770"/>
      <c r="DG623" s="770"/>
      <c r="DH623" s="770"/>
      <c r="DI623" s="770"/>
      <c r="DJ623" s="770"/>
      <c r="DK623" s="770"/>
      <c r="DL623" s="770"/>
      <c r="DM623" s="770"/>
      <c r="DN623" s="770"/>
      <c r="DO623" s="770"/>
      <c r="DP623" s="770"/>
      <c r="DQ623" s="770"/>
      <c r="DR623" s="770"/>
      <c r="DS623" s="770"/>
      <c r="DT623" s="770"/>
      <c r="DU623" s="770"/>
      <c r="DV623" s="770"/>
      <c r="DW623" s="770"/>
      <c r="DX623" s="770"/>
      <c r="DY623" s="770"/>
      <c r="DZ623" s="770"/>
      <c r="EA623" s="770"/>
      <c r="EB623" s="770"/>
      <c r="EC623" s="770"/>
      <c r="ED623" s="770"/>
      <c r="EE623" s="770"/>
      <c r="EF623" s="770"/>
      <c r="EG623" s="770"/>
      <c r="EH623" s="770"/>
      <c r="EI623" s="770"/>
      <c r="EJ623" s="770"/>
      <c r="EL623" s="1161"/>
    </row>
    <row r="624" spans="3:142">
      <c r="AW624" s="1082" t="s">
        <v>352</v>
      </c>
      <c r="AX624" s="1083" t="s">
        <v>353</v>
      </c>
      <c r="AY624" s="1083" t="s">
        <v>354</v>
      </c>
      <c r="AZ624" s="1084" t="s">
        <v>355</v>
      </c>
      <c r="BA624" s="1084" t="s">
        <v>354</v>
      </c>
      <c r="BB624" s="1084" t="s">
        <v>355</v>
      </c>
      <c r="BC624" s="1085" t="s">
        <v>356</v>
      </c>
      <c r="BD624" s="1085" t="s">
        <v>357</v>
      </c>
      <c r="BE624" s="1086" t="s">
        <v>9</v>
      </c>
      <c r="CR624" s="770"/>
      <c r="CS624" s="770"/>
      <c r="CT624" s="770"/>
      <c r="CU624" s="770"/>
      <c r="CV624" s="770"/>
      <c r="CW624" s="770"/>
      <c r="CX624" s="770"/>
      <c r="CY624" s="770"/>
      <c r="CZ624" s="770"/>
      <c r="DA624" s="770"/>
      <c r="DB624" s="770"/>
      <c r="DC624" s="770"/>
      <c r="DD624" s="770"/>
      <c r="DE624" s="770"/>
      <c r="DF624" s="770"/>
      <c r="DG624" s="770"/>
      <c r="DH624" s="770"/>
      <c r="DI624" s="770"/>
      <c r="DJ624" s="770"/>
      <c r="DK624" s="770"/>
      <c r="DL624" s="770"/>
      <c r="DM624" s="770"/>
      <c r="DN624" s="770"/>
      <c r="DO624" s="770"/>
      <c r="DP624" s="770"/>
      <c r="DQ624" s="770"/>
      <c r="DR624" s="770"/>
      <c r="DS624" s="770"/>
      <c r="DT624" s="770"/>
      <c r="DU624" s="770"/>
      <c r="DV624" s="770"/>
      <c r="DW624" s="770"/>
      <c r="DX624" s="770"/>
      <c r="DY624" s="770"/>
      <c r="DZ624" s="770"/>
      <c r="EA624" s="770"/>
      <c r="EB624" s="770"/>
      <c r="EC624" s="770"/>
      <c r="ED624" s="770"/>
      <c r="EE624" s="770"/>
      <c r="EF624" s="770"/>
      <c r="EG624" s="770"/>
      <c r="EH624" s="770"/>
      <c r="EI624" s="770"/>
      <c r="EJ624" s="770"/>
      <c r="EL624" s="1161"/>
    </row>
    <row r="625" spans="4:142">
      <c r="AW625" s="1088" t="s">
        <v>369</v>
      </c>
      <c r="AX625" s="1089" t="s">
        <v>370</v>
      </c>
      <c r="AY625" s="1089" t="s">
        <v>371</v>
      </c>
      <c r="AZ625" s="1089" t="s">
        <v>586</v>
      </c>
      <c r="BA625" s="1089" t="s">
        <v>372</v>
      </c>
      <c r="BB625" s="1089" t="s">
        <v>587</v>
      </c>
      <c r="BC625" s="1090" t="s">
        <v>373</v>
      </c>
      <c r="BD625" s="1090" t="s">
        <v>374</v>
      </c>
      <c r="BE625" s="1091"/>
      <c r="CR625" s="770"/>
      <c r="CS625" s="770"/>
      <c r="CT625" s="770"/>
      <c r="CU625" s="770"/>
      <c r="CV625" s="770"/>
      <c r="CW625" s="770"/>
      <c r="CX625" s="770"/>
      <c r="CY625" s="770"/>
      <c r="CZ625" s="770"/>
      <c r="DA625" s="770"/>
      <c r="DB625" s="770"/>
      <c r="DC625" s="770"/>
      <c r="DD625" s="770"/>
      <c r="DE625" s="770"/>
      <c r="DF625" s="770"/>
      <c r="DG625" s="770"/>
      <c r="DH625" s="770"/>
      <c r="DI625" s="770"/>
      <c r="DJ625" s="770"/>
      <c r="DK625" s="770"/>
      <c r="DL625" s="770"/>
      <c r="DM625" s="770"/>
      <c r="DN625" s="770"/>
      <c r="DO625" s="770"/>
      <c r="DP625" s="770"/>
      <c r="DQ625" s="770"/>
      <c r="DR625" s="770"/>
      <c r="DS625" s="770"/>
      <c r="DT625" s="770"/>
      <c r="DU625" s="770"/>
      <c r="DV625" s="770"/>
      <c r="DW625" s="770"/>
      <c r="DX625" s="770"/>
      <c r="DY625" s="770"/>
      <c r="DZ625" s="770"/>
      <c r="EA625" s="770"/>
      <c r="EB625" s="770"/>
      <c r="EC625" s="770"/>
      <c r="ED625" s="770"/>
      <c r="EE625" s="770"/>
      <c r="EF625" s="770"/>
      <c r="EG625" s="770"/>
      <c r="EH625" s="770"/>
      <c r="EI625" s="770"/>
      <c r="EJ625" s="770"/>
      <c r="EL625" s="1161"/>
    </row>
    <row r="626" spans="4:142">
      <c r="D626" s="765" t="s">
        <v>20</v>
      </c>
      <c r="AW626" s="779">
        <f>AW619</f>
        <v>0</v>
      </c>
      <c r="AX626" s="779">
        <f>AX619</f>
        <v>0</v>
      </c>
      <c r="AY626" s="779">
        <f t="shared" ref="AY626:BD626" si="6859">AY619</f>
        <v>0</v>
      </c>
      <c r="AZ626" s="779">
        <f t="shared" si="6859"/>
        <v>0</v>
      </c>
      <c r="BA626" s="779">
        <f t="shared" si="6859"/>
        <v>0</v>
      </c>
      <c r="BB626" s="779">
        <f t="shared" si="6859"/>
        <v>0</v>
      </c>
      <c r="BC626" s="779">
        <f t="shared" si="6859"/>
        <v>0</v>
      </c>
      <c r="BD626" s="779">
        <f t="shared" si="6859"/>
        <v>1.1368683772161603E-13</v>
      </c>
      <c r="BE626" s="779">
        <f>BE619</f>
        <v>0</v>
      </c>
      <c r="BG626" s="779" t="s">
        <v>610</v>
      </c>
      <c r="CR626" s="770"/>
      <c r="CS626" s="770"/>
      <c r="CT626" s="770"/>
      <c r="CU626" s="770"/>
      <c r="CV626" s="770"/>
      <c r="CW626" s="770"/>
      <c r="CX626" s="770"/>
      <c r="CY626" s="770"/>
      <c r="CZ626" s="770"/>
      <c r="DA626" s="770"/>
      <c r="DB626" s="770"/>
      <c r="DC626" s="770"/>
      <c r="DD626" s="770"/>
      <c r="DE626" s="770"/>
      <c r="DF626" s="770"/>
      <c r="DG626" s="770"/>
      <c r="DH626" s="770"/>
      <c r="DI626" s="770"/>
      <c r="DJ626" s="770"/>
      <c r="DK626" s="770"/>
      <c r="DL626" s="770"/>
      <c r="DM626" s="770"/>
      <c r="DN626" s="770"/>
      <c r="DO626" s="770"/>
      <c r="DP626" s="770"/>
      <c r="DQ626" s="770"/>
      <c r="DR626" s="770"/>
      <c r="DS626" s="770"/>
      <c r="DT626" s="770"/>
      <c r="DU626" s="770"/>
      <c r="DV626" s="770"/>
      <c r="DW626" s="770"/>
      <c r="DX626" s="770"/>
      <c r="DY626" s="770"/>
      <c r="DZ626" s="770"/>
      <c r="EA626" s="770"/>
      <c r="EB626" s="770"/>
      <c r="EC626" s="770"/>
      <c r="ED626" s="770"/>
      <c r="EE626" s="770"/>
      <c r="EF626" s="770"/>
      <c r="EG626" s="770"/>
      <c r="EH626" s="770"/>
      <c r="EI626" s="770"/>
      <c r="EJ626" s="770"/>
      <c r="EL626" s="1161"/>
    </row>
    <row r="627" spans="4:142">
      <c r="D627" s="765" t="s">
        <v>16</v>
      </c>
      <c r="AW627" s="779">
        <f>BF619</f>
        <v>2050</v>
      </c>
      <c r="AX627" s="779">
        <f>BG619</f>
        <v>175</v>
      </c>
      <c r="AY627" s="779">
        <f t="shared" ref="AY627:BD627" si="6860">BH619</f>
        <v>0</v>
      </c>
      <c r="AZ627" s="779">
        <f t="shared" si="6860"/>
        <v>0</v>
      </c>
      <c r="BA627" s="779">
        <f t="shared" si="6860"/>
        <v>0</v>
      </c>
      <c r="BB627" s="779">
        <f t="shared" si="6860"/>
        <v>0</v>
      </c>
      <c r="BC627" s="779">
        <f t="shared" si="6860"/>
        <v>0</v>
      </c>
      <c r="BD627" s="779">
        <f t="shared" si="6860"/>
        <v>259.73500000000013</v>
      </c>
      <c r="BE627" s="779">
        <f>BN619</f>
        <v>2484.7350000000042</v>
      </c>
      <c r="BF627" s="779">
        <f>+BE627+BE628</f>
        <v>4.0927261579781771E-12</v>
      </c>
      <c r="CR627" s="770"/>
      <c r="CS627" s="770"/>
      <c r="CT627" s="770"/>
      <c r="CU627" s="770"/>
      <c r="CV627" s="770"/>
      <c r="CW627" s="770"/>
      <c r="CX627" s="770"/>
      <c r="CY627" s="770"/>
      <c r="CZ627" s="770"/>
      <c r="DA627" s="770"/>
      <c r="DB627" s="770"/>
      <c r="DC627" s="770"/>
      <c r="DD627" s="770"/>
      <c r="DE627" s="770"/>
      <c r="DF627" s="770"/>
      <c r="DG627" s="770"/>
      <c r="DH627" s="770"/>
      <c r="DI627" s="770"/>
      <c r="DJ627" s="770"/>
      <c r="DK627" s="770"/>
      <c r="DL627" s="770"/>
      <c r="DM627" s="770"/>
      <c r="DN627" s="770"/>
      <c r="DO627" s="770"/>
      <c r="DP627" s="770"/>
      <c r="DQ627" s="770"/>
      <c r="DR627" s="770"/>
      <c r="DS627" s="770"/>
      <c r="DT627" s="770"/>
      <c r="DU627" s="770"/>
      <c r="DV627" s="770"/>
      <c r="DW627" s="770"/>
      <c r="DX627" s="770"/>
      <c r="DY627" s="770"/>
      <c r="DZ627" s="770"/>
      <c r="EA627" s="770"/>
      <c r="EB627" s="770"/>
      <c r="EC627" s="770"/>
      <c r="ED627" s="770"/>
      <c r="EE627" s="770"/>
      <c r="EF627" s="770"/>
      <c r="EG627" s="770"/>
      <c r="EH627" s="770"/>
      <c r="EI627" s="770"/>
      <c r="EJ627" s="770"/>
      <c r="EL627" s="1161"/>
    </row>
    <row r="628" spans="4:142">
      <c r="D628" s="765" t="s">
        <v>611</v>
      </c>
      <c r="AW628" s="779">
        <f>BO619</f>
        <v>-2050</v>
      </c>
      <c r="AX628" s="779">
        <f>BP619</f>
        <v>-175</v>
      </c>
      <c r="AY628" s="779">
        <f t="shared" ref="AY628:BD628" si="6861">BQ619</f>
        <v>0</v>
      </c>
      <c r="AZ628" s="779">
        <f t="shared" si="6861"/>
        <v>0</v>
      </c>
      <c r="BA628" s="779">
        <f t="shared" si="6861"/>
        <v>0</v>
      </c>
      <c r="BB628" s="779">
        <f t="shared" si="6861"/>
        <v>0</v>
      </c>
      <c r="BC628" s="779">
        <f t="shared" si="6861"/>
        <v>0</v>
      </c>
      <c r="BD628" s="779">
        <f t="shared" si="6861"/>
        <v>-259.73500000000001</v>
      </c>
      <c r="BE628" s="779">
        <f>BW619</f>
        <v>-2484.7350000000001</v>
      </c>
      <c r="CR628" s="770"/>
      <c r="CS628" s="770"/>
      <c r="CT628" s="770"/>
      <c r="CU628" s="770"/>
      <c r="CV628" s="770"/>
      <c r="CW628" s="770"/>
      <c r="CX628" s="770"/>
      <c r="CY628" s="770"/>
      <c r="CZ628" s="770"/>
      <c r="DA628" s="770"/>
      <c r="DB628" s="770"/>
      <c r="DC628" s="770"/>
      <c r="DD628" s="770"/>
      <c r="DE628" s="770"/>
      <c r="DF628" s="770"/>
      <c r="DG628" s="770"/>
      <c r="DH628" s="770"/>
      <c r="DI628" s="770"/>
      <c r="DJ628" s="770"/>
      <c r="DK628" s="770"/>
      <c r="DL628" s="770"/>
      <c r="DM628" s="770"/>
      <c r="DN628" s="770"/>
      <c r="DO628" s="770"/>
      <c r="DP628" s="770"/>
      <c r="DQ628" s="770"/>
      <c r="DR628" s="770"/>
      <c r="DS628" s="770"/>
      <c r="DT628" s="770"/>
      <c r="DU628" s="770"/>
      <c r="DV628" s="770"/>
      <c r="DW628" s="770"/>
      <c r="DX628" s="770"/>
      <c r="DY628" s="770"/>
      <c r="DZ628" s="770"/>
      <c r="EA628" s="770"/>
      <c r="EB628" s="770"/>
      <c r="EC628" s="770"/>
      <c r="ED628" s="770"/>
      <c r="EE628" s="770"/>
      <c r="EF628" s="770"/>
      <c r="EG628" s="770"/>
      <c r="EH628" s="770"/>
      <c r="EI628" s="770"/>
      <c r="EJ628" s="770"/>
      <c r="EL628" s="1161"/>
    </row>
    <row r="629" spans="4:142">
      <c r="D629" s="765" t="s">
        <v>299</v>
      </c>
      <c r="AW629" s="779">
        <f>+BX619</f>
        <v>0</v>
      </c>
      <c r="AX629" s="779">
        <f>+BY619</f>
        <v>0</v>
      </c>
      <c r="AY629" s="779">
        <f>+BH619</f>
        <v>0</v>
      </c>
      <c r="AZ629" s="779">
        <f>+BZ619</f>
        <v>0</v>
      </c>
      <c r="BA629" s="779">
        <f>+CB619</f>
        <v>0</v>
      </c>
      <c r="BB629" s="779">
        <f>+CC619</f>
        <v>0</v>
      </c>
      <c r="BC629" s="779">
        <f>+CD619</f>
        <v>0</v>
      </c>
      <c r="BD629" s="779">
        <f>+CE619</f>
        <v>0</v>
      </c>
      <c r="BE629" s="1094">
        <f>+CF619</f>
        <v>0</v>
      </c>
      <c r="CR629" s="770"/>
      <c r="CS629" s="770"/>
      <c r="CT629" s="770"/>
      <c r="CU629" s="770"/>
      <c r="CV629" s="770"/>
      <c r="CW629" s="770"/>
      <c r="CX629" s="770"/>
      <c r="CY629" s="770"/>
      <c r="CZ629" s="770"/>
      <c r="DA629" s="770"/>
      <c r="DB629" s="770"/>
      <c r="DC629" s="770"/>
      <c r="DD629" s="770"/>
      <c r="DE629" s="770"/>
      <c r="DF629" s="770"/>
      <c r="DG629" s="770"/>
      <c r="DH629" s="770"/>
      <c r="DI629" s="770"/>
      <c r="DJ629" s="770"/>
      <c r="DK629" s="770"/>
      <c r="DL629" s="770"/>
      <c r="DM629" s="770"/>
      <c r="DN629" s="770"/>
      <c r="DO629" s="770"/>
      <c r="DP629" s="770"/>
      <c r="DQ629" s="770"/>
      <c r="DR629" s="770"/>
      <c r="DS629" s="770"/>
      <c r="DT629" s="770"/>
      <c r="DU629" s="770"/>
      <c r="DV629" s="770"/>
      <c r="DW629" s="770"/>
      <c r="DX629" s="770"/>
      <c r="DY629" s="770"/>
      <c r="DZ629" s="770"/>
      <c r="EA629" s="770"/>
      <c r="EB629" s="770"/>
      <c r="EC629" s="770"/>
      <c r="ED629" s="770"/>
      <c r="EE629" s="770"/>
      <c r="EF629" s="770"/>
      <c r="EG629" s="770"/>
      <c r="EH629" s="770"/>
      <c r="EI629" s="770"/>
      <c r="EJ629" s="770"/>
      <c r="EL629" s="1161"/>
    </row>
    <row r="630" spans="4:142" ht="10.8" thickBot="1">
      <c r="D630" s="765" t="s">
        <v>344</v>
      </c>
      <c r="CR630" s="770"/>
      <c r="CS630" s="770"/>
      <c r="CT630" s="770"/>
      <c r="CU630" s="770"/>
      <c r="CV630" s="770"/>
      <c r="CW630" s="770"/>
      <c r="CX630" s="770"/>
      <c r="CY630" s="770"/>
      <c r="CZ630" s="770"/>
      <c r="DA630" s="770"/>
      <c r="DB630" s="770"/>
      <c r="DC630" s="770"/>
      <c r="DD630" s="770"/>
      <c r="DE630" s="770"/>
      <c r="DF630" s="770"/>
      <c r="DG630" s="770"/>
      <c r="DH630" s="770"/>
      <c r="DI630" s="770"/>
      <c r="DJ630" s="770"/>
      <c r="DK630" s="770"/>
      <c r="DL630" s="770"/>
      <c r="DM630" s="770"/>
      <c r="DN630" s="770"/>
      <c r="DO630" s="770"/>
      <c r="DP630" s="770"/>
      <c r="DQ630" s="770"/>
      <c r="DR630" s="770"/>
      <c r="DS630" s="770"/>
      <c r="DT630" s="770"/>
      <c r="DU630" s="770"/>
      <c r="DV630" s="770"/>
      <c r="DW630" s="770"/>
      <c r="DX630" s="770"/>
      <c r="DY630" s="770"/>
      <c r="DZ630" s="770"/>
      <c r="EA630" s="770"/>
      <c r="EB630" s="770"/>
      <c r="EC630" s="770"/>
      <c r="ED630" s="770"/>
      <c r="EE630" s="770"/>
      <c r="EF630" s="770"/>
      <c r="EG630" s="770"/>
      <c r="EH630" s="770"/>
      <c r="EI630" s="770"/>
      <c r="EJ630" s="770"/>
      <c r="EL630" s="1161"/>
    </row>
    <row r="631" spans="4:142" ht="13.8" thickBot="1">
      <c r="D631" s="1098" t="s">
        <v>298</v>
      </c>
      <c r="E631" s="1097"/>
      <c r="F631" s="1099"/>
      <c r="G631" s="1099"/>
      <c r="H631" s="1099"/>
      <c r="I631" s="1099"/>
      <c r="J631" s="1100"/>
      <c r="K631" s="1100"/>
      <c r="L631" s="1100"/>
      <c r="M631" s="1100"/>
      <c r="N631" s="1100"/>
      <c r="O631" s="1100"/>
      <c r="P631" s="1099"/>
      <c r="Q631" s="1099"/>
      <c r="R631" s="1099"/>
      <c r="S631" s="1099"/>
      <c r="T631" s="1099"/>
      <c r="U631" s="1099"/>
      <c r="V631" s="1099"/>
      <c r="W631" s="1099"/>
      <c r="X631" s="1099"/>
      <c r="Y631" s="1099"/>
      <c r="Z631" s="1099"/>
      <c r="AA631" s="1099"/>
      <c r="AB631" s="1099"/>
      <c r="AC631" s="1099"/>
      <c r="AD631" s="1099"/>
      <c r="AE631" s="1099"/>
      <c r="AF631" s="1099"/>
      <c r="AG631" s="887"/>
      <c r="AH631" s="887"/>
      <c r="AI631" s="887"/>
      <c r="AJ631" s="887"/>
      <c r="AK631" s="1099"/>
      <c r="AL631" s="1099"/>
      <c r="AM631" s="1099"/>
      <c r="AN631" s="1099"/>
      <c r="AO631" s="1099"/>
      <c r="AP631" s="1099"/>
      <c r="AQ631" s="1099"/>
      <c r="AR631" s="1099"/>
      <c r="AS631" s="1099"/>
      <c r="AT631" s="1099"/>
      <c r="AU631" s="1099"/>
      <c r="AV631" s="1097"/>
      <c r="AW631" s="1102">
        <f>SUM(AW626:AW630)</f>
        <v>0</v>
      </c>
      <c r="AX631" s="1103">
        <f>SUM(AX626:AX630)</f>
        <v>0</v>
      </c>
      <c r="AY631" s="1103">
        <f t="shared" ref="AY631:BD631" si="6862">SUM(AY626:AY630)</f>
        <v>0</v>
      </c>
      <c r="AZ631" s="1103">
        <f t="shared" si="6862"/>
        <v>0</v>
      </c>
      <c r="BA631" s="1103">
        <f t="shared" si="6862"/>
        <v>0</v>
      </c>
      <c r="BB631" s="1103">
        <f t="shared" si="6862"/>
        <v>0</v>
      </c>
      <c r="BC631" s="1103">
        <f t="shared" si="6862"/>
        <v>0</v>
      </c>
      <c r="BD631" s="1103">
        <f t="shared" si="6862"/>
        <v>2.2737367544323206E-13</v>
      </c>
      <c r="BE631" s="1104">
        <f>SUM(BE626:BE630)</f>
        <v>4.0927261579781771E-12</v>
      </c>
      <c r="BF631" s="770"/>
      <c r="BG631" s="770"/>
      <c r="BH631" s="770"/>
      <c r="BI631" s="770"/>
      <c r="BJ631" s="770"/>
      <c r="BK631" s="770"/>
      <c r="BL631" s="770"/>
      <c r="BM631" s="770"/>
      <c r="BN631" s="770"/>
      <c r="BO631" s="770"/>
      <c r="BP631" s="770"/>
      <c r="BQ631" s="770"/>
      <c r="BR631" s="770"/>
      <c r="BS631" s="770"/>
      <c r="BT631" s="770"/>
      <c r="BU631" s="770"/>
      <c r="BV631" s="770"/>
      <c r="BW631" s="770"/>
      <c r="BX631" s="770"/>
      <c r="BY631" s="770"/>
      <c r="BZ631" s="770"/>
      <c r="CA631" s="770"/>
      <c r="CB631" s="770"/>
      <c r="CC631" s="770"/>
      <c r="CD631" s="770"/>
      <c r="CE631" s="770"/>
      <c r="CF631" s="770"/>
      <c r="CG631" s="770"/>
      <c r="CH631" s="770"/>
      <c r="CI631" s="770"/>
      <c r="CJ631" s="770"/>
      <c r="CK631" s="770"/>
      <c r="CL631" s="770"/>
      <c r="CM631" s="770"/>
      <c r="CN631" s="770"/>
      <c r="CO631" s="770"/>
      <c r="CR631" s="770"/>
      <c r="CS631" s="770"/>
      <c r="CT631" s="770"/>
      <c r="CU631" s="770"/>
      <c r="CV631" s="770"/>
      <c r="CW631" s="770"/>
      <c r="CX631" s="770"/>
      <c r="CY631" s="770"/>
      <c r="CZ631" s="770"/>
      <c r="DA631" s="770"/>
      <c r="DB631" s="770"/>
      <c r="DC631" s="770"/>
      <c r="DD631" s="770"/>
      <c r="DE631" s="770"/>
      <c r="DF631" s="770"/>
      <c r="DG631" s="770"/>
      <c r="DH631" s="770"/>
      <c r="DI631" s="770"/>
      <c r="DJ631" s="770"/>
      <c r="DK631" s="770"/>
      <c r="DL631" s="770"/>
      <c r="DM631" s="770"/>
      <c r="DN631" s="770"/>
      <c r="DO631" s="770"/>
      <c r="DP631" s="770"/>
      <c r="DQ631" s="770"/>
      <c r="DR631" s="770"/>
      <c r="DS631" s="770"/>
      <c r="DT631" s="770"/>
      <c r="DU631" s="770"/>
      <c r="DV631" s="770"/>
      <c r="DW631" s="770"/>
      <c r="DX631" s="770"/>
      <c r="DY631" s="770"/>
      <c r="DZ631" s="770"/>
      <c r="EA631" s="770"/>
      <c r="EB631" s="770"/>
      <c r="EC631" s="770"/>
      <c r="ED631" s="770"/>
      <c r="EE631" s="770"/>
      <c r="EF631" s="770"/>
      <c r="EG631" s="770"/>
      <c r="EH631" s="770"/>
      <c r="EI631" s="770"/>
      <c r="EJ631" s="770"/>
      <c r="EL631" s="1161"/>
    </row>
    <row r="632" spans="4:142">
      <c r="AU632" s="770" t="s">
        <v>20</v>
      </c>
      <c r="AW632" s="1105">
        <f>AW619-AW626</f>
        <v>0</v>
      </c>
      <c r="AX632" s="779">
        <f t="shared" ref="AX632:BE632" si="6863">AX619-AX626</f>
        <v>0</v>
      </c>
      <c r="AY632" s="779">
        <f t="shared" si="6863"/>
        <v>0</v>
      </c>
      <c r="AZ632" s="779">
        <f t="shared" si="6863"/>
        <v>0</v>
      </c>
      <c r="BA632" s="779">
        <f t="shared" si="6863"/>
        <v>0</v>
      </c>
      <c r="BB632" s="779">
        <f t="shared" si="6863"/>
        <v>0</v>
      </c>
      <c r="BC632" s="779">
        <f t="shared" si="6863"/>
        <v>0</v>
      </c>
      <c r="BD632" s="779">
        <f t="shared" si="6863"/>
        <v>0</v>
      </c>
      <c r="BE632" s="1106">
        <f t="shared" si="6863"/>
        <v>0</v>
      </c>
      <c r="BF632" s="770"/>
      <c r="BG632" s="770"/>
      <c r="BH632" s="770"/>
      <c r="BI632" s="770"/>
      <c r="BJ632" s="770"/>
      <c r="BK632" s="770"/>
      <c r="BL632" s="770"/>
      <c r="BM632" s="770"/>
      <c r="BN632" s="770"/>
      <c r="BO632" s="770"/>
      <c r="BP632" s="770"/>
      <c r="BQ632" s="770"/>
      <c r="BR632" s="770"/>
      <c r="BS632" s="770"/>
      <c r="BT632" s="770"/>
      <c r="BU632" s="770"/>
      <c r="BV632" s="770"/>
      <c r="BW632" s="770"/>
      <c r="BX632" s="770"/>
      <c r="BY632" s="770"/>
      <c r="BZ632" s="770"/>
      <c r="CA632" s="770"/>
      <c r="CB632" s="770"/>
      <c r="CC632" s="770"/>
      <c r="CD632" s="770"/>
      <c r="CE632" s="770"/>
      <c r="CF632" s="770"/>
      <c r="CG632" s="770"/>
      <c r="CH632" s="770"/>
      <c r="CI632" s="770"/>
      <c r="CJ632" s="770"/>
      <c r="CK632" s="770"/>
      <c r="CL632" s="770"/>
      <c r="CM632" s="770"/>
      <c r="CN632" s="770"/>
      <c r="CO632" s="770"/>
      <c r="CR632" s="770"/>
      <c r="CS632" s="770"/>
      <c r="CT632" s="770"/>
      <c r="CU632" s="770"/>
      <c r="CV632" s="770"/>
      <c r="CW632" s="770"/>
      <c r="CX632" s="770"/>
      <c r="CY632" s="770"/>
      <c r="CZ632" s="770"/>
      <c r="DA632" s="770"/>
      <c r="DB632" s="770"/>
      <c r="DC632" s="770"/>
      <c r="DD632" s="770"/>
      <c r="DE632" s="770"/>
      <c r="DF632" s="770"/>
      <c r="DG632" s="770"/>
      <c r="DH632" s="770"/>
      <c r="DI632" s="770"/>
      <c r="DJ632" s="770"/>
      <c r="DK632" s="770"/>
      <c r="DL632" s="770"/>
      <c r="DM632" s="770"/>
      <c r="DN632" s="770"/>
      <c r="DO632" s="770"/>
      <c r="DP632" s="770"/>
      <c r="DQ632" s="770"/>
      <c r="DR632" s="770"/>
      <c r="DS632" s="770"/>
      <c r="DT632" s="770"/>
      <c r="DU632" s="770"/>
      <c r="DV632" s="770"/>
      <c r="DW632" s="770"/>
      <c r="DX632" s="770"/>
      <c r="DY632" s="770"/>
      <c r="DZ632" s="770"/>
      <c r="EA632" s="770"/>
      <c r="EB632" s="770"/>
      <c r="EC632" s="770"/>
      <c r="ED632" s="770"/>
      <c r="EE632" s="770"/>
      <c r="EF632" s="770"/>
      <c r="EG632" s="770"/>
      <c r="EH632" s="770"/>
      <c r="EI632" s="770"/>
      <c r="EJ632" s="770"/>
      <c r="EL632" s="1161"/>
    </row>
    <row r="633" spans="4:142">
      <c r="AW633" s="1107" t="str">
        <f>IF(AW632&lt;&gt;0,"ERROR VERIFICAR TRASLADO DE DATOS DE DISTRIBUCIÓN A CUADRO","")</f>
        <v/>
      </c>
      <c r="AX633" s="1108" t="str">
        <f t="shared" ref="AX633:BE633" si="6864">IF(AX632&lt;&gt;0,"ERROR VERIFICAR TRASLADO DE DATOS DE DISTRIBUCIÓN A CUADRO","")</f>
        <v/>
      </c>
      <c r="AY633" s="1108" t="str">
        <f t="shared" si="6864"/>
        <v/>
      </c>
      <c r="AZ633" s="1108" t="str">
        <f t="shared" si="6864"/>
        <v/>
      </c>
      <c r="BA633" s="1108" t="str">
        <f t="shared" si="6864"/>
        <v/>
      </c>
      <c r="BB633" s="1108" t="str">
        <f t="shared" si="6864"/>
        <v/>
      </c>
      <c r="BC633" s="1108" t="str">
        <f t="shared" si="6864"/>
        <v/>
      </c>
      <c r="BD633" s="1108" t="str">
        <f t="shared" si="6864"/>
        <v/>
      </c>
      <c r="BE633" s="1109" t="str">
        <f t="shared" si="6864"/>
        <v/>
      </c>
    </row>
    <row r="634" spans="4:142">
      <c r="AU634" s="770" t="s">
        <v>16</v>
      </c>
      <c r="AW634" s="1110">
        <f>AW627-BF619</f>
        <v>0</v>
      </c>
      <c r="AX634" s="1111">
        <f t="shared" ref="AX634:BE634" si="6865">AX627-BG619</f>
        <v>0</v>
      </c>
      <c r="AY634" s="1111">
        <f t="shared" si="6865"/>
        <v>0</v>
      </c>
      <c r="AZ634" s="1111">
        <f t="shared" si="6865"/>
        <v>0</v>
      </c>
      <c r="BA634" s="1111">
        <f t="shared" si="6865"/>
        <v>0</v>
      </c>
      <c r="BB634" s="1111">
        <f t="shared" si="6865"/>
        <v>0</v>
      </c>
      <c r="BC634" s="1111">
        <f t="shared" si="6865"/>
        <v>0</v>
      </c>
      <c r="BD634" s="1111">
        <f t="shared" si="6865"/>
        <v>0</v>
      </c>
      <c r="BE634" s="1112">
        <f t="shared" si="6865"/>
        <v>0</v>
      </c>
    </row>
    <row r="635" spans="4:142">
      <c r="AW635" s="1107" t="str">
        <f>IF(AW634&lt;&gt;0,"ERROR VERIFICAR TRASLADO DE DATOS DE DISTRIBUCIÓN A CUADRO","")</f>
        <v/>
      </c>
      <c r="AX635" s="1108" t="str">
        <f t="shared" ref="AX635:BE635" si="6866">IF(AX634&lt;&gt;0,"ERROR VERIFICAR TRASLADO DE DATOS DE DISTRIBUCIÓN A CUADRO","")</f>
        <v/>
      </c>
      <c r="AY635" s="1108" t="str">
        <f t="shared" si="6866"/>
        <v/>
      </c>
      <c r="AZ635" s="1108" t="str">
        <f t="shared" si="6866"/>
        <v/>
      </c>
      <c r="BA635" s="1108" t="str">
        <f t="shared" si="6866"/>
        <v/>
      </c>
      <c r="BB635" s="1108" t="str">
        <f t="shared" si="6866"/>
        <v/>
      </c>
      <c r="BC635" s="1108" t="str">
        <f t="shared" si="6866"/>
        <v/>
      </c>
      <c r="BD635" s="1108" t="str">
        <f t="shared" si="6866"/>
        <v/>
      </c>
      <c r="BE635" s="1109" t="str">
        <f t="shared" si="6866"/>
        <v/>
      </c>
    </row>
    <row r="636" spans="4:142">
      <c r="AU636" s="770" t="s">
        <v>611</v>
      </c>
      <c r="AW636" s="1110">
        <f>AW628-BO619</f>
        <v>0</v>
      </c>
      <c r="AX636" s="1111">
        <f t="shared" ref="AX636:BD636" si="6867">AX628-BP619</f>
        <v>0</v>
      </c>
      <c r="AY636" s="1111">
        <f t="shared" si="6867"/>
        <v>0</v>
      </c>
      <c r="AZ636" s="1111">
        <f t="shared" si="6867"/>
        <v>0</v>
      </c>
      <c r="BA636" s="1111">
        <f t="shared" si="6867"/>
        <v>0</v>
      </c>
      <c r="BB636" s="1111">
        <f t="shared" si="6867"/>
        <v>0</v>
      </c>
      <c r="BC636" s="1111">
        <f t="shared" si="6867"/>
        <v>0</v>
      </c>
      <c r="BD636" s="1111">
        <f t="shared" si="6867"/>
        <v>0</v>
      </c>
      <c r="BE636" s="1112">
        <f>BE628-BW619</f>
        <v>0</v>
      </c>
    </row>
    <row r="637" spans="4:142">
      <c r="AW637" s="1107" t="str">
        <f>IF(AW636&lt;&gt;0,"ERROR VERIFICAR TRASLADO DE DATOS DE DISTRIBUCIÓN A CUADRO","")</f>
        <v/>
      </c>
      <c r="AX637" s="1108" t="str">
        <f t="shared" ref="AX637:BD637" si="6868">IF(AX636&lt;&gt;0,"ERROR VERIFICAR TRASLADO DE DATOS DE DISTRIBUCIÓN A CUADRO","")</f>
        <v/>
      </c>
      <c r="AY637" s="1108" t="str">
        <f t="shared" si="6868"/>
        <v/>
      </c>
      <c r="AZ637" s="1108" t="str">
        <f t="shared" si="6868"/>
        <v/>
      </c>
      <c r="BA637" s="1108" t="str">
        <f t="shared" si="6868"/>
        <v/>
      </c>
      <c r="BB637" s="1108" t="str">
        <f t="shared" si="6868"/>
        <v/>
      </c>
      <c r="BC637" s="1108" t="str">
        <f t="shared" si="6868"/>
        <v/>
      </c>
      <c r="BD637" s="1108" t="str">
        <f t="shared" si="6868"/>
        <v/>
      </c>
      <c r="BE637" s="1109" t="str">
        <f>IF(BE636&lt;&gt;0,"ERROR VERIFICAR TRASLADO DE DATOS DE DISTRIBUCIÓN A CUADRO","")</f>
        <v/>
      </c>
    </row>
    <row r="638" spans="4:142">
      <c r="AU638" s="770" t="s">
        <v>299</v>
      </c>
      <c r="AW638" s="1110"/>
      <c r="AX638" s="1111"/>
      <c r="AY638" s="1111"/>
      <c r="AZ638" s="1111"/>
      <c r="BA638" s="1111"/>
      <c r="BB638" s="1111"/>
      <c r="BC638" s="1111"/>
      <c r="BD638" s="1111"/>
      <c r="BE638" s="1112"/>
    </row>
    <row r="639" spans="4:142">
      <c r="AW639" s="1107"/>
      <c r="AX639" s="1108"/>
      <c r="AY639" s="1108"/>
      <c r="AZ639" s="1108"/>
      <c r="BA639" s="1108"/>
      <c r="BB639" s="1108"/>
      <c r="BC639" s="1108"/>
      <c r="BD639" s="1108"/>
      <c r="BE639" s="1109"/>
    </row>
    <row r="640" spans="4:142">
      <c r="AU640" s="770" t="s">
        <v>344</v>
      </c>
      <c r="AW640" s="1110"/>
      <c r="AX640" s="1111"/>
      <c r="AY640" s="1111"/>
      <c r="AZ640" s="1111"/>
      <c r="BA640" s="1111"/>
      <c r="BB640" s="1111"/>
      <c r="BC640" s="1111"/>
      <c r="BD640" s="1111"/>
      <c r="BE640" s="1112"/>
    </row>
    <row r="641" spans="49:142">
      <c r="AW641" s="1107"/>
      <c r="AX641" s="1108"/>
      <c r="AY641" s="1108"/>
      <c r="AZ641" s="1108"/>
      <c r="BA641" s="1108"/>
      <c r="BB641" s="1108"/>
      <c r="BC641" s="1108"/>
      <c r="BD641" s="1108"/>
      <c r="BE641" s="1109"/>
    </row>
    <row r="642" spans="49:142" ht="10.8" thickBot="1"/>
    <row r="643" spans="49:142">
      <c r="AZ643" s="1113" t="s">
        <v>612</v>
      </c>
      <c r="BA643" s="1114"/>
      <c r="BB643" s="1115"/>
    </row>
    <row r="644" spans="49:142" ht="13.8">
      <c r="AZ644" s="1116" t="str">
        <f>IF(BE626&gt;0,"Facturar desde PROQUIMA","")</f>
        <v/>
      </c>
      <c r="BB644" s="1117"/>
    </row>
    <row r="645" spans="49:142">
      <c r="AZ645" s="1118" t="str">
        <f>IF((BE627+BE628)&gt;0,"Facturar desde UNHESA","")</f>
        <v>Facturar desde UNHESA</v>
      </c>
      <c r="BB645" s="1117"/>
    </row>
    <row r="646" spans="49:142" ht="13.8">
      <c r="AZ646" s="1116" t="str">
        <f>IF(BE629&gt;0,"Facturar desde ECONACIONAL","")</f>
        <v/>
      </c>
      <c r="BB646" s="1117"/>
    </row>
    <row r="647" spans="49:142" ht="14.4" thickBot="1">
      <c r="AZ647" s="1119" t="str">
        <f>IF(BE630&gt;0,"Facturar desde ECOMEZCLAS","")</f>
        <v/>
      </c>
      <c r="BA647" s="1120"/>
      <c r="BB647" s="1121"/>
    </row>
    <row r="648" spans="49:142" ht="11.4">
      <c r="BJ648" s="1122" t="str">
        <f>+AZ649</f>
        <v>FACTURAR CON FECHA  ABRIL  SERVICIOS DE RRHH DE ABRIL  2026 DE PROQUIMA a UNHESA</v>
      </c>
      <c r="BK648" s="1123"/>
      <c r="BL648" s="1123"/>
      <c r="BM648" s="1123"/>
      <c r="BN648" s="1124"/>
      <c r="BO648" s="1123"/>
      <c r="BP648" s="770"/>
      <c r="BQ648" s="770"/>
    </row>
    <row r="649" spans="49:142" ht="13.8">
      <c r="AZ649" s="1122" t="s">
        <v>941</v>
      </c>
      <c r="BA649" s="1123"/>
      <c r="BB649" s="1123"/>
      <c r="BC649" s="1123"/>
      <c r="BD649" s="1124"/>
      <c r="BE649" s="1123"/>
      <c r="BF649" s="770"/>
      <c r="BG649" s="770"/>
      <c r="BH649" s="1150">
        <f>+BE626-BE629</f>
        <v>0</v>
      </c>
      <c r="BI649" s="770"/>
      <c r="BJ649" s="1062"/>
      <c r="BK649" s="1055"/>
      <c r="BL649" s="1055"/>
      <c r="BM649" s="1055"/>
      <c r="BN649" s="1055"/>
      <c r="BO649" s="1055"/>
      <c r="BP649" s="770"/>
      <c r="BQ649" s="770"/>
      <c r="BR649" s="770"/>
      <c r="BS649" s="770"/>
      <c r="BT649" s="770"/>
      <c r="BU649" s="770"/>
      <c r="BV649" s="770"/>
      <c r="BW649" s="770"/>
      <c r="BX649" s="770"/>
      <c r="BY649" s="770"/>
      <c r="BZ649" s="770"/>
      <c r="CA649" s="770"/>
      <c r="CB649" s="770"/>
      <c r="CC649" s="770"/>
      <c r="CD649" s="770"/>
      <c r="CE649" s="770"/>
      <c r="CF649" s="770"/>
      <c r="CG649" s="770"/>
      <c r="CH649" s="770"/>
      <c r="CI649" s="770"/>
      <c r="CJ649" s="770"/>
      <c r="CK649" s="770"/>
      <c r="CL649" s="770"/>
      <c r="CM649" s="770"/>
      <c r="CN649" s="770"/>
      <c r="CO649" s="770"/>
      <c r="CR649" s="770"/>
      <c r="CS649" s="770"/>
      <c r="CT649" s="770"/>
      <c r="CU649" s="770"/>
      <c r="CV649" s="770"/>
      <c r="CW649" s="770"/>
      <c r="CX649" s="770"/>
      <c r="CY649" s="770"/>
      <c r="CZ649" s="770"/>
      <c r="DA649" s="770"/>
      <c r="DB649" s="770"/>
      <c r="DC649" s="770"/>
      <c r="DD649" s="770"/>
      <c r="DE649" s="770"/>
      <c r="DF649" s="770"/>
      <c r="DG649" s="770"/>
      <c r="DH649" s="770"/>
      <c r="DI649" s="770"/>
      <c r="DJ649" s="770"/>
      <c r="DK649" s="770"/>
      <c r="DL649" s="770"/>
      <c r="DM649" s="770"/>
      <c r="DN649" s="770"/>
      <c r="DO649" s="770"/>
      <c r="DP649" s="770"/>
      <c r="DQ649" s="770"/>
      <c r="DR649" s="770"/>
      <c r="DS649" s="770"/>
      <c r="DT649" s="770"/>
      <c r="DU649" s="770"/>
      <c r="DV649" s="770"/>
      <c r="DW649" s="770"/>
      <c r="DX649" s="770"/>
      <c r="DY649" s="770"/>
      <c r="DZ649" s="770"/>
      <c r="EA649" s="770"/>
      <c r="EB649" s="770"/>
      <c r="EC649" s="770"/>
      <c r="ED649" s="770"/>
      <c r="EE649" s="770"/>
      <c r="EF649" s="770"/>
      <c r="EG649" s="770"/>
      <c r="EH649" s="770"/>
      <c r="EI649" s="770"/>
      <c r="EJ649" s="770"/>
      <c r="EL649" s="1161"/>
    </row>
    <row r="650" spans="49:142" ht="27.6" customHeight="1">
      <c r="AZ650" s="1062"/>
      <c r="BA650" s="1055"/>
      <c r="BB650" s="1055"/>
      <c r="BC650" s="1055"/>
      <c r="BD650" s="1055"/>
      <c r="BE650" s="1055"/>
      <c r="BF650" s="770"/>
      <c r="BG650" s="770"/>
      <c r="BH650" s="1151" t="e">
        <f>+BE626-BC661</f>
        <v>#REF!</v>
      </c>
      <c r="BI650" s="770"/>
      <c r="BJ650" s="1062"/>
      <c r="BK650" s="1055"/>
      <c r="BL650" s="1055"/>
      <c r="BM650" s="1125" t="s">
        <v>296</v>
      </c>
      <c r="BN650" s="1125" t="s">
        <v>297</v>
      </c>
      <c r="BO650" s="1125" t="s">
        <v>298</v>
      </c>
      <c r="BP650" s="770"/>
      <c r="BQ650" s="1126"/>
      <c r="BR650" s="770"/>
      <c r="BS650" s="770"/>
      <c r="BT650" s="770"/>
      <c r="BU650" s="770"/>
      <c r="BV650" s="770"/>
      <c r="BW650" s="770"/>
      <c r="BX650" s="770"/>
      <c r="BY650" s="770"/>
      <c r="BZ650" s="770"/>
      <c r="CA650" s="770"/>
      <c r="CB650" s="770"/>
      <c r="CC650" s="770"/>
      <c r="CD650" s="770"/>
      <c r="CE650" s="770"/>
      <c r="CF650" s="770"/>
      <c r="CG650" s="770"/>
      <c r="CH650" s="770"/>
      <c r="CI650" s="770"/>
      <c r="CJ650" s="770"/>
      <c r="CK650" s="770"/>
      <c r="CL650" s="770"/>
      <c r="CM650" s="770"/>
      <c r="CN650" s="770"/>
      <c r="CO650" s="770"/>
      <c r="CR650" s="770"/>
      <c r="CS650" s="770"/>
      <c r="CT650" s="770"/>
      <c r="CU650" s="770"/>
      <c r="CV650" s="770"/>
      <c r="CW650" s="770"/>
      <c r="CX650" s="770"/>
      <c r="CY650" s="770"/>
      <c r="CZ650" s="770"/>
      <c r="DA650" s="770"/>
      <c r="DB650" s="770"/>
      <c r="DC650" s="770"/>
      <c r="DD650" s="770"/>
      <c r="DE650" s="770"/>
      <c r="DF650" s="770"/>
      <c r="DG650" s="770"/>
      <c r="DH650" s="770"/>
      <c r="DI650" s="770"/>
      <c r="DJ650" s="770"/>
      <c r="DK650" s="770"/>
      <c r="DL650" s="770"/>
      <c r="DM650" s="770"/>
      <c r="DN650" s="770"/>
      <c r="DO650" s="770"/>
      <c r="DP650" s="770"/>
      <c r="DQ650" s="770"/>
      <c r="DR650" s="770"/>
      <c r="DS650" s="770"/>
      <c r="DT650" s="770"/>
      <c r="DU650" s="770"/>
      <c r="DV650" s="770"/>
      <c r="DW650" s="770"/>
      <c r="DX650" s="770"/>
      <c r="DY650" s="770"/>
      <c r="DZ650" s="770"/>
      <c r="EA650" s="770"/>
      <c r="EB650" s="770"/>
      <c r="EC650" s="770"/>
      <c r="ED650" s="770"/>
      <c r="EE650" s="770"/>
      <c r="EF650" s="770"/>
      <c r="EG650" s="770"/>
      <c r="EH650" s="770"/>
      <c r="EI650" s="770"/>
      <c r="EJ650" s="770"/>
      <c r="EL650" s="1161"/>
    </row>
    <row r="651" spans="49:142" ht="13.8">
      <c r="AZ651" s="1062"/>
      <c r="BA651" s="1055"/>
      <c r="BB651" s="1055"/>
      <c r="BC651" s="1125" t="s">
        <v>296</v>
      </c>
      <c r="BD651" s="1125" t="s">
        <v>297</v>
      </c>
      <c r="BE651" s="1125" t="s">
        <v>298</v>
      </c>
      <c r="BF651" s="770"/>
      <c r="BG651" s="1126"/>
      <c r="BH651" s="1152"/>
      <c r="BI651" s="770"/>
      <c r="BJ651" s="1050"/>
      <c r="BK651" s="1050"/>
      <c r="BL651" s="1049"/>
      <c r="BM651" s="1127">
        <f>+BC654</f>
        <v>0</v>
      </c>
      <c r="BN651" s="1127">
        <f>+BM651*0.12</f>
        <v>0</v>
      </c>
      <c r="BO651" s="1127">
        <f>+BM651+BN651</f>
        <v>0</v>
      </c>
      <c r="BP651" s="770"/>
      <c r="BQ651" s="770"/>
      <c r="BR651" s="770"/>
      <c r="BS651" s="770"/>
      <c r="BT651" s="770"/>
      <c r="BU651" s="770"/>
      <c r="BV651" s="770"/>
      <c r="BW651" s="770"/>
      <c r="BX651" s="770"/>
      <c r="BY651" s="770"/>
      <c r="BZ651" s="770"/>
      <c r="CA651" s="770"/>
      <c r="CB651" s="770"/>
      <c r="CC651" s="770"/>
      <c r="CD651" s="770"/>
      <c r="CE651" s="770"/>
      <c r="CF651" s="770"/>
      <c r="CG651" s="770"/>
      <c r="CH651" s="770"/>
      <c r="CI651" s="770"/>
      <c r="CJ651" s="770"/>
      <c r="CK651" s="770"/>
      <c r="CL651" s="770"/>
      <c r="CM651" s="770"/>
      <c r="CN651" s="770"/>
      <c r="CO651" s="770"/>
      <c r="CR651" s="770"/>
      <c r="CS651" s="770"/>
      <c r="CT651" s="770"/>
      <c r="CU651" s="770"/>
      <c r="CV651" s="770"/>
      <c r="CW651" s="770"/>
      <c r="CX651" s="770"/>
      <c r="CY651" s="770"/>
      <c r="CZ651" s="770"/>
      <c r="DA651" s="770"/>
      <c r="DB651" s="770"/>
      <c r="DC651" s="770"/>
      <c r="DD651" s="770"/>
      <c r="DE651" s="770"/>
      <c r="DF651" s="770"/>
      <c r="DG651" s="770"/>
      <c r="DH651" s="770"/>
      <c r="DI651" s="770"/>
      <c r="DJ651" s="770"/>
      <c r="DK651" s="770"/>
      <c r="DL651" s="770"/>
      <c r="DM651" s="770"/>
      <c r="DN651" s="770"/>
      <c r="DO651" s="770"/>
      <c r="DP651" s="770"/>
      <c r="DQ651" s="770"/>
      <c r="DR651" s="770"/>
      <c r="DS651" s="770"/>
      <c r="DT651" s="770"/>
      <c r="DU651" s="770"/>
      <c r="DV651" s="770"/>
      <c r="DW651" s="770"/>
      <c r="DX651" s="770"/>
      <c r="DY651" s="770"/>
      <c r="DZ651" s="770"/>
      <c r="EA651" s="770"/>
      <c r="EB651" s="770"/>
      <c r="EC651" s="770"/>
      <c r="ED651" s="770"/>
      <c r="EE651" s="770"/>
      <c r="EF651" s="770"/>
      <c r="EG651" s="770"/>
      <c r="EH651" s="770"/>
      <c r="EI651" s="770"/>
      <c r="EJ651" s="770"/>
      <c r="EL651" s="1161"/>
    </row>
    <row r="652" spans="49:142" ht="13.8" hidden="1">
      <c r="AZ652" s="1050"/>
      <c r="BA652" s="1050"/>
      <c r="BB652" s="1049"/>
      <c r="BC652" s="1127"/>
      <c r="BD652" s="1127"/>
      <c r="BE652" s="1127"/>
      <c r="BF652" s="770"/>
      <c r="BG652" s="770"/>
      <c r="BH652" s="1152"/>
      <c r="BI652" s="770"/>
      <c r="BJ652" s="1050" t="s">
        <v>299</v>
      </c>
      <c r="BK652" s="1050"/>
      <c r="BL652" s="1049"/>
      <c r="BM652" s="1127">
        <f>-BO628</f>
        <v>0</v>
      </c>
      <c r="BN652" s="1127">
        <f>+BM652*0.12</f>
        <v>0</v>
      </c>
      <c r="BO652" s="1127">
        <f>+BM652+BN652</f>
        <v>0</v>
      </c>
      <c r="BP652" s="770"/>
      <c r="BQ652" s="770"/>
      <c r="BR652" s="770"/>
      <c r="BS652" s="770"/>
      <c r="BT652" s="770"/>
      <c r="BU652" s="770"/>
      <c r="BV652" s="770"/>
      <c r="BW652" s="770"/>
      <c r="BX652" s="770"/>
      <c r="BY652" s="770"/>
      <c r="BZ652" s="770"/>
      <c r="CA652" s="770"/>
      <c r="CB652" s="770"/>
      <c r="CC652" s="770"/>
      <c r="CD652" s="770"/>
      <c r="CE652" s="770"/>
      <c r="CF652" s="770"/>
      <c r="CG652" s="770"/>
      <c r="CH652" s="770"/>
      <c r="CI652" s="770"/>
      <c r="CJ652" s="770"/>
      <c r="CK652" s="770"/>
      <c r="CL652" s="770"/>
      <c r="CM652" s="770"/>
      <c r="CN652" s="770"/>
      <c r="CO652" s="770"/>
      <c r="CR652" s="770"/>
      <c r="CS652" s="770"/>
      <c r="CT652" s="770"/>
      <c r="CU652" s="770"/>
      <c r="CV652" s="770"/>
      <c r="CW652" s="770"/>
      <c r="CX652" s="770"/>
      <c r="CY652" s="770"/>
      <c r="CZ652" s="770"/>
      <c r="DA652" s="770"/>
      <c r="DB652" s="770"/>
      <c r="DC652" s="770"/>
      <c r="DD652" s="770"/>
      <c r="DE652" s="770"/>
      <c r="DF652" s="770"/>
      <c r="DG652" s="770"/>
      <c r="DH652" s="770"/>
      <c r="DI652" s="770"/>
      <c r="DJ652" s="770"/>
      <c r="DK652" s="770"/>
      <c r="DL652" s="770"/>
      <c r="DM652" s="770"/>
      <c r="DN652" s="770"/>
      <c r="DO652" s="770"/>
      <c r="DP652" s="770"/>
      <c r="DQ652" s="770"/>
      <c r="DR652" s="770"/>
      <c r="DS652" s="770"/>
      <c r="DT652" s="770"/>
      <c r="DU652" s="770"/>
      <c r="DV652" s="770"/>
      <c r="DW652" s="770"/>
      <c r="DX652" s="770"/>
      <c r="DY652" s="770"/>
      <c r="DZ652" s="770"/>
      <c r="EA652" s="770"/>
      <c r="EB652" s="770"/>
      <c r="EC652" s="770"/>
      <c r="ED652" s="770"/>
      <c r="EE652" s="770"/>
      <c r="EF652" s="770"/>
      <c r="EG652" s="770"/>
      <c r="EH652" s="770"/>
      <c r="EI652" s="770"/>
      <c r="EJ652" s="770"/>
      <c r="EL652" s="1161"/>
    </row>
    <row r="653" spans="49:142" ht="13.8" hidden="1">
      <c r="AZ653" s="1050" t="s">
        <v>299</v>
      </c>
      <c r="BA653" s="1050"/>
      <c r="BB653" s="1049"/>
      <c r="BC653" s="1127">
        <f>-BE629</f>
        <v>0</v>
      </c>
      <c r="BD653" s="1127">
        <f>+BC653*0.12</f>
        <v>0</v>
      </c>
      <c r="BE653" s="1127">
        <f>+BC653+BD653</f>
        <v>0</v>
      </c>
      <c r="BF653" s="770"/>
      <c r="BG653" s="770"/>
      <c r="BH653" s="1152"/>
      <c r="BI653" s="770"/>
      <c r="BJ653" s="1050"/>
      <c r="BK653" s="1050"/>
      <c r="BL653" s="1049"/>
      <c r="BM653" s="1127">
        <v>9796.06</v>
      </c>
      <c r="BN653" s="1127">
        <f>+BM653*0.12</f>
        <v>1175.5272</v>
      </c>
      <c r="BO653" s="1127">
        <f>+BM653+BN653</f>
        <v>10971.5872</v>
      </c>
      <c r="BP653" s="770"/>
      <c r="BQ653" s="1126"/>
      <c r="BR653" s="770"/>
      <c r="BS653" s="770"/>
      <c r="BT653" s="770"/>
      <c r="BU653" s="770"/>
      <c r="BV653" s="770"/>
      <c r="BW653" s="770"/>
      <c r="BX653" s="770"/>
      <c r="BY653" s="770"/>
      <c r="BZ653" s="770"/>
      <c r="CA653" s="770"/>
      <c r="CB653" s="770"/>
      <c r="CC653" s="770"/>
      <c r="CD653" s="770"/>
      <c r="CE653" s="770"/>
      <c r="CF653" s="770"/>
      <c r="CG653" s="770"/>
      <c r="CH653" s="770"/>
      <c r="CI653" s="770"/>
      <c r="CJ653" s="770"/>
      <c r="CK653" s="770"/>
      <c r="CL653" s="770"/>
      <c r="CM653" s="770"/>
      <c r="CN653" s="770"/>
      <c r="CO653" s="770"/>
      <c r="CR653" s="770"/>
      <c r="CS653" s="770"/>
      <c r="CT653" s="770"/>
      <c r="CU653" s="770"/>
      <c r="CV653" s="770"/>
      <c r="CW653" s="770"/>
      <c r="CX653" s="770"/>
      <c r="CY653" s="770"/>
      <c r="CZ653" s="770"/>
      <c r="DA653" s="770"/>
      <c r="DB653" s="770"/>
      <c r="DC653" s="770"/>
      <c r="DD653" s="770"/>
      <c r="DE653" s="770"/>
      <c r="DF653" s="770"/>
      <c r="DG653" s="770"/>
      <c r="DH653" s="770"/>
      <c r="DI653" s="770"/>
      <c r="DJ653" s="770"/>
      <c r="DK653" s="770"/>
      <c r="DL653" s="770"/>
      <c r="DM653" s="770"/>
      <c r="DN653" s="770"/>
      <c r="DO653" s="770"/>
      <c r="DP653" s="770"/>
      <c r="DQ653" s="770"/>
      <c r="DR653" s="770"/>
      <c r="DS653" s="770"/>
      <c r="DT653" s="770"/>
      <c r="DU653" s="770"/>
      <c r="DV653" s="770"/>
      <c r="DW653" s="770"/>
      <c r="DX653" s="770"/>
      <c r="DY653" s="770"/>
      <c r="DZ653" s="770"/>
      <c r="EA653" s="770"/>
      <c r="EB653" s="770"/>
      <c r="EC653" s="770"/>
      <c r="ED653" s="770"/>
      <c r="EE653" s="770"/>
      <c r="EF653" s="770"/>
      <c r="EG653" s="770"/>
      <c r="EH653" s="770"/>
      <c r="EI653" s="770"/>
      <c r="EJ653" s="770"/>
      <c r="EL653" s="1161"/>
    </row>
    <row r="654" spans="49:142" ht="13.8">
      <c r="AZ654" s="1050"/>
      <c r="BA654" s="1050"/>
      <c r="BB654" s="1049"/>
      <c r="BC654" s="1127">
        <f>+BH649</f>
        <v>0</v>
      </c>
      <c r="BD654" s="1127">
        <f>+BC654*0.12</f>
        <v>0</v>
      </c>
      <c r="BE654" s="1127">
        <f>+BC654+BD654</f>
        <v>0</v>
      </c>
      <c r="BF654" s="770"/>
      <c r="BG654" s="1126"/>
      <c r="BH654" s="1153"/>
      <c r="BI654" s="770"/>
      <c r="BJ654" s="1050"/>
      <c r="BK654" s="1050"/>
      <c r="BL654" s="1049"/>
      <c r="BM654" s="1076"/>
      <c r="BN654" s="1076"/>
      <c r="BO654" s="1076"/>
      <c r="BP654" s="770"/>
      <c r="BQ654" s="770"/>
      <c r="BR654" s="770"/>
      <c r="BS654" s="770"/>
      <c r="BT654" s="770"/>
      <c r="BU654" s="770"/>
      <c r="BV654" s="770"/>
      <c r="BW654" s="770"/>
      <c r="BX654" s="770"/>
      <c r="BY654" s="770"/>
      <c r="BZ654" s="770"/>
      <c r="CA654" s="770"/>
      <c r="CB654" s="770"/>
      <c r="CC654" s="770"/>
      <c r="CD654" s="770"/>
      <c r="CE654" s="770"/>
      <c r="CF654" s="770"/>
      <c r="CG654" s="770"/>
      <c r="CH654" s="770"/>
      <c r="CI654" s="770"/>
      <c r="CJ654" s="770"/>
      <c r="CK654" s="770"/>
      <c r="CL654" s="770"/>
      <c r="CM654" s="770"/>
      <c r="CN654" s="770"/>
      <c r="CO654" s="770"/>
      <c r="CR654" s="770"/>
      <c r="CS654" s="770"/>
      <c r="CT654" s="770"/>
      <c r="CU654" s="770"/>
      <c r="CV654" s="770"/>
      <c r="CW654" s="770"/>
      <c r="CX654" s="770"/>
      <c r="CY654" s="770"/>
      <c r="CZ654" s="770"/>
      <c r="DA654" s="770"/>
      <c r="DB654" s="770"/>
      <c r="DC654" s="770"/>
      <c r="DD654" s="770"/>
      <c r="DE654" s="770"/>
      <c r="DF654" s="770"/>
      <c r="DG654" s="770"/>
      <c r="DH654" s="770"/>
      <c r="DI654" s="770"/>
      <c r="DJ654" s="770"/>
      <c r="DK654" s="770"/>
      <c r="DL654" s="770"/>
      <c r="DM654" s="770"/>
      <c r="DN654" s="770"/>
      <c r="DO654" s="770"/>
      <c r="DP654" s="770"/>
      <c r="DQ654" s="770"/>
      <c r="DR654" s="770"/>
      <c r="DS654" s="770"/>
      <c r="DT654" s="770"/>
      <c r="DU654" s="770"/>
      <c r="DV654" s="770"/>
      <c r="DW654" s="770"/>
      <c r="DX654" s="770"/>
      <c r="DY654" s="770"/>
      <c r="DZ654" s="770"/>
      <c r="EA654" s="770"/>
      <c r="EB654" s="770"/>
      <c r="EC654" s="770"/>
      <c r="ED654" s="770"/>
      <c r="EE654" s="770"/>
      <c r="EF654" s="770"/>
      <c r="EG654" s="770"/>
      <c r="EH654" s="770"/>
      <c r="EI654" s="770"/>
      <c r="EJ654" s="770"/>
      <c r="EL654" s="1161"/>
    </row>
    <row r="655" spans="49:142" ht="13.8" hidden="1">
      <c r="AZ655" s="1050"/>
      <c r="BA655" s="1050"/>
      <c r="BB655" s="1049"/>
      <c r="BC655" s="1076"/>
      <c r="BD655" s="1076"/>
      <c r="BE655" s="1076"/>
      <c r="BF655" s="770"/>
      <c r="BG655" s="770"/>
      <c r="BH655" s="1152"/>
      <c r="BI655" s="770"/>
      <c r="BJ655" s="1122" t="str">
        <f>+AZ656</f>
        <v>FACTURAR CON FECHA DICIEMBRE SERVICIOS DE RRHH DE  DICIEMBRE 2024 DE PROQUIMA A CLEARTEC</v>
      </c>
      <c r="BN655" s="1076"/>
      <c r="BO655" s="1076"/>
      <c r="BR655" s="770"/>
      <c r="BS655" s="770"/>
      <c r="BT655" s="770"/>
      <c r="BU655" s="770"/>
      <c r="BV655" s="770"/>
      <c r="BW655" s="770"/>
      <c r="BX655" s="770"/>
      <c r="BY655" s="770"/>
      <c r="BZ655" s="770"/>
      <c r="CA655" s="770"/>
      <c r="CB655" s="770"/>
      <c r="CC655" s="770"/>
      <c r="CD655" s="770"/>
      <c r="CE655" s="770"/>
      <c r="CF655" s="770"/>
      <c r="CG655" s="770"/>
      <c r="CH655" s="770"/>
      <c r="CI655" s="770"/>
      <c r="CJ655" s="770"/>
      <c r="CK655" s="770"/>
      <c r="CL655" s="770"/>
      <c r="CM655" s="770"/>
      <c r="CN655" s="770"/>
      <c r="CO655" s="770"/>
      <c r="CR655" s="770"/>
      <c r="CS655" s="770"/>
      <c r="CT655" s="770"/>
      <c r="CU655" s="770"/>
      <c r="CV655" s="770"/>
      <c r="CW655" s="770"/>
      <c r="CX655" s="770"/>
      <c r="CY655" s="770"/>
      <c r="CZ655" s="770"/>
      <c r="DA655" s="770"/>
      <c r="DB655" s="770"/>
      <c r="DC655" s="770"/>
      <c r="DD655" s="770"/>
      <c r="DE655" s="770"/>
      <c r="DF655" s="770"/>
      <c r="DG655" s="770"/>
      <c r="DH655" s="770"/>
      <c r="DI655" s="770"/>
      <c r="DJ655" s="770"/>
      <c r="DK655" s="770"/>
      <c r="DL655" s="770"/>
      <c r="DM655" s="770"/>
      <c r="DN655" s="770"/>
      <c r="DO655" s="770"/>
      <c r="DP655" s="770"/>
      <c r="DQ655" s="770"/>
      <c r="DR655" s="770"/>
      <c r="DS655" s="770"/>
      <c r="DT655" s="770"/>
      <c r="DU655" s="770"/>
      <c r="DV655" s="770"/>
      <c r="DW655" s="770"/>
      <c r="DX655" s="770"/>
      <c r="DY655" s="770"/>
      <c r="DZ655" s="770"/>
      <c r="EA655" s="770"/>
      <c r="EB655" s="770"/>
      <c r="EC655" s="770"/>
      <c r="ED655" s="770"/>
      <c r="EE655" s="770"/>
      <c r="EF655" s="770"/>
      <c r="EG655" s="770"/>
      <c r="EH655" s="770"/>
      <c r="EI655" s="770"/>
      <c r="EJ655" s="770"/>
      <c r="EL655" s="1161"/>
    </row>
    <row r="656" spans="49:142" ht="13.8" hidden="1">
      <c r="AZ656" s="1122" t="s">
        <v>613</v>
      </c>
      <c r="BD656" s="1076"/>
      <c r="BE656" s="1076"/>
      <c r="BH656" s="1154" t="e">
        <f>+BC661+BC667</f>
        <v>#REF!</v>
      </c>
      <c r="BJ656" s="779" t="s">
        <v>332</v>
      </c>
    </row>
    <row r="657" spans="52:67" ht="13.8" hidden="1">
      <c r="AZ657" s="779" t="s">
        <v>332</v>
      </c>
      <c r="BH657" s="1154"/>
      <c r="BK657" s="770"/>
    </row>
    <row r="658" spans="52:67" ht="13.8" hidden="1">
      <c r="BA658" s="770"/>
      <c r="BH658" s="1154"/>
    </row>
    <row r="659" spans="52:67" ht="13.8" hidden="1">
      <c r="BH659" s="1154" t="e">
        <f>+BC654+BC661</f>
        <v>#REF!</v>
      </c>
      <c r="BM659" s="1125" t="s">
        <v>296</v>
      </c>
      <c r="BN659" s="1125" t="s">
        <v>297</v>
      </c>
      <c r="BO659" s="1125" t="s">
        <v>298</v>
      </c>
    </row>
    <row r="660" spans="52:67" ht="13.8" hidden="1">
      <c r="BC660" s="1125" t="s">
        <v>296</v>
      </c>
      <c r="BD660" s="1125" t="s">
        <v>297</v>
      </c>
      <c r="BE660" s="1125" t="s">
        <v>298</v>
      </c>
      <c r="BH660" s="1154"/>
      <c r="BM660" s="1128" t="e">
        <f>+CP313+CP302+CP292+CP281+CP86+#REF!+CP64+CP59+CP60+CP55+#REF!+CP49</f>
        <v>#REF!</v>
      </c>
      <c r="BN660" s="1127">
        <v>0</v>
      </c>
      <c r="BO660" s="1127" t="e">
        <f>+BM660+BN660</f>
        <v>#REF!</v>
      </c>
    </row>
    <row r="661" spans="52:67" ht="13.8" hidden="1">
      <c r="BC661" s="1128" t="e">
        <f>+CF314+CF303+CF293+CF282+CF87+#REF!+#REF!+CF60++#REF!+#REF!+CF50+#REF!+#REF!</f>
        <v>#REF!</v>
      </c>
      <c r="BD661" s="1127">
        <v>0</v>
      </c>
      <c r="BE661" s="1127" t="e">
        <f>+BC661+BD661</f>
        <v>#REF!</v>
      </c>
      <c r="BH661" s="1154"/>
      <c r="BM661" s="1129"/>
      <c r="BN661" s="1076"/>
      <c r="BO661" s="1076"/>
    </row>
    <row r="662" spans="52:67" ht="11.4">
      <c r="BC662" s="1129"/>
      <c r="BD662" s="1076"/>
      <c r="BE662" s="1076"/>
      <c r="BJ662" s="1122" t="str">
        <f>+AZ663</f>
        <v>FACTURAR CON FECHA ENERO  SERVICIOS DE RRHH DE  ENERO  2026  DE UNHESA A PROQUIMA</v>
      </c>
      <c r="BM662" s="1076"/>
      <c r="BN662" s="1076"/>
      <c r="BO662" s="1076"/>
    </row>
    <row r="663" spans="52:67" ht="12">
      <c r="AZ663" s="1122" t="s">
        <v>614</v>
      </c>
      <c r="BC663" s="1076"/>
      <c r="BD663" s="1076"/>
      <c r="BE663" s="1076"/>
      <c r="BH663" s="779" t="e">
        <f>+BH656-BE629</f>
        <v>#REF!</v>
      </c>
    </row>
    <row r="665" spans="52:67">
      <c r="BM665" s="1130" t="s">
        <v>296</v>
      </c>
      <c r="BN665" s="1130" t="s">
        <v>297</v>
      </c>
      <c r="BO665" s="1130" t="s">
        <v>298</v>
      </c>
    </row>
    <row r="666" spans="52:67" ht="11.4">
      <c r="BC666" s="1130" t="s">
        <v>296</v>
      </c>
      <c r="BD666" s="1130" t="s">
        <v>297</v>
      </c>
      <c r="BE666" s="1130" t="s">
        <v>298</v>
      </c>
      <c r="BM666" s="1127">
        <f>+BC667</f>
        <v>4.0927261579781771E-12</v>
      </c>
      <c r="BN666" s="1127">
        <f>+BM666*0.12</f>
        <v>4.9112713895738128E-13</v>
      </c>
      <c r="BO666" s="1127">
        <f>+BM666+BN666</f>
        <v>4.5838532969355584E-12</v>
      </c>
    </row>
    <row r="667" spans="52:67" ht="11.4">
      <c r="BC667" s="1127">
        <f>+BF627</f>
        <v>4.0927261579781771E-12</v>
      </c>
      <c r="BD667" s="1127">
        <f>+BC667*0.12</f>
        <v>4.9112713895738128E-13</v>
      </c>
      <c r="BE667" s="1131">
        <f>+BC667+BD667</f>
        <v>4.5838532969355584E-12</v>
      </c>
      <c r="BM667" s="1076"/>
    </row>
    <row r="668" spans="52:67" ht="11.4">
      <c r="BC668" s="1076"/>
    </row>
    <row r="672" spans="52:67">
      <c r="BC672" s="779">
        <v>-30947.106499999994</v>
      </c>
    </row>
    <row r="673" spans="55:55">
      <c r="BC673" s="779" t="e">
        <f>+BC661+BC667</f>
        <v>#REF!</v>
      </c>
    </row>
  </sheetData>
  <sheetProtection selectLockedCells="1" selectUnlockedCells="1"/>
  <autoFilter ref="B7:JB340" xr:uid="{00000000-0009-0000-0000-000000000000}"/>
  <mergeCells count="94">
    <mergeCell ref="AK5:AO5"/>
    <mergeCell ref="CR5:CZ5"/>
    <mergeCell ref="E6:O6"/>
    <mergeCell ref="AW4:CO4"/>
    <mergeCell ref="CR4:EJ4"/>
    <mergeCell ref="Q5:T5"/>
    <mergeCell ref="U5:X5"/>
    <mergeCell ref="Y5:AB5"/>
    <mergeCell ref="AC5:AF5"/>
    <mergeCell ref="AG5:AJ5"/>
    <mergeCell ref="AP5:AT5"/>
    <mergeCell ref="AW5:BE5"/>
    <mergeCell ref="BF5:BN5"/>
    <mergeCell ref="BO5:BW5"/>
    <mergeCell ref="BX5:CF5"/>
    <mergeCell ref="CG5:CO5"/>
    <mergeCell ref="FG5:FL5"/>
    <mergeCell ref="AK6:AK7"/>
    <mergeCell ref="AL6:AL7"/>
    <mergeCell ref="AM6:AM7"/>
    <mergeCell ref="AN6:AN7"/>
    <mergeCell ref="AO6:AO7"/>
    <mergeCell ref="AP6:AP7"/>
    <mergeCell ref="AQ6:AQ7"/>
    <mergeCell ref="AR6:AR7"/>
    <mergeCell ref="AS6:AS7"/>
    <mergeCell ref="DA5:DI5"/>
    <mergeCell ref="DJ5:DR5"/>
    <mergeCell ref="DS5:EA5"/>
    <mergeCell ref="EB5:EJ5"/>
    <mergeCell ref="EL6:ET6"/>
    <mergeCell ref="EW6:FF6"/>
    <mergeCell ref="J428:K428"/>
    <mergeCell ref="L428:M428"/>
    <mergeCell ref="J463:K463"/>
    <mergeCell ref="L463:M463"/>
    <mergeCell ref="AT6:AT7"/>
    <mergeCell ref="J352:O352"/>
    <mergeCell ref="J364:K364"/>
    <mergeCell ref="L364:M364"/>
    <mergeCell ref="J395:K395"/>
    <mergeCell ref="L395:M395"/>
    <mergeCell ref="AK32:AO32"/>
    <mergeCell ref="AP32:AT32"/>
    <mergeCell ref="CG529:CO529"/>
    <mergeCell ref="CG576:CO576"/>
    <mergeCell ref="AW623:BE623"/>
    <mergeCell ref="BO482:BW482"/>
    <mergeCell ref="BO529:BW529"/>
    <mergeCell ref="BO576:BW576"/>
    <mergeCell ref="BX482:CF482"/>
    <mergeCell ref="BX529:CF529"/>
    <mergeCell ref="BX576:CF576"/>
    <mergeCell ref="AW482:BE482"/>
    <mergeCell ref="AW529:BE529"/>
    <mergeCell ref="AW576:BE576"/>
    <mergeCell ref="BF482:BN482"/>
    <mergeCell ref="BF529:BN529"/>
    <mergeCell ref="BF576:BN576"/>
    <mergeCell ref="BX32:CF32"/>
    <mergeCell ref="CG32:CO32"/>
    <mergeCell ref="CR32:CZ32"/>
    <mergeCell ref="DA32:DI32"/>
    <mergeCell ref="CG482:CO482"/>
    <mergeCell ref="AW32:BE32"/>
    <mergeCell ref="BF32:BN32"/>
    <mergeCell ref="BO32:BW32"/>
    <mergeCell ref="Q32:T32"/>
    <mergeCell ref="U32:X32"/>
    <mergeCell ref="Y32:AB32"/>
    <mergeCell ref="AC32:AF32"/>
    <mergeCell ref="AG32:AJ32"/>
    <mergeCell ref="DJ32:DR32"/>
    <mergeCell ref="DS32:EA32"/>
    <mergeCell ref="EB32:EJ32"/>
    <mergeCell ref="FG32:FL32"/>
    <mergeCell ref="Q33:T33"/>
    <mergeCell ref="U33:X33"/>
    <mergeCell ref="Y33:AB33"/>
    <mergeCell ref="AC33:AF33"/>
    <mergeCell ref="AG33:AJ33"/>
    <mergeCell ref="AK33:AO33"/>
    <mergeCell ref="AP33:AT33"/>
    <mergeCell ref="AW33:BE33"/>
    <mergeCell ref="BF33:BN33"/>
    <mergeCell ref="BO33:BW33"/>
    <mergeCell ref="BX33:CF33"/>
    <mergeCell ref="CG33:CO33"/>
    <mergeCell ref="FG33:FL33"/>
    <mergeCell ref="CR33:CZ33"/>
    <mergeCell ref="DA33:DI33"/>
    <mergeCell ref="DJ33:DR33"/>
    <mergeCell ref="DS33:EA33"/>
    <mergeCell ref="EB33:EJ33"/>
  </mergeCells>
  <conditionalFormatting sqref="B65">
    <cfRule type="duplicateValues" dxfId="537" priority="16526"/>
  </conditionalFormatting>
  <conditionalFormatting sqref="B70:B71">
    <cfRule type="duplicateValues" dxfId="536" priority="512"/>
  </conditionalFormatting>
  <conditionalFormatting sqref="B72:B73">
    <cfRule type="duplicateValues" dxfId="535" priority="16383"/>
  </conditionalFormatting>
  <conditionalFormatting sqref="B77">
    <cfRule type="duplicateValues" dxfId="534" priority="511"/>
  </conditionalFormatting>
  <conditionalFormatting sqref="B81">
    <cfRule type="duplicateValues" dxfId="533" priority="510"/>
  </conditionalFormatting>
  <conditionalFormatting sqref="B86">
    <cfRule type="duplicateValues" dxfId="532" priority="200"/>
  </conditionalFormatting>
  <conditionalFormatting sqref="B95">
    <cfRule type="duplicateValues" dxfId="531" priority="14972"/>
  </conditionalFormatting>
  <conditionalFormatting sqref="B96:B98">
    <cfRule type="duplicateValues" dxfId="530" priority="98"/>
  </conditionalFormatting>
  <conditionalFormatting sqref="B103">
    <cfRule type="duplicateValues" dxfId="529" priority="499"/>
  </conditionalFormatting>
  <conditionalFormatting sqref="B117">
    <cfRule type="duplicateValues" dxfId="528" priority="26"/>
  </conditionalFormatting>
  <conditionalFormatting sqref="B130">
    <cfRule type="duplicateValues" dxfId="527" priority="239"/>
  </conditionalFormatting>
  <conditionalFormatting sqref="B137">
    <cfRule type="duplicateValues" dxfId="526" priority="487"/>
  </conditionalFormatting>
  <conditionalFormatting sqref="B140:B141">
    <cfRule type="duplicateValues" dxfId="525" priority="88"/>
  </conditionalFormatting>
  <conditionalFormatting sqref="B145:B146">
    <cfRule type="duplicateValues" dxfId="524" priority="484"/>
  </conditionalFormatting>
  <conditionalFormatting sqref="B148">
    <cfRule type="duplicateValues" dxfId="523" priority="478"/>
  </conditionalFormatting>
  <conditionalFormatting sqref="B168">
    <cfRule type="duplicateValues" dxfId="522" priority="156"/>
  </conditionalFormatting>
  <conditionalFormatting sqref="B173:B179">
    <cfRule type="duplicateValues" dxfId="521" priority="19081"/>
  </conditionalFormatting>
  <conditionalFormatting sqref="B185 B187">
    <cfRule type="duplicateValues" dxfId="520" priority="16527"/>
    <cfRule type="duplicateValues" dxfId="519" priority="16528"/>
  </conditionalFormatting>
  <conditionalFormatting sqref="B186">
    <cfRule type="duplicateValues" dxfId="518" priority="8"/>
    <cfRule type="duplicateValues" dxfId="517" priority="9"/>
  </conditionalFormatting>
  <conditionalFormatting sqref="B190:B197">
    <cfRule type="duplicateValues" dxfId="516" priority="24597"/>
    <cfRule type="duplicateValues" dxfId="515" priority="24596"/>
  </conditionalFormatting>
  <conditionalFormatting sqref="B202">
    <cfRule type="duplicateValues" dxfId="514" priority="134"/>
    <cfRule type="duplicateValues" dxfId="513" priority="135"/>
  </conditionalFormatting>
  <conditionalFormatting sqref="B203">
    <cfRule type="duplicateValues" dxfId="512" priority="125"/>
    <cfRule type="duplicateValues" dxfId="511" priority="126"/>
  </conditionalFormatting>
  <conditionalFormatting sqref="B210:B214 B216:B218">
    <cfRule type="duplicateValues" dxfId="510" priority="24041"/>
  </conditionalFormatting>
  <conditionalFormatting sqref="B215">
    <cfRule type="duplicateValues" dxfId="509" priority="3"/>
  </conditionalFormatting>
  <conditionalFormatting sqref="B222:B230">
    <cfRule type="duplicateValues" dxfId="508" priority="23348"/>
  </conditionalFormatting>
  <conditionalFormatting sqref="B224:B230">
    <cfRule type="duplicateValues" dxfId="507" priority="23350"/>
  </conditionalFormatting>
  <conditionalFormatting sqref="B225:B230">
    <cfRule type="duplicateValues" dxfId="506" priority="23400"/>
  </conditionalFormatting>
  <conditionalFormatting sqref="B234:B241">
    <cfRule type="duplicateValues" dxfId="505" priority="24598"/>
    <cfRule type="duplicateValues" dxfId="504" priority="24599"/>
  </conditionalFormatting>
  <conditionalFormatting sqref="B242">
    <cfRule type="duplicateValues" dxfId="503" priority="41"/>
    <cfRule type="duplicateValues" dxfId="502" priority="42"/>
    <cfRule type="duplicateValues" dxfId="501" priority="43"/>
  </conditionalFormatting>
  <conditionalFormatting sqref="B243">
    <cfRule type="duplicateValues" dxfId="500" priority="31"/>
  </conditionalFormatting>
  <conditionalFormatting sqref="B253">
    <cfRule type="duplicateValues" dxfId="499" priority="202"/>
  </conditionalFormatting>
  <conditionalFormatting sqref="B257">
    <cfRule type="duplicateValues" dxfId="498" priority="16529"/>
    <cfRule type="duplicateValues" dxfId="497" priority="16530"/>
  </conditionalFormatting>
  <conditionalFormatting sqref="B261">
    <cfRule type="duplicateValues" dxfId="496" priority="148"/>
  </conditionalFormatting>
  <conditionalFormatting sqref="B267:B269">
    <cfRule type="duplicateValues" dxfId="495" priority="15769"/>
  </conditionalFormatting>
  <conditionalFormatting sqref="B273:B274">
    <cfRule type="duplicateValues" dxfId="494" priority="17957"/>
  </conditionalFormatting>
  <conditionalFormatting sqref="B279">
    <cfRule type="duplicateValues" dxfId="493" priority="15679"/>
    <cfRule type="duplicateValues" dxfId="492" priority="15678"/>
  </conditionalFormatting>
  <conditionalFormatting sqref="B282">
    <cfRule type="duplicateValues" dxfId="491" priority="212"/>
  </conditionalFormatting>
  <conditionalFormatting sqref="B285">
    <cfRule type="duplicateValues" dxfId="490" priority="16617"/>
  </conditionalFormatting>
  <conditionalFormatting sqref="B286:B287 B270:B272 B198:B201 B219:B221 B231:B233 B254:B256 B258:B260 B262:B266 B275:B278 B280:B281 B283:B284 B289:B290 B204:B209 B244:B252">
    <cfRule type="duplicateValues" dxfId="489" priority="13249"/>
    <cfRule type="duplicateValues" dxfId="488" priority="13250"/>
  </conditionalFormatting>
  <conditionalFormatting sqref="B288">
    <cfRule type="duplicateValues" dxfId="487" priority="286"/>
  </conditionalFormatting>
  <conditionalFormatting sqref="B293:B297">
    <cfRule type="duplicateValues" dxfId="486" priority="16954"/>
  </conditionalFormatting>
  <conditionalFormatting sqref="B306">
    <cfRule type="duplicateValues" dxfId="485" priority="197"/>
  </conditionalFormatting>
  <conditionalFormatting sqref="B307:B309 B305">
    <cfRule type="duplicateValues" dxfId="484" priority="14122"/>
    <cfRule type="duplicateValues" dxfId="483" priority="14123"/>
  </conditionalFormatting>
  <conditionalFormatting sqref="B327">
    <cfRule type="duplicateValues" dxfId="482" priority="179"/>
    <cfRule type="duplicateValues" dxfId="481" priority="180"/>
  </conditionalFormatting>
  <conditionalFormatting sqref="B328:B1048576 B180:B184 B66:B69 B78:B80 B82:B85 B99:B102 B147 B291:B292 B298:B304 B72:B76 B188:B189 B131:B136 B87:B94 B310:B326 B169:B172 B104:B116 B1:B64 B138:B139 B142:B144 B118:B129 B149:B167">
    <cfRule type="duplicateValues" dxfId="480" priority="1024"/>
  </conditionalFormatting>
  <conditionalFormatting sqref="B114:C114">
    <cfRule type="duplicateValues" dxfId="479" priority="140"/>
  </conditionalFormatting>
  <conditionalFormatting sqref="B117:C117">
    <cfRule type="duplicateValues" dxfId="478" priority="30"/>
  </conditionalFormatting>
  <conditionalFormatting sqref="B137:C137">
    <cfRule type="duplicateValues" dxfId="477" priority="491"/>
  </conditionalFormatting>
  <conditionalFormatting sqref="B140:C140">
    <cfRule type="duplicateValues" dxfId="476" priority="85"/>
  </conditionalFormatting>
  <conditionalFormatting sqref="B141:C141">
    <cfRule type="duplicateValues" dxfId="475" priority="92"/>
  </conditionalFormatting>
  <conditionalFormatting sqref="B210:C214 B217:B218 B216:C216">
    <cfRule type="duplicateValues" dxfId="474" priority="24091"/>
  </conditionalFormatting>
  <conditionalFormatting sqref="B215:C215">
    <cfRule type="duplicateValues" dxfId="473" priority="4"/>
  </conditionalFormatting>
  <conditionalFormatting sqref="B243:C243">
    <cfRule type="duplicateValues" dxfId="472" priority="32"/>
  </conditionalFormatting>
  <conditionalFormatting sqref="B253:C253">
    <cfRule type="duplicateValues" dxfId="471" priority="204"/>
  </conditionalFormatting>
  <conditionalFormatting sqref="B261:C261">
    <cfRule type="duplicateValues" dxfId="470" priority="150"/>
  </conditionalFormatting>
  <conditionalFormatting sqref="B267:C269">
    <cfRule type="duplicateValues" dxfId="469" priority="15816"/>
  </conditionalFormatting>
  <conditionalFormatting sqref="B273:C274">
    <cfRule type="duplicateValues" dxfId="468" priority="18004"/>
  </conditionalFormatting>
  <conditionalFormatting sqref="B279:C279">
    <cfRule type="duplicateValues" dxfId="467" priority="15725"/>
  </conditionalFormatting>
  <conditionalFormatting sqref="B282:C282">
    <cfRule type="duplicateValues" dxfId="466" priority="214"/>
  </conditionalFormatting>
  <conditionalFormatting sqref="B285:C285">
    <cfRule type="duplicateValues" dxfId="465" priority="16662"/>
  </conditionalFormatting>
  <conditionalFormatting sqref="B288:C288">
    <cfRule type="duplicateValues" dxfId="464" priority="288"/>
  </conditionalFormatting>
  <conditionalFormatting sqref="B306:C306">
    <cfRule type="duplicateValues" dxfId="463" priority="198"/>
  </conditionalFormatting>
  <conditionalFormatting sqref="B328:C1048576 B298:C300 C293 B74:C76 C173:C179 B66:C69 C70:C73 C76:C77 B78:C80 B82:C85 B99:C102 C103 B147:C147 C148 B180:C184 B291:C291 B292 B302:C303 B301 B304 C130 B188:C189 B104:C113 B131:C136 C309 C305 B87:C94 B310:C325 C95 C295 B169:C172 C98 B326 B1:C64 B115:C116 B138:C139 B142:C144 B118:C129 B149:C167">
    <cfRule type="duplicateValues" dxfId="462" priority="1487"/>
  </conditionalFormatting>
  <conditionalFormatting sqref="C65">
    <cfRule type="duplicateValues" dxfId="461" priority="112"/>
    <cfRule type="duplicateValues" dxfId="460" priority="113"/>
    <cfRule type="duplicateValues" dxfId="459" priority="114"/>
  </conditionalFormatting>
  <conditionalFormatting sqref="C81">
    <cfRule type="duplicateValues" dxfId="458" priority="509"/>
  </conditionalFormatting>
  <conditionalFormatting sqref="C86">
    <cfRule type="duplicateValues" dxfId="457" priority="199"/>
  </conditionalFormatting>
  <conditionalFormatting sqref="C90:C91">
    <cfRule type="duplicateValues" dxfId="456" priority="24595"/>
  </conditionalFormatting>
  <conditionalFormatting sqref="C95">
    <cfRule type="duplicateValues" dxfId="455" priority="502"/>
  </conditionalFormatting>
  <conditionalFormatting sqref="C96">
    <cfRule type="duplicateValues" dxfId="454" priority="93"/>
    <cfRule type="duplicateValues" dxfId="453" priority="94"/>
    <cfRule type="duplicateValues" dxfId="452" priority="95"/>
    <cfRule type="duplicateValues" dxfId="451" priority="96"/>
    <cfRule type="duplicateValues" dxfId="450" priority="97"/>
  </conditionalFormatting>
  <conditionalFormatting sqref="C97">
    <cfRule type="duplicateValues" dxfId="449" priority="142"/>
    <cfRule type="duplicateValues" dxfId="448" priority="141"/>
    <cfRule type="duplicateValues" dxfId="447" priority="144"/>
  </conditionalFormatting>
  <conditionalFormatting sqref="C103">
    <cfRule type="duplicateValues" dxfId="446" priority="498"/>
  </conditionalFormatting>
  <conditionalFormatting sqref="C106">
    <cfRule type="duplicateValues" dxfId="445" priority="497"/>
  </conditionalFormatting>
  <conditionalFormatting sqref="C114">
    <cfRule type="duplicateValues" dxfId="444" priority="139"/>
  </conditionalFormatting>
  <conditionalFormatting sqref="C117">
    <cfRule type="duplicateValues" dxfId="443" priority="24"/>
    <cfRule type="duplicateValues" dxfId="442" priority="25"/>
    <cfRule type="duplicateValues" dxfId="441" priority="27"/>
    <cfRule type="duplicateValues" dxfId="440" priority="28"/>
    <cfRule type="duplicateValues" dxfId="439" priority="29"/>
  </conditionalFormatting>
  <conditionalFormatting sqref="C118">
    <cfRule type="duplicateValues" dxfId="438" priority="495"/>
    <cfRule type="duplicateValues" dxfId="437" priority="496"/>
  </conditionalFormatting>
  <conditionalFormatting sqref="C124">
    <cfRule type="duplicateValues" dxfId="436" priority="494"/>
  </conditionalFormatting>
  <conditionalFormatting sqref="C127">
    <cfRule type="duplicateValues" dxfId="435" priority="493"/>
  </conditionalFormatting>
  <conditionalFormatting sqref="C130">
    <cfRule type="duplicateValues" dxfId="434" priority="238"/>
  </conditionalFormatting>
  <conditionalFormatting sqref="C133:C134">
    <cfRule type="duplicateValues" dxfId="433" priority="492"/>
  </conditionalFormatting>
  <conditionalFormatting sqref="C137">
    <cfRule type="duplicateValues" dxfId="432" priority="486"/>
    <cfRule type="duplicateValues" dxfId="431" priority="485"/>
    <cfRule type="duplicateValues" dxfId="430" priority="488"/>
    <cfRule type="duplicateValues" dxfId="429" priority="490"/>
    <cfRule type="duplicateValues" dxfId="428" priority="489"/>
  </conditionalFormatting>
  <conditionalFormatting sqref="C140:C141">
    <cfRule type="duplicateValues" dxfId="427" priority="86"/>
    <cfRule type="duplicateValues" dxfId="426" priority="87"/>
    <cfRule type="duplicateValues" dxfId="425" priority="90"/>
    <cfRule type="duplicateValues" dxfId="424" priority="91"/>
    <cfRule type="duplicateValues" dxfId="423" priority="89"/>
  </conditionalFormatting>
  <conditionalFormatting sqref="C145:C146">
    <cfRule type="duplicateValues" dxfId="422" priority="481"/>
    <cfRule type="duplicateValues" dxfId="421" priority="480"/>
    <cfRule type="duplicateValues" dxfId="420" priority="479"/>
    <cfRule type="duplicateValues" dxfId="419" priority="483"/>
    <cfRule type="duplicateValues" dxfId="418" priority="482"/>
  </conditionalFormatting>
  <conditionalFormatting sqref="C148">
    <cfRule type="duplicateValues" dxfId="417" priority="477"/>
  </conditionalFormatting>
  <conditionalFormatting sqref="C160:C161 C164">
    <cfRule type="duplicateValues" dxfId="416" priority="237"/>
  </conditionalFormatting>
  <conditionalFormatting sqref="C168">
    <cfRule type="duplicateValues" dxfId="415" priority="152"/>
    <cfRule type="duplicateValues" dxfId="414" priority="153"/>
    <cfRule type="duplicateValues" dxfId="413" priority="154"/>
    <cfRule type="duplicateValues" dxfId="412" priority="155"/>
    <cfRule type="duplicateValues" dxfId="411" priority="151"/>
  </conditionalFormatting>
  <conditionalFormatting sqref="C185 C187">
    <cfRule type="duplicateValues" dxfId="410" priority="13"/>
    <cfRule type="duplicateValues" dxfId="409" priority="15"/>
    <cfRule type="duplicateValues" dxfId="408" priority="14"/>
  </conditionalFormatting>
  <conditionalFormatting sqref="C186">
    <cfRule type="duplicateValues" dxfId="407" priority="11"/>
    <cfRule type="duplicateValues" dxfId="406" priority="12"/>
    <cfRule type="duplicateValues" dxfId="405" priority="10"/>
  </conditionalFormatting>
  <conditionalFormatting sqref="C190:C195">
    <cfRule type="duplicateValues" dxfId="404" priority="24266"/>
    <cfRule type="duplicateValues" dxfId="403" priority="24267"/>
    <cfRule type="duplicateValues" dxfId="402" priority="24268"/>
    <cfRule type="duplicateValues" dxfId="401" priority="24269"/>
    <cfRule type="duplicateValues" dxfId="400" priority="24270"/>
  </conditionalFormatting>
  <conditionalFormatting sqref="C196">
    <cfRule type="duplicateValues" dxfId="399" priority="450"/>
  </conditionalFormatting>
  <conditionalFormatting sqref="C197">
    <cfRule type="duplicateValues" dxfId="398" priority="437"/>
    <cfRule type="duplicateValues" dxfId="397" priority="439"/>
    <cfRule type="duplicateValues" dxfId="396" priority="438"/>
    <cfRule type="duplicateValues" dxfId="395" priority="440"/>
  </conditionalFormatting>
  <conditionalFormatting sqref="C201">
    <cfRule type="duplicateValues" dxfId="394" priority="136"/>
    <cfRule type="duplicateValues" dxfId="393" priority="138"/>
    <cfRule type="duplicateValues" dxfId="392" priority="137"/>
  </conditionalFormatting>
  <conditionalFormatting sqref="C202">
    <cfRule type="duplicateValues" dxfId="391" priority="133"/>
    <cfRule type="duplicateValues" dxfId="390" priority="132"/>
    <cfRule type="duplicateValues" dxfId="389" priority="131"/>
  </conditionalFormatting>
  <conditionalFormatting sqref="C203">
    <cfRule type="duplicateValues" dxfId="388" priority="129"/>
    <cfRule type="duplicateValues" dxfId="387" priority="127"/>
    <cfRule type="duplicateValues" dxfId="386" priority="128"/>
    <cfRule type="duplicateValues" dxfId="385" priority="130"/>
  </conditionalFormatting>
  <conditionalFormatting sqref="C209">
    <cfRule type="duplicateValues" dxfId="384" priority="435"/>
    <cfRule type="duplicateValues" dxfId="383" priority="433"/>
    <cfRule type="duplicateValues" dxfId="382" priority="434"/>
    <cfRule type="duplicateValues" dxfId="381" priority="436"/>
  </conditionalFormatting>
  <conditionalFormatting sqref="C210:C214 C216">
    <cfRule type="duplicateValues" dxfId="380" priority="24133"/>
    <cfRule type="duplicateValues" dxfId="379" priority="24132"/>
    <cfRule type="duplicateValues" dxfId="378" priority="24131"/>
  </conditionalFormatting>
  <conditionalFormatting sqref="C215">
    <cfRule type="duplicateValues" dxfId="377" priority="6"/>
    <cfRule type="duplicateValues" dxfId="376" priority="7"/>
    <cfRule type="duplicateValues" dxfId="375" priority="5"/>
  </conditionalFormatting>
  <conditionalFormatting sqref="C217">
    <cfRule type="duplicateValues" dxfId="374" priority="426"/>
    <cfRule type="duplicateValues" dxfId="373" priority="425"/>
    <cfRule type="duplicateValues" dxfId="372" priority="424"/>
    <cfRule type="duplicateValues" dxfId="371" priority="422"/>
  </conditionalFormatting>
  <conditionalFormatting sqref="C218">
    <cfRule type="duplicateValues" dxfId="370" priority="408"/>
    <cfRule type="duplicateValues" dxfId="369" priority="409"/>
    <cfRule type="duplicateValues" dxfId="368" priority="410"/>
    <cfRule type="duplicateValues" dxfId="367" priority="411"/>
    <cfRule type="duplicateValues" dxfId="366" priority="412"/>
    <cfRule type="duplicateValues" dxfId="365" priority="413"/>
  </conditionalFormatting>
  <conditionalFormatting sqref="C221">
    <cfRule type="duplicateValues" dxfId="364" priority="405"/>
    <cfRule type="duplicateValues" dxfId="363" priority="404"/>
    <cfRule type="duplicateValues" dxfId="362" priority="407"/>
    <cfRule type="duplicateValues" dxfId="361" priority="406"/>
  </conditionalFormatting>
  <conditionalFormatting sqref="C222:C223">
    <cfRule type="duplicateValues" dxfId="360" priority="23684"/>
    <cfRule type="duplicateValues" dxfId="359" priority="23685"/>
    <cfRule type="duplicateValues" dxfId="358" priority="23686"/>
    <cfRule type="duplicateValues" dxfId="357" priority="23682"/>
    <cfRule type="duplicateValues" dxfId="356" priority="23683"/>
  </conditionalFormatting>
  <conditionalFormatting sqref="C224">
    <cfRule type="duplicateValues" dxfId="355" priority="23445"/>
    <cfRule type="duplicateValues" dxfId="354" priority="23444"/>
    <cfRule type="duplicateValues" dxfId="353" priority="23447"/>
    <cfRule type="duplicateValues" dxfId="352" priority="23446"/>
    <cfRule type="duplicateValues" dxfId="351" priority="23443"/>
  </conditionalFormatting>
  <conditionalFormatting sqref="C225:C226">
    <cfRule type="duplicateValues" dxfId="350" priority="14488"/>
  </conditionalFormatting>
  <conditionalFormatting sqref="C227">
    <cfRule type="duplicateValues" dxfId="349" priority="394"/>
  </conditionalFormatting>
  <conditionalFormatting sqref="C228:C230">
    <cfRule type="duplicateValues" dxfId="348" priority="18594"/>
    <cfRule type="duplicateValues" dxfId="347" priority="18592"/>
    <cfRule type="duplicateValues" dxfId="346" priority="18593"/>
    <cfRule type="duplicateValues" dxfId="345" priority="18591"/>
    <cfRule type="duplicateValues" dxfId="344" priority="18590"/>
    <cfRule type="duplicateValues" dxfId="343" priority="18589"/>
  </conditionalFormatting>
  <conditionalFormatting sqref="C234:C241">
    <cfRule type="duplicateValues" dxfId="342" priority="24692"/>
    <cfRule type="duplicateValues" dxfId="341" priority="24688"/>
    <cfRule type="duplicateValues" dxfId="340" priority="24689"/>
    <cfRule type="duplicateValues" dxfId="339" priority="24690"/>
    <cfRule type="duplicateValues" dxfId="338" priority="24691"/>
  </conditionalFormatting>
  <conditionalFormatting sqref="C242">
    <cfRule type="duplicateValues" dxfId="337" priority="37"/>
    <cfRule type="duplicateValues" dxfId="336" priority="38"/>
    <cfRule type="duplicateValues" dxfId="335" priority="39"/>
    <cfRule type="duplicateValues" dxfId="334" priority="40"/>
    <cfRule type="duplicateValues" dxfId="333" priority="36"/>
  </conditionalFormatting>
  <conditionalFormatting sqref="C243">
    <cfRule type="duplicateValues" dxfId="332" priority="33"/>
    <cfRule type="duplicateValues" dxfId="331" priority="34"/>
    <cfRule type="duplicateValues" dxfId="330" priority="35"/>
  </conditionalFormatting>
  <conditionalFormatting sqref="C244:C248 C233">
    <cfRule type="duplicateValues" dxfId="329" priority="23271"/>
    <cfRule type="duplicateValues" dxfId="328" priority="23268"/>
    <cfRule type="duplicateValues" dxfId="327" priority="23269"/>
    <cfRule type="duplicateValues" dxfId="326" priority="23270"/>
  </conditionalFormatting>
  <conditionalFormatting sqref="C249">
    <cfRule type="duplicateValues" dxfId="325" priority="372"/>
    <cfRule type="duplicateValues" dxfId="324" priority="373"/>
    <cfRule type="duplicateValues" dxfId="323" priority="371"/>
    <cfRule type="duplicateValues" dxfId="322" priority="370"/>
  </conditionalFormatting>
  <conditionalFormatting sqref="C251">
    <cfRule type="duplicateValues" dxfId="321" priority="369"/>
    <cfRule type="duplicateValues" dxfId="320" priority="368"/>
    <cfRule type="duplicateValues" dxfId="319" priority="367"/>
    <cfRule type="duplicateValues" dxfId="318" priority="366"/>
  </conditionalFormatting>
  <conditionalFormatting sqref="C252">
    <cfRule type="duplicateValues" dxfId="317" priority="234"/>
    <cfRule type="duplicateValues" dxfId="316" priority="235"/>
    <cfRule type="duplicateValues" dxfId="315" priority="236"/>
  </conditionalFormatting>
  <conditionalFormatting sqref="C253">
    <cfRule type="duplicateValues" dxfId="314" priority="203"/>
    <cfRule type="duplicateValues" dxfId="313" priority="201"/>
  </conditionalFormatting>
  <conditionalFormatting sqref="C256">
    <cfRule type="duplicateValues" dxfId="312" priority="355"/>
    <cfRule type="duplicateValues" dxfId="311" priority="354"/>
    <cfRule type="duplicateValues" dxfId="310" priority="353"/>
    <cfRule type="duplicateValues" dxfId="309" priority="352"/>
  </conditionalFormatting>
  <conditionalFormatting sqref="C257">
    <cfRule type="duplicateValues" dxfId="308" priority="16615"/>
    <cfRule type="duplicateValues" dxfId="307" priority="16614"/>
    <cfRule type="duplicateValues" dxfId="306" priority="16616"/>
  </conditionalFormatting>
  <conditionalFormatting sqref="C260">
    <cfRule type="duplicateValues" dxfId="305" priority="339"/>
    <cfRule type="duplicateValues" dxfId="304" priority="338"/>
    <cfRule type="duplicateValues" dxfId="303" priority="340"/>
    <cfRule type="duplicateValues" dxfId="302" priority="341"/>
  </conditionalFormatting>
  <conditionalFormatting sqref="C261">
    <cfRule type="duplicateValues" dxfId="301" priority="149"/>
    <cfRule type="duplicateValues" dxfId="300" priority="147"/>
  </conditionalFormatting>
  <conditionalFormatting sqref="C264">
    <cfRule type="duplicateValues" dxfId="299" priority="327"/>
    <cfRule type="duplicateValues" dxfId="298" priority="326"/>
    <cfRule type="duplicateValues" dxfId="297" priority="325"/>
    <cfRule type="duplicateValues" dxfId="296" priority="324"/>
  </conditionalFormatting>
  <conditionalFormatting sqref="C266">
    <cfRule type="duplicateValues" dxfId="295" priority="320"/>
    <cfRule type="duplicateValues" dxfId="294" priority="323"/>
    <cfRule type="duplicateValues" dxfId="293" priority="322"/>
    <cfRule type="duplicateValues" dxfId="292" priority="321"/>
  </conditionalFormatting>
  <conditionalFormatting sqref="C267:C269">
    <cfRule type="duplicateValues" dxfId="291" priority="15859"/>
    <cfRule type="duplicateValues" dxfId="290" priority="15860"/>
  </conditionalFormatting>
  <conditionalFormatting sqref="C272">
    <cfRule type="duplicateValues" dxfId="289" priority="315"/>
    <cfRule type="duplicateValues" dxfId="288" priority="313"/>
    <cfRule type="duplicateValues" dxfId="287" priority="312"/>
    <cfRule type="duplicateValues" dxfId="286" priority="314"/>
  </conditionalFormatting>
  <conditionalFormatting sqref="C273:C274">
    <cfRule type="duplicateValues" dxfId="285" priority="18043"/>
    <cfRule type="duplicateValues" dxfId="284" priority="18044"/>
  </conditionalFormatting>
  <conditionalFormatting sqref="C277">
    <cfRule type="duplicateValues" dxfId="283" priority="307"/>
    <cfRule type="duplicateValues" dxfId="282" priority="304"/>
    <cfRule type="duplicateValues" dxfId="281" priority="305"/>
    <cfRule type="duplicateValues" dxfId="280" priority="306"/>
  </conditionalFormatting>
  <conditionalFormatting sqref="C278">
    <cfRule type="duplicateValues" dxfId="279" priority="280"/>
    <cfRule type="duplicateValues" dxfId="278" priority="281"/>
    <cfRule type="duplicateValues" dxfId="277" priority="282"/>
    <cfRule type="duplicateValues" dxfId="276" priority="283"/>
  </conditionalFormatting>
  <conditionalFormatting sqref="C279">
    <cfRule type="duplicateValues" dxfId="275" priority="15768"/>
    <cfRule type="duplicateValues" dxfId="274" priority="15767"/>
  </conditionalFormatting>
  <conditionalFormatting sqref="C281">
    <cfRule type="duplicateValues" dxfId="273" priority="278"/>
    <cfRule type="duplicateValues" dxfId="272" priority="277"/>
    <cfRule type="duplicateValues" dxfId="271" priority="276"/>
    <cfRule type="duplicateValues" dxfId="270" priority="279"/>
  </conditionalFormatting>
  <conditionalFormatting sqref="C282">
    <cfRule type="duplicateValues" dxfId="269" priority="211"/>
    <cfRule type="duplicateValues" dxfId="268" priority="213"/>
  </conditionalFormatting>
  <conditionalFormatting sqref="C284">
    <cfRule type="duplicateValues" dxfId="267" priority="275"/>
    <cfRule type="duplicateValues" dxfId="266" priority="274"/>
    <cfRule type="duplicateValues" dxfId="265" priority="273"/>
    <cfRule type="duplicateValues" dxfId="264" priority="272"/>
  </conditionalFormatting>
  <conditionalFormatting sqref="C285">
    <cfRule type="duplicateValues" dxfId="263" priority="16701"/>
    <cfRule type="duplicateValues" dxfId="262" priority="16700"/>
  </conditionalFormatting>
  <conditionalFormatting sqref="C286 C270:C271 C198:C200 C219:C220 C231:C232 C250 C254:C255 C258:C259 C262:C263 C265 C275:C276 C280 C283 C289:C290 C204:C208">
    <cfRule type="duplicateValues" dxfId="261" priority="13230"/>
  </conditionalFormatting>
  <conditionalFormatting sqref="C287">
    <cfRule type="duplicateValues" dxfId="260" priority="270"/>
    <cfRule type="duplicateValues" dxfId="259" priority="269"/>
    <cfRule type="duplicateValues" dxfId="258" priority="268"/>
    <cfRule type="duplicateValues" dxfId="257" priority="271"/>
  </conditionalFormatting>
  <conditionalFormatting sqref="C288">
    <cfRule type="duplicateValues" dxfId="256" priority="285"/>
    <cfRule type="duplicateValues" dxfId="255" priority="287"/>
  </conditionalFormatting>
  <conditionalFormatting sqref="C292">
    <cfRule type="duplicateValues" dxfId="254" priority="231"/>
    <cfRule type="duplicateValues" dxfId="253" priority="232"/>
    <cfRule type="duplicateValues" dxfId="252" priority="233"/>
  </conditionalFormatting>
  <conditionalFormatting sqref="C294">
    <cfRule type="duplicateValues" dxfId="251" priority="263"/>
    <cfRule type="duplicateValues" dxfId="250" priority="262"/>
    <cfRule type="duplicateValues" dxfId="249" priority="261"/>
    <cfRule type="duplicateValues" dxfId="248" priority="260"/>
  </conditionalFormatting>
  <conditionalFormatting sqref="C296">
    <cfRule type="duplicateValues" dxfId="247" priority="258"/>
    <cfRule type="duplicateValues" dxfId="246" priority="259"/>
    <cfRule type="duplicateValues" dxfId="245" priority="256"/>
    <cfRule type="duplicateValues" dxfId="244" priority="257"/>
  </conditionalFormatting>
  <conditionalFormatting sqref="C297">
    <cfRule type="duplicateValues" dxfId="243" priority="525"/>
  </conditionalFormatting>
  <conditionalFormatting sqref="C301">
    <cfRule type="duplicateValues" dxfId="242" priority="253"/>
    <cfRule type="duplicateValues" dxfId="241" priority="252"/>
    <cfRule type="duplicateValues" dxfId="240" priority="254"/>
    <cfRule type="duplicateValues" dxfId="239" priority="251"/>
  </conditionalFormatting>
  <conditionalFormatting sqref="C302:C303">
    <cfRule type="duplicateValues" dxfId="238" priority="255"/>
  </conditionalFormatting>
  <conditionalFormatting sqref="C304">
    <cfRule type="duplicateValues" dxfId="237" priority="247"/>
    <cfRule type="duplicateValues" dxfId="236" priority="248"/>
    <cfRule type="duplicateValues" dxfId="235" priority="249"/>
    <cfRule type="duplicateValues" dxfId="234" priority="250"/>
  </conditionalFormatting>
  <conditionalFormatting sqref="C307:C308">
    <cfRule type="duplicateValues" dxfId="233" priority="242"/>
    <cfRule type="duplicateValues" dxfId="232" priority="241"/>
    <cfRule type="duplicateValues" dxfId="231" priority="240"/>
    <cfRule type="duplicateValues" dxfId="230" priority="243"/>
  </conditionalFormatting>
  <conditionalFormatting sqref="C309 C305">
    <cfRule type="duplicateValues" dxfId="229" priority="244"/>
  </conditionalFormatting>
  <conditionalFormatting sqref="C309:C325 C298:C300 C291 C293 C302:C303 C305:C306 C295 C328:C1048576 C169:C184 C66:C95 C1:C64 C98:C116 C138:C139 C142:C144 C118:C136 C188:C189 C147:C167">
    <cfRule type="duplicateValues" dxfId="228" priority="1259"/>
  </conditionalFormatting>
  <conditionalFormatting sqref="C309:C325 C302:C303 C291 C293 C298:C300 C305:C306 C295 C328:C1048576 C169:C184 C66:C95 C1:C64 C98:C116 C138:C139 C142:C144 C118:C136 C188:C189 C147:C167">
    <cfRule type="duplicateValues" dxfId="227" priority="863"/>
  </conditionalFormatting>
  <conditionalFormatting sqref="C326">
    <cfRule type="duplicateValues" dxfId="226" priority="111"/>
    <cfRule type="duplicateValues" dxfId="225" priority="110"/>
    <cfRule type="duplicateValues" dxfId="224" priority="109"/>
  </conditionalFormatting>
  <conditionalFormatting sqref="C327">
    <cfRule type="duplicateValues" dxfId="223" priority="105"/>
    <cfRule type="duplicateValues" dxfId="222" priority="104"/>
    <cfRule type="duplicateValues" dxfId="221" priority="106"/>
    <cfRule type="duplicateValues" dxfId="220" priority="108"/>
    <cfRule type="duplicateValues" dxfId="219" priority="107"/>
  </conditionalFormatting>
  <conditionalFormatting sqref="C330:C1048576">
    <cfRule type="duplicateValues" dxfId="218" priority="1274"/>
  </conditionalFormatting>
  <conditionalFormatting sqref="C332:C1048576">
    <cfRule type="duplicateValues" dxfId="217" priority="1267"/>
  </conditionalFormatting>
  <pageMargins left="0.7" right="0.7" top="0.75" bottom="0.75" header="0.51180555555555551" footer="0.51180555555555551"/>
  <pageSetup scale="56" firstPageNumber="0" orientation="portrait" horizontalDpi="4294967293" verticalDpi="300" r:id="rId1"/>
  <headerFooter alignWithMargins="0"/>
  <rowBreaks count="1" manualBreakCount="1">
    <brk id="322" max="16383" man="1"/>
  </rowBreaks>
  <colBreaks count="1" manualBreakCount="1">
    <brk id="9" max="1048575" man="1"/>
  </colBreak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2"/>
  <dimension ref="A1:AL393"/>
  <sheetViews>
    <sheetView showGridLines="0" view="pageBreakPreview" zoomScale="89" zoomScaleNormal="79" zoomScaleSheetLayoutView="89" workbookViewId="0">
      <pane xSplit="8" ySplit="7" topLeftCell="Y184" activePane="bottomRight" state="frozen"/>
      <selection pane="topRight" activeCell="H25" sqref="H25"/>
      <selection pane="bottomLeft" activeCell="H25" sqref="H25"/>
      <selection pane="bottomRight" activeCell="C16" sqref="C16"/>
    </sheetView>
  </sheetViews>
  <sheetFormatPr baseColWidth="10" defaultColWidth="11.44140625" defaultRowHeight="15"/>
  <cols>
    <col min="1" max="1" width="7.88671875" style="1503" customWidth="1"/>
    <col min="2" max="2" width="42.88671875" style="1503" customWidth="1"/>
    <col min="3" max="3" width="42.6640625" style="1503" bestFit="1" customWidth="1"/>
    <col min="4" max="4" width="11.44140625" style="1584" hidden="1" customWidth="1"/>
    <col min="5" max="5" width="8.5546875" style="1503" customWidth="1"/>
    <col min="6" max="6" width="28.109375" style="1503" hidden="1" customWidth="1"/>
    <col min="7" max="7" width="17.44140625" style="1503" customWidth="1"/>
    <col min="8" max="8" width="18.5546875" style="1584" customWidth="1"/>
    <col min="9" max="9" width="17" style="1584" customWidth="1"/>
    <col min="10" max="10" width="11.33203125" style="1519" customWidth="1"/>
    <col min="11" max="11" width="17.5546875" style="1585" customWidth="1"/>
    <col min="12" max="12" width="9" style="1585" customWidth="1"/>
    <col min="13" max="13" width="10.44140625" style="1585" customWidth="1"/>
    <col min="14" max="14" width="15.44140625" style="1585" customWidth="1"/>
    <col min="15" max="15" width="17.5546875" style="1584" customWidth="1"/>
    <col min="16" max="16" width="14.88671875" style="1586" customWidth="1"/>
    <col min="17" max="17" width="16.109375" style="1586" customWidth="1"/>
    <col min="18" max="18" width="14.6640625" style="1585" bestFit="1" customWidth="1"/>
    <col min="19" max="19" width="14" style="1585" customWidth="1"/>
    <col min="20" max="20" width="13.44140625" style="1585" customWidth="1"/>
    <col min="21" max="21" width="14.44140625" style="1585" customWidth="1"/>
    <col min="22" max="22" width="14.88671875" style="1585" customWidth="1"/>
    <col min="23" max="23" width="16.88671875" style="1585" customWidth="1"/>
    <col min="24" max="24" width="17.5546875" style="1584" customWidth="1"/>
    <col min="25" max="25" width="18" style="1519" customWidth="1"/>
    <col min="26" max="26" width="16.88671875" style="1585" customWidth="1"/>
    <col min="27" max="27" width="21.88671875" style="1519" customWidth="1"/>
    <col min="28" max="28" width="24" style="1503" hidden="1" customWidth="1"/>
    <col min="29" max="29" width="10.33203125" style="1503" hidden="1" customWidth="1"/>
    <col min="30" max="30" width="23.6640625" style="1503" bestFit="1" customWidth="1"/>
    <col min="31" max="31" width="19.44140625" style="1503" bestFit="1" customWidth="1"/>
    <col min="32" max="16384" width="11.44140625" style="1503"/>
  </cols>
  <sheetData>
    <row r="1" spans="1:37" s="1499" customFormat="1">
      <c r="B1" s="1500">
        <v>1</v>
      </c>
      <c r="C1" s="1499">
        <v>2</v>
      </c>
      <c r="D1" s="1501">
        <v>3</v>
      </c>
      <c r="E1" s="1499">
        <v>4</v>
      </c>
      <c r="F1" s="1499">
        <v>5</v>
      </c>
      <c r="G1" s="1499">
        <v>6</v>
      </c>
      <c r="H1" s="1501">
        <v>7</v>
      </c>
      <c r="I1" s="1501">
        <v>8</v>
      </c>
      <c r="J1" s="1499">
        <v>9</v>
      </c>
      <c r="K1" s="1499">
        <v>10</v>
      </c>
      <c r="L1" s="1499">
        <v>11</v>
      </c>
      <c r="M1" s="1499">
        <v>12</v>
      </c>
      <c r="N1" s="1499">
        <v>13</v>
      </c>
      <c r="O1" s="1501">
        <v>14</v>
      </c>
      <c r="P1" s="1499">
        <v>15</v>
      </c>
      <c r="Q1" s="1500">
        <v>16</v>
      </c>
      <c r="R1" s="1499">
        <v>17</v>
      </c>
      <c r="S1" s="1499">
        <v>18</v>
      </c>
      <c r="T1" s="1499">
        <v>19</v>
      </c>
      <c r="U1" s="1499">
        <v>20</v>
      </c>
      <c r="V1" s="1499">
        <v>21</v>
      </c>
      <c r="W1" s="1499">
        <v>22</v>
      </c>
      <c r="X1" s="1501">
        <v>23</v>
      </c>
      <c r="Y1" s="1499">
        <v>24</v>
      </c>
      <c r="Z1" s="1499">
        <v>25</v>
      </c>
      <c r="AA1" s="1499">
        <v>26</v>
      </c>
    </row>
    <row r="2" spans="1:37" ht="15.6">
      <c r="A2" s="5" t="s">
        <v>615</v>
      </c>
      <c r="B2" s="1502"/>
      <c r="D2" s="1504"/>
      <c r="E2" s="1502"/>
      <c r="F2" s="1502"/>
      <c r="G2" s="5"/>
      <c r="H2" s="1505"/>
      <c r="I2" s="1505"/>
      <c r="J2" s="1506"/>
      <c r="K2" s="1507"/>
      <c r="L2" s="1507"/>
      <c r="M2" s="1507"/>
      <c r="N2" s="1507"/>
      <c r="O2" s="1505"/>
      <c r="P2" s="1508"/>
      <c r="Q2" s="1508"/>
      <c r="R2" s="1507"/>
      <c r="S2" s="1507"/>
      <c r="T2" s="1507"/>
      <c r="U2" s="1507"/>
      <c r="V2" s="1507"/>
      <c r="W2" s="1507"/>
      <c r="X2" s="1505"/>
      <c r="Y2" s="1506"/>
      <c r="Z2" s="1507"/>
      <c r="AA2" s="1509"/>
      <c r="AB2" s="1502"/>
    </row>
    <row r="3" spans="1:37" ht="15.6">
      <c r="A3" s="1510" t="str">
        <f>+distribucion!C3</f>
        <v>NOMINA MES DE: MAYO  2026  1ERA  QUINCENA</v>
      </c>
      <c r="B3" s="1511"/>
      <c r="C3" s="1510"/>
      <c r="D3" s="1504"/>
      <c r="E3" s="1502"/>
      <c r="F3" s="1502"/>
      <c r="G3" s="5"/>
      <c r="H3" s="1505"/>
      <c r="I3" s="1505"/>
      <c r="J3" s="1506"/>
      <c r="K3" s="1507"/>
      <c r="L3" s="1507"/>
      <c r="M3" s="1507"/>
      <c r="N3" s="1507"/>
      <c r="O3" s="1505"/>
      <c r="P3" s="1508"/>
      <c r="Q3" s="1508"/>
      <c r="R3" s="1507"/>
      <c r="S3" s="1507"/>
      <c r="T3" s="1507"/>
      <c r="U3" s="1507"/>
      <c r="V3" s="1507"/>
      <c r="W3" s="1507"/>
      <c r="X3" s="1505"/>
      <c r="Y3" s="1506"/>
      <c r="Z3" s="1507"/>
      <c r="AA3" s="1509"/>
      <c r="AB3" s="1502"/>
    </row>
    <row r="4" spans="1:37" s="1512" customFormat="1" ht="11.25" customHeight="1">
      <c r="A4" s="1819" t="s">
        <v>616</v>
      </c>
      <c r="B4" s="1819" t="s">
        <v>4</v>
      </c>
      <c r="C4" s="1819" t="s">
        <v>5</v>
      </c>
      <c r="D4" s="1820" t="s">
        <v>617</v>
      </c>
      <c r="E4" s="1816" t="s">
        <v>618</v>
      </c>
      <c r="F4" s="1814" t="s">
        <v>619</v>
      </c>
      <c r="G4" s="1822" t="s">
        <v>620</v>
      </c>
      <c r="H4" s="1820" t="s">
        <v>621</v>
      </c>
      <c r="I4" s="1820" t="s">
        <v>622</v>
      </c>
      <c r="J4" s="1815" t="s">
        <v>623</v>
      </c>
      <c r="K4" s="1816" t="s">
        <v>624</v>
      </c>
      <c r="L4" s="1816" t="s">
        <v>625</v>
      </c>
      <c r="M4" s="1816" t="s">
        <v>626</v>
      </c>
      <c r="N4" s="1816" t="s">
        <v>627</v>
      </c>
      <c r="O4" s="1817" t="s">
        <v>628</v>
      </c>
      <c r="P4" s="1818" t="s">
        <v>629</v>
      </c>
      <c r="Q4" s="1818" t="s">
        <v>376</v>
      </c>
      <c r="R4" s="1821" t="s">
        <v>630</v>
      </c>
      <c r="S4" s="1814" t="s">
        <v>631</v>
      </c>
      <c r="T4" s="1814" t="s">
        <v>384</v>
      </c>
      <c r="U4" s="1814" t="s">
        <v>383</v>
      </c>
      <c r="V4" s="1814" t="s">
        <v>379</v>
      </c>
      <c r="W4" s="1814" t="s">
        <v>632</v>
      </c>
      <c r="X4" s="1817" t="s">
        <v>633</v>
      </c>
      <c r="Y4" s="1815" t="s">
        <v>634</v>
      </c>
      <c r="Z4" s="1816" t="s">
        <v>635</v>
      </c>
      <c r="AA4" s="1815" t="s">
        <v>636</v>
      </c>
    </row>
    <row r="5" spans="1:37">
      <c r="A5" s="1819"/>
      <c r="B5" s="1819"/>
      <c r="C5" s="1819"/>
      <c r="D5" s="1820"/>
      <c r="E5" s="1816"/>
      <c r="F5" s="1814"/>
      <c r="G5" s="1822"/>
      <c r="H5" s="1820"/>
      <c r="I5" s="1820"/>
      <c r="J5" s="1815"/>
      <c r="K5" s="1816"/>
      <c r="L5" s="1816"/>
      <c r="M5" s="1816"/>
      <c r="N5" s="1816"/>
      <c r="O5" s="1817"/>
      <c r="P5" s="1818"/>
      <c r="Q5" s="1818"/>
      <c r="R5" s="1821"/>
      <c r="S5" s="1814"/>
      <c r="T5" s="1814"/>
      <c r="U5" s="1814"/>
      <c r="V5" s="1814"/>
      <c r="W5" s="1814"/>
      <c r="X5" s="1817"/>
      <c r="Y5" s="1815"/>
      <c r="Z5" s="1816"/>
      <c r="AA5" s="1815"/>
    </row>
    <row r="6" spans="1:37" ht="38.25" customHeight="1">
      <c r="A6" s="1819"/>
      <c r="B6" s="1819"/>
      <c r="C6" s="1819"/>
      <c r="D6" s="1820"/>
      <c r="E6" s="1816"/>
      <c r="F6" s="1814"/>
      <c r="G6" s="1822"/>
      <c r="H6" s="1820"/>
      <c r="I6" s="1820"/>
      <c r="J6" s="1815"/>
      <c r="K6" s="1816"/>
      <c r="L6" s="1816"/>
      <c r="M6" s="1816"/>
      <c r="N6" s="1816"/>
      <c r="O6" s="1817"/>
      <c r="P6" s="1818"/>
      <c r="Q6" s="1818"/>
      <c r="R6" s="1821"/>
      <c r="S6" s="1814"/>
      <c r="T6" s="1814"/>
      <c r="U6" s="1814"/>
      <c r="V6" s="1814"/>
      <c r="W6" s="1814"/>
      <c r="X6" s="1817"/>
      <c r="Y6" s="1815"/>
      <c r="Z6" s="1816"/>
      <c r="AA6" s="1815"/>
    </row>
    <row r="7" spans="1:37" ht="15.6">
      <c r="A7" s="1513"/>
      <c r="B7" s="1514" t="s">
        <v>11</v>
      </c>
      <c r="C7" s="1513"/>
      <c r="D7" s="1515"/>
      <c r="E7" s="1513"/>
      <c r="F7" s="1513"/>
      <c r="G7" s="1513"/>
      <c r="H7" s="1515"/>
      <c r="I7" s="1515"/>
      <c r="J7" s="1516"/>
      <c r="K7" s="1517"/>
      <c r="L7" s="1517"/>
      <c r="M7" s="1517"/>
      <c r="N7" s="1517"/>
      <c r="O7" s="1515"/>
      <c r="P7" s="1518"/>
      <c r="Q7" s="1518"/>
      <c r="R7" s="1517"/>
      <c r="S7" s="1517"/>
      <c r="T7" s="1517"/>
      <c r="U7" s="1517"/>
      <c r="V7" s="1517"/>
      <c r="W7" s="1517"/>
      <c r="X7" s="1515"/>
      <c r="Y7" s="1516"/>
      <c r="Z7" s="1517"/>
    </row>
    <row r="8" spans="1:37" ht="15.6">
      <c r="A8" s="1513"/>
      <c r="B8" s="1520" t="s">
        <v>637</v>
      </c>
      <c r="C8" s="1513"/>
      <c r="D8" s="1515"/>
      <c r="E8" s="1513"/>
      <c r="F8" s="1513"/>
      <c r="G8" s="1513"/>
      <c r="H8" s="1515"/>
      <c r="I8" s="1515"/>
      <c r="J8" s="1516"/>
      <c r="K8" s="1517"/>
      <c r="L8" s="1517"/>
      <c r="M8" s="1517"/>
      <c r="N8" s="1517"/>
      <c r="O8" s="1515"/>
      <c r="P8" s="1518"/>
      <c r="Q8" s="1518"/>
      <c r="R8" s="1517"/>
      <c r="S8" s="1517"/>
      <c r="T8" s="1517"/>
      <c r="U8" s="1517"/>
      <c r="V8" s="1517"/>
      <c r="W8" s="1517"/>
      <c r="X8" s="1515"/>
      <c r="Y8" s="1516"/>
      <c r="Z8" s="1517"/>
      <c r="AA8" s="1506"/>
      <c r="AB8" s="5"/>
      <c r="AC8" s="5"/>
      <c r="AD8" s="5"/>
      <c r="AE8" s="5"/>
      <c r="AF8" s="5"/>
      <c r="AG8" s="5"/>
      <c r="AH8" s="5"/>
      <c r="AI8" s="5"/>
      <c r="AJ8" s="5"/>
      <c r="AK8" s="5"/>
    </row>
    <row r="9" spans="1:37" s="1532" customFormat="1" ht="15.6">
      <c r="A9" s="1521">
        <f>+A8+1</f>
        <v>1</v>
      </c>
      <c r="B9" s="1522" t="str">
        <f>+distribucion!C13</f>
        <v>Estrada Robles Victor Gerardo1</v>
      </c>
      <c r="C9" s="1523" t="str">
        <f>VLOOKUP(B9,distribucion!C$9:FL$331,2,0)</f>
        <v>Gerente General</v>
      </c>
      <c r="D9" s="1524">
        <f>G9+K9+M9</f>
        <v>0</v>
      </c>
      <c r="E9" s="1525">
        <f>VLOOKUP(B9,distribucion!C$9:FL$331,7,0)</f>
        <v>0</v>
      </c>
      <c r="F9" s="1526" t="e">
        <f>+distribucion!#REF!</f>
        <v>#REF!</v>
      </c>
      <c r="G9" s="1524">
        <f>ROUND((VLOOKUP(B9,distribucion!C$9:EJ$331,94,0)),2)</f>
        <v>0</v>
      </c>
      <c r="H9" s="1524">
        <f>ROUND((VLOOKUP(B9,distribucion!C$9:EJ$331,95,0)),2)</f>
        <v>0</v>
      </c>
      <c r="I9" s="1524">
        <f>G9+H9</f>
        <v>0</v>
      </c>
      <c r="J9" s="1527">
        <f>VLOOKUP(B9,distribucion!C$9:EJ$331,96,0)</f>
        <v>0</v>
      </c>
      <c r="K9" s="1523">
        <f>ROUND((VLOOKUP(B9,distribucion!C$9:EJ$331,97,0)),2)</f>
        <v>0</v>
      </c>
      <c r="L9" s="1523">
        <f>VLOOKUP(B9,distribucion!C$9:EJ$331,98,0)</f>
        <v>0</v>
      </c>
      <c r="M9" s="1523">
        <f>ROUND((VLOOKUP(B9,distribucion!C$9:EJ$331,99,0)),2)</f>
        <v>0</v>
      </c>
      <c r="N9" s="1523">
        <f>ROUND((VLOOKUP(B9,distribucion!C$9:EJ$331,100,0)),2)</f>
        <v>0</v>
      </c>
      <c r="O9" s="1524">
        <f>SUM(I9:N9)-J9-L9</f>
        <v>0</v>
      </c>
      <c r="P9" s="1523">
        <f>ROUND(((G9+K9+M9+N9)*0.0483),2)</f>
        <v>0</v>
      </c>
      <c r="Q9" s="1523">
        <f>ROUND((VLOOKUP(B9,distribucion!C$8:FL$331,151,0)),2)</f>
        <v>0</v>
      </c>
      <c r="R9" s="1523">
        <f>ROUND((VLOOKUP(B9,distribucion!C$9:FL$331,152,0)),2)</f>
        <v>0</v>
      </c>
      <c r="S9" s="1523">
        <f>ROUND((VLOOKUP(B9,distribucion!C$9:FL$331,153,0)),2)</f>
        <v>0</v>
      </c>
      <c r="T9" s="1523">
        <f>ROUND((VLOOKUP(B9,distribucion!$C$4:$FF$336,159,0)),2)</f>
        <v>0</v>
      </c>
      <c r="U9" s="1523">
        <f>ROUND((VLOOKUP(B9,distribucion!$C$5:$FF$337,158,0)),2)</f>
        <v>0</v>
      </c>
      <c r="V9" s="1523">
        <f>ROUND((VLOOKUP(B9,distribucion!$C$7:$FF$342,154,0)),2)</f>
        <v>0</v>
      </c>
      <c r="W9" s="1523">
        <f>ROUND((VLOOKUP(B9,distribucion!C$9:FL$331,160,0)),2)</f>
        <v>0</v>
      </c>
      <c r="X9" s="1524">
        <f>SUM(P9:W9)</f>
        <v>0</v>
      </c>
      <c r="Y9" s="1523">
        <f>O9-X9</f>
        <v>0</v>
      </c>
      <c r="Z9" s="1528">
        <f>+Y9</f>
        <v>0</v>
      </c>
      <c r="AA9" s="1529">
        <v>0</v>
      </c>
      <c r="AB9" s="1523"/>
      <c r="AC9" s="1523"/>
      <c r="AD9" s="1530">
        <f>Y9-Z9-AA9</f>
        <v>0</v>
      </c>
      <c r="AE9" s="1531">
        <f>((G9+H9+K9+M9+N9)-SUM(P9:W9))-Y9</f>
        <v>0</v>
      </c>
      <c r="AF9" s="1527"/>
    </row>
    <row r="10" spans="1:37" s="161" customFormat="1" ht="15.6">
      <c r="A10" s="1533"/>
      <c r="B10" s="1520" t="s">
        <v>396</v>
      </c>
      <c r="C10" s="1534"/>
      <c r="D10" s="1535"/>
      <c r="E10" s="1536"/>
      <c r="F10" s="1537"/>
      <c r="G10" s="1535"/>
      <c r="H10" s="1535"/>
      <c r="I10" s="1535"/>
      <c r="J10" s="1538"/>
      <c r="K10" s="1534"/>
      <c r="L10" s="1534"/>
      <c r="M10" s="1534"/>
      <c r="N10" s="1534"/>
      <c r="O10" s="1535"/>
      <c r="P10" s="1534"/>
      <c r="Q10" s="1523"/>
      <c r="R10" s="1534"/>
      <c r="S10" s="1534"/>
      <c r="T10" s="1534"/>
      <c r="U10" s="1534"/>
      <c r="V10" s="1534"/>
      <c r="W10" s="1534"/>
      <c r="X10" s="1535"/>
      <c r="Y10" s="1534"/>
      <c r="Z10" s="1539"/>
      <c r="AA10" s="1529"/>
      <c r="AB10" s="1534"/>
      <c r="AC10" s="1534"/>
      <c r="AD10" s="1530">
        <f t="shared" ref="AD10:AD21" si="0">Y10-Z10-AA10</f>
        <v>0</v>
      </c>
      <c r="AE10" s="1531">
        <f t="shared" ref="AE10:AE18" si="1">((G10+H10+K10+M10+N10)-SUM(P10:W10))-Y10</f>
        <v>0</v>
      </c>
      <c r="AF10" s="1538"/>
    </row>
    <row r="11" spans="1:37" s="1521" customFormat="1" ht="14.4" customHeight="1">
      <c r="A11" s="1521">
        <v>2</v>
      </c>
      <c r="B11" s="1540" t="str">
        <f>+distribucion!C16</f>
        <v>Estrada Robles Juan Pablo</v>
      </c>
      <c r="C11" s="1541" t="str">
        <f>VLOOKUP(B11,distribucion!C$9:FL$331,2,0)</f>
        <v xml:space="preserve">Asesor   </v>
      </c>
      <c r="D11" s="1531">
        <f>G11+K11+M11</f>
        <v>2500</v>
      </c>
      <c r="E11" s="1542">
        <f>VLOOKUP(B11,distribucion!C$9:FL$331,7,0)</f>
        <v>15</v>
      </c>
      <c r="F11" s="1543">
        <f>+distribucion!P16</f>
        <v>0</v>
      </c>
      <c r="G11" s="1531">
        <f>ROUND((VLOOKUP(B11,distribucion!C$9:EJ$331,94,0)),2)</f>
        <v>2500</v>
      </c>
      <c r="H11" s="1531">
        <f>ROUND((VLOOKUP(B11,distribucion!C$9:EJ$331,95,0)),2)</f>
        <v>5000</v>
      </c>
      <c r="I11" s="1531">
        <f>G11+H11</f>
        <v>7500</v>
      </c>
      <c r="J11" s="1544">
        <f>VLOOKUP(B11,distribucion!C$9:EJ$331,96,0)</f>
        <v>0</v>
      </c>
      <c r="K11" s="1541">
        <f>ROUND((VLOOKUP(B11,distribucion!C$9:EJ$331,97,0)),2)</f>
        <v>0</v>
      </c>
      <c r="L11" s="1541">
        <f>VLOOKUP(B11,distribucion!C$9:EJ$331,98,0)</f>
        <v>0</v>
      </c>
      <c r="M11" s="1541">
        <f>ROUND((VLOOKUP(B11,distribucion!C$9:EJ$331,99,0)),2)</f>
        <v>0</v>
      </c>
      <c r="N11" s="1541">
        <f>ROUND((VLOOKUP(B11,distribucion!C$9:EJ$331,100,0)),2)</f>
        <v>0</v>
      </c>
      <c r="O11" s="1531">
        <f>SUM(I11:N11)-J11-L11</f>
        <v>7500</v>
      </c>
      <c r="P11" s="1523">
        <f>ROUND(((G11+K11+M11+N11)*0.0483),2)</f>
        <v>120.75</v>
      </c>
      <c r="Q11" s="1541">
        <f>ROUND((VLOOKUP(B11,distribucion!C$8:FL$331,151,0)),2)</f>
        <v>310.06</v>
      </c>
      <c r="R11" s="1541">
        <f>ROUND((VLOOKUP(B11,distribucion!C$9:FL$331,152,0)),2)</f>
        <v>0</v>
      </c>
      <c r="S11" s="1541">
        <f>ROUND((VLOOKUP(B11,distribucion!C$9:FL$331,153,0)),2)</f>
        <v>0</v>
      </c>
      <c r="T11" s="1541">
        <f>ROUND((VLOOKUP(B11,distribucion!$C$4:$FF$336,159,0)),2)</f>
        <v>0</v>
      </c>
      <c r="U11" s="1541">
        <f>ROUND((VLOOKUP(B11,distribucion!$C$5:$FF$337,158,0)),2)</f>
        <v>0</v>
      </c>
      <c r="V11" s="1541">
        <f>ROUND((VLOOKUP(B11,distribucion!$C$7:$FF$342,154,0)),2)</f>
        <v>0</v>
      </c>
      <c r="W11" s="1541">
        <f>ROUND((VLOOKUP(B11,distribucion!C$9:FL$331,160,0)),2)</f>
        <v>0</v>
      </c>
      <c r="X11" s="1531">
        <f>SUM(P11:W11)</f>
        <v>430.81</v>
      </c>
      <c r="Y11" s="1541">
        <f>O11-X11</f>
        <v>7069.19</v>
      </c>
      <c r="Z11" s="1528">
        <f>+Y11</f>
        <v>7069.19</v>
      </c>
      <c r="AA11" s="1529">
        <v>0</v>
      </c>
      <c r="AB11" s="1541"/>
      <c r="AC11" s="1541"/>
      <c r="AD11" s="1546">
        <f t="shared" si="0"/>
        <v>0</v>
      </c>
      <c r="AE11" s="1531">
        <f t="shared" si="1"/>
        <v>0</v>
      </c>
      <c r="AF11" s="1544"/>
    </row>
    <row r="12" spans="1:37" ht="15.6">
      <c r="B12" s="1520" t="s">
        <v>415</v>
      </c>
      <c r="D12" s="1547"/>
      <c r="E12" s="1548"/>
      <c r="F12" s="1549"/>
      <c r="G12" s="1535"/>
      <c r="H12" s="1535"/>
      <c r="I12" s="1547"/>
      <c r="J12" s="1550"/>
      <c r="K12" s="1551"/>
      <c r="L12" s="1551"/>
      <c r="M12" s="1551"/>
      <c r="N12" s="1551"/>
      <c r="O12" s="1547"/>
      <c r="P12" s="1552"/>
      <c r="Q12" s="1552"/>
      <c r="R12" s="1551"/>
      <c r="S12" s="1551"/>
      <c r="T12" s="1551"/>
      <c r="U12" s="1551"/>
      <c r="V12" s="1551"/>
      <c r="W12" s="1551"/>
      <c r="X12" s="1547"/>
      <c r="Y12" s="1550"/>
      <c r="Z12" s="1528"/>
      <c r="AA12" s="1529"/>
      <c r="AB12" s="1553">
        <f>+Z12</f>
        <v>0</v>
      </c>
      <c r="AC12" s="1554">
        <f>+AA12-AB12</f>
        <v>0</v>
      </c>
      <c r="AD12" s="1530">
        <f t="shared" si="0"/>
        <v>0</v>
      </c>
      <c r="AE12" s="1531">
        <f t="shared" si="1"/>
        <v>0</v>
      </c>
      <c r="AF12" s="1555"/>
    </row>
    <row r="13" spans="1:37" s="1521" customFormat="1" ht="15.6">
      <c r="B13" s="1540"/>
      <c r="C13" s="1541"/>
      <c r="D13" s="1531"/>
      <c r="E13" s="1542"/>
      <c r="F13" s="1543"/>
      <c r="G13" s="1531"/>
      <c r="H13" s="1531"/>
      <c r="I13" s="1531"/>
      <c r="J13" s="1544"/>
      <c r="K13" s="1541"/>
      <c r="L13" s="1541"/>
      <c r="M13" s="1541"/>
      <c r="N13" s="1541"/>
      <c r="O13" s="1531"/>
      <c r="P13" s="1523"/>
      <c r="Q13" s="1541"/>
      <c r="R13" s="1541"/>
      <c r="S13" s="1541"/>
      <c r="T13" s="1541"/>
      <c r="U13" s="1541"/>
      <c r="V13" s="1541"/>
      <c r="W13" s="1541"/>
      <c r="X13" s="1531"/>
      <c r="Y13" s="1541"/>
      <c r="Z13" s="1528"/>
      <c r="AA13" s="1545"/>
      <c r="AB13" s="1541"/>
      <c r="AC13" s="1541"/>
      <c r="AD13" s="1546"/>
      <c r="AE13" s="1531"/>
      <c r="AF13" s="1544"/>
    </row>
    <row r="14" spans="1:37" s="161" customFormat="1" ht="15.6">
      <c r="A14" s="1533"/>
      <c r="B14" s="1556"/>
      <c r="C14" s="1534"/>
      <c r="D14" s="1535"/>
      <c r="E14" s="1536"/>
      <c r="F14" s="1537"/>
      <c r="G14" s="1535"/>
      <c r="H14" s="1535"/>
      <c r="I14" s="1535"/>
      <c r="J14" s="1538"/>
      <c r="K14" s="1534"/>
      <c r="L14" s="1534"/>
      <c r="M14" s="1534"/>
      <c r="N14" s="1534"/>
      <c r="O14" s="1535"/>
      <c r="P14" s="1523"/>
      <c r="Q14" s="1523"/>
      <c r="R14" s="1534"/>
      <c r="S14" s="1534"/>
      <c r="T14" s="1534"/>
      <c r="U14" s="1534"/>
      <c r="V14" s="1534"/>
      <c r="W14" s="1534"/>
      <c r="X14" s="1535"/>
      <c r="Y14" s="1534"/>
      <c r="Z14" s="1528"/>
      <c r="AA14" s="1529"/>
      <c r="AB14" s="1534"/>
      <c r="AC14" s="1534"/>
      <c r="AD14" s="1530"/>
      <c r="AE14" s="1531"/>
      <c r="AF14" s="1538"/>
    </row>
    <row r="15" spans="1:37" s="161" customFormat="1" ht="15.6">
      <c r="A15" s="1533"/>
      <c r="B15" s="1556"/>
      <c r="C15" s="1534"/>
      <c r="D15" s="1535"/>
      <c r="E15" s="1536"/>
      <c r="F15" s="1537"/>
      <c r="G15" s="1535"/>
      <c r="H15" s="1535"/>
      <c r="I15" s="1535"/>
      <c r="J15" s="1538"/>
      <c r="K15" s="1534"/>
      <c r="L15" s="1534"/>
      <c r="M15" s="1534"/>
      <c r="N15" s="1534"/>
      <c r="O15" s="1535"/>
      <c r="P15" s="1534"/>
      <c r="Q15" s="1523"/>
      <c r="R15" s="1534"/>
      <c r="S15" s="1534"/>
      <c r="T15" s="1534"/>
      <c r="U15" s="1534"/>
      <c r="V15" s="1534"/>
      <c r="W15" s="1534"/>
      <c r="X15" s="1535"/>
      <c r="Y15" s="1534"/>
      <c r="Z15" s="1528"/>
      <c r="AA15" s="1529"/>
      <c r="AB15" s="1534"/>
      <c r="AC15" s="1534"/>
      <c r="AD15" s="1530">
        <f t="shared" si="0"/>
        <v>0</v>
      </c>
      <c r="AE15" s="1531">
        <f t="shared" si="1"/>
        <v>0</v>
      </c>
      <c r="AF15" s="1538"/>
    </row>
    <row r="16" spans="1:37" s="161" customFormat="1" ht="15.6">
      <c r="A16" s="1533"/>
      <c r="B16" s="1520" t="str">
        <f>+distribucion!C33</f>
        <v>Conserjería Presidencia</v>
      </c>
      <c r="C16" s="1534"/>
      <c r="D16" s="1535"/>
      <c r="E16" s="1536"/>
      <c r="F16" s="1537"/>
      <c r="G16" s="1535"/>
      <c r="H16" s="1535"/>
      <c r="I16" s="1535"/>
      <c r="J16" s="1538"/>
      <c r="K16" s="1534"/>
      <c r="L16" s="1534"/>
      <c r="M16" s="1534"/>
      <c r="N16" s="1534"/>
      <c r="O16" s="1535"/>
      <c r="P16" s="1534"/>
      <c r="Q16" s="1523"/>
      <c r="R16" s="1534"/>
      <c r="S16" s="1534"/>
      <c r="T16" s="1534"/>
      <c r="U16" s="1534"/>
      <c r="V16" s="1534"/>
      <c r="W16" s="1534"/>
      <c r="X16" s="1535"/>
      <c r="Y16" s="1534"/>
      <c r="Z16" s="1528"/>
      <c r="AA16" s="1529"/>
      <c r="AB16" s="1534"/>
      <c r="AC16" s="1534"/>
      <c r="AD16" s="1530">
        <f t="shared" si="0"/>
        <v>0</v>
      </c>
      <c r="AE16" s="1531">
        <f t="shared" si="1"/>
        <v>0</v>
      </c>
      <c r="AF16" s="1538"/>
    </row>
    <row r="17" spans="1:38" s="161" customFormat="1" ht="15.6">
      <c r="A17" s="1533">
        <v>3</v>
      </c>
      <c r="B17" s="1556" t="str">
        <f>+distribucion!C34</f>
        <v>Cortez Ajcojon Sandra Edith</v>
      </c>
      <c r="C17" s="1534" t="str">
        <f>VLOOKUP(B17,distribucion!C$9:FL$331,2,0)</f>
        <v>Conserje</v>
      </c>
      <c r="D17" s="1535">
        <f>G17+K17+M17</f>
        <v>2001.14</v>
      </c>
      <c r="E17" s="1536">
        <f>VLOOKUP(B17,distribucion!C$9:FL$331,7,0)</f>
        <v>15</v>
      </c>
      <c r="F17" s="1537" t="e">
        <f>+distribucion!#REF!</f>
        <v>#REF!</v>
      </c>
      <c r="G17" s="1535">
        <f>ROUND((VLOOKUP(B17,distribucion!C$9:EJ$331,94,0)),2)</f>
        <v>2001.14</v>
      </c>
      <c r="H17" s="1535">
        <f>ROUND((VLOOKUP(B17,distribucion!C$9:EJ$331,95,0)),2)</f>
        <v>125</v>
      </c>
      <c r="I17" s="1535">
        <f>G17+H17</f>
        <v>2126.1400000000003</v>
      </c>
      <c r="J17" s="1538">
        <f>VLOOKUP(B17,distribucion!C$9:EJ$331,96,0)</f>
        <v>0</v>
      </c>
      <c r="K17" s="1534">
        <f>ROUND((VLOOKUP(B17,distribucion!C$9:EJ$331,97,0)),2)</f>
        <v>0</v>
      </c>
      <c r="L17" s="1534">
        <f>VLOOKUP(B17,distribucion!C$9:EJ$331,98,0)</f>
        <v>0</v>
      </c>
      <c r="M17" s="1534">
        <f>ROUND((VLOOKUP(B17,distribucion!C$9:EJ$331,99,0)),2)</f>
        <v>0</v>
      </c>
      <c r="N17" s="1534">
        <f>ROUND((VLOOKUP(B17,distribucion!C$9:EJ$331,100,0)),2)</f>
        <v>0</v>
      </c>
      <c r="O17" s="1535">
        <f>SUM(I17:N17)-J17-L17</f>
        <v>2126.1400000000003</v>
      </c>
      <c r="P17" s="1523">
        <f t="shared" ref="P17:P19" si="2">ROUND(((G17+K17+M17+N17)*0.0483),2)</f>
        <v>96.66</v>
      </c>
      <c r="Q17" s="1523">
        <f>ROUND((VLOOKUP(B17,distribucion!C$8:FL$331,151,0)),2)</f>
        <v>1.48</v>
      </c>
      <c r="R17" s="1534">
        <f>ROUND((VLOOKUP(B17,distribucion!C$9:FL$331,152,0)),2)</f>
        <v>405.48</v>
      </c>
      <c r="S17" s="1534">
        <f>ROUND((VLOOKUP(B17,distribucion!C$9:FL$331,153,0)),2)</f>
        <v>0</v>
      </c>
      <c r="T17" s="1534">
        <f>ROUND((VLOOKUP(B17,distribucion!$C$4:$FF$336,159,0)),2)</f>
        <v>0</v>
      </c>
      <c r="U17" s="1534">
        <f>ROUND((VLOOKUP(B17,distribucion!$C$5:$FF$337,158,0)),2)</f>
        <v>0</v>
      </c>
      <c r="V17" s="1534">
        <f>ROUND((VLOOKUP(B17,distribucion!$C$7:$FF$342,154,0)),2)</f>
        <v>0</v>
      </c>
      <c r="W17" s="1534">
        <f>ROUND((VLOOKUP(B17,distribucion!C$9:FL$331,160,0)),2)</f>
        <v>0</v>
      </c>
      <c r="X17" s="1535">
        <f>SUM(P17:W17)</f>
        <v>503.62</v>
      </c>
      <c r="Y17" s="1534">
        <f>O17-X17</f>
        <v>1622.5200000000004</v>
      </c>
      <c r="Z17" s="1528">
        <f t="shared" ref="Z17:Z19" si="3">+Y17</f>
        <v>1622.5200000000004</v>
      </c>
      <c r="AA17" s="1529">
        <v>0</v>
      </c>
      <c r="AB17" s="1534"/>
      <c r="AC17" s="1534"/>
      <c r="AD17" s="1530">
        <f t="shared" si="0"/>
        <v>0</v>
      </c>
      <c r="AE17" s="1531">
        <f t="shared" si="1"/>
        <v>0</v>
      </c>
      <c r="AF17" s="1538"/>
    </row>
    <row r="18" spans="1:38" s="161" customFormat="1" ht="15.6">
      <c r="A18" s="1533">
        <v>4</v>
      </c>
      <c r="B18" s="1556" t="str">
        <f>+distribucion!C35</f>
        <v>Chumil Chumil Glenda Rafaela</v>
      </c>
      <c r="C18" s="1534" t="str">
        <f>VLOOKUP(B18,distribucion!C$9:FL$331,2,0)</f>
        <v>Conserje</v>
      </c>
      <c r="D18" s="1535">
        <f>G18+K18+M18</f>
        <v>2001.14</v>
      </c>
      <c r="E18" s="1536">
        <f>VLOOKUP(B18,distribucion!C$9:FL$331,7,0)</f>
        <v>15</v>
      </c>
      <c r="F18" s="1537">
        <f>+distribucion!P34</f>
        <v>0</v>
      </c>
      <c r="G18" s="1535">
        <f>ROUND((VLOOKUP(B18,distribucion!C$9:EJ$331,94,0)),2)</f>
        <v>2001.14</v>
      </c>
      <c r="H18" s="1535">
        <f>ROUND((VLOOKUP(B18,distribucion!C$9:EJ$331,95,0)),2)</f>
        <v>125</v>
      </c>
      <c r="I18" s="1535">
        <f>G18+H18</f>
        <v>2126.1400000000003</v>
      </c>
      <c r="J18" s="1538">
        <f>VLOOKUP(B18,distribucion!C$9:EJ$331,96,0)</f>
        <v>0</v>
      </c>
      <c r="K18" s="1534">
        <f>ROUND((VLOOKUP(B18,distribucion!C$9:EJ$331,97,0)),2)</f>
        <v>0</v>
      </c>
      <c r="L18" s="1534">
        <f>VLOOKUP(B18,distribucion!C$9:EJ$331,98,0)</f>
        <v>0</v>
      </c>
      <c r="M18" s="1534">
        <f>ROUND((VLOOKUP(B18,distribucion!C$9:EJ$331,99,0)),2)</f>
        <v>0</v>
      </c>
      <c r="N18" s="1534">
        <f>ROUND((VLOOKUP(B18,distribucion!C$9:EJ$331,100,0)),2)</f>
        <v>0</v>
      </c>
      <c r="O18" s="1535">
        <f>SUM(I18:N18)-J18-L18</f>
        <v>2126.1400000000003</v>
      </c>
      <c r="P18" s="1523">
        <f t="shared" si="2"/>
        <v>96.66</v>
      </c>
      <c r="Q18" s="1523">
        <f>ROUND((VLOOKUP(B18,distribucion!C$8:FL$331,151,0)),2)</f>
        <v>5.64</v>
      </c>
      <c r="R18" s="1534">
        <f>ROUND((VLOOKUP(B18,distribucion!C$9:FL$331,152,0)),2)</f>
        <v>0</v>
      </c>
      <c r="S18" s="1534">
        <f>ROUND((VLOOKUP(B18,distribucion!C$9:FL$331,153,0)),2)</f>
        <v>0</v>
      </c>
      <c r="T18" s="1534">
        <f>ROUND((VLOOKUP(B18,distribucion!$C$4:$FF$336,159,0)),2)</f>
        <v>0</v>
      </c>
      <c r="U18" s="1534">
        <f>ROUND((VLOOKUP(B18,distribucion!$C$5:$FF$337,158,0)),2)</f>
        <v>0</v>
      </c>
      <c r="V18" s="1534">
        <f>ROUND((VLOOKUP(B18,distribucion!$C$7:$FF$342,154,0)),2)</f>
        <v>0</v>
      </c>
      <c r="W18" s="1534">
        <f>ROUND((VLOOKUP(B18,distribucion!C$9:FL$331,160,0)),2)</f>
        <v>0</v>
      </c>
      <c r="X18" s="1535">
        <f>SUM(P18:W18)</f>
        <v>102.3</v>
      </c>
      <c r="Y18" s="1534">
        <f>O18-X18</f>
        <v>2023.8400000000004</v>
      </c>
      <c r="Z18" s="1528">
        <f t="shared" si="3"/>
        <v>2023.8400000000004</v>
      </c>
      <c r="AA18" s="1529">
        <v>0</v>
      </c>
      <c r="AB18" s="1534"/>
      <c r="AC18" s="1534"/>
      <c r="AD18" s="1530">
        <f t="shared" si="0"/>
        <v>0</v>
      </c>
      <c r="AE18" s="1531">
        <f t="shared" si="1"/>
        <v>0</v>
      </c>
      <c r="AF18" s="1538"/>
    </row>
    <row r="19" spans="1:38" s="161" customFormat="1" ht="15.6">
      <c r="A19" s="1533">
        <v>5</v>
      </c>
      <c r="B19" s="1556" t="str">
        <f>+distribucion!C36</f>
        <v>Equila Mejia Elsa Elena</v>
      </c>
      <c r="C19" s="1534" t="str">
        <f>VLOOKUP(B19,distribucion!C$9:FL$331,2,0)</f>
        <v>Conserje</v>
      </c>
      <c r="D19" s="1535">
        <f>G19+K19+M19</f>
        <v>2001.14</v>
      </c>
      <c r="E19" s="1536">
        <f>VLOOKUP(B19,distribucion!C$9:FL$331,7,0)</f>
        <v>15</v>
      </c>
      <c r="F19" s="1537">
        <f>+distribucion!P35</f>
        <v>0</v>
      </c>
      <c r="G19" s="1535">
        <f>ROUND((VLOOKUP(B19,distribucion!C$9:EJ$331,94,0)),2)</f>
        <v>2001.14</v>
      </c>
      <c r="H19" s="1535">
        <f>ROUND((VLOOKUP(B19,distribucion!C$9:EJ$331,95,0)),2)</f>
        <v>266.81</v>
      </c>
      <c r="I19" s="1535">
        <f>G19+H19</f>
        <v>2267.9500000000003</v>
      </c>
      <c r="J19" s="1538">
        <f>VLOOKUP(B19,distribucion!C$9:EJ$331,96,0)</f>
        <v>0</v>
      </c>
      <c r="K19" s="1534">
        <f>ROUND((VLOOKUP(B19,distribucion!C$9:EJ$331,97,0)),2)</f>
        <v>0</v>
      </c>
      <c r="L19" s="1534">
        <f>VLOOKUP(B19,distribucion!C$9:EJ$331,98,0)</f>
        <v>0</v>
      </c>
      <c r="M19" s="1534">
        <f>ROUND((VLOOKUP(B19,distribucion!C$9:EJ$331,99,0)),2)</f>
        <v>0</v>
      </c>
      <c r="N19" s="1534">
        <f>ROUND((VLOOKUP(B19,distribucion!C$9:EJ$331,100,0)),2)</f>
        <v>0</v>
      </c>
      <c r="O19" s="1535">
        <f>SUM(I19:N19)-J19-L19</f>
        <v>2267.9500000000003</v>
      </c>
      <c r="P19" s="1523">
        <f t="shared" si="2"/>
        <v>96.66</v>
      </c>
      <c r="Q19" s="1523">
        <f>ROUND((VLOOKUP(B19,distribucion!C$8:FL$331,151,0)),2)</f>
        <v>8.57</v>
      </c>
      <c r="R19" s="1534">
        <f>ROUND((VLOOKUP(B19,distribucion!C$9:FL$331,152,0)),2)</f>
        <v>0</v>
      </c>
      <c r="S19" s="1534">
        <f>ROUND((VLOOKUP(B19,distribucion!C$9:FL$331,153,0)),2)</f>
        <v>0</v>
      </c>
      <c r="T19" s="1534">
        <f>ROUND((VLOOKUP(B19,distribucion!$C$4:$FF$336,159,0)),2)</f>
        <v>0</v>
      </c>
      <c r="U19" s="1534">
        <f>ROUND((VLOOKUP(B19,distribucion!$C$5:$FF$337,158,0)),2)</f>
        <v>0</v>
      </c>
      <c r="V19" s="1534">
        <f>ROUND((VLOOKUP(B19,distribucion!$C$7:$FF$342,154,0)),2)</f>
        <v>0</v>
      </c>
      <c r="W19" s="1534">
        <f>ROUND((VLOOKUP(B19,distribucion!C$9:FL$331,160,0)),2)</f>
        <v>0</v>
      </c>
      <c r="X19" s="1535">
        <f>SUM(P19:W19)</f>
        <v>105.22999999999999</v>
      </c>
      <c r="Y19" s="1534">
        <f>O19-X19</f>
        <v>2162.7200000000003</v>
      </c>
      <c r="Z19" s="1528">
        <f t="shared" si="3"/>
        <v>2162.7200000000003</v>
      </c>
      <c r="AA19" s="1529">
        <v>0</v>
      </c>
      <c r="AB19" s="1534"/>
      <c r="AC19" s="1534"/>
      <c r="AD19" s="1530"/>
      <c r="AE19" s="1531"/>
      <c r="AF19" s="1538"/>
    </row>
    <row r="20" spans="1:38" s="161" customFormat="1" ht="15.6">
      <c r="A20" s="1533"/>
      <c r="B20" s="1556"/>
      <c r="C20" s="1534"/>
      <c r="D20" s="1535"/>
      <c r="E20" s="1536"/>
      <c r="F20" s="1537"/>
      <c r="G20" s="1535"/>
      <c r="H20" s="1535"/>
      <c r="I20" s="1535"/>
      <c r="J20" s="1538"/>
      <c r="K20" s="1534"/>
      <c r="L20" s="1534"/>
      <c r="M20" s="1534"/>
      <c r="N20" s="1534"/>
      <c r="O20" s="1535"/>
      <c r="P20" s="1534"/>
      <c r="Q20" s="1523"/>
      <c r="R20" s="1534"/>
      <c r="S20" s="1534"/>
      <c r="T20" s="1534"/>
      <c r="U20" s="1534"/>
      <c r="V20" s="1534"/>
      <c r="W20" s="1534"/>
      <c r="X20" s="1535"/>
      <c r="Y20" s="1534"/>
      <c r="Z20" s="1528"/>
      <c r="AA20" s="1529"/>
      <c r="AB20" s="1534"/>
      <c r="AC20" s="1534"/>
      <c r="AD20" s="1530"/>
      <c r="AE20" s="1531"/>
      <c r="AF20" s="1538"/>
    </row>
    <row r="21" spans="1:38" ht="15.6">
      <c r="A21" s="1557"/>
      <c r="B21" s="1514"/>
      <c r="C21" s="1558"/>
      <c r="D21" s="1547"/>
      <c r="E21" s="1559"/>
      <c r="F21" s="1549"/>
      <c r="G21" s="1560">
        <f>SUM(G8:G20)</f>
        <v>8503.42</v>
      </c>
      <c r="H21" s="1560">
        <f t="shared" ref="H21:Y21" si="4">SUM(H8:H20)</f>
        <v>5516.81</v>
      </c>
      <c r="I21" s="1560">
        <f t="shared" si="4"/>
        <v>14020.23</v>
      </c>
      <c r="J21" s="1560">
        <f t="shared" si="4"/>
        <v>0</v>
      </c>
      <c r="K21" s="1560">
        <f t="shared" si="4"/>
        <v>0</v>
      </c>
      <c r="L21" s="1560">
        <f t="shared" si="4"/>
        <v>0</v>
      </c>
      <c r="M21" s="1560">
        <f t="shared" si="4"/>
        <v>0</v>
      </c>
      <c r="N21" s="1560">
        <f t="shared" si="4"/>
        <v>0</v>
      </c>
      <c r="O21" s="1560">
        <f t="shared" si="4"/>
        <v>14020.23</v>
      </c>
      <c r="P21" s="1560">
        <f t="shared" si="4"/>
        <v>410.73</v>
      </c>
      <c r="Q21" s="1561">
        <f t="shared" si="4"/>
        <v>325.75</v>
      </c>
      <c r="R21" s="1560">
        <f t="shared" si="4"/>
        <v>405.48</v>
      </c>
      <c r="S21" s="1560">
        <f t="shared" si="4"/>
        <v>0</v>
      </c>
      <c r="T21" s="1560">
        <f t="shared" si="4"/>
        <v>0</v>
      </c>
      <c r="U21" s="1560">
        <f t="shared" si="4"/>
        <v>0</v>
      </c>
      <c r="V21" s="1560">
        <f t="shared" si="4"/>
        <v>0</v>
      </c>
      <c r="W21" s="1560">
        <f t="shared" si="4"/>
        <v>0</v>
      </c>
      <c r="X21" s="1560">
        <f t="shared" si="4"/>
        <v>1141.96</v>
      </c>
      <c r="Y21" s="1560">
        <f t="shared" si="4"/>
        <v>12878.27</v>
      </c>
      <c r="Z21" s="1560">
        <f>SUM(Z8:Z20)</f>
        <v>12878.27</v>
      </c>
      <c r="AA21" s="1560">
        <f>SUM(AA8:AA20)</f>
        <v>0</v>
      </c>
      <c r="AB21" s="1553"/>
      <c r="AC21" s="1554"/>
      <c r="AD21" s="1530">
        <f t="shared" si="0"/>
        <v>0</v>
      </c>
      <c r="AE21" s="1531">
        <f>((G21+H21+K21+M21+N21)-SUM(P21:W21))-Y21</f>
        <v>0</v>
      </c>
      <c r="AF21" s="1555"/>
    </row>
    <row r="22" spans="1:38" s="1499" customFormat="1" ht="15.6">
      <c r="A22" s="1557"/>
      <c r="B22" s="1520" t="s">
        <v>638</v>
      </c>
      <c r="C22" s="1562"/>
      <c r="D22" s="1501"/>
      <c r="E22" s="1563"/>
      <c r="F22" s="1564"/>
      <c r="G22" s="1501"/>
      <c r="H22" s="1501"/>
      <c r="I22" s="1501"/>
      <c r="J22" s="1565"/>
      <c r="K22" s="1562"/>
      <c r="L22" s="1562"/>
      <c r="M22" s="1562"/>
      <c r="N22" s="1562"/>
      <c r="O22" s="1501"/>
      <c r="P22" s="1566"/>
      <c r="Q22" s="1566"/>
      <c r="R22" s="1562"/>
      <c r="S22" s="1562"/>
      <c r="T22" s="1562"/>
      <c r="U22" s="1562"/>
      <c r="V22" s="1562"/>
      <c r="W22" s="1562"/>
      <c r="X22" s="1501"/>
      <c r="Y22" s="1501"/>
      <c r="Z22" s="1539"/>
      <c r="AA22" s="1529"/>
      <c r="AB22" s="1567"/>
      <c r="AC22" s="1568"/>
      <c r="AD22" s="1530">
        <f t="shared" ref="AD22:AD79" si="5">Y22-Z22-AA22</f>
        <v>0</v>
      </c>
      <c r="AE22" s="1531">
        <f t="shared" ref="AE22:AE79" si="6">((G22+H22+K22+M22+N22)-SUM(P22:W22))-Y22</f>
        <v>0</v>
      </c>
      <c r="AF22" s="1555"/>
    </row>
    <row r="23" spans="1:38" ht="15.6">
      <c r="A23" s="1557">
        <v>6</v>
      </c>
      <c r="B23" s="1499" t="s">
        <v>33</v>
      </c>
      <c r="C23" s="1569" t="str">
        <f>VLOOKUP(B23,distribucion!C$9:FL$331,2,0)</f>
        <v>Mensajero</v>
      </c>
      <c r="D23" s="1547">
        <f t="shared" ref="D23" si="7">G23+K23+M23</f>
        <v>2001.14</v>
      </c>
      <c r="E23" s="1548">
        <f>VLOOKUP(B23,distribucion!C$9:FL$331,7,0)</f>
        <v>15</v>
      </c>
      <c r="F23" s="1549">
        <f>VLOOKUP(B23,distribucion!$C$9:$DR$393,14,0)</f>
        <v>0</v>
      </c>
      <c r="G23" s="1535">
        <f>ROUND((VLOOKUP(B23,distribucion!C$9:EJ$331,94,0)),2)</f>
        <v>2001.14</v>
      </c>
      <c r="H23" s="1535">
        <f>ROUND((VLOOKUP(B23,distribucion!C$9:EJ$331,95,0)),2)</f>
        <v>185</v>
      </c>
      <c r="I23" s="1547">
        <f t="shared" ref="I23" si="8">G23+H23</f>
        <v>2186.1400000000003</v>
      </c>
      <c r="J23" s="1550">
        <f>VLOOKUP(B23,distribucion!C$9:EJ$331,96,0)</f>
        <v>0</v>
      </c>
      <c r="K23" s="1551">
        <f>ROUND((VLOOKUP(B23,distribucion!C$9:EJ$331,97,0)),2)</f>
        <v>0</v>
      </c>
      <c r="L23" s="1551">
        <f>VLOOKUP(B23,distribucion!C$9:EJ$331,98,0)</f>
        <v>0</v>
      </c>
      <c r="M23" s="1551">
        <f>ROUND((VLOOKUP(B23,distribucion!C$9:EJ$331,99,0)),2)</f>
        <v>0</v>
      </c>
      <c r="N23" s="1551">
        <f>ROUND((VLOOKUP(B23,distribucion!C$9:EJ$331,100,0)),2)</f>
        <v>0</v>
      </c>
      <c r="O23" s="1547">
        <f t="shared" ref="O23" si="9">SUM(I23:N23)-J23-L23</f>
        <v>2186.1400000000003</v>
      </c>
      <c r="P23" s="1523">
        <f t="shared" ref="P23:P24" si="10">ROUND(((G23+K23+M23+N23)*0.0483),2)</f>
        <v>96.66</v>
      </c>
      <c r="Q23" s="1552">
        <f>ROUND((VLOOKUP(B23,distribucion!C$8:FL$331,151,0)),2)</f>
        <v>4.4800000000000004</v>
      </c>
      <c r="R23" s="1551">
        <f>ROUND((VLOOKUP(B23,distribucion!C$9:FL$331,152,0)),2)</f>
        <v>0</v>
      </c>
      <c r="S23" s="1551">
        <f>ROUND((VLOOKUP(B23,distribucion!C$9:FL$331,153,0)),2)</f>
        <v>0</v>
      </c>
      <c r="T23" s="1551">
        <f>ROUND((VLOOKUP(B23,distribucion!$C$4:$FF$336,159,0)),2)</f>
        <v>0</v>
      </c>
      <c r="U23" s="1551">
        <f>ROUND((VLOOKUP(B23,distribucion!$C$5:$FF$337,158,0)),2)</f>
        <v>0</v>
      </c>
      <c r="V23" s="1551">
        <f>ROUND((VLOOKUP(B23,distribucion!$C$7:$FF$342,154,0)),2)</f>
        <v>0</v>
      </c>
      <c r="W23" s="1551">
        <f>ROUND((VLOOKUP(B23,distribucion!C$9:FL$331,160,0)),2)</f>
        <v>0</v>
      </c>
      <c r="X23" s="1547">
        <f t="shared" ref="X23" si="11">SUM(P23:W23)</f>
        <v>101.14</v>
      </c>
      <c r="Y23" s="1547">
        <f t="shared" ref="Y23" si="12">O23-X23</f>
        <v>2085.0000000000005</v>
      </c>
      <c r="Z23" s="1528">
        <f t="shared" ref="Z23:Z24" si="13">+Y23</f>
        <v>2085.0000000000005</v>
      </c>
      <c r="AA23" s="1529">
        <v>0</v>
      </c>
      <c r="AB23" s="1553">
        <f t="shared" ref="AB23:AB77" si="14">+Z23</f>
        <v>2085.0000000000005</v>
      </c>
      <c r="AC23" s="1554">
        <f t="shared" ref="AC23:AC77" si="15">+AA23-AB23</f>
        <v>-2085.0000000000005</v>
      </c>
      <c r="AD23" s="1530">
        <f t="shared" si="5"/>
        <v>0</v>
      </c>
      <c r="AE23" s="1531">
        <f t="shared" si="6"/>
        <v>0</v>
      </c>
      <c r="AF23" s="1555"/>
    </row>
    <row r="24" spans="1:38" ht="15.6">
      <c r="A24" s="1557">
        <v>7</v>
      </c>
      <c r="B24" s="1499" t="str">
        <f>+distribucion!C42</f>
        <v>Morales Boteo Oliver Edmilzon</v>
      </c>
      <c r="C24" s="1569" t="str">
        <f>VLOOKUP(B24,distribucion!C$9:FL$331,2,0)</f>
        <v>Mensajero</v>
      </c>
      <c r="D24" s="1547">
        <f t="shared" ref="D24" si="16">G24+K24+M24</f>
        <v>2001.14</v>
      </c>
      <c r="E24" s="1548">
        <f>VLOOKUP(B24,distribucion!C$9:FL$331,7,0)</f>
        <v>15</v>
      </c>
      <c r="F24" s="1549">
        <f>VLOOKUP(B24,distribucion!$C$9:$DR$393,14,0)</f>
        <v>0</v>
      </c>
      <c r="G24" s="1535">
        <f>ROUND((VLOOKUP(B24,distribucion!C$9:EJ$331,94,0)),2)</f>
        <v>2001.14</v>
      </c>
      <c r="H24" s="1535">
        <f>ROUND((VLOOKUP(B24,distribucion!C$9:EJ$331,95,0)),2)</f>
        <v>185</v>
      </c>
      <c r="I24" s="1547">
        <f t="shared" ref="I24" si="17">G24+H24</f>
        <v>2186.1400000000003</v>
      </c>
      <c r="J24" s="1550">
        <f>VLOOKUP(B24,distribucion!C$9:EJ$331,96,0)</f>
        <v>0</v>
      </c>
      <c r="K24" s="1551">
        <f>ROUND((VLOOKUP(B24,distribucion!C$9:EJ$331,97,0)),2)</f>
        <v>0</v>
      </c>
      <c r="L24" s="1551">
        <f>VLOOKUP(B24,distribucion!C$9:EJ$331,98,0)</f>
        <v>0</v>
      </c>
      <c r="M24" s="1551">
        <f>ROUND((VLOOKUP(B24,distribucion!C$9:EJ$331,99,0)),2)</f>
        <v>0</v>
      </c>
      <c r="N24" s="1551">
        <f>ROUND((VLOOKUP(B24,distribucion!C$9:EJ$331,100,0)),2)</f>
        <v>0</v>
      </c>
      <c r="O24" s="1547">
        <f t="shared" ref="O24" si="18">SUM(I24:N24)-J24-L24</f>
        <v>2186.1400000000003</v>
      </c>
      <c r="P24" s="1523">
        <f t="shared" si="10"/>
        <v>96.66</v>
      </c>
      <c r="Q24" s="1552">
        <f>ROUND((VLOOKUP(B24,distribucion!C$8:FL$331,151,0)),2)</f>
        <v>4.49</v>
      </c>
      <c r="R24" s="1551">
        <f>ROUND((VLOOKUP(B24,distribucion!C$9:FL$331,152,0)),2)</f>
        <v>0</v>
      </c>
      <c r="S24" s="1551">
        <f>ROUND((VLOOKUP(B24,distribucion!C$9:FL$331,153,0)),2)</f>
        <v>0</v>
      </c>
      <c r="T24" s="1551">
        <f>ROUND((VLOOKUP(B24,distribucion!$C$4:$FF$336,159,0)),2)</f>
        <v>0</v>
      </c>
      <c r="U24" s="1551">
        <f>ROUND((VLOOKUP(B24,distribucion!$C$5:$FF$337,158,0)),2)</f>
        <v>0</v>
      </c>
      <c r="V24" s="1551">
        <f>ROUND((VLOOKUP(B24,distribucion!$C$7:$FF$342,154,0)),2)</f>
        <v>0</v>
      </c>
      <c r="W24" s="1551">
        <f>ROUND((VLOOKUP(B24,distribucion!C$9:FL$331,160,0)),2)</f>
        <v>621.44000000000005</v>
      </c>
      <c r="X24" s="1547">
        <f t="shared" ref="X24" si="19">SUM(P24:W24)</f>
        <v>722.59</v>
      </c>
      <c r="Y24" s="1547">
        <f t="shared" ref="Y24" si="20">O24-X24</f>
        <v>1463.5500000000002</v>
      </c>
      <c r="Z24" s="1528">
        <f t="shared" si="13"/>
        <v>1463.5500000000002</v>
      </c>
      <c r="AA24" s="1529">
        <v>0</v>
      </c>
      <c r="AB24" s="1553"/>
      <c r="AC24" s="1554"/>
      <c r="AD24" s="1530">
        <f t="shared" si="5"/>
        <v>0</v>
      </c>
      <c r="AE24" s="1531">
        <f t="shared" si="6"/>
        <v>0</v>
      </c>
      <c r="AF24" s="1555"/>
    </row>
    <row r="25" spans="1:38" ht="15.6">
      <c r="A25" s="1557"/>
      <c r="B25" s="1514"/>
      <c r="C25" s="1558"/>
      <c r="D25" s="1547"/>
      <c r="E25" s="1559"/>
      <c r="F25" s="1549"/>
      <c r="G25" s="1560">
        <f>SUM(G23:G24)</f>
        <v>4002.28</v>
      </c>
      <c r="H25" s="1560">
        <f t="shared" ref="H25:AA25" si="21">SUM(H23:H24)</f>
        <v>370</v>
      </c>
      <c r="I25" s="1560">
        <f t="shared" si="21"/>
        <v>4372.2800000000007</v>
      </c>
      <c r="J25" s="1560">
        <f t="shared" si="21"/>
        <v>0</v>
      </c>
      <c r="K25" s="1560">
        <f t="shared" si="21"/>
        <v>0</v>
      </c>
      <c r="L25" s="1560">
        <f t="shared" si="21"/>
        <v>0</v>
      </c>
      <c r="M25" s="1560">
        <f t="shared" si="21"/>
        <v>0</v>
      </c>
      <c r="N25" s="1560">
        <f t="shared" si="21"/>
        <v>0</v>
      </c>
      <c r="O25" s="1560">
        <f t="shared" si="21"/>
        <v>4372.2800000000007</v>
      </c>
      <c r="P25" s="1560">
        <f t="shared" si="21"/>
        <v>193.32</v>
      </c>
      <c r="Q25" s="1561">
        <f t="shared" si="21"/>
        <v>8.9700000000000006</v>
      </c>
      <c r="R25" s="1560">
        <f t="shared" si="21"/>
        <v>0</v>
      </c>
      <c r="S25" s="1560">
        <f t="shared" si="21"/>
        <v>0</v>
      </c>
      <c r="T25" s="1560">
        <f t="shared" si="21"/>
        <v>0</v>
      </c>
      <c r="U25" s="1560">
        <f t="shared" si="21"/>
        <v>0</v>
      </c>
      <c r="V25" s="1560">
        <f t="shared" si="21"/>
        <v>0</v>
      </c>
      <c r="W25" s="1560">
        <f t="shared" si="21"/>
        <v>621.44000000000005</v>
      </c>
      <c r="X25" s="1560">
        <f t="shared" si="21"/>
        <v>823.73</v>
      </c>
      <c r="Y25" s="1560">
        <f t="shared" si="21"/>
        <v>3548.5500000000006</v>
      </c>
      <c r="Z25" s="1560">
        <f>SUM(Z23:Z24)</f>
        <v>3548.5500000000006</v>
      </c>
      <c r="AA25" s="1560">
        <f t="shared" si="21"/>
        <v>0</v>
      </c>
      <c r="AB25" s="1553"/>
      <c r="AC25" s="1554"/>
      <c r="AD25" s="1530">
        <f t="shared" si="5"/>
        <v>0</v>
      </c>
      <c r="AE25" s="1531">
        <f t="shared" si="6"/>
        <v>0</v>
      </c>
      <c r="AF25" s="1555"/>
    </row>
    <row r="26" spans="1:38" s="1557" customFormat="1" ht="15.6">
      <c r="B26" s="1570" t="s">
        <v>639</v>
      </c>
      <c r="C26" s="1558"/>
      <c r="D26" s="1571" t="s">
        <v>298</v>
      </c>
      <c r="E26" s="1559"/>
      <c r="F26" s="1549"/>
      <c r="G26" s="1547"/>
      <c r="H26" s="1547"/>
      <c r="I26" s="1547"/>
      <c r="J26" s="1550"/>
      <c r="K26" s="1551"/>
      <c r="L26" s="1551"/>
      <c r="M26" s="1551"/>
      <c r="N26" s="1551"/>
      <c r="O26" s="1547"/>
      <c r="P26" s="1552"/>
      <c r="Q26" s="1552"/>
      <c r="R26" s="1551"/>
      <c r="S26" s="1551"/>
      <c r="T26" s="1551"/>
      <c r="U26" s="1551"/>
      <c r="V26" s="1551"/>
      <c r="W26" s="1551"/>
      <c r="X26" s="1547"/>
      <c r="Y26" s="1547"/>
      <c r="Z26" s="1547"/>
      <c r="AA26" s="1529"/>
      <c r="AB26" s="1553"/>
      <c r="AC26" s="1554"/>
      <c r="AD26" s="1530">
        <f t="shared" si="5"/>
        <v>0</v>
      </c>
      <c r="AE26" s="1531">
        <f t="shared" si="6"/>
        <v>0</v>
      </c>
      <c r="AF26" s="1555"/>
      <c r="AG26" s="1572"/>
      <c r="AH26" s="1572"/>
      <c r="AI26" s="1572"/>
      <c r="AJ26" s="1572"/>
      <c r="AK26" s="1572"/>
      <c r="AL26" s="1572"/>
    </row>
    <row r="27" spans="1:38" s="1557" customFormat="1" ht="15.6">
      <c r="B27" s="1499"/>
      <c r="C27" s="1569"/>
      <c r="D27" s="1547"/>
      <c r="E27" s="1548"/>
      <c r="F27" s="1549"/>
      <c r="G27" s="1535"/>
      <c r="H27" s="1535"/>
      <c r="I27" s="1547"/>
      <c r="J27" s="1550"/>
      <c r="K27" s="1551"/>
      <c r="L27" s="1551"/>
      <c r="M27" s="1551"/>
      <c r="N27" s="1551"/>
      <c r="O27" s="1547"/>
      <c r="P27" s="1552"/>
      <c r="Q27" s="1552"/>
      <c r="R27" s="1551"/>
      <c r="S27" s="1551"/>
      <c r="T27" s="1551"/>
      <c r="U27" s="1551"/>
      <c r="V27" s="1551"/>
      <c r="W27" s="1551"/>
      <c r="X27" s="1547"/>
      <c r="Y27" s="1547"/>
      <c r="Z27" s="1528"/>
      <c r="AA27" s="1529"/>
      <c r="AB27" s="1553"/>
      <c r="AC27" s="1554"/>
      <c r="AD27" s="1530">
        <f t="shared" si="5"/>
        <v>0</v>
      </c>
      <c r="AE27" s="1531">
        <f t="shared" si="6"/>
        <v>0</v>
      </c>
      <c r="AF27" s="1555"/>
      <c r="AG27" s="1572"/>
      <c r="AH27" s="1572"/>
      <c r="AI27" s="1572"/>
      <c r="AJ27" s="1572"/>
      <c r="AK27" s="1572"/>
      <c r="AL27" s="1572"/>
    </row>
    <row r="28" spans="1:38" s="1557" customFormat="1" ht="15.6">
      <c r="B28" s="1570" t="s">
        <v>640</v>
      </c>
      <c r="C28" s="1569"/>
      <c r="D28" s="1547"/>
      <c r="E28" s="1548"/>
      <c r="F28" s="1549"/>
      <c r="G28" s="1535"/>
      <c r="H28" s="1535"/>
      <c r="I28" s="1547"/>
      <c r="J28" s="1550"/>
      <c r="K28" s="1551"/>
      <c r="L28" s="1551"/>
      <c r="M28" s="1551"/>
      <c r="N28" s="1551"/>
      <c r="O28" s="1547"/>
      <c r="P28" s="1552"/>
      <c r="Q28" s="1552"/>
      <c r="R28" s="1551"/>
      <c r="S28" s="1551"/>
      <c r="T28" s="1551"/>
      <c r="U28" s="1551"/>
      <c r="V28" s="1551"/>
      <c r="W28" s="1551"/>
      <c r="X28" s="1547"/>
      <c r="Y28" s="1547"/>
      <c r="Z28" s="1539"/>
      <c r="AA28" s="1529"/>
      <c r="AB28" s="1553"/>
      <c r="AC28" s="1554"/>
      <c r="AD28" s="1530">
        <f t="shared" si="5"/>
        <v>0</v>
      </c>
      <c r="AE28" s="1531">
        <f t="shared" si="6"/>
        <v>0</v>
      </c>
      <c r="AF28" s="1555"/>
      <c r="AG28" s="1572"/>
      <c r="AH28" s="1572"/>
      <c r="AI28" s="1572"/>
      <c r="AJ28" s="1572"/>
      <c r="AK28" s="1572"/>
      <c r="AL28" s="1572"/>
    </row>
    <row r="29" spans="1:38" s="1557" customFormat="1" ht="15.6">
      <c r="B29" s="1499"/>
      <c r="C29" s="1569"/>
      <c r="D29" s="1547"/>
      <c r="E29" s="1548"/>
      <c r="F29" s="1549"/>
      <c r="G29" s="1535"/>
      <c r="H29" s="1535"/>
      <c r="I29" s="1547"/>
      <c r="J29" s="1550"/>
      <c r="K29" s="1551"/>
      <c r="L29" s="1551"/>
      <c r="M29" s="1551"/>
      <c r="N29" s="1551"/>
      <c r="O29" s="1547"/>
      <c r="P29" s="1552"/>
      <c r="Q29" s="1552"/>
      <c r="R29" s="1551"/>
      <c r="S29" s="1551"/>
      <c r="T29" s="1551"/>
      <c r="U29" s="1551"/>
      <c r="V29" s="1551"/>
      <c r="W29" s="1551"/>
      <c r="X29" s="1547"/>
      <c r="Y29" s="1547"/>
      <c r="Z29" s="1528"/>
      <c r="AA29" s="1529"/>
      <c r="AB29" s="1553"/>
      <c r="AC29" s="1554"/>
      <c r="AD29" s="1530">
        <f t="shared" si="5"/>
        <v>0</v>
      </c>
      <c r="AE29" s="1531">
        <f t="shared" si="6"/>
        <v>0</v>
      </c>
      <c r="AF29" s="1555"/>
      <c r="AG29" s="1572"/>
      <c r="AH29" s="1572"/>
      <c r="AI29" s="1572"/>
      <c r="AJ29" s="1572"/>
      <c r="AK29" s="1572"/>
      <c r="AL29" s="1572"/>
    </row>
    <row r="30" spans="1:38" s="1557" customFormat="1" ht="15.6">
      <c r="B30" s="1570" t="str">
        <f>+distribucion!C19</f>
        <v>Pilotos</v>
      </c>
      <c r="C30" s="1569"/>
      <c r="D30" s="1547"/>
      <c r="E30" s="1548"/>
      <c r="F30" s="1549"/>
      <c r="G30" s="1535"/>
      <c r="H30" s="1535"/>
      <c r="I30" s="1547"/>
      <c r="J30" s="1550"/>
      <c r="K30" s="1551"/>
      <c r="L30" s="1551"/>
      <c r="M30" s="1551"/>
      <c r="N30" s="1551"/>
      <c r="O30" s="1547"/>
      <c r="P30" s="1552"/>
      <c r="Q30" s="1552"/>
      <c r="R30" s="1551"/>
      <c r="S30" s="1551"/>
      <c r="T30" s="1551"/>
      <c r="U30" s="1551"/>
      <c r="V30" s="1551"/>
      <c r="W30" s="1551"/>
      <c r="X30" s="1547"/>
      <c r="Y30" s="1547"/>
      <c r="Z30" s="1528"/>
      <c r="AA30" s="1529"/>
      <c r="AB30" s="1553"/>
      <c r="AC30" s="1554"/>
      <c r="AD30" s="1530">
        <f t="shared" si="5"/>
        <v>0</v>
      </c>
      <c r="AE30" s="1531">
        <f t="shared" si="6"/>
        <v>0</v>
      </c>
      <c r="AF30" s="1555"/>
      <c r="AG30" s="1572"/>
      <c r="AH30" s="1572"/>
      <c r="AI30" s="1572"/>
      <c r="AJ30" s="1572"/>
      <c r="AK30" s="1572"/>
      <c r="AL30" s="1572"/>
    </row>
    <row r="31" spans="1:38" s="1557" customFormat="1" ht="15.6">
      <c r="A31" s="1557">
        <v>8</v>
      </c>
      <c r="B31" s="1499" t="str">
        <f>+distribucion!C21</f>
        <v>Gaitan Hernandez Luis Daniel</v>
      </c>
      <c r="C31" s="1569" t="str">
        <f>VLOOKUP(B31,distribucion!C$9:FL$331,2,0)</f>
        <v>Piloto</v>
      </c>
      <c r="D31" s="1547">
        <f t="shared" ref="D31" si="22">G31+K31+M31</f>
        <v>3000</v>
      </c>
      <c r="E31" s="1548">
        <f>VLOOKUP(B31,distribucion!C$9:FL$331,7,0)</f>
        <v>15</v>
      </c>
      <c r="F31" s="1549">
        <f>VLOOKUP(B31,distribucion!$C$9:$DR$393,14,0)</f>
        <v>0</v>
      </c>
      <c r="G31" s="1535">
        <f>ROUND((VLOOKUP(B31,distribucion!C$9:EJ$331,94,0)),2)</f>
        <v>3000</v>
      </c>
      <c r="H31" s="1535">
        <f>ROUND((VLOOKUP(B31,distribucion!C$9:EJ$331,95,0)),2)</f>
        <v>750</v>
      </c>
      <c r="I31" s="1547">
        <f t="shared" ref="I31" si="23">G31+H31</f>
        <v>3750</v>
      </c>
      <c r="J31" s="1550">
        <f>VLOOKUP(B31,distribucion!C$9:EJ$331,96,0)</f>
        <v>0</v>
      </c>
      <c r="K31" s="1551">
        <f>ROUND((VLOOKUP(B31,distribucion!C$9:EJ$331,97,0)),2)</f>
        <v>0</v>
      </c>
      <c r="L31" s="1551">
        <f>VLOOKUP(B31,distribucion!C$9:EJ$331,98,0)</f>
        <v>0</v>
      </c>
      <c r="M31" s="1551">
        <f>ROUND((VLOOKUP(B31,distribucion!C$9:EJ$331,99,0)),2)</f>
        <v>0</v>
      </c>
      <c r="N31" s="1551">
        <f>ROUND((VLOOKUP(B31,distribucion!C$9:EJ$331,100,0)),2)</f>
        <v>0</v>
      </c>
      <c r="O31" s="1547">
        <f t="shared" ref="O31" si="24">SUM(I31:N31)-J31-L31</f>
        <v>3750</v>
      </c>
      <c r="P31" s="1523">
        <f t="shared" ref="P31" si="25">ROUND(((G31+K31+M31+N31)*0.0483),2)</f>
        <v>144.9</v>
      </c>
      <c r="Q31" s="1552">
        <f>ROUND((VLOOKUP(B31,distribucion!C$8:FL$331,151,0)),2)</f>
        <v>80.260000000000005</v>
      </c>
      <c r="R31" s="1551">
        <f>ROUND((VLOOKUP(B31,distribucion!C$9:FL$331,152,0)),2)</f>
        <v>0</v>
      </c>
      <c r="S31" s="1551">
        <f>ROUND((VLOOKUP(B31,distribucion!C$9:FL$331,153,0)),2)</f>
        <v>0</v>
      </c>
      <c r="T31" s="1551">
        <f>ROUND((VLOOKUP(B31,distribucion!$C$4:$FF$336,159,0)),2)</f>
        <v>0</v>
      </c>
      <c r="U31" s="1551">
        <f>ROUND((VLOOKUP(B31,distribucion!$C$5:$FF$337,158,0)),2)</f>
        <v>0</v>
      </c>
      <c r="V31" s="1551">
        <f>ROUND((VLOOKUP(B31,distribucion!$C$7:$FF$342,154,0)),2)</f>
        <v>0</v>
      </c>
      <c r="W31" s="1551">
        <f>ROUND((VLOOKUP(B31,distribucion!C$9:FL$331,160,0)),2)</f>
        <v>0</v>
      </c>
      <c r="X31" s="1547">
        <f t="shared" ref="X31" si="26">SUM(P31:W31)</f>
        <v>225.16000000000003</v>
      </c>
      <c r="Y31" s="1547">
        <f t="shared" ref="Y31" si="27">O31-X31</f>
        <v>3524.84</v>
      </c>
      <c r="Z31" s="1528">
        <f t="shared" ref="Z31" si="28">+Y31</f>
        <v>3524.84</v>
      </c>
      <c r="AA31" s="1529">
        <v>0</v>
      </c>
      <c r="AB31" s="1553"/>
      <c r="AC31" s="1554"/>
      <c r="AD31" s="1530"/>
      <c r="AE31" s="1531"/>
      <c r="AF31" s="1555"/>
      <c r="AG31" s="1572"/>
      <c r="AH31" s="1572"/>
      <c r="AI31" s="1572"/>
      <c r="AJ31" s="1572"/>
      <c r="AK31" s="1572"/>
      <c r="AL31" s="1572"/>
    </row>
    <row r="32" spans="1:38" s="1557" customFormat="1" ht="15.6">
      <c r="B32" s="1499"/>
      <c r="C32" s="1569"/>
      <c r="D32" s="1547"/>
      <c r="E32" s="1548"/>
      <c r="F32" s="1549"/>
      <c r="G32" s="1535"/>
      <c r="H32" s="1535"/>
      <c r="I32" s="1547"/>
      <c r="J32" s="1550"/>
      <c r="K32" s="1551"/>
      <c r="L32" s="1551"/>
      <c r="M32" s="1551"/>
      <c r="N32" s="1551"/>
      <c r="O32" s="1547"/>
      <c r="P32" s="1552"/>
      <c r="Q32" s="1552"/>
      <c r="R32" s="1551"/>
      <c r="S32" s="1551"/>
      <c r="T32" s="1551"/>
      <c r="U32" s="1551"/>
      <c r="V32" s="1551"/>
      <c r="W32" s="1551"/>
      <c r="X32" s="1547"/>
      <c r="Y32" s="1547"/>
      <c r="Z32" s="1528"/>
      <c r="AA32" s="1529"/>
      <c r="AB32" s="1553"/>
      <c r="AC32" s="1554"/>
      <c r="AD32" s="1530"/>
      <c r="AE32" s="1531"/>
      <c r="AF32" s="1555"/>
      <c r="AG32" s="1572"/>
      <c r="AH32" s="1572"/>
      <c r="AI32" s="1572"/>
      <c r="AJ32" s="1572"/>
      <c r="AK32" s="1572"/>
      <c r="AL32" s="1572"/>
    </row>
    <row r="33" spans="1:38" ht="15.6">
      <c r="A33" s="1557"/>
      <c r="B33" s="1514"/>
      <c r="C33" s="1558"/>
      <c r="D33" s="1547"/>
      <c r="E33" s="1559"/>
      <c r="F33" s="1549"/>
      <c r="G33" s="1560">
        <f>SUM(G31:G32)</f>
        <v>3000</v>
      </c>
      <c r="H33" s="1560">
        <f t="shared" ref="H33:AA33" si="29">SUM(H31:H32)</f>
        <v>750</v>
      </c>
      <c r="I33" s="1560">
        <f t="shared" si="29"/>
        <v>3750</v>
      </c>
      <c r="J33" s="1560">
        <f t="shared" si="29"/>
        <v>0</v>
      </c>
      <c r="K33" s="1560">
        <f t="shared" si="29"/>
        <v>0</v>
      </c>
      <c r="L33" s="1560">
        <f t="shared" si="29"/>
        <v>0</v>
      </c>
      <c r="M33" s="1560">
        <f t="shared" si="29"/>
        <v>0</v>
      </c>
      <c r="N33" s="1560">
        <f t="shared" si="29"/>
        <v>0</v>
      </c>
      <c r="O33" s="1560">
        <f t="shared" si="29"/>
        <v>3750</v>
      </c>
      <c r="P33" s="1560">
        <f t="shared" si="29"/>
        <v>144.9</v>
      </c>
      <c r="Q33" s="1561">
        <f t="shared" si="29"/>
        <v>80.260000000000005</v>
      </c>
      <c r="R33" s="1560">
        <f t="shared" si="29"/>
        <v>0</v>
      </c>
      <c r="S33" s="1560">
        <f t="shared" si="29"/>
        <v>0</v>
      </c>
      <c r="T33" s="1560">
        <f t="shared" si="29"/>
        <v>0</v>
      </c>
      <c r="U33" s="1560">
        <f t="shared" si="29"/>
        <v>0</v>
      </c>
      <c r="V33" s="1560">
        <f t="shared" si="29"/>
        <v>0</v>
      </c>
      <c r="W33" s="1560">
        <f t="shared" si="29"/>
        <v>0</v>
      </c>
      <c r="X33" s="1560">
        <f t="shared" si="29"/>
        <v>225.16000000000003</v>
      </c>
      <c r="Y33" s="1560">
        <f t="shared" si="29"/>
        <v>3524.84</v>
      </c>
      <c r="Z33" s="1560">
        <f t="shared" si="29"/>
        <v>3524.84</v>
      </c>
      <c r="AA33" s="1560">
        <f t="shared" si="29"/>
        <v>0</v>
      </c>
      <c r="AB33" s="1553"/>
      <c r="AC33" s="1554"/>
      <c r="AD33" s="1530">
        <f t="shared" si="5"/>
        <v>0</v>
      </c>
      <c r="AE33" s="1531">
        <f t="shared" si="6"/>
        <v>0</v>
      </c>
      <c r="AF33" s="1555"/>
    </row>
    <row r="34" spans="1:38" s="1557" customFormat="1" ht="15.6">
      <c r="B34" s="1570"/>
      <c r="C34" s="1569"/>
      <c r="D34" s="1547"/>
      <c r="E34" s="1548"/>
      <c r="F34" s="1549"/>
      <c r="G34" s="1535"/>
      <c r="H34" s="1535"/>
      <c r="I34" s="1547"/>
      <c r="J34" s="1550"/>
      <c r="K34" s="1551"/>
      <c r="L34" s="1551"/>
      <c r="M34" s="1551"/>
      <c r="N34" s="1551"/>
      <c r="O34" s="1547"/>
      <c r="P34" s="1552"/>
      <c r="Q34" s="1552"/>
      <c r="R34" s="1551"/>
      <c r="S34" s="1551"/>
      <c r="T34" s="1551"/>
      <c r="U34" s="1551"/>
      <c r="V34" s="1551"/>
      <c r="W34" s="1551"/>
      <c r="X34" s="1547"/>
      <c r="Y34" s="1547"/>
      <c r="Z34" s="1539"/>
      <c r="AA34" s="1529"/>
      <c r="AB34" s="1553"/>
      <c r="AC34" s="1554"/>
      <c r="AD34" s="1530">
        <f t="shared" si="5"/>
        <v>0</v>
      </c>
      <c r="AE34" s="1531">
        <f t="shared" si="6"/>
        <v>0</v>
      </c>
      <c r="AF34" s="1555"/>
      <c r="AG34" s="1572"/>
      <c r="AH34" s="1572"/>
      <c r="AI34" s="1572"/>
      <c r="AJ34" s="1572"/>
      <c r="AK34" s="1572"/>
      <c r="AL34" s="1572"/>
    </row>
    <row r="35" spans="1:38" s="1557" customFormat="1" ht="15.6">
      <c r="B35" s="1573" t="s">
        <v>278</v>
      </c>
      <c r="C35" s="1569"/>
      <c r="D35" s="1547"/>
      <c r="E35" s="1548"/>
      <c r="F35" s="1549"/>
      <c r="G35" s="1535"/>
      <c r="H35" s="1535"/>
      <c r="I35" s="1547"/>
      <c r="J35" s="1550"/>
      <c r="K35" s="1551"/>
      <c r="L35" s="1551"/>
      <c r="M35" s="1551"/>
      <c r="N35" s="1551"/>
      <c r="O35" s="1547"/>
      <c r="P35" s="1552"/>
      <c r="Q35" s="1552"/>
      <c r="R35" s="1551"/>
      <c r="S35" s="1551"/>
      <c r="T35" s="1551"/>
      <c r="U35" s="1551"/>
      <c r="V35" s="1551"/>
      <c r="W35" s="1551"/>
      <c r="X35" s="1547"/>
      <c r="Y35" s="1547"/>
      <c r="Z35" s="1539"/>
      <c r="AA35" s="1529"/>
      <c r="AB35" s="1553"/>
      <c r="AC35" s="1554"/>
      <c r="AD35" s="1530">
        <f t="shared" si="5"/>
        <v>0</v>
      </c>
      <c r="AE35" s="1531">
        <f t="shared" si="6"/>
        <v>0</v>
      </c>
      <c r="AF35" s="1555"/>
      <c r="AG35" s="1572"/>
      <c r="AH35" s="1572"/>
      <c r="AI35" s="1572"/>
      <c r="AJ35" s="1572"/>
      <c r="AK35" s="1572"/>
      <c r="AL35" s="1572"/>
    </row>
    <row r="36" spans="1:38" s="1557" customFormat="1" ht="15.6">
      <c r="B36" s="1520" t="s">
        <v>641</v>
      </c>
      <c r="C36" s="1569"/>
      <c r="D36" s="1547"/>
      <c r="E36" s="1548"/>
      <c r="F36" s="1549"/>
      <c r="G36" s="1535"/>
      <c r="H36" s="1535"/>
      <c r="I36" s="1547"/>
      <c r="J36" s="1550"/>
      <c r="K36" s="1551"/>
      <c r="L36" s="1551"/>
      <c r="M36" s="1551"/>
      <c r="N36" s="1551"/>
      <c r="O36" s="1547"/>
      <c r="P36" s="1552"/>
      <c r="Q36" s="1552"/>
      <c r="R36" s="1551"/>
      <c r="S36" s="1551"/>
      <c r="T36" s="1551"/>
      <c r="U36" s="1551"/>
      <c r="V36" s="1551"/>
      <c r="W36" s="1551"/>
      <c r="X36" s="1547"/>
      <c r="Y36" s="1547"/>
      <c r="Z36" s="1539"/>
      <c r="AA36" s="1529"/>
      <c r="AB36" s="1553"/>
      <c r="AC36" s="1554"/>
      <c r="AD36" s="1530">
        <f t="shared" si="5"/>
        <v>0</v>
      </c>
      <c r="AE36" s="1531">
        <f t="shared" si="6"/>
        <v>0</v>
      </c>
      <c r="AF36" s="1555"/>
      <c r="AG36" s="1572"/>
      <c r="AH36" s="1572"/>
      <c r="AI36" s="1572"/>
      <c r="AJ36" s="1572"/>
      <c r="AK36" s="1572"/>
      <c r="AL36" s="1572"/>
    </row>
    <row r="37" spans="1:38" ht="15.6">
      <c r="A37" s="1557"/>
      <c r="B37" s="1514"/>
      <c r="C37" s="1558"/>
      <c r="D37" s="1547"/>
      <c r="E37" s="1559"/>
      <c r="F37" s="1549"/>
      <c r="G37" s="1560">
        <v>0</v>
      </c>
      <c r="H37" s="1560">
        <v>0</v>
      </c>
      <c r="I37" s="1560">
        <v>0</v>
      </c>
      <c r="J37" s="1560">
        <v>0</v>
      </c>
      <c r="K37" s="1560">
        <v>0</v>
      </c>
      <c r="L37" s="1560">
        <v>0</v>
      </c>
      <c r="M37" s="1560">
        <v>0</v>
      </c>
      <c r="N37" s="1560">
        <v>0</v>
      </c>
      <c r="O37" s="1560">
        <v>0</v>
      </c>
      <c r="P37" s="1560">
        <v>0</v>
      </c>
      <c r="Q37" s="1561">
        <v>0</v>
      </c>
      <c r="R37" s="1560">
        <v>0</v>
      </c>
      <c r="S37" s="1560">
        <v>0</v>
      </c>
      <c r="T37" s="1560">
        <v>0</v>
      </c>
      <c r="U37" s="1560">
        <v>0</v>
      </c>
      <c r="V37" s="1560">
        <v>0</v>
      </c>
      <c r="W37" s="1560">
        <v>0</v>
      </c>
      <c r="X37" s="1560">
        <v>0</v>
      </c>
      <c r="Y37" s="1560">
        <v>0</v>
      </c>
      <c r="Z37" s="1560">
        <v>0</v>
      </c>
      <c r="AA37" s="1560">
        <v>0</v>
      </c>
      <c r="AB37" s="1553"/>
      <c r="AC37" s="1554"/>
      <c r="AD37" s="1530">
        <f t="shared" si="5"/>
        <v>0</v>
      </c>
      <c r="AE37" s="1531">
        <f t="shared" si="6"/>
        <v>0</v>
      </c>
      <c r="AF37" s="1555"/>
    </row>
    <row r="38" spans="1:38" ht="15.6">
      <c r="A38" s="1557"/>
      <c r="B38" s="1514"/>
      <c r="C38" s="1558"/>
      <c r="D38" s="1547"/>
      <c r="E38" s="1559"/>
      <c r="F38" s="1549"/>
      <c r="G38" s="1574"/>
      <c r="H38" s="1574"/>
      <c r="I38" s="1574"/>
      <c r="J38" s="1574"/>
      <c r="K38" s="1574"/>
      <c r="L38" s="1574"/>
      <c r="M38" s="1574"/>
      <c r="N38" s="1574"/>
      <c r="O38" s="1574"/>
      <c r="P38" s="1574"/>
      <c r="Q38" s="1575"/>
      <c r="R38" s="1574"/>
      <c r="S38" s="1574"/>
      <c r="T38" s="1574"/>
      <c r="U38" s="1574"/>
      <c r="V38" s="1574"/>
      <c r="W38" s="1574"/>
      <c r="X38" s="1574"/>
      <c r="Y38" s="1574"/>
      <c r="Z38" s="1574"/>
      <c r="AA38" s="1574"/>
      <c r="AB38" s="1553"/>
      <c r="AC38" s="1554"/>
      <c r="AD38" s="1530">
        <f t="shared" si="5"/>
        <v>0</v>
      </c>
      <c r="AE38" s="1531">
        <f t="shared" si="6"/>
        <v>0</v>
      </c>
      <c r="AF38" s="1555"/>
    </row>
    <row r="39" spans="1:38" s="1557" customFormat="1" ht="15.6">
      <c r="B39" s="1573" t="s">
        <v>277</v>
      </c>
      <c r="C39" s="1569"/>
      <c r="D39" s="1547"/>
      <c r="E39" s="1548"/>
      <c r="F39" s="1549"/>
      <c r="G39" s="1535"/>
      <c r="H39" s="1535"/>
      <c r="I39" s="1547"/>
      <c r="J39" s="1550"/>
      <c r="K39" s="1551"/>
      <c r="L39" s="1551"/>
      <c r="M39" s="1551"/>
      <c r="N39" s="1551"/>
      <c r="O39" s="1547"/>
      <c r="P39" s="1552"/>
      <c r="Q39" s="1552"/>
      <c r="R39" s="1551"/>
      <c r="S39" s="1551"/>
      <c r="T39" s="1551"/>
      <c r="U39" s="1551"/>
      <c r="V39" s="1551"/>
      <c r="W39" s="1551"/>
      <c r="X39" s="1547"/>
      <c r="Y39" s="1547"/>
      <c r="Z39" s="1539"/>
      <c r="AA39" s="1529"/>
      <c r="AB39" s="1553"/>
      <c r="AC39" s="1554"/>
      <c r="AD39" s="1530">
        <f t="shared" si="5"/>
        <v>0</v>
      </c>
      <c r="AE39" s="1531">
        <f t="shared" si="6"/>
        <v>0</v>
      </c>
      <c r="AF39" s="1555"/>
      <c r="AG39" s="1572"/>
      <c r="AH39" s="1572"/>
      <c r="AI39" s="1572"/>
      <c r="AJ39" s="1572"/>
      <c r="AK39" s="1572"/>
      <c r="AL39" s="1572"/>
    </row>
    <row r="40" spans="1:38" ht="15.6">
      <c r="A40" s="1557"/>
      <c r="B40" s="1514"/>
      <c r="C40" s="1558"/>
      <c r="D40" s="1547"/>
      <c r="E40" s="1559"/>
      <c r="F40" s="1549"/>
      <c r="G40" s="1560">
        <v>0</v>
      </c>
      <c r="H40" s="1560">
        <v>0</v>
      </c>
      <c r="I40" s="1560">
        <v>0</v>
      </c>
      <c r="J40" s="1560">
        <v>0</v>
      </c>
      <c r="K40" s="1560">
        <v>0</v>
      </c>
      <c r="L40" s="1560">
        <v>0</v>
      </c>
      <c r="M40" s="1560">
        <v>0</v>
      </c>
      <c r="N40" s="1560">
        <v>0</v>
      </c>
      <c r="O40" s="1560">
        <v>0</v>
      </c>
      <c r="P40" s="1560">
        <v>0</v>
      </c>
      <c r="Q40" s="1561">
        <v>0</v>
      </c>
      <c r="R40" s="1560">
        <v>0</v>
      </c>
      <c r="S40" s="1560">
        <v>0</v>
      </c>
      <c r="T40" s="1560">
        <v>0</v>
      </c>
      <c r="U40" s="1560">
        <v>0</v>
      </c>
      <c r="V40" s="1560">
        <v>0</v>
      </c>
      <c r="W40" s="1560">
        <v>0</v>
      </c>
      <c r="X40" s="1560">
        <v>0</v>
      </c>
      <c r="Y40" s="1560">
        <v>0</v>
      </c>
      <c r="Z40" s="1560">
        <v>0</v>
      </c>
      <c r="AA40" s="1560">
        <v>0</v>
      </c>
      <c r="AB40" s="1553"/>
      <c r="AC40" s="1554"/>
      <c r="AD40" s="1530">
        <f t="shared" si="5"/>
        <v>0</v>
      </c>
      <c r="AE40" s="1531">
        <f t="shared" si="6"/>
        <v>0</v>
      </c>
      <c r="AF40" s="1555"/>
    </row>
    <row r="41" spans="1:38" s="1557" customFormat="1" ht="15.6">
      <c r="B41" s="1499"/>
      <c r="C41" s="1569"/>
      <c r="D41" s="1547"/>
      <c r="E41" s="1548"/>
      <c r="F41" s="1549"/>
      <c r="G41" s="1535"/>
      <c r="H41" s="1535"/>
      <c r="I41" s="1547"/>
      <c r="J41" s="1550"/>
      <c r="K41" s="1551"/>
      <c r="L41" s="1551"/>
      <c r="M41" s="1551"/>
      <c r="N41" s="1551"/>
      <c r="O41" s="1547"/>
      <c r="P41" s="1552"/>
      <c r="Q41" s="1552"/>
      <c r="R41" s="1551"/>
      <c r="S41" s="1551"/>
      <c r="T41" s="1551"/>
      <c r="U41" s="1551"/>
      <c r="V41" s="1551"/>
      <c r="W41" s="1551"/>
      <c r="X41" s="1547"/>
      <c r="Y41" s="1547"/>
      <c r="Z41" s="1539"/>
      <c r="AA41" s="1529"/>
      <c r="AB41" s="1553"/>
      <c r="AC41" s="1554"/>
      <c r="AD41" s="1530">
        <f t="shared" si="5"/>
        <v>0</v>
      </c>
      <c r="AE41" s="1531">
        <f t="shared" si="6"/>
        <v>0</v>
      </c>
      <c r="AF41" s="1555"/>
      <c r="AG41" s="1572"/>
      <c r="AH41" s="1572"/>
      <c r="AI41" s="1572"/>
      <c r="AJ41" s="1572"/>
      <c r="AK41" s="1572"/>
      <c r="AL41" s="1572"/>
    </row>
    <row r="42" spans="1:38" s="1557" customFormat="1" ht="15.6">
      <c r="B42" s="1573" t="s">
        <v>416</v>
      </c>
      <c r="C42" s="1569"/>
      <c r="D42" s="1547"/>
      <c r="E42" s="1548"/>
      <c r="F42" s="1549"/>
      <c r="G42" s="1535"/>
      <c r="H42" s="1535"/>
      <c r="I42" s="1547"/>
      <c r="J42" s="1550"/>
      <c r="K42" s="1551"/>
      <c r="L42" s="1551"/>
      <c r="M42" s="1551"/>
      <c r="N42" s="1551"/>
      <c r="O42" s="1547"/>
      <c r="P42" s="1552"/>
      <c r="Q42" s="1552"/>
      <c r="R42" s="1551"/>
      <c r="S42" s="1551"/>
      <c r="T42" s="1551"/>
      <c r="U42" s="1551"/>
      <c r="V42" s="1551"/>
      <c r="W42" s="1551"/>
      <c r="X42" s="1547"/>
      <c r="Y42" s="1547"/>
      <c r="Z42" s="1539"/>
      <c r="AA42" s="1529"/>
      <c r="AB42" s="1553"/>
      <c r="AC42" s="1554"/>
      <c r="AD42" s="1530">
        <f t="shared" si="5"/>
        <v>0</v>
      </c>
      <c r="AE42" s="1531">
        <f t="shared" si="6"/>
        <v>0</v>
      </c>
      <c r="AF42" s="1555"/>
      <c r="AG42" s="1572"/>
      <c r="AH42" s="1572"/>
      <c r="AI42" s="1572"/>
      <c r="AJ42" s="1572"/>
      <c r="AK42" s="1572"/>
      <c r="AL42" s="1572"/>
    </row>
    <row r="43" spans="1:38" s="1557" customFormat="1" ht="15.6">
      <c r="B43" s="1499"/>
      <c r="C43" s="1569"/>
      <c r="D43" s="1547"/>
      <c r="E43" s="1548"/>
      <c r="F43" s="1549"/>
      <c r="G43" s="1535"/>
      <c r="H43" s="1535"/>
      <c r="I43" s="1547"/>
      <c r="J43" s="1550"/>
      <c r="K43" s="1551"/>
      <c r="L43" s="1551"/>
      <c r="M43" s="1551"/>
      <c r="N43" s="1551"/>
      <c r="O43" s="1547"/>
      <c r="P43" s="1552"/>
      <c r="Q43" s="1552"/>
      <c r="R43" s="1551"/>
      <c r="S43" s="1551"/>
      <c r="T43" s="1551"/>
      <c r="U43" s="1551"/>
      <c r="V43" s="1551"/>
      <c r="W43" s="1551"/>
      <c r="X43" s="1547"/>
      <c r="Y43" s="1547"/>
      <c r="Z43" s="1528"/>
      <c r="AA43" s="1529"/>
      <c r="AB43" s="1553"/>
      <c r="AC43" s="1554"/>
      <c r="AD43" s="1530">
        <f t="shared" si="5"/>
        <v>0</v>
      </c>
      <c r="AE43" s="1531">
        <f t="shared" si="6"/>
        <v>0</v>
      </c>
      <c r="AF43" s="1555"/>
      <c r="AG43" s="1572"/>
      <c r="AH43" s="1572"/>
      <c r="AI43" s="1572"/>
      <c r="AJ43" s="1572"/>
      <c r="AK43" s="1572"/>
      <c r="AL43" s="1572"/>
    </row>
    <row r="44" spans="1:38" ht="15.6">
      <c r="A44" s="1557"/>
      <c r="B44" s="1514"/>
      <c r="C44" s="1558"/>
      <c r="D44" s="1547"/>
      <c r="E44" s="1559"/>
      <c r="F44" s="1549"/>
      <c r="G44" s="1560">
        <f t="shared" ref="G44:AA44" si="30">SUM(G43:G43)</f>
        <v>0</v>
      </c>
      <c r="H44" s="1560">
        <f t="shared" si="30"/>
        <v>0</v>
      </c>
      <c r="I44" s="1560">
        <f t="shared" si="30"/>
        <v>0</v>
      </c>
      <c r="J44" s="1560">
        <f t="shared" si="30"/>
        <v>0</v>
      </c>
      <c r="K44" s="1560">
        <f t="shared" si="30"/>
        <v>0</v>
      </c>
      <c r="L44" s="1560">
        <f t="shared" si="30"/>
        <v>0</v>
      </c>
      <c r="M44" s="1560">
        <f t="shared" si="30"/>
        <v>0</v>
      </c>
      <c r="N44" s="1560">
        <f t="shared" si="30"/>
        <v>0</v>
      </c>
      <c r="O44" s="1560">
        <f t="shared" si="30"/>
        <v>0</v>
      </c>
      <c r="P44" s="1560">
        <f t="shared" si="30"/>
        <v>0</v>
      </c>
      <c r="Q44" s="1561">
        <f t="shared" si="30"/>
        <v>0</v>
      </c>
      <c r="R44" s="1560">
        <f t="shared" si="30"/>
        <v>0</v>
      </c>
      <c r="S44" s="1560">
        <f t="shared" si="30"/>
        <v>0</v>
      </c>
      <c r="T44" s="1560">
        <f t="shared" si="30"/>
        <v>0</v>
      </c>
      <c r="U44" s="1560">
        <f t="shared" si="30"/>
        <v>0</v>
      </c>
      <c r="V44" s="1560">
        <f t="shared" si="30"/>
        <v>0</v>
      </c>
      <c r="W44" s="1560">
        <f t="shared" si="30"/>
        <v>0</v>
      </c>
      <c r="X44" s="1560">
        <f t="shared" si="30"/>
        <v>0</v>
      </c>
      <c r="Y44" s="1560">
        <f t="shared" si="30"/>
        <v>0</v>
      </c>
      <c r="Z44" s="1560">
        <f t="shared" si="30"/>
        <v>0</v>
      </c>
      <c r="AA44" s="1560">
        <f t="shared" si="30"/>
        <v>0</v>
      </c>
      <c r="AB44" s="1553"/>
      <c r="AC44" s="1554"/>
      <c r="AD44" s="1530">
        <f t="shared" si="5"/>
        <v>0</v>
      </c>
      <c r="AE44" s="1531">
        <f t="shared" si="6"/>
        <v>0</v>
      </c>
      <c r="AF44" s="1555"/>
    </row>
    <row r="45" spans="1:38" s="1557" customFormat="1" ht="15.6">
      <c r="B45" s="1570"/>
      <c r="C45" s="1569"/>
      <c r="D45" s="1547"/>
      <c r="E45" s="1548"/>
      <c r="F45" s="1549"/>
      <c r="G45" s="1535"/>
      <c r="H45" s="1535"/>
      <c r="I45" s="1547"/>
      <c r="J45" s="1550"/>
      <c r="K45" s="1551"/>
      <c r="L45" s="1551"/>
      <c r="M45" s="1551"/>
      <c r="N45" s="1551"/>
      <c r="O45" s="1547"/>
      <c r="P45" s="1552"/>
      <c r="Q45" s="1552"/>
      <c r="R45" s="1551"/>
      <c r="S45" s="1551"/>
      <c r="T45" s="1551"/>
      <c r="U45" s="1551"/>
      <c r="V45" s="1551"/>
      <c r="W45" s="1551"/>
      <c r="X45" s="1547"/>
      <c r="Y45" s="1547"/>
      <c r="Z45" s="1539"/>
      <c r="AA45" s="1529"/>
      <c r="AB45" s="1553"/>
      <c r="AC45" s="1554"/>
      <c r="AD45" s="1530">
        <f t="shared" si="5"/>
        <v>0</v>
      </c>
      <c r="AE45" s="1531">
        <f t="shared" si="6"/>
        <v>0</v>
      </c>
      <c r="AF45" s="1555"/>
      <c r="AG45" s="1572"/>
      <c r="AH45" s="1572"/>
      <c r="AI45" s="1572"/>
      <c r="AJ45" s="1572"/>
      <c r="AK45" s="1572"/>
      <c r="AL45" s="1572"/>
    </row>
    <row r="46" spans="1:38" s="1557" customFormat="1" ht="15.6">
      <c r="A46" s="1503"/>
      <c r="B46" s="1573" t="s">
        <v>418</v>
      </c>
      <c r="C46" s="1533"/>
      <c r="D46" s="1547"/>
      <c r="E46" s="1548"/>
      <c r="F46" s="1549"/>
      <c r="G46" s="1547"/>
      <c r="H46" s="1547"/>
      <c r="I46" s="1547"/>
      <c r="J46" s="1550"/>
      <c r="K46" s="1551"/>
      <c r="L46" s="1551"/>
      <c r="M46" s="1551"/>
      <c r="N46" s="1551"/>
      <c r="O46" s="1547"/>
      <c r="P46" s="1552"/>
      <c r="Q46" s="1552"/>
      <c r="R46" s="1551"/>
      <c r="S46" s="1551"/>
      <c r="T46" s="1551"/>
      <c r="U46" s="1551"/>
      <c r="V46" s="1551"/>
      <c r="W46" s="1551"/>
      <c r="X46" s="1547"/>
      <c r="Y46" s="1547"/>
      <c r="Z46" s="1550"/>
      <c r="AA46" s="1576"/>
      <c r="AB46" s="1553">
        <f t="shared" si="14"/>
        <v>0</v>
      </c>
      <c r="AC46" s="1554">
        <f t="shared" si="15"/>
        <v>0</v>
      </c>
      <c r="AD46" s="1530">
        <f t="shared" si="5"/>
        <v>0</v>
      </c>
      <c r="AE46" s="1531">
        <f t="shared" si="6"/>
        <v>0</v>
      </c>
      <c r="AF46" s="1555"/>
      <c r="AG46" s="1572"/>
      <c r="AH46" s="1572"/>
      <c r="AI46" s="1572"/>
      <c r="AJ46" s="1572"/>
      <c r="AK46" s="1572"/>
      <c r="AL46" s="1572"/>
    </row>
    <row r="47" spans="1:38" ht="15.6">
      <c r="A47" s="1557">
        <v>9</v>
      </c>
      <c r="B47" s="1577" t="str">
        <f>+distribucion!C72</f>
        <v>Lago Martinez Jhonatan Josue</v>
      </c>
      <c r="C47" s="1569" t="str">
        <f>VLOOKUP(B47,distribucion!C$9:FL$331,2,0)</f>
        <v>Contador Jr</v>
      </c>
      <c r="D47" s="1547">
        <f t="shared" ref="D47" si="31">G47+K47+M47</f>
        <v>2425</v>
      </c>
      <c r="E47" s="1548">
        <f>VLOOKUP(B47,distribucion!C$9:FL$331,7,0)</f>
        <v>15</v>
      </c>
      <c r="F47" s="1549" t="str">
        <f>VLOOKUP(B47,distribucion!$C$9:$DR$393,14,0)</f>
        <v>a.19.11  en abril y oct 26 revision paraincremento salarial</v>
      </c>
      <c r="G47" s="1535">
        <f>ROUND((VLOOKUP(B47,distribucion!C$9:EJ$331,94,0)),2)</f>
        <v>2425</v>
      </c>
      <c r="H47" s="1535">
        <f>ROUND((VLOOKUP(B47,distribucion!C$9:EJ$331,95,0)),2)</f>
        <v>450</v>
      </c>
      <c r="I47" s="1547">
        <f t="shared" ref="I47" si="32">G47+H47</f>
        <v>2875</v>
      </c>
      <c r="J47" s="1550">
        <f>VLOOKUP(B47,distribucion!C$9:EJ$331,96,0)</f>
        <v>0</v>
      </c>
      <c r="K47" s="1551">
        <f>ROUND((VLOOKUP(B47,distribucion!C$9:EJ$331,97,0)),2)</f>
        <v>0</v>
      </c>
      <c r="L47" s="1551">
        <f>VLOOKUP(B47,distribucion!C$9:EJ$331,98,0)</f>
        <v>0</v>
      </c>
      <c r="M47" s="1551">
        <f>ROUND((VLOOKUP(B47,distribucion!C$9:EJ$331,99,0)),2)</f>
        <v>0</v>
      </c>
      <c r="N47" s="1551">
        <f>ROUND((VLOOKUP(B47,distribucion!C$9:EJ$331,100,0)),2)</f>
        <v>0</v>
      </c>
      <c r="O47" s="1547">
        <f t="shared" ref="O47" si="33">SUM(I47:N47)-J47-L47</f>
        <v>2875</v>
      </c>
      <c r="P47" s="1523">
        <f t="shared" ref="P47" si="34">ROUND(((G47+K47+M47+N47)*0.0483),2)</f>
        <v>117.13</v>
      </c>
      <c r="Q47" s="1552">
        <f>ROUND((VLOOKUP(B47,distribucion!C$8:FL$331,151,0)),2)</f>
        <v>49.82</v>
      </c>
      <c r="R47" s="1551">
        <f>ROUND((VLOOKUP(B47,distribucion!C$9:FL$331,152,0)),2)</f>
        <v>0</v>
      </c>
      <c r="S47" s="1551">
        <f>ROUND((VLOOKUP(B47,distribucion!C$9:FL$331,153,0)),2)</f>
        <v>0</v>
      </c>
      <c r="T47" s="1551">
        <f>ROUND((VLOOKUP(B47,distribucion!$C$4:$FF$336,159,0)),2)</f>
        <v>0</v>
      </c>
      <c r="U47" s="1551">
        <f>ROUND((VLOOKUP(B47,distribucion!$C$5:$FF$337,158,0)),2)</f>
        <v>0</v>
      </c>
      <c r="V47" s="1551">
        <f>ROUND((VLOOKUP(B47,distribucion!$C$7:$FF$342,154,0)),2)</f>
        <v>0</v>
      </c>
      <c r="W47" s="1551">
        <f>ROUND((VLOOKUP(B47,distribucion!C$9:FL$331,160,0)),2)</f>
        <v>0</v>
      </c>
      <c r="X47" s="1547">
        <f t="shared" ref="X47" si="35">SUM(P47:W47)</f>
        <v>166.95</v>
      </c>
      <c r="Y47" s="1547">
        <f t="shared" ref="Y47" si="36">O47-X47</f>
        <v>2708.05</v>
      </c>
      <c r="Z47" s="1528">
        <f t="shared" ref="Z47" si="37">+Y47</f>
        <v>2708.05</v>
      </c>
      <c r="AA47" s="1529">
        <v>0</v>
      </c>
      <c r="AB47" s="1553"/>
      <c r="AC47" s="1554"/>
      <c r="AD47" s="1530">
        <f t="shared" si="5"/>
        <v>0</v>
      </c>
      <c r="AE47" s="1531">
        <f t="shared" si="6"/>
        <v>0</v>
      </c>
      <c r="AF47" s="1555"/>
    </row>
    <row r="48" spans="1:38" ht="15.6">
      <c r="A48" s="1557"/>
      <c r="B48" s="1577"/>
      <c r="C48" s="1569"/>
      <c r="D48" s="1547"/>
      <c r="E48" s="1548"/>
      <c r="F48" s="1549"/>
      <c r="G48" s="1535"/>
      <c r="H48" s="1535"/>
      <c r="I48" s="1547"/>
      <c r="J48" s="1550"/>
      <c r="K48" s="1551"/>
      <c r="L48" s="1551"/>
      <c r="M48" s="1551"/>
      <c r="N48" s="1551"/>
      <c r="O48" s="1547"/>
      <c r="P48" s="1552"/>
      <c r="Q48" s="1552"/>
      <c r="R48" s="1551"/>
      <c r="S48" s="1551"/>
      <c r="T48" s="1551"/>
      <c r="U48" s="1551"/>
      <c r="V48" s="1551"/>
      <c r="W48" s="1551"/>
      <c r="X48" s="1547"/>
      <c r="Y48" s="1547"/>
      <c r="Z48" s="1528"/>
      <c r="AA48" s="1529"/>
      <c r="AB48" s="1553"/>
      <c r="AC48" s="1554"/>
      <c r="AD48" s="1530"/>
      <c r="AE48" s="1531"/>
      <c r="AF48" s="1555"/>
    </row>
    <row r="49" spans="1:32" ht="15.6">
      <c r="A49" s="1557"/>
      <c r="B49" s="1514"/>
      <c r="C49" s="1558" t="s">
        <v>298</v>
      </c>
      <c r="D49" s="1547" t="s">
        <v>298</v>
      </c>
      <c r="E49" s="1559"/>
      <c r="F49" s="1549"/>
      <c r="G49" s="1560">
        <f t="shared" ref="G49:AA49" si="38">SUM(G47:G48)</f>
        <v>2425</v>
      </c>
      <c r="H49" s="1560">
        <f t="shared" si="38"/>
        <v>450</v>
      </c>
      <c r="I49" s="1560">
        <f t="shared" si="38"/>
        <v>2875</v>
      </c>
      <c r="J49" s="1578">
        <f t="shared" si="38"/>
        <v>0</v>
      </c>
      <c r="K49" s="1579">
        <f t="shared" si="38"/>
        <v>0</v>
      </c>
      <c r="L49" s="1579">
        <f t="shared" si="38"/>
        <v>0</v>
      </c>
      <c r="M49" s="1579">
        <f t="shared" si="38"/>
        <v>0</v>
      </c>
      <c r="N49" s="1579">
        <f t="shared" si="38"/>
        <v>0</v>
      </c>
      <c r="O49" s="1560">
        <f t="shared" si="38"/>
        <v>2875</v>
      </c>
      <c r="P49" s="1580">
        <f t="shared" si="38"/>
        <v>117.13</v>
      </c>
      <c r="Q49" s="1580">
        <f t="shared" si="38"/>
        <v>49.82</v>
      </c>
      <c r="R49" s="1579">
        <f t="shared" si="38"/>
        <v>0</v>
      </c>
      <c r="S49" s="1579">
        <f t="shared" si="38"/>
        <v>0</v>
      </c>
      <c r="T49" s="1579">
        <f t="shared" si="38"/>
        <v>0</v>
      </c>
      <c r="U49" s="1579">
        <f t="shared" si="38"/>
        <v>0</v>
      </c>
      <c r="V49" s="1579">
        <f t="shared" si="38"/>
        <v>0</v>
      </c>
      <c r="W49" s="1579">
        <f t="shared" si="38"/>
        <v>0</v>
      </c>
      <c r="X49" s="1560">
        <f t="shared" si="38"/>
        <v>166.95</v>
      </c>
      <c r="Y49" s="1560">
        <f t="shared" si="38"/>
        <v>2708.05</v>
      </c>
      <c r="Z49" s="1560">
        <f t="shared" si="38"/>
        <v>2708.05</v>
      </c>
      <c r="AA49" s="1560">
        <f t="shared" si="38"/>
        <v>0</v>
      </c>
      <c r="AB49" s="1553">
        <f t="shared" si="14"/>
        <v>2708.05</v>
      </c>
      <c r="AC49" s="1554">
        <f t="shared" si="15"/>
        <v>-2708.05</v>
      </c>
      <c r="AD49" s="1530">
        <f t="shared" si="5"/>
        <v>0</v>
      </c>
      <c r="AE49" s="1531">
        <f t="shared" si="6"/>
        <v>0</v>
      </c>
      <c r="AF49" s="1555"/>
    </row>
    <row r="50" spans="1:32" ht="15.6">
      <c r="A50" s="1557"/>
      <c r="B50" s="1514"/>
      <c r="C50" s="1558"/>
      <c r="D50" s="1547"/>
      <c r="E50" s="1559"/>
      <c r="F50" s="1549"/>
      <c r="G50" s="1574"/>
      <c r="H50" s="1574"/>
      <c r="I50" s="1574"/>
      <c r="J50" s="1581"/>
      <c r="K50" s="1582"/>
      <c r="L50" s="1582"/>
      <c r="M50" s="1582"/>
      <c r="N50" s="1582"/>
      <c r="O50" s="1574"/>
      <c r="P50" s="1583"/>
      <c r="Q50" s="1583"/>
      <c r="R50" s="1582"/>
      <c r="S50" s="1582"/>
      <c r="T50" s="1582"/>
      <c r="U50" s="1582"/>
      <c r="V50" s="1582"/>
      <c r="W50" s="1582"/>
      <c r="X50" s="1574"/>
      <c r="Y50" s="1574"/>
      <c r="Z50" s="1574"/>
      <c r="AA50" s="1574"/>
      <c r="AB50" s="1553"/>
      <c r="AC50" s="1554"/>
      <c r="AD50" s="1530">
        <f t="shared" si="5"/>
        <v>0</v>
      </c>
      <c r="AE50" s="1531">
        <f t="shared" si="6"/>
        <v>0</v>
      </c>
      <c r="AF50" s="1555"/>
    </row>
    <row r="51" spans="1:32" ht="15.6">
      <c r="A51" s="1557"/>
      <c r="B51" s="1573" t="s">
        <v>427</v>
      </c>
      <c r="C51" s="1558"/>
      <c r="D51" s="1547"/>
      <c r="E51" s="1559"/>
      <c r="F51" s="1549"/>
      <c r="G51" s="1574"/>
      <c r="H51" s="1574"/>
      <c r="I51" s="1574"/>
      <c r="J51" s="1581"/>
      <c r="K51" s="1582"/>
      <c r="L51" s="1582"/>
      <c r="M51" s="1582"/>
      <c r="N51" s="1582"/>
      <c r="O51" s="1574"/>
      <c r="P51" s="1583"/>
      <c r="Q51" s="1583"/>
      <c r="R51" s="1582"/>
      <c r="S51" s="1582"/>
      <c r="T51" s="1582"/>
      <c r="U51" s="1582"/>
      <c r="V51" s="1582"/>
      <c r="W51" s="1582"/>
      <c r="X51" s="1574"/>
      <c r="Y51" s="1574"/>
      <c r="Z51" s="1574"/>
      <c r="AA51" s="1574"/>
      <c r="AB51" s="1553"/>
      <c r="AC51" s="1554"/>
      <c r="AD51" s="1530">
        <f t="shared" si="5"/>
        <v>0</v>
      </c>
      <c r="AE51" s="1531">
        <f t="shared" si="6"/>
        <v>0</v>
      </c>
      <c r="AF51" s="1555"/>
    </row>
    <row r="52" spans="1:32" ht="15.6">
      <c r="A52" s="1557"/>
      <c r="B52" s="1499"/>
      <c r="C52" s="1569"/>
      <c r="D52" s="1547"/>
      <c r="E52" s="1548"/>
      <c r="F52" s="1549"/>
      <c r="G52" s="1535"/>
      <c r="H52" s="1535"/>
      <c r="I52" s="1547"/>
      <c r="J52" s="1550"/>
      <c r="K52" s="1551"/>
      <c r="L52" s="1551"/>
      <c r="M52" s="1551"/>
      <c r="N52" s="1551"/>
      <c r="O52" s="1547"/>
      <c r="P52" s="1552"/>
      <c r="Q52" s="1552"/>
      <c r="R52" s="1551"/>
      <c r="S52" s="1551"/>
      <c r="T52" s="1551"/>
      <c r="U52" s="1551"/>
      <c r="V52" s="1551"/>
      <c r="W52" s="1551"/>
      <c r="X52" s="1547"/>
      <c r="Y52" s="1547"/>
      <c r="Z52" s="1528"/>
      <c r="AA52" s="1529"/>
      <c r="AB52" s="1553"/>
      <c r="AC52" s="1554"/>
      <c r="AD52" s="1530">
        <f t="shared" si="5"/>
        <v>0</v>
      </c>
      <c r="AE52" s="1531">
        <f t="shared" si="6"/>
        <v>0</v>
      </c>
      <c r="AF52" s="1555"/>
    </row>
    <row r="53" spans="1:32" ht="15.6">
      <c r="A53" s="1557"/>
      <c r="B53" s="1514"/>
      <c r="C53" s="1558"/>
      <c r="D53" s="1547"/>
      <c r="E53" s="1559"/>
      <c r="F53" s="1549"/>
      <c r="G53" s="1560">
        <f t="shared" ref="G53:AA53" si="39">+G52</f>
        <v>0</v>
      </c>
      <c r="H53" s="1560">
        <f t="shared" si="39"/>
        <v>0</v>
      </c>
      <c r="I53" s="1560">
        <f t="shared" si="39"/>
        <v>0</v>
      </c>
      <c r="J53" s="1560">
        <f t="shared" si="39"/>
        <v>0</v>
      </c>
      <c r="K53" s="1560">
        <f t="shared" si="39"/>
        <v>0</v>
      </c>
      <c r="L53" s="1560">
        <f t="shared" si="39"/>
        <v>0</v>
      </c>
      <c r="M53" s="1560">
        <f t="shared" si="39"/>
        <v>0</v>
      </c>
      <c r="N53" s="1560">
        <f t="shared" si="39"/>
        <v>0</v>
      </c>
      <c r="O53" s="1560">
        <f t="shared" si="39"/>
        <v>0</v>
      </c>
      <c r="P53" s="1560">
        <f t="shared" si="39"/>
        <v>0</v>
      </c>
      <c r="Q53" s="1561">
        <f t="shared" si="39"/>
        <v>0</v>
      </c>
      <c r="R53" s="1560">
        <f t="shared" si="39"/>
        <v>0</v>
      </c>
      <c r="S53" s="1560">
        <f t="shared" si="39"/>
        <v>0</v>
      </c>
      <c r="T53" s="1560">
        <f t="shared" si="39"/>
        <v>0</v>
      </c>
      <c r="U53" s="1560">
        <f t="shared" si="39"/>
        <v>0</v>
      </c>
      <c r="V53" s="1560">
        <f t="shared" si="39"/>
        <v>0</v>
      </c>
      <c r="W53" s="1560">
        <f t="shared" si="39"/>
        <v>0</v>
      </c>
      <c r="X53" s="1560">
        <f t="shared" si="39"/>
        <v>0</v>
      </c>
      <c r="Y53" s="1560">
        <f t="shared" si="39"/>
        <v>0</v>
      </c>
      <c r="Z53" s="1560">
        <f t="shared" si="39"/>
        <v>0</v>
      </c>
      <c r="AA53" s="1560">
        <f t="shared" si="39"/>
        <v>0</v>
      </c>
      <c r="AB53" s="1553"/>
      <c r="AC53" s="1554"/>
      <c r="AD53" s="1530">
        <f t="shared" si="5"/>
        <v>0</v>
      </c>
      <c r="AE53" s="1531">
        <f t="shared" si="6"/>
        <v>0</v>
      </c>
      <c r="AF53" s="1555"/>
    </row>
    <row r="54" spans="1:32" ht="15.6">
      <c r="AD54" s="1530">
        <f t="shared" si="5"/>
        <v>0</v>
      </c>
      <c r="AE54" s="1531">
        <f t="shared" si="6"/>
        <v>0</v>
      </c>
    </row>
    <row r="55" spans="1:32" ht="15.6">
      <c r="A55" s="1557"/>
      <c r="B55" s="1514" t="s">
        <v>430</v>
      </c>
      <c r="C55" s="1558"/>
      <c r="D55" s="1547"/>
      <c r="E55" s="1559"/>
      <c r="F55" s="1549"/>
      <c r="G55" s="1574"/>
      <c r="H55" s="1574"/>
      <c r="I55" s="1574"/>
      <c r="J55" s="1574"/>
      <c r="K55" s="1574"/>
      <c r="L55" s="1574"/>
      <c r="M55" s="1574"/>
      <c r="N55" s="1574"/>
      <c r="O55" s="1574"/>
      <c r="P55" s="1574"/>
      <c r="Q55" s="1575"/>
      <c r="R55" s="1574"/>
      <c r="S55" s="1574"/>
      <c r="T55" s="1574"/>
      <c r="U55" s="1574"/>
      <c r="V55" s="1574"/>
      <c r="W55" s="1574"/>
      <c r="X55" s="1574"/>
      <c r="Y55" s="1574"/>
      <c r="Z55" s="1574"/>
      <c r="AA55" s="1574"/>
      <c r="AB55" s="1553"/>
      <c r="AC55" s="1554"/>
      <c r="AD55" s="1530">
        <f t="shared" si="5"/>
        <v>0</v>
      </c>
      <c r="AE55" s="1531">
        <f t="shared" si="6"/>
        <v>0</v>
      </c>
      <c r="AF55" s="1555"/>
    </row>
    <row r="56" spans="1:32" ht="15.6">
      <c r="A56" s="1557"/>
      <c r="B56" s="1587"/>
      <c r="C56" s="1569"/>
      <c r="D56" s="1547"/>
      <c r="E56" s="1548"/>
      <c r="F56" s="1549"/>
      <c r="G56" s="1535"/>
      <c r="H56" s="1535"/>
      <c r="I56" s="1547"/>
      <c r="J56" s="1550"/>
      <c r="K56" s="1551"/>
      <c r="L56" s="1551"/>
      <c r="M56" s="1551"/>
      <c r="N56" s="1551"/>
      <c r="O56" s="1547"/>
      <c r="P56" s="1552"/>
      <c r="Q56" s="1552"/>
      <c r="R56" s="1551"/>
      <c r="S56" s="1551"/>
      <c r="T56" s="1551"/>
      <c r="U56" s="1551"/>
      <c r="V56" s="1551"/>
      <c r="W56" s="1551"/>
      <c r="X56" s="1547"/>
      <c r="Y56" s="1547"/>
      <c r="Z56" s="1528"/>
      <c r="AA56" s="1529"/>
      <c r="AB56" s="1553"/>
      <c r="AC56" s="1554"/>
      <c r="AD56" s="1530">
        <f t="shared" si="5"/>
        <v>0</v>
      </c>
      <c r="AE56" s="1531">
        <f t="shared" si="6"/>
        <v>0</v>
      </c>
      <c r="AF56" s="1555"/>
    </row>
    <row r="57" spans="1:32" ht="15.6">
      <c r="A57" s="1557"/>
      <c r="B57" s="1514"/>
      <c r="C57" s="1558"/>
      <c r="D57" s="1547"/>
      <c r="E57" s="1559"/>
      <c r="F57" s="1549"/>
      <c r="G57" s="1560">
        <f>+G56</f>
        <v>0</v>
      </c>
      <c r="H57" s="1560">
        <f t="shared" ref="H57:Z57" si="40">+H56</f>
        <v>0</v>
      </c>
      <c r="I57" s="1560">
        <f t="shared" si="40"/>
        <v>0</v>
      </c>
      <c r="J57" s="1560">
        <f t="shared" si="40"/>
        <v>0</v>
      </c>
      <c r="K57" s="1560">
        <f t="shared" si="40"/>
        <v>0</v>
      </c>
      <c r="L57" s="1560">
        <f t="shared" si="40"/>
        <v>0</v>
      </c>
      <c r="M57" s="1560">
        <f t="shared" si="40"/>
        <v>0</v>
      </c>
      <c r="N57" s="1560">
        <f t="shared" si="40"/>
        <v>0</v>
      </c>
      <c r="O57" s="1560">
        <f t="shared" si="40"/>
        <v>0</v>
      </c>
      <c r="P57" s="1560">
        <f t="shared" si="40"/>
        <v>0</v>
      </c>
      <c r="Q57" s="1561">
        <f>+Q56</f>
        <v>0</v>
      </c>
      <c r="R57" s="1560">
        <f t="shared" si="40"/>
        <v>0</v>
      </c>
      <c r="S57" s="1560">
        <f t="shared" si="40"/>
        <v>0</v>
      </c>
      <c r="T57" s="1560">
        <f t="shared" si="40"/>
        <v>0</v>
      </c>
      <c r="U57" s="1560">
        <f t="shared" si="40"/>
        <v>0</v>
      </c>
      <c r="V57" s="1560">
        <f>+V56</f>
        <v>0</v>
      </c>
      <c r="W57" s="1560">
        <f t="shared" si="40"/>
        <v>0</v>
      </c>
      <c r="X57" s="1560">
        <f t="shared" si="40"/>
        <v>0</v>
      </c>
      <c r="Y57" s="1560">
        <f t="shared" si="40"/>
        <v>0</v>
      </c>
      <c r="Z57" s="1560">
        <f t="shared" si="40"/>
        <v>0</v>
      </c>
      <c r="AA57" s="1560">
        <f>+AA56</f>
        <v>0</v>
      </c>
      <c r="AB57" s="1553"/>
      <c r="AC57" s="1554"/>
      <c r="AD57" s="1530">
        <f t="shared" si="5"/>
        <v>0</v>
      </c>
      <c r="AE57" s="1531">
        <f t="shared" si="6"/>
        <v>0</v>
      </c>
      <c r="AF57" s="1555"/>
    </row>
    <row r="58" spans="1:32" ht="15.6">
      <c r="A58" s="1557"/>
      <c r="B58" s="1499"/>
      <c r="C58" s="1569"/>
      <c r="D58" s="1547"/>
      <c r="E58" s="1548"/>
      <c r="F58" s="1549"/>
      <c r="G58" s="1535"/>
      <c r="H58" s="1535"/>
      <c r="I58" s="1547"/>
      <c r="J58" s="1550"/>
      <c r="K58" s="1551"/>
      <c r="L58" s="1551"/>
      <c r="M58" s="1551"/>
      <c r="N58" s="1551"/>
      <c r="O58" s="1547"/>
      <c r="P58" s="1552"/>
      <c r="Q58" s="1552"/>
      <c r="R58" s="1551"/>
      <c r="S58" s="1551"/>
      <c r="T58" s="1551"/>
      <c r="U58" s="1551"/>
      <c r="V58" s="1551"/>
      <c r="W58" s="1551"/>
      <c r="X58" s="1547"/>
      <c r="Y58" s="1547"/>
      <c r="Z58" s="1539"/>
      <c r="AA58" s="1529"/>
      <c r="AB58" s="1553"/>
      <c r="AC58" s="1554"/>
      <c r="AD58" s="1530">
        <f t="shared" si="5"/>
        <v>0</v>
      </c>
      <c r="AE58" s="1531">
        <f t="shared" si="6"/>
        <v>0</v>
      </c>
      <c r="AF58" s="1555"/>
    </row>
    <row r="59" spans="1:32" ht="15.6">
      <c r="A59" s="1557"/>
      <c r="B59" s="1573" t="s">
        <v>431</v>
      </c>
      <c r="C59" s="1569"/>
      <c r="D59" s="1547"/>
      <c r="E59" s="1548"/>
      <c r="F59" s="1549"/>
      <c r="G59" s="1535"/>
      <c r="H59" s="1535"/>
      <c r="I59" s="1547"/>
      <c r="J59" s="1550"/>
      <c r="K59" s="1551"/>
      <c r="L59" s="1551"/>
      <c r="M59" s="1551"/>
      <c r="N59" s="1551"/>
      <c r="O59" s="1547"/>
      <c r="P59" s="1552"/>
      <c r="Q59" s="1552"/>
      <c r="R59" s="1551"/>
      <c r="S59" s="1551"/>
      <c r="T59" s="1551"/>
      <c r="U59" s="1551"/>
      <c r="V59" s="1551"/>
      <c r="W59" s="1551"/>
      <c r="X59" s="1547"/>
      <c r="Y59" s="1547"/>
      <c r="Z59" s="1539"/>
      <c r="AA59" s="1529"/>
      <c r="AB59" s="1553"/>
      <c r="AC59" s="1554"/>
      <c r="AD59" s="1530">
        <f t="shared" si="5"/>
        <v>0</v>
      </c>
      <c r="AE59" s="1531">
        <f t="shared" si="6"/>
        <v>0</v>
      </c>
      <c r="AF59" s="1555"/>
    </row>
    <row r="60" spans="1:32" ht="15.6">
      <c r="A60" s="1557"/>
      <c r="B60" s="1520" t="s">
        <v>415</v>
      </c>
      <c r="C60" s="1569"/>
      <c r="D60" s="1547"/>
      <c r="E60" s="1548"/>
      <c r="F60" s="1549"/>
      <c r="G60" s="1535"/>
      <c r="H60" s="1535"/>
      <c r="I60" s="1547"/>
      <c r="J60" s="1550"/>
      <c r="K60" s="1551"/>
      <c r="L60" s="1551"/>
      <c r="M60" s="1551"/>
      <c r="N60" s="1551"/>
      <c r="O60" s="1547"/>
      <c r="P60" s="1552"/>
      <c r="Q60" s="1552"/>
      <c r="R60" s="1551"/>
      <c r="S60" s="1551"/>
      <c r="T60" s="1551"/>
      <c r="U60" s="1551"/>
      <c r="V60" s="1551"/>
      <c r="W60" s="1551"/>
      <c r="X60" s="1547"/>
      <c r="Y60" s="1547"/>
      <c r="Z60" s="1539"/>
      <c r="AA60" s="1529"/>
      <c r="AB60" s="1553"/>
      <c r="AC60" s="1554"/>
      <c r="AD60" s="1530">
        <f t="shared" si="5"/>
        <v>0</v>
      </c>
      <c r="AE60" s="1531">
        <f t="shared" si="6"/>
        <v>0</v>
      </c>
      <c r="AF60" s="1555"/>
    </row>
    <row r="61" spans="1:32" ht="15.6">
      <c r="A61" s="1557">
        <v>11</v>
      </c>
      <c r="B61" s="1499" t="str">
        <f>+distribucion!C91</f>
        <v>Flores Garcia Andres David</v>
      </c>
      <c r="C61" s="1569" t="str">
        <f>VLOOKUP(B61,distribucion!C$9:FL$331,2,0)</f>
        <v>Jefe Administrativo Comercial</v>
      </c>
      <c r="D61" s="1547">
        <f t="shared" ref="D61" si="41">G61+K61+M61</f>
        <v>4500</v>
      </c>
      <c r="E61" s="1548">
        <f>VLOOKUP(B61,distribucion!C$9:FL$331,7,0)</f>
        <v>15</v>
      </c>
      <c r="F61" s="1549" t="str">
        <f>VLOOKUP(B61,distribucion!$C$9:$DR$393,14,0)</f>
        <v xml:space="preserve">bonif autorizada por jp 1000 mensuales </v>
      </c>
      <c r="G61" s="1535">
        <f>ROUND((VLOOKUP(B61,distribucion!C$9:EJ$331,94,0)),2)</f>
        <v>4500</v>
      </c>
      <c r="H61" s="1535">
        <f>ROUND((VLOOKUP(B61,distribucion!C$9:EJ$331,95,0)),2)</f>
        <v>4460.45</v>
      </c>
      <c r="I61" s="1547">
        <f t="shared" ref="I61" si="42">G61+H61</f>
        <v>8960.4500000000007</v>
      </c>
      <c r="J61" s="1550">
        <f>VLOOKUP(B61,distribucion!C$9:EJ$331,96,0)</f>
        <v>0</v>
      </c>
      <c r="K61" s="1551">
        <f>ROUND((VLOOKUP(B61,distribucion!C$9:EJ$331,97,0)),2)</f>
        <v>0</v>
      </c>
      <c r="L61" s="1551">
        <f>VLOOKUP(B61,distribucion!C$9:EJ$331,98,0)</f>
        <v>0</v>
      </c>
      <c r="M61" s="1551">
        <f>ROUND((VLOOKUP(B61,distribucion!C$9:EJ$331,99,0)),2)</f>
        <v>0</v>
      </c>
      <c r="N61" s="1551">
        <f>ROUND((VLOOKUP(B61,distribucion!C$9:EJ$331,100,0)),2)</f>
        <v>0</v>
      </c>
      <c r="O61" s="1547">
        <f t="shared" ref="O61" si="43">SUM(I61:N61)-J61-L61</f>
        <v>8960.4500000000007</v>
      </c>
      <c r="P61" s="1523">
        <f t="shared" ref="P61" si="44">ROUND(((G61+K61+M61+N61)*0.0483),2)</f>
        <v>217.35</v>
      </c>
      <c r="Q61" s="1552">
        <f>ROUND((VLOOKUP(B61,distribucion!C$8:FL$331,151,0)),2)</f>
        <v>167.9</v>
      </c>
      <c r="R61" s="1551">
        <f>ROUND((VLOOKUP(B61,distribucion!C$9:FL$331,152,0)),2)</f>
        <v>0</v>
      </c>
      <c r="S61" s="1551">
        <f>ROUND((VLOOKUP(B61,distribucion!C$9:FL$331,153,0)),2)</f>
        <v>0</v>
      </c>
      <c r="T61" s="1551">
        <f>ROUND((VLOOKUP(B61,distribucion!$C$4:$FF$336,159,0)),2)</f>
        <v>0</v>
      </c>
      <c r="U61" s="1551">
        <f>ROUND((VLOOKUP(B61,distribucion!$C$5:$FF$337,158,0)),2)</f>
        <v>0</v>
      </c>
      <c r="V61" s="1551">
        <f>ROUND((VLOOKUP(B61,distribucion!$C$7:$FF$342,154,0)),2)</f>
        <v>57</v>
      </c>
      <c r="W61" s="1551">
        <f>ROUND((VLOOKUP(B61,distribucion!C$9:FL$331,160,0)),2)</f>
        <v>175</v>
      </c>
      <c r="X61" s="1547">
        <f t="shared" ref="X61" si="45">SUM(P61:W61)</f>
        <v>617.25</v>
      </c>
      <c r="Y61" s="1547">
        <f t="shared" ref="Y61" si="46">O61-X61</f>
        <v>8343.2000000000007</v>
      </c>
      <c r="Z61" s="1528">
        <f t="shared" ref="Z61" si="47">+Y61</f>
        <v>8343.2000000000007</v>
      </c>
      <c r="AA61" s="1529">
        <v>0</v>
      </c>
      <c r="AB61" s="1553"/>
      <c r="AC61" s="1554"/>
      <c r="AD61" s="1530"/>
      <c r="AE61" s="1531"/>
      <c r="AF61" s="1555"/>
    </row>
    <row r="62" spans="1:32" ht="15.6">
      <c r="A62" s="1557"/>
      <c r="B62" s="1514"/>
      <c r="C62" s="1558"/>
      <c r="D62" s="1547"/>
      <c r="E62" s="1559"/>
      <c r="F62" s="1549"/>
      <c r="G62" s="1560">
        <f t="shared" ref="G62:AA62" si="48">SUM(G61:G61)</f>
        <v>4500</v>
      </c>
      <c r="H62" s="1560">
        <f t="shared" si="48"/>
        <v>4460.45</v>
      </c>
      <c r="I62" s="1560">
        <f t="shared" si="48"/>
        <v>8960.4500000000007</v>
      </c>
      <c r="J62" s="1560">
        <f t="shared" si="48"/>
        <v>0</v>
      </c>
      <c r="K62" s="1560">
        <f t="shared" si="48"/>
        <v>0</v>
      </c>
      <c r="L62" s="1560">
        <f t="shared" si="48"/>
        <v>0</v>
      </c>
      <c r="M62" s="1560">
        <f t="shared" si="48"/>
        <v>0</v>
      </c>
      <c r="N62" s="1560">
        <f t="shared" si="48"/>
        <v>0</v>
      </c>
      <c r="O62" s="1560">
        <f t="shared" si="48"/>
        <v>8960.4500000000007</v>
      </c>
      <c r="P62" s="1560">
        <f t="shared" si="48"/>
        <v>217.35</v>
      </c>
      <c r="Q62" s="1561">
        <f t="shared" si="48"/>
        <v>167.9</v>
      </c>
      <c r="R62" s="1560">
        <f t="shared" si="48"/>
        <v>0</v>
      </c>
      <c r="S62" s="1560">
        <f t="shared" si="48"/>
        <v>0</v>
      </c>
      <c r="T62" s="1560">
        <f t="shared" si="48"/>
        <v>0</v>
      </c>
      <c r="U62" s="1560">
        <f t="shared" si="48"/>
        <v>0</v>
      </c>
      <c r="V62" s="1560">
        <f t="shared" si="48"/>
        <v>57</v>
      </c>
      <c r="W62" s="1560">
        <f t="shared" si="48"/>
        <v>175</v>
      </c>
      <c r="X62" s="1560">
        <f t="shared" si="48"/>
        <v>617.25</v>
      </c>
      <c r="Y62" s="1560">
        <f t="shared" si="48"/>
        <v>8343.2000000000007</v>
      </c>
      <c r="Z62" s="1560">
        <f t="shared" si="48"/>
        <v>8343.2000000000007</v>
      </c>
      <c r="AA62" s="1560">
        <f t="shared" si="48"/>
        <v>0</v>
      </c>
      <c r="AB62" s="1553"/>
      <c r="AC62" s="1554"/>
      <c r="AD62" s="1530">
        <f t="shared" si="5"/>
        <v>0</v>
      </c>
      <c r="AE62" s="1531">
        <f t="shared" si="6"/>
        <v>0</v>
      </c>
      <c r="AF62" s="1555"/>
    </row>
    <row r="63" spans="1:32" ht="15.6">
      <c r="A63" s="1557"/>
      <c r="B63" s="1514"/>
      <c r="C63" s="1558"/>
      <c r="D63" s="1547"/>
      <c r="E63" s="1559"/>
      <c r="F63" s="1549"/>
      <c r="G63" s="1574"/>
      <c r="H63" s="1574"/>
      <c r="I63" s="1574"/>
      <c r="J63" s="1574"/>
      <c r="K63" s="1574"/>
      <c r="L63" s="1574"/>
      <c r="M63" s="1574"/>
      <c r="N63" s="1574"/>
      <c r="O63" s="1574"/>
      <c r="P63" s="1574"/>
      <c r="Q63" s="1575"/>
      <c r="R63" s="1574"/>
      <c r="S63" s="1574"/>
      <c r="T63" s="1574"/>
      <c r="U63" s="1574"/>
      <c r="V63" s="1574"/>
      <c r="W63" s="1574"/>
      <c r="X63" s="1574"/>
      <c r="Y63" s="1574"/>
      <c r="Z63" s="1574"/>
      <c r="AA63" s="1574"/>
      <c r="AB63" s="1553"/>
      <c r="AC63" s="1554"/>
      <c r="AD63" s="1530">
        <f t="shared" si="5"/>
        <v>0</v>
      </c>
      <c r="AE63" s="1531">
        <f t="shared" si="6"/>
        <v>0</v>
      </c>
      <c r="AF63" s="1555"/>
    </row>
    <row r="64" spans="1:32" ht="15.6">
      <c r="A64" s="1557"/>
      <c r="B64" s="1520" t="s">
        <v>436</v>
      </c>
      <c r="C64" s="1569"/>
      <c r="D64" s="1547"/>
      <c r="E64" s="1548"/>
      <c r="F64" s="1549"/>
      <c r="G64" s="1535"/>
      <c r="H64" s="1535"/>
      <c r="I64" s="1547"/>
      <c r="J64" s="1550"/>
      <c r="K64" s="1551"/>
      <c r="L64" s="1551"/>
      <c r="M64" s="1551"/>
      <c r="N64" s="1551"/>
      <c r="O64" s="1547"/>
      <c r="P64" s="1552"/>
      <c r="Q64" s="1552"/>
      <c r="R64" s="1551"/>
      <c r="S64" s="1551"/>
      <c r="T64" s="1551"/>
      <c r="U64" s="1551"/>
      <c r="V64" s="1551"/>
      <c r="W64" s="1551"/>
      <c r="X64" s="1547"/>
      <c r="Y64" s="1547"/>
      <c r="Z64" s="1539"/>
      <c r="AA64" s="1529"/>
      <c r="AB64" s="1553"/>
      <c r="AC64" s="1554"/>
      <c r="AD64" s="1530">
        <f t="shared" si="5"/>
        <v>0</v>
      </c>
      <c r="AE64" s="1531">
        <f t="shared" si="6"/>
        <v>0</v>
      </c>
      <c r="AF64" s="1555"/>
    </row>
    <row r="65" spans="1:32" ht="15.6">
      <c r="A65" s="1557"/>
      <c r="B65" s="1499"/>
      <c r="C65" s="1569"/>
      <c r="D65" s="1547"/>
      <c r="E65" s="1548"/>
      <c r="F65" s="1549"/>
      <c r="G65" s="1535"/>
      <c r="H65" s="1535"/>
      <c r="I65" s="1547"/>
      <c r="J65" s="1550"/>
      <c r="K65" s="1551"/>
      <c r="L65" s="1551"/>
      <c r="M65" s="1551"/>
      <c r="N65" s="1551"/>
      <c r="O65" s="1547"/>
      <c r="P65" s="1552"/>
      <c r="Q65" s="1552"/>
      <c r="R65" s="1551"/>
      <c r="S65" s="1551"/>
      <c r="T65" s="1551"/>
      <c r="U65" s="1551"/>
      <c r="V65" s="1551"/>
      <c r="W65" s="1551"/>
      <c r="X65" s="1547"/>
      <c r="Y65" s="1547"/>
      <c r="Z65" s="1528"/>
      <c r="AA65" s="1529"/>
      <c r="AB65" s="1553"/>
      <c r="AC65" s="1554"/>
      <c r="AD65" s="1530">
        <f t="shared" si="5"/>
        <v>0</v>
      </c>
      <c r="AE65" s="1531">
        <f t="shared" si="6"/>
        <v>0</v>
      </c>
      <c r="AF65" s="1555"/>
    </row>
    <row r="66" spans="1:32" s="1685" customFormat="1">
      <c r="A66" s="1685">
        <v>12</v>
      </c>
      <c r="B66" s="1532" t="str">
        <f>+distribucion!C98</f>
        <v>Chavez Garcia Benner Amilcar</v>
      </c>
      <c r="C66" s="1552" t="str">
        <f>VLOOKUP(B66,distribucion!C$9:FL$331,2,0)</f>
        <v>Coordinador Administrativo</v>
      </c>
      <c r="D66" s="1529">
        <f t="shared" ref="D66" si="49">G66+K66+M66</f>
        <v>2150</v>
      </c>
      <c r="E66" s="1607">
        <f>VLOOKUP(B66,distribucion!C$9:FL$331,7,0)</f>
        <v>15</v>
      </c>
      <c r="F66" s="1608">
        <f>VLOOKUP(B66,distribucion!$C$9:$DR$393,14,0)</f>
        <v>0</v>
      </c>
      <c r="G66" s="1524">
        <f>ROUND((VLOOKUP(B66,distribucion!C$9:EJ$331,94,0)),2)</f>
        <v>2150</v>
      </c>
      <c r="H66" s="1524">
        <f>ROUND((VLOOKUP(B66,distribucion!C$9:EJ$331,95,0)),2)</f>
        <v>500</v>
      </c>
      <c r="I66" s="1529">
        <f t="shared" ref="I66" si="50">G66+H66</f>
        <v>2650</v>
      </c>
      <c r="J66" s="1600">
        <f>VLOOKUP(B66,distribucion!C$9:EJ$331,96,0)</f>
        <v>0</v>
      </c>
      <c r="K66" s="1552">
        <f>ROUND((VLOOKUP(B66,distribucion!C$9:EJ$331,97,0)),2)</f>
        <v>0</v>
      </c>
      <c r="L66" s="1552">
        <f>VLOOKUP(B66,distribucion!C$9:EJ$331,98,0)</f>
        <v>0</v>
      </c>
      <c r="M66" s="1552">
        <f>ROUND((VLOOKUP(B66,distribucion!C$9:EJ$331,99,0)),2)</f>
        <v>0</v>
      </c>
      <c r="N66" s="1552">
        <f>ROUND((VLOOKUP(B66,distribucion!C$9:EJ$331,100,0)),2)</f>
        <v>0</v>
      </c>
      <c r="O66" s="1529">
        <f t="shared" ref="O66" si="51">SUM(I66:N66)-J66-L66</f>
        <v>2650</v>
      </c>
      <c r="P66" s="1523">
        <f t="shared" ref="P66" si="52">ROUND(((G66+K66+M66+N66)*0.0483),2)</f>
        <v>103.85</v>
      </c>
      <c r="Q66" s="1552">
        <f>ROUND((VLOOKUP(B66,distribucion!C$8:FL$331,151,0)),2)</f>
        <v>26.12</v>
      </c>
      <c r="R66" s="1552">
        <f>ROUND((VLOOKUP(B66,distribucion!C$9:FL$331,152,0)),2)</f>
        <v>0</v>
      </c>
      <c r="S66" s="1552">
        <f>ROUND((VLOOKUP(B66,distribucion!C$9:FL$331,153,0)),2)</f>
        <v>0</v>
      </c>
      <c r="T66" s="1552">
        <f>ROUND((VLOOKUP(B66,distribucion!$C$4:$FF$336,159,0)),2)</f>
        <v>0</v>
      </c>
      <c r="U66" s="1552">
        <f>ROUND((VLOOKUP(B66,distribucion!$C$5:$FF$337,158,0)),2)</f>
        <v>0</v>
      </c>
      <c r="V66" s="1552">
        <f>ROUND((VLOOKUP(B66,distribucion!$C$7:$FF$342,154,0)),2)</f>
        <v>283.5</v>
      </c>
      <c r="W66" s="1552">
        <f>ROUND((VLOOKUP(B66,distribucion!C$9:FL$331,160,0)),2)</f>
        <v>0</v>
      </c>
      <c r="X66" s="1529">
        <f t="shared" ref="X66" si="53">SUM(P66:W66)</f>
        <v>413.47</v>
      </c>
      <c r="Y66" s="1529">
        <f t="shared" ref="Y66" si="54">O66-X66</f>
        <v>2236.5299999999997</v>
      </c>
      <c r="Z66" s="1528">
        <f t="shared" ref="Z66" si="55">+Y66</f>
        <v>2236.5299999999997</v>
      </c>
      <c r="AA66" s="1529">
        <v>0</v>
      </c>
      <c r="AB66" s="1686"/>
      <c r="AC66" s="1609"/>
      <c r="AD66" s="1530">
        <f t="shared" si="5"/>
        <v>0</v>
      </c>
      <c r="AE66" s="1524">
        <f t="shared" si="6"/>
        <v>0</v>
      </c>
      <c r="AF66" s="1687"/>
    </row>
    <row r="67" spans="1:32" ht="15.6">
      <c r="A67" s="1557"/>
      <c r="B67" s="1514"/>
      <c r="C67" s="1558"/>
      <c r="D67" s="1547"/>
      <c r="E67" s="1559"/>
      <c r="F67" s="1549"/>
      <c r="G67" s="1560">
        <f>+G65+G66</f>
        <v>2150</v>
      </c>
      <c r="H67" s="1560">
        <f t="shared" ref="H67:AA67" si="56">+H65+H66</f>
        <v>500</v>
      </c>
      <c r="I67" s="1560">
        <f t="shared" si="56"/>
        <v>2650</v>
      </c>
      <c r="J67" s="1560">
        <f t="shared" si="56"/>
        <v>0</v>
      </c>
      <c r="K67" s="1560">
        <f t="shared" si="56"/>
        <v>0</v>
      </c>
      <c r="L67" s="1560">
        <f t="shared" si="56"/>
        <v>0</v>
      </c>
      <c r="M67" s="1560">
        <f t="shared" si="56"/>
        <v>0</v>
      </c>
      <c r="N67" s="1560">
        <f t="shared" si="56"/>
        <v>0</v>
      </c>
      <c r="O67" s="1560">
        <f t="shared" si="56"/>
        <v>2650</v>
      </c>
      <c r="P67" s="1560">
        <f t="shared" si="56"/>
        <v>103.85</v>
      </c>
      <c r="Q67" s="1561">
        <f t="shared" si="56"/>
        <v>26.12</v>
      </c>
      <c r="R67" s="1560">
        <f t="shared" si="56"/>
        <v>0</v>
      </c>
      <c r="S67" s="1560">
        <f t="shared" si="56"/>
        <v>0</v>
      </c>
      <c r="T67" s="1560">
        <f t="shared" si="56"/>
        <v>0</v>
      </c>
      <c r="U67" s="1560">
        <f t="shared" si="56"/>
        <v>0</v>
      </c>
      <c r="V67" s="1560">
        <f t="shared" si="56"/>
        <v>283.5</v>
      </c>
      <c r="W67" s="1560">
        <f t="shared" si="56"/>
        <v>0</v>
      </c>
      <c r="X67" s="1560">
        <f t="shared" si="56"/>
        <v>413.47</v>
      </c>
      <c r="Y67" s="1560">
        <f t="shared" si="56"/>
        <v>2236.5299999999997</v>
      </c>
      <c r="Z67" s="1560">
        <f t="shared" si="56"/>
        <v>2236.5299999999997</v>
      </c>
      <c r="AA67" s="1560">
        <f t="shared" si="56"/>
        <v>0</v>
      </c>
      <c r="AB67" s="1553">
        <f t="shared" si="14"/>
        <v>2236.5299999999997</v>
      </c>
      <c r="AC67" s="1554">
        <f t="shared" si="15"/>
        <v>-2236.5299999999997</v>
      </c>
      <c r="AD67" s="1530">
        <f t="shared" si="5"/>
        <v>0</v>
      </c>
      <c r="AE67" s="1531">
        <f t="shared" si="6"/>
        <v>0</v>
      </c>
      <c r="AF67" s="1555"/>
    </row>
    <row r="68" spans="1:32" ht="15.6">
      <c r="A68" s="1557"/>
      <c r="B68" s="1499"/>
      <c r="C68" s="1558"/>
      <c r="D68" s="1571"/>
      <c r="E68" s="1559"/>
      <c r="F68" s="1549"/>
      <c r="G68" s="1547"/>
      <c r="H68" s="1547"/>
      <c r="I68" s="1547"/>
      <c r="J68" s="1550"/>
      <c r="K68" s="1551"/>
      <c r="L68" s="1551"/>
      <c r="M68" s="1551"/>
      <c r="N68" s="1551"/>
      <c r="O68" s="1547"/>
      <c r="P68" s="1552"/>
      <c r="Q68" s="1552"/>
      <c r="R68" s="1551"/>
      <c r="S68" s="1551"/>
      <c r="T68" s="1551"/>
      <c r="U68" s="1551"/>
      <c r="V68" s="1551"/>
      <c r="W68" s="1551"/>
      <c r="X68" s="1547"/>
      <c r="Y68" s="1547"/>
      <c r="Z68" s="1550"/>
      <c r="AA68" s="1547"/>
      <c r="AB68" s="1553"/>
      <c r="AC68" s="1554"/>
      <c r="AD68" s="1530">
        <f t="shared" si="5"/>
        <v>0</v>
      </c>
      <c r="AE68" s="1531">
        <f t="shared" si="6"/>
        <v>0</v>
      </c>
      <c r="AF68" s="1555"/>
    </row>
    <row r="69" spans="1:32" ht="15.6">
      <c r="A69" s="1557"/>
      <c r="B69" s="1520" t="s">
        <v>442</v>
      </c>
      <c r="C69" s="1558"/>
      <c r="D69" s="1571"/>
      <c r="E69" s="1559"/>
      <c r="F69" s="1549"/>
      <c r="G69" s="1547"/>
      <c r="H69" s="1547"/>
      <c r="I69" s="1547"/>
      <c r="J69" s="1550"/>
      <c r="K69" s="1551"/>
      <c r="L69" s="1551"/>
      <c r="M69" s="1551"/>
      <c r="N69" s="1551"/>
      <c r="O69" s="1547"/>
      <c r="P69" s="1552"/>
      <c r="Q69" s="1552"/>
      <c r="R69" s="1551"/>
      <c r="S69" s="1551"/>
      <c r="T69" s="1551"/>
      <c r="U69" s="1551"/>
      <c r="V69" s="1551"/>
      <c r="W69" s="1551"/>
      <c r="X69" s="1547"/>
      <c r="Y69" s="1547"/>
      <c r="Z69" s="1528"/>
      <c r="AA69" s="1547"/>
      <c r="AB69" s="1553"/>
      <c r="AC69" s="1554"/>
      <c r="AD69" s="1530">
        <f t="shared" si="5"/>
        <v>0</v>
      </c>
      <c r="AE69" s="1531">
        <f t="shared" si="6"/>
        <v>0</v>
      </c>
      <c r="AF69" s="1555"/>
    </row>
    <row r="70" spans="1:32" ht="15.6">
      <c r="A70" s="1557">
        <v>13</v>
      </c>
      <c r="B70" s="1499" t="str">
        <f>+distribucion!C103</f>
        <v>Lopez de Lopez Angelica Elizabeth</v>
      </c>
      <c r="C70" s="1569" t="str">
        <f>VLOOKUP(B70,distribucion!C$9:FL$331,2,0)</f>
        <v>Asesor JR Comercial</v>
      </c>
      <c r="D70" s="1547">
        <f t="shared" ref="D70" si="57">G70+K70+M70</f>
        <v>2500</v>
      </c>
      <c r="E70" s="1548">
        <f>VLOOKUP(B70,distribucion!C$9:FL$331,7,0)</f>
        <v>15</v>
      </c>
      <c r="F70" s="1549">
        <f>VLOOKUP(B70,distribucion!$C$9:$DR$393,14,0)</f>
        <v>0</v>
      </c>
      <c r="G70" s="1535">
        <f>ROUND((VLOOKUP(B70,distribucion!C$9:EJ$331,94,0)),2)</f>
        <v>2500</v>
      </c>
      <c r="H70" s="1535">
        <f>ROUND((VLOOKUP(B70,distribucion!C$9:EJ$331,95,0)),2)</f>
        <v>5375</v>
      </c>
      <c r="I70" s="1547">
        <f t="shared" ref="I70" si="58">G70+H70</f>
        <v>7875</v>
      </c>
      <c r="J70" s="1550">
        <f>VLOOKUP(B70,distribucion!C$9:EJ$331,96,0)</f>
        <v>0</v>
      </c>
      <c r="K70" s="1551">
        <f>ROUND((VLOOKUP(B70,distribucion!C$9:EJ$331,97,0)),2)</f>
        <v>0</v>
      </c>
      <c r="L70" s="1551">
        <f>VLOOKUP(B70,distribucion!C$9:EJ$331,98,0)</f>
        <v>0</v>
      </c>
      <c r="M70" s="1551">
        <f>ROUND((VLOOKUP(B70,distribucion!C$9:EJ$331,99,0)),2)</f>
        <v>0</v>
      </c>
      <c r="N70" s="1551">
        <f>ROUND((VLOOKUP(B70,distribucion!C$9:EJ$331,100,0)),2)</f>
        <v>0</v>
      </c>
      <c r="O70" s="1547">
        <f t="shared" ref="O70" si="59">SUM(I70:N70)-J70-L70</f>
        <v>7875</v>
      </c>
      <c r="P70" s="1523">
        <f t="shared" ref="P70" si="60">ROUND(((G70+K70+M70+N70)*0.0483),2)</f>
        <v>120.75</v>
      </c>
      <c r="Q70" s="1552">
        <f>ROUND((VLOOKUP(B70,distribucion!C$8:FL$331,151,0)),2)</f>
        <v>159.24</v>
      </c>
      <c r="R70" s="1551">
        <f>ROUND((VLOOKUP(B70,distribucion!C$9:FL$331,152,0)),2)</f>
        <v>0</v>
      </c>
      <c r="S70" s="1551">
        <f>ROUND((VLOOKUP(B70,distribucion!C$9:FL$331,153,0)),2)</f>
        <v>0</v>
      </c>
      <c r="T70" s="1551">
        <f>ROUND((VLOOKUP(B70,distribucion!$C$4:$FF$336,159,0)),2)</f>
        <v>0</v>
      </c>
      <c r="U70" s="1551">
        <f>ROUND((VLOOKUP(B70,distribucion!$C$5:$FF$337,158,0)),2)</f>
        <v>0</v>
      </c>
      <c r="V70" s="1551">
        <f>ROUND((VLOOKUP(B70,distribucion!$C$7:$FF$342,154,0)),2)</f>
        <v>75</v>
      </c>
      <c r="W70" s="1551">
        <f>ROUND((VLOOKUP(B70,distribucion!C$9:FL$331,160,0)),2)</f>
        <v>0</v>
      </c>
      <c r="X70" s="1547">
        <f t="shared" ref="X70" si="61">SUM(P70:W70)</f>
        <v>354.99</v>
      </c>
      <c r="Y70" s="1547">
        <f t="shared" ref="Y70" si="62">O70-X70</f>
        <v>7520.01</v>
      </c>
      <c r="Z70" s="1528">
        <f t="shared" ref="Z70" si="63">+Y70</f>
        <v>7520.01</v>
      </c>
      <c r="AA70" s="1529">
        <v>0</v>
      </c>
      <c r="AB70" s="1553"/>
      <c r="AC70" s="1554"/>
      <c r="AD70" s="1530">
        <f t="shared" si="5"/>
        <v>0</v>
      </c>
      <c r="AE70" s="1531">
        <f t="shared" si="6"/>
        <v>0</v>
      </c>
      <c r="AF70" s="1555"/>
    </row>
    <row r="71" spans="1:32" ht="15.6">
      <c r="A71" s="1557"/>
      <c r="B71" s="1499"/>
      <c r="C71" s="1558"/>
      <c r="D71" s="1571"/>
      <c r="E71" s="1559"/>
      <c r="F71" s="1549"/>
      <c r="G71" s="1547"/>
      <c r="H71" s="1547"/>
      <c r="I71" s="1547"/>
      <c r="J71" s="1550"/>
      <c r="K71" s="1551"/>
      <c r="L71" s="1551"/>
      <c r="M71" s="1551"/>
      <c r="N71" s="1551"/>
      <c r="O71" s="1547"/>
      <c r="P71" s="1552"/>
      <c r="Q71" s="1552"/>
      <c r="R71" s="1551"/>
      <c r="S71" s="1551"/>
      <c r="T71" s="1551"/>
      <c r="U71" s="1551"/>
      <c r="V71" s="1551"/>
      <c r="W71" s="1551"/>
      <c r="X71" s="1547"/>
      <c r="Y71" s="1547"/>
      <c r="Z71" s="1550"/>
      <c r="AA71" s="1547"/>
      <c r="AB71" s="1553"/>
      <c r="AC71" s="1554"/>
      <c r="AD71" s="1530">
        <f t="shared" si="5"/>
        <v>0</v>
      </c>
      <c r="AE71" s="1531">
        <f t="shared" si="6"/>
        <v>0</v>
      </c>
      <c r="AF71" s="1555"/>
    </row>
    <row r="72" spans="1:32" ht="15.6">
      <c r="A72" s="1557"/>
      <c r="B72" s="1520" t="s">
        <v>445</v>
      </c>
      <c r="C72" s="1558"/>
      <c r="D72" s="1571"/>
      <c r="E72" s="1559"/>
      <c r="F72" s="1549"/>
      <c r="G72" s="1547"/>
      <c r="H72" s="1547"/>
      <c r="I72" s="1547"/>
      <c r="J72" s="1550"/>
      <c r="K72" s="1551"/>
      <c r="L72" s="1551"/>
      <c r="M72" s="1551"/>
      <c r="N72" s="1551"/>
      <c r="O72" s="1547"/>
      <c r="P72" s="1552"/>
      <c r="Q72" s="1552"/>
      <c r="R72" s="1551"/>
      <c r="S72" s="1551"/>
      <c r="T72" s="1551"/>
      <c r="U72" s="1551"/>
      <c r="V72" s="1551"/>
      <c r="W72" s="1551"/>
      <c r="X72" s="1547"/>
      <c r="Y72" s="1547"/>
      <c r="Z72" s="1550"/>
      <c r="AA72" s="1547"/>
      <c r="AB72" s="1553"/>
      <c r="AC72" s="1554"/>
      <c r="AD72" s="1530">
        <f t="shared" si="5"/>
        <v>0</v>
      </c>
      <c r="AE72" s="1531">
        <f t="shared" si="6"/>
        <v>0</v>
      </c>
      <c r="AF72" s="1555"/>
    </row>
    <row r="73" spans="1:32" ht="15.6">
      <c r="A73" s="1557">
        <v>14</v>
      </c>
      <c r="B73" s="1499" t="str">
        <f>+distribucion!C106</f>
        <v>Samayoa Chavarria Leslie Amabilia</v>
      </c>
      <c r="C73" s="1569" t="str">
        <f>VLOOKUP(B73,distribucion!C$9:FL$331,2,0)</f>
        <v xml:space="preserve">Asesor   </v>
      </c>
      <c r="D73" s="1547">
        <f t="shared" ref="D73" si="64">G73+K73+M73</f>
        <v>2800</v>
      </c>
      <c r="E73" s="1548">
        <f>VLOOKUP(B73,distribucion!C$9:FL$331,7,0)</f>
        <v>14</v>
      </c>
      <c r="F73" s="1549" t="str">
        <f>VLOOKUP(B73,distribucion!$C$9:$DR$393,14,0)</f>
        <v>descuento de dia x estar en negativo en vacas TODOS LOS MESES SE DESCUENTA 1 DIA INICIA FEB FINALIZA FEB 2027</v>
      </c>
      <c r="G73" s="1535">
        <f>ROUND((VLOOKUP(B73,distribucion!C$9:EJ$331,94,0)),2)</f>
        <v>2800</v>
      </c>
      <c r="H73" s="1535">
        <f>ROUND((VLOOKUP(B73,distribucion!C$9:EJ$331,95,0)),2)</f>
        <v>5366.67</v>
      </c>
      <c r="I73" s="1547">
        <f t="shared" ref="I73" si="65">G73+H73</f>
        <v>8166.67</v>
      </c>
      <c r="J73" s="1550">
        <f>VLOOKUP(B73,distribucion!C$9:EJ$331,96,0)</f>
        <v>0</v>
      </c>
      <c r="K73" s="1551">
        <f>ROUND((VLOOKUP(B73,distribucion!C$9:EJ$331,97,0)),2)</f>
        <v>0</v>
      </c>
      <c r="L73" s="1551">
        <f>VLOOKUP(B73,distribucion!C$9:EJ$331,98,0)</f>
        <v>0</v>
      </c>
      <c r="M73" s="1551">
        <f>ROUND((VLOOKUP(B73,distribucion!C$9:EJ$331,99,0)),2)</f>
        <v>0</v>
      </c>
      <c r="N73" s="1551">
        <f>ROUND((VLOOKUP(B73,distribucion!C$9:EJ$331,100,0)),2)</f>
        <v>0</v>
      </c>
      <c r="O73" s="1547">
        <f t="shared" ref="O73" si="66">SUM(I73:N73)-J73-L73</f>
        <v>8166.67</v>
      </c>
      <c r="P73" s="1523">
        <f t="shared" ref="P73" si="67">ROUND(((G73+K73+M73+N73)*0.0483),2)</f>
        <v>135.24</v>
      </c>
      <c r="Q73" s="1552">
        <f>ROUND((VLOOKUP(B73,distribucion!C$8:FL$331,151,0)),2)</f>
        <v>174.58</v>
      </c>
      <c r="R73" s="1551">
        <f>ROUND((VLOOKUP(B73,distribucion!C$9:FL$331,152,0)),2)</f>
        <v>0</v>
      </c>
      <c r="S73" s="1551">
        <f>ROUND((VLOOKUP(B73,distribucion!C$9:FL$331,153,0)),2)</f>
        <v>0</v>
      </c>
      <c r="T73" s="1551">
        <f>ROUND((VLOOKUP(B73,distribucion!$C$4:$FF$336,159,0)),2)</f>
        <v>0</v>
      </c>
      <c r="U73" s="1551">
        <f>ROUND((VLOOKUP(B73,distribucion!$C$5:$FF$337,158,0)),2)</f>
        <v>0</v>
      </c>
      <c r="V73" s="1551">
        <f>ROUND((VLOOKUP(B73,distribucion!$C$7:$FF$342,154,0)),2)</f>
        <v>0</v>
      </c>
      <c r="W73" s="1551">
        <f>ROUND((VLOOKUP(B73,distribucion!C$9:FL$331,160,0)),2)</f>
        <v>0</v>
      </c>
      <c r="X73" s="1547">
        <f t="shared" ref="X73" si="68">SUM(P73:W73)</f>
        <v>309.82000000000005</v>
      </c>
      <c r="Y73" s="1547">
        <f t="shared" ref="Y73" si="69">O73-X73</f>
        <v>7856.85</v>
      </c>
      <c r="Z73" s="1528">
        <f t="shared" ref="Z73" si="70">+Y73</f>
        <v>7856.85</v>
      </c>
      <c r="AA73" s="1529">
        <v>0</v>
      </c>
      <c r="AB73" s="1553"/>
      <c r="AC73" s="1554"/>
      <c r="AD73" s="1530">
        <f t="shared" si="5"/>
        <v>0</v>
      </c>
      <c r="AE73" s="1531">
        <f t="shared" si="6"/>
        <v>0</v>
      </c>
      <c r="AF73" s="1555"/>
    </row>
    <row r="74" spans="1:32" ht="15.6">
      <c r="A74" s="1557"/>
      <c r="B74" s="1514"/>
      <c r="C74" s="1558"/>
      <c r="D74" s="1547"/>
      <c r="E74" s="1559"/>
      <c r="F74" s="1549"/>
      <c r="G74" s="1560">
        <f>+G70+G73</f>
        <v>5300</v>
      </c>
      <c r="H74" s="1560">
        <f t="shared" ref="H74:Y74" si="71">+H70+H73</f>
        <v>10741.67</v>
      </c>
      <c r="I74" s="1560">
        <f t="shared" si="71"/>
        <v>16041.67</v>
      </c>
      <c r="J74" s="1560">
        <f t="shared" si="71"/>
        <v>0</v>
      </c>
      <c r="K74" s="1560">
        <f t="shared" si="71"/>
        <v>0</v>
      </c>
      <c r="L74" s="1560">
        <f t="shared" si="71"/>
        <v>0</v>
      </c>
      <c r="M74" s="1560">
        <f t="shared" si="71"/>
        <v>0</v>
      </c>
      <c r="N74" s="1560">
        <f t="shared" si="71"/>
        <v>0</v>
      </c>
      <c r="O74" s="1560">
        <f t="shared" si="71"/>
        <v>16041.67</v>
      </c>
      <c r="P74" s="1560">
        <f t="shared" si="71"/>
        <v>255.99</v>
      </c>
      <c r="Q74" s="1561">
        <f>+Q70+Q73</f>
        <v>333.82000000000005</v>
      </c>
      <c r="R74" s="1560">
        <f t="shared" si="71"/>
        <v>0</v>
      </c>
      <c r="S74" s="1560">
        <f t="shared" si="71"/>
        <v>0</v>
      </c>
      <c r="T74" s="1560">
        <f t="shared" si="71"/>
        <v>0</v>
      </c>
      <c r="U74" s="1560">
        <f t="shared" si="71"/>
        <v>0</v>
      </c>
      <c r="V74" s="1560">
        <f t="shared" si="71"/>
        <v>75</v>
      </c>
      <c r="W74" s="1560">
        <f t="shared" si="71"/>
        <v>0</v>
      </c>
      <c r="X74" s="1560">
        <f t="shared" si="71"/>
        <v>664.81000000000006</v>
      </c>
      <c r="Y74" s="1560">
        <f t="shared" si="71"/>
        <v>15376.86</v>
      </c>
      <c r="Z74" s="1560">
        <f>+Z70+Z73</f>
        <v>15376.86</v>
      </c>
      <c r="AA74" s="1560">
        <f>+AA70+AA73</f>
        <v>0</v>
      </c>
      <c r="AB74" s="1553"/>
      <c r="AC74" s="1554"/>
      <c r="AD74" s="1530">
        <f t="shared" si="5"/>
        <v>0</v>
      </c>
      <c r="AE74" s="1531">
        <f t="shared" si="6"/>
        <v>0</v>
      </c>
      <c r="AF74" s="1555"/>
    </row>
    <row r="75" spans="1:32" ht="15.6">
      <c r="A75" s="1557"/>
      <c r="B75" s="1499"/>
      <c r="C75" s="1558"/>
      <c r="D75" s="1571"/>
      <c r="E75" s="1559"/>
      <c r="F75" s="1549"/>
      <c r="G75" s="1547"/>
      <c r="H75" s="1547"/>
      <c r="I75" s="1547"/>
      <c r="J75" s="1550"/>
      <c r="K75" s="1551"/>
      <c r="L75" s="1551"/>
      <c r="M75" s="1551"/>
      <c r="N75" s="1551"/>
      <c r="O75" s="1547"/>
      <c r="P75" s="1552"/>
      <c r="Q75" s="1552"/>
      <c r="R75" s="1551"/>
      <c r="S75" s="1551"/>
      <c r="T75" s="1551"/>
      <c r="U75" s="1551"/>
      <c r="V75" s="1551"/>
      <c r="W75" s="1551"/>
      <c r="X75" s="1547"/>
      <c r="Y75" s="1547"/>
      <c r="Z75" s="1550"/>
      <c r="AA75" s="1547"/>
      <c r="AB75" s="1553"/>
      <c r="AC75" s="1554"/>
      <c r="AD75" s="1530">
        <f t="shared" si="5"/>
        <v>0</v>
      </c>
      <c r="AE75" s="1531">
        <f t="shared" si="6"/>
        <v>0</v>
      </c>
      <c r="AF75" s="1555"/>
    </row>
    <row r="76" spans="1:32" ht="15.6">
      <c r="A76" s="1557"/>
      <c r="B76" s="1499"/>
      <c r="C76" s="1558"/>
      <c r="D76" s="1571"/>
      <c r="E76" s="1559"/>
      <c r="F76" s="1549"/>
      <c r="G76" s="1547"/>
      <c r="H76" s="1547"/>
      <c r="I76" s="1547"/>
      <c r="J76" s="1550"/>
      <c r="K76" s="1551"/>
      <c r="L76" s="1551"/>
      <c r="M76" s="1551"/>
      <c r="N76" s="1551"/>
      <c r="O76" s="1547"/>
      <c r="P76" s="1552"/>
      <c r="Q76" s="1552"/>
      <c r="R76" s="1551"/>
      <c r="S76" s="1551"/>
      <c r="T76" s="1551"/>
      <c r="U76" s="1551"/>
      <c r="V76" s="1551"/>
      <c r="W76" s="1551"/>
      <c r="X76" s="1547"/>
      <c r="Y76" s="1547"/>
      <c r="Z76" s="1550"/>
      <c r="AA76" s="1547"/>
      <c r="AB76" s="1553"/>
      <c r="AC76" s="1554"/>
      <c r="AD76" s="1530">
        <f t="shared" si="5"/>
        <v>0</v>
      </c>
      <c r="AE76" s="1531">
        <f t="shared" si="6"/>
        <v>0</v>
      </c>
      <c r="AF76" s="1555"/>
    </row>
    <row r="77" spans="1:32" ht="15.6">
      <c r="B77" s="1573" t="s">
        <v>481</v>
      </c>
      <c r="D77" s="1547"/>
      <c r="E77" s="1548"/>
      <c r="F77" s="1549"/>
      <c r="G77" s="1535"/>
      <c r="H77" s="1535"/>
      <c r="I77" s="1547"/>
      <c r="J77" s="1550"/>
      <c r="K77" s="1551"/>
      <c r="L77" s="1551"/>
      <c r="M77" s="1551"/>
      <c r="N77" s="1551"/>
      <c r="O77" s="1547"/>
      <c r="P77" s="1552"/>
      <c r="Q77" s="1552"/>
      <c r="R77" s="1551"/>
      <c r="S77" s="1551"/>
      <c r="T77" s="1551"/>
      <c r="U77" s="1551"/>
      <c r="V77" s="1551"/>
      <c r="W77" s="1551"/>
      <c r="X77" s="1547"/>
      <c r="Y77" s="1547"/>
      <c r="Z77" s="1550"/>
      <c r="AA77" s="1547"/>
      <c r="AB77" s="1553">
        <f t="shared" si="14"/>
        <v>0</v>
      </c>
      <c r="AC77" s="1554">
        <f t="shared" si="15"/>
        <v>0</v>
      </c>
      <c r="AD77" s="1530">
        <f t="shared" si="5"/>
        <v>0</v>
      </c>
      <c r="AE77" s="1531">
        <f t="shared" si="6"/>
        <v>0</v>
      </c>
      <c r="AF77" s="1555"/>
    </row>
    <row r="78" spans="1:32" ht="15.6">
      <c r="B78" s="1520" t="s">
        <v>415</v>
      </c>
      <c r="D78" s="1547"/>
      <c r="E78" s="1548"/>
      <c r="F78" s="1549"/>
      <c r="G78" s="1535"/>
      <c r="H78" s="1535"/>
      <c r="I78" s="1547"/>
      <c r="J78" s="1550"/>
      <c r="K78" s="1551"/>
      <c r="L78" s="1551"/>
      <c r="M78" s="1551"/>
      <c r="N78" s="1551"/>
      <c r="O78" s="1547"/>
      <c r="P78" s="1552"/>
      <c r="Q78" s="1552"/>
      <c r="R78" s="1551"/>
      <c r="S78" s="1551"/>
      <c r="T78" s="1551"/>
      <c r="U78" s="1551"/>
      <c r="V78" s="1551"/>
      <c r="W78" s="1551"/>
      <c r="X78" s="1547"/>
      <c r="Y78" s="1547"/>
      <c r="Z78" s="1550"/>
      <c r="AA78" s="1547"/>
      <c r="AB78" s="1553"/>
      <c r="AC78" s="1554"/>
      <c r="AD78" s="1530">
        <f t="shared" si="5"/>
        <v>0</v>
      </c>
      <c r="AE78" s="1531">
        <f t="shared" si="6"/>
        <v>0</v>
      </c>
      <c r="AF78" s="1555"/>
    </row>
    <row r="79" spans="1:32" s="1499" customFormat="1" ht="15.6">
      <c r="A79" s="1533"/>
      <c r="B79" s="1591"/>
      <c r="C79" s="1562"/>
      <c r="D79" s="1501"/>
      <c r="E79" s="1563"/>
      <c r="F79" s="1564"/>
      <c r="G79" s="1501"/>
      <c r="H79" s="1501"/>
      <c r="I79" s="1501"/>
      <c r="J79" s="1565"/>
      <c r="K79" s="1562"/>
      <c r="L79" s="1562"/>
      <c r="M79" s="1562"/>
      <c r="N79" s="1562"/>
      <c r="O79" s="1501"/>
      <c r="P79" s="1566"/>
      <c r="Q79" s="1566"/>
      <c r="R79" s="1562"/>
      <c r="S79" s="1562"/>
      <c r="T79" s="1562"/>
      <c r="U79" s="1562"/>
      <c r="V79" s="1562"/>
      <c r="W79" s="1562"/>
      <c r="X79" s="1501"/>
      <c r="Y79" s="1501"/>
      <c r="Z79" s="1528"/>
      <c r="AA79" s="1529"/>
      <c r="AB79" s="1567"/>
      <c r="AC79" s="1568"/>
      <c r="AD79" s="1530">
        <f t="shared" si="5"/>
        <v>0</v>
      </c>
      <c r="AE79" s="1531">
        <f t="shared" si="6"/>
        <v>0</v>
      </c>
      <c r="AF79" s="1555"/>
    </row>
    <row r="80" spans="1:32" s="1499" customFormat="1" ht="15.6">
      <c r="A80" s="1533">
        <v>15</v>
      </c>
      <c r="B80" s="1591" t="str">
        <f>+distribucion!C174</f>
        <v>De la Roca Godoy Crysta Adamary</v>
      </c>
      <c r="C80" s="1562" t="str">
        <f>VLOOKUP(B80,distribucion!C$9:FL$331,2,0)</f>
        <v>Analista de Investigacion y Desarrollo</v>
      </c>
      <c r="D80" s="1501">
        <f t="shared" ref="D80" si="72">G80+K80+M80</f>
        <v>2125</v>
      </c>
      <c r="E80" s="1563">
        <f>VLOOKUP(B80,distribucion!C$9:FL$331,7,0)</f>
        <v>15</v>
      </c>
      <c r="F80" s="1564">
        <f>VLOOKUP(B80,distribucion!$C$9:$DR$393,14,0)</f>
        <v>0</v>
      </c>
      <c r="G80" s="1501">
        <f>ROUND((VLOOKUP(B80,distribucion!C$9:EJ$331,94,0)),2)</f>
        <v>2125</v>
      </c>
      <c r="H80" s="1501">
        <f>ROUND((VLOOKUP(B80,distribucion!C$9:EJ$331,95,0)),2)</f>
        <v>375</v>
      </c>
      <c r="I80" s="1501">
        <f t="shared" ref="I80" si="73">G80+H80</f>
        <v>2500</v>
      </c>
      <c r="J80" s="1565">
        <f>VLOOKUP(B80,distribucion!C$9:EJ$331,96,0)</f>
        <v>0</v>
      </c>
      <c r="K80" s="1562">
        <f>ROUND((VLOOKUP(B80,distribucion!C$9:EJ$331,97,0)),2)</f>
        <v>0</v>
      </c>
      <c r="L80" s="1562">
        <f>VLOOKUP(B80,distribucion!C$9:EJ$331,98,0)</f>
        <v>0</v>
      </c>
      <c r="M80" s="1562">
        <f>ROUND((VLOOKUP(B80,distribucion!C$9:EJ$331,99,0)),2)</f>
        <v>0</v>
      </c>
      <c r="N80" s="1562">
        <f>ROUND((VLOOKUP(B80,distribucion!C$9:EJ$331,100,0)),2)</f>
        <v>0</v>
      </c>
      <c r="O80" s="1501">
        <f t="shared" ref="O80" si="74">SUM(I80:N80)-J80-L80</f>
        <v>2500</v>
      </c>
      <c r="P80" s="1523">
        <f t="shared" ref="P80:P84" si="75">ROUND(((G80+K80+M80+N80)*0.0483),2)</f>
        <v>102.64</v>
      </c>
      <c r="Q80" s="1566">
        <f>ROUND((VLOOKUP(B80,distribucion!C$8:FL$331,151,0)),2)</f>
        <v>20.73</v>
      </c>
      <c r="R80" s="1562">
        <f>ROUND((VLOOKUP(B80,distribucion!C$9:FL$331,152,0)),2)</f>
        <v>0</v>
      </c>
      <c r="S80" s="1562">
        <f>ROUND((VLOOKUP(B80,distribucion!C$9:FL$331,153,0)),2)</f>
        <v>0</v>
      </c>
      <c r="T80" s="1562">
        <f>ROUND((VLOOKUP(B80,distribucion!$C$4:$FF$336,159,0)),2)</f>
        <v>0</v>
      </c>
      <c r="U80" s="1562">
        <f>ROUND((VLOOKUP(B80,distribucion!$C$5:$FF$337,158,0)),2)</f>
        <v>0</v>
      </c>
      <c r="V80" s="1562">
        <f>ROUND((VLOOKUP(B80,distribucion!$C$7:$FF$342,154,0)),2)</f>
        <v>0</v>
      </c>
      <c r="W80" s="1562">
        <f>ROUND((VLOOKUP(B80,distribucion!C$9:FL$331,160,0)),2)</f>
        <v>175</v>
      </c>
      <c r="X80" s="1501">
        <f t="shared" ref="X80" si="76">SUM(P80:W80)</f>
        <v>298.37</v>
      </c>
      <c r="Y80" s="1501">
        <f t="shared" ref="Y80" si="77">O80-X80</f>
        <v>2201.63</v>
      </c>
      <c r="Z80" s="1528">
        <f t="shared" ref="Z80:Z85" si="78">+Y80</f>
        <v>2201.63</v>
      </c>
      <c r="AA80" s="1529">
        <v>0</v>
      </c>
      <c r="AB80" s="1567"/>
      <c r="AC80" s="1568"/>
      <c r="AD80" s="1530"/>
      <c r="AE80" s="1531"/>
      <c r="AF80" s="1555"/>
    </row>
    <row r="81" spans="1:32" s="1499" customFormat="1" ht="15.6">
      <c r="A81" s="1533">
        <f>+A80+1</f>
        <v>16</v>
      </c>
      <c r="B81" s="1591" t="str">
        <f>+distribucion!C177</f>
        <v>Gonzalez Chinchilla Heidi Marisol</v>
      </c>
      <c r="C81" s="1562" t="str">
        <f>VLOOKUP(B81,distribucion!C$9:FL$331,2,0)</f>
        <v>Analista de Investigacion y Desarrollo</v>
      </c>
      <c r="D81" s="1501">
        <f t="shared" ref="D81" si="79">G81+K81+M81</f>
        <v>2125</v>
      </c>
      <c r="E81" s="1563">
        <f>VLOOKUP(B81,distribucion!C$9:FL$331,7,0)</f>
        <v>15</v>
      </c>
      <c r="F81" s="1564">
        <f>VLOOKUP(B81,distribucion!$C$9:$DR$393,14,0)</f>
        <v>0</v>
      </c>
      <c r="G81" s="1501">
        <f>ROUND((VLOOKUP(B81,distribucion!C$9:EJ$331,94,0)),2)</f>
        <v>2125</v>
      </c>
      <c r="H81" s="1501">
        <f>ROUND((VLOOKUP(B81,distribucion!C$9:EJ$331,95,0)),2)</f>
        <v>250</v>
      </c>
      <c r="I81" s="1501">
        <f t="shared" ref="I81" si="80">G81+H81</f>
        <v>2375</v>
      </c>
      <c r="J81" s="1565">
        <f>VLOOKUP(B81,distribucion!C$9:EJ$331,96,0)</f>
        <v>0</v>
      </c>
      <c r="K81" s="1562">
        <f>ROUND((VLOOKUP(B81,distribucion!C$9:EJ$331,97,0)),2)</f>
        <v>0</v>
      </c>
      <c r="L81" s="1562">
        <f>VLOOKUP(B81,distribucion!C$9:EJ$331,98,0)</f>
        <v>0</v>
      </c>
      <c r="M81" s="1562">
        <f>ROUND((VLOOKUP(B81,distribucion!C$9:EJ$331,99,0)),2)</f>
        <v>0</v>
      </c>
      <c r="N81" s="1562">
        <f>ROUND((VLOOKUP(B81,distribucion!C$9:EJ$331,100,0)),2)</f>
        <v>0</v>
      </c>
      <c r="O81" s="1501">
        <f t="shared" ref="O81" si="81">SUM(I81:N81)-J81-L81</f>
        <v>2375</v>
      </c>
      <c r="P81" s="1523">
        <f t="shared" si="75"/>
        <v>102.64</v>
      </c>
      <c r="Q81" s="1566">
        <f>ROUND((VLOOKUP(B81,distribucion!C$8:FL$331,151,0)),2)</f>
        <v>13.91</v>
      </c>
      <c r="R81" s="1562">
        <f>ROUND((VLOOKUP(B81,distribucion!C$9:FL$331,152,0)),2)</f>
        <v>0</v>
      </c>
      <c r="S81" s="1562">
        <f>ROUND((VLOOKUP(B81,distribucion!C$9:FL$331,153,0)),2)</f>
        <v>0</v>
      </c>
      <c r="T81" s="1562">
        <f>ROUND((VLOOKUP(B81,distribucion!$C$4:$FF$336,159,0)),2)</f>
        <v>0</v>
      </c>
      <c r="U81" s="1562">
        <f>ROUND((VLOOKUP(B81,distribucion!$C$5:$FF$337,158,0)),2)</f>
        <v>0</v>
      </c>
      <c r="V81" s="1562">
        <f>ROUND((VLOOKUP(B81,distribucion!$C$7:$FF$342,154,0)),2)</f>
        <v>0</v>
      </c>
      <c r="W81" s="1562">
        <f>ROUND((VLOOKUP(B81,distribucion!C$9:FL$331,160,0)),2)</f>
        <v>175</v>
      </c>
      <c r="X81" s="1501">
        <f t="shared" ref="X81" si="82">SUM(P81:W81)</f>
        <v>291.55</v>
      </c>
      <c r="Y81" s="1501">
        <f t="shared" ref="Y81" si="83">O81-X81</f>
        <v>2083.4499999999998</v>
      </c>
      <c r="Z81" s="1528">
        <f t="shared" si="78"/>
        <v>2083.4499999999998</v>
      </c>
      <c r="AA81" s="1529">
        <v>0</v>
      </c>
      <c r="AB81" s="1567"/>
      <c r="AC81" s="1568"/>
      <c r="AD81" s="1530"/>
      <c r="AE81" s="1531"/>
      <c r="AF81" s="1555"/>
    </row>
    <row r="82" spans="1:32" s="1499" customFormat="1" ht="15.6">
      <c r="A82" s="1533">
        <f t="shared" ref="A82:A85" si="84">+A81+1</f>
        <v>17</v>
      </c>
      <c r="B82" s="1591" t="str">
        <f>+distribucion!C176</f>
        <v>Echeverria Juarez Jose Rodrigo</v>
      </c>
      <c r="C82" s="1562" t="str">
        <f>VLOOKUP(B82,distribucion!C$9:FL$331,2,0)</f>
        <v>Asistente de Id</v>
      </c>
      <c r="D82" s="1501">
        <f t="shared" ref="D82" si="85">G82+K82+M82</f>
        <v>2500</v>
      </c>
      <c r="E82" s="1563">
        <f>VLOOKUP(B82,distribucion!C$9:FL$331,7,0)</f>
        <v>15</v>
      </c>
      <c r="F82" s="1564" t="str">
        <f>VLOOKUP(B82,distribucion!$C$9:$DR$393,14,0)</f>
        <v>A.7/1/2026</v>
      </c>
      <c r="G82" s="1501">
        <f>ROUND((VLOOKUP(B82,distribucion!C$9:EJ$331,94,0)),2)</f>
        <v>2500</v>
      </c>
      <c r="H82" s="1501">
        <f>ROUND((VLOOKUP(B82,distribucion!C$9:EJ$331,95,0)),2)</f>
        <v>750</v>
      </c>
      <c r="I82" s="1501">
        <f t="shared" ref="I82" si="86">G82+H82</f>
        <v>3250</v>
      </c>
      <c r="J82" s="1565">
        <f>VLOOKUP(B82,distribucion!C$9:EJ$331,96,0)</f>
        <v>0</v>
      </c>
      <c r="K82" s="1562">
        <f>ROUND((VLOOKUP(B82,distribucion!C$9:EJ$331,97,0)),2)</f>
        <v>0</v>
      </c>
      <c r="L82" s="1562">
        <f>VLOOKUP(B82,distribucion!C$9:EJ$331,98,0)</f>
        <v>0</v>
      </c>
      <c r="M82" s="1562">
        <f>ROUND((VLOOKUP(B82,distribucion!C$9:EJ$331,99,0)),2)</f>
        <v>0</v>
      </c>
      <c r="N82" s="1562">
        <f>ROUND((VLOOKUP(B82,distribucion!C$9:EJ$331,100,0)),2)</f>
        <v>0</v>
      </c>
      <c r="O82" s="1501">
        <f t="shared" ref="O82" si="87">SUM(I82:N82)-J82-L82</f>
        <v>3250</v>
      </c>
      <c r="P82" s="1523">
        <f t="shared" si="75"/>
        <v>120.75</v>
      </c>
      <c r="Q82" s="1566">
        <f>ROUND((VLOOKUP(B82,distribucion!C$8:FL$331,151,0)),2)</f>
        <v>56.46</v>
      </c>
      <c r="R82" s="1562">
        <f>ROUND((VLOOKUP(B82,distribucion!C$9:FL$331,152,0)),2)</f>
        <v>0</v>
      </c>
      <c r="S82" s="1562">
        <f>ROUND((VLOOKUP(B82,distribucion!C$9:FL$331,153,0)),2)</f>
        <v>0</v>
      </c>
      <c r="T82" s="1562">
        <f>ROUND((VLOOKUP(B82,distribucion!$C$4:$FF$336,159,0)),2)</f>
        <v>0</v>
      </c>
      <c r="U82" s="1562">
        <f>ROUND((VLOOKUP(B82,distribucion!$C$5:$FF$337,158,0)),2)</f>
        <v>0</v>
      </c>
      <c r="V82" s="1562">
        <f>ROUND((VLOOKUP(B82,distribucion!$C$7:$FF$342,154,0)),2)</f>
        <v>0</v>
      </c>
      <c r="W82" s="1562">
        <f>ROUND((VLOOKUP(B82,distribucion!C$9:FL$331,160,0)),2)</f>
        <v>175</v>
      </c>
      <c r="X82" s="1501">
        <f t="shared" ref="X82" si="88">SUM(P82:W82)</f>
        <v>352.21000000000004</v>
      </c>
      <c r="Y82" s="1501">
        <f t="shared" ref="Y82" si="89">O82-X82</f>
        <v>2897.79</v>
      </c>
      <c r="Z82" s="1528">
        <f t="shared" si="78"/>
        <v>2897.79</v>
      </c>
      <c r="AA82" s="1529">
        <v>0</v>
      </c>
      <c r="AB82" s="1567"/>
      <c r="AC82" s="1568"/>
      <c r="AD82" s="1530"/>
      <c r="AE82" s="1531"/>
      <c r="AF82" s="1555"/>
    </row>
    <row r="83" spans="1:32" s="1499" customFormat="1" ht="15.6">
      <c r="A83" s="1533">
        <f t="shared" si="84"/>
        <v>18</v>
      </c>
      <c r="B83" s="1591" t="str">
        <f>+distribucion!C175</f>
        <v>Linares Valdez Madelyn Stefanie</v>
      </c>
      <c r="C83" s="1562" t="str">
        <f>VLOOKUP(B83,distribucion!C$9:FL$331,2,0)</f>
        <v>Auxiliar de ID</v>
      </c>
      <c r="D83" s="1501">
        <f t="shared" ref="D83" si="90">G83+K83+M83</f>
        <v>2125</v>
      </c>
      <c r="E83" s="1563">
        <f>VLOOKUP(B83,distribucion!C$9:FL$331,7,0)</f>
        <v>15</v>
      </c>
      <c r="F83" s="1564">
        <f>VLOOKUP(B83,distribucion!$C$9:$DR$393,14,0)</f>
        <v>0</v>
      </c>
      <c r="G83" s="1501">
        <f>ROUND((VLOOKUP(B83,distribucion!C$9:EJ$331,94,0)),2)</f>
        <v>2125</v>
      </c>
      <c r="H83" s="1501">
        <f>ROUND((VLOOKUP(B83,distribucion!C$9:EJ$331,95,0)),2)</f>
        <v>125</v>
      </c>
      <c r="I83" s="1501">
        <f t="shared" ref="I83" si="91">G83+H83</f>
        <v>2250</v>
      </c>
      <c r="J83" s="1565">
        <f>VLOOKUP(B83,distribucion!C$9:EJ$331,96,0)</f>
        <v>0</v>
      </c>
      <c r="K83" s="1562">
        <f>ROUND((VLOOKUP(B83,distribucion!C$9:EJ$331,97,0)),2)</f>
        <v>0</v>
      </c>
      <c r="L83" s="1562">
        <f>VLOOKUP(B83,distribucion!C$9:EJ$331,98,0)</f>
        <v>0</v>
      </c>
      <c r="M83" s="1562">
        <f>ROUND((VLOOKUP(B83,distribucion!C$9:EJ$331,99,0)),2)</f>
        <v>0</v>
      </c>
      <c r="N83" s="1562">
        <f>ROUND((VLOOKUP(B83,distribucion!C$9:EJ$331,100,0)),2)</f>
        <v>0</v>
      </c>
      <c r="O83" s="1501">
        <f t="shared" ref="O83" si="92">SUM(I83:N83)-J83-L83</f>
        <v>2250</v>
      </c>
      <c r="P83" s="1523">
        <f t="shared" si="75"/>
        <v>102.64</v>
      </c>
      <c r="Q83" s="1566">
        <f>ROUND((VLOOKUP(B83,distribucion!C$8:FL$331,151,0)),2)</f>
        <v>8.23</v>
      </c>
      <c r="R83" s="1562">
        <f>ROUND((VLOOKUP(B83,distribucion!C$9:FL$331,152,0)),2)</f>
        <v>0</v>
      </c>
      <c r="S83" s="1562">
        <f>ROUND((VLOOKUP(B83,distribucion!C$9:FL$331,153,0)),2)</f>
        <v>0</v>
      </c>
      <c r="T83" s="1562">
        <f>ROUND((VLOOKUP(B83,distribucion!$C$4:$FF$336,159,0)),2)</f>
        <v>0</v>
      </c>
      <c r="U83" s="1562">
        <f>ROUND((VLOOKUP(B83,distribucion!$C$5:$FF$337,158,0)),2)</f>
        <v>0</v>
      </c>
      <c r="V83" s="1562">
        <f>ROUND((VLOOKUP(B83,distribucion!$C$7:$FF$342,154,0)),2)</f>
        <v>0</v>
      </c>
      <c r="W83" s="1562">
        <f>ROUND((VLOOKUP(B83,distribucion!C$9:FL$331,160,0)),2)</f>
        <v>0</v>
      </c>
      <c r="X83" s="1501">
        <f t="shared" ref="X83" si="93">SUM(P83:W83)</f>
        <v>110.87</v>
      </c>
      <c r="Y83" s="1501">
        <f t="shared" ref="Y83" si="94">O83-X83</f>
        <v>2139.13</v>
      </c>
      <c r="Z83" s="1528">
        <f t="shared" si="78"/>
        <v>2139.13</v>
      </c>
      <c r="AA83" s="1529">
        <v>0</v>
      </c>
      <c r="AB83" s="1567"/>
      <c r="AC83" s="1568"/>
      <c r="AD83" s="1530"/>
      <c r="AE83" s="1531"/>
      <c r="AF83" s="1555"/>
    </row>
    <row r="84" spans="1:32" s="1521" customFormat="1" ht="15.6">
      <c r="A84" s="1521">
        <f t="shared" si="84"/>
        <v>19</v>
      </c>
      <c r="B84" s="1592" t="str">
        <f>+distribucion!C178</f>
        <v>Rodas Coronado Karen Daniela</v>
      </c>
      <c r="C84" s="1541" t="str">
        <f>VLOOKUP(B84,distribucion!C$9:FL$331,2,0)</f>
        <v>Jefe de Investigacion y Desarrollo</v>
      </c>
      <c r="D84" s="1531">
        <f t="shared" ref="D84:D85" si="95">G84+K84+M84</f>
        <v>3750</v>
      </c>
      <c r="E84" s="1542">
        <f>VLOOKUP(B84,distribucion!C$9:FL$331,7,0)</f>
        <v>15</v>
      </c>
      <c r="F84" s="1543">
        <f>VLOOKUP(B84,distribucion!$C$9:$DR$393,14,0)</f>
        <v>0</v>
      </c>
      <c r="G84" s="1531">
        <f>ROUND((VLOOKUP(B84,distribucion!C$9:EJ$331,94,0)),2)</f>
        <v>3750</v>
      </c>
      <c r="H84" s="1531">
        <f>ROUND((VLOOKUP(B84,distribucion!C$9:EJ$331,95,0)),2)</f>
        <v>1250</v>
      </c>
      <c r="I84" s="1531">
        <f t="shared" ref="I84:I85" si="96">G84+H84</f>
        <v>5000</v>
      </c>
      <c r="J84" s="1544">
        <f>VLOOKUP(B84,distribucion!C$9:EJ$331,96,0)</f>
        <v>0</v>
      </c>
      <c r="K84" s="1541">
        <f>ROUND((VLOOKUP(B84,distribucion!C$9:EJ$331,97,0)),2)</f>
        <v>0</v>
      </c>
      <c r="L84" s="1541">
        <f>VLOOKUP(B84,distribucion!C$9:EJ$331,98,0)</f>
        <v>0</v>
      </c>
      <c r="M84" s="1541">
        <f>ROUND((VLOOKUP(B84,distribucion!C$9:EJ$331,99,0)),2)</f>
        <v>0</v>
      </c>
      <c r="N84" s="1541">
        <f>ROUND((VLOOKUP(B84,distribucion!C$9:EJ$331,100,0)),2)</f>
        <v>0</v>
      </c>
      <c r="O84" s="1531">
        <f t="shared" ref="O84:O85" si="97">SUM(I84:N84)-J84-L84</f>
        <v>5000</v>
      </c>
      <c r="P84" s="1523">
        <f t="shared" si="75"/>
        <v>181.13</v>
      </c>
      <c r="Q84" s="1541">
        <f>ROUND((VLOOKUP(B84,distribucion!C$8:FL$331,151,0)),2)</f>
        <v>144.43</v>
      </c>
      <c r="R84" s="1541">
        <f>ROUND((VLOOKUP(B84,distribucion!C$9:FL$331,152,0)),2)</f>
        <v>0</v>
      </c>
      <c r="S84" s="1541">
        <f>ROUND((VLOOKUP(B84,distribucion!C$9:FL$331,153,0)),2)</f>
        <v>0</v>
      </c>
      <c r="T84" s="1541">
        <f>ROUND((VLOOKUP(B84,distribucion!$C$4:$FF$336,159,0)),2)</f>
        <v>0</v>
      </c>
      <c r="U84" s="1541">
        <f>ROUND((VLOOKUP(B84,distribucion!$C$5:$FF$337,158,0)),2)</f>
        <v>0</v>
      </c>
      <c r="V84" s="1541">
        <f>ROUND((VLOOKUP(B84,distribucion!$C$7:$FF$342,154,0)),2)</f>
        <v>0</v>
      </c>
      <c r="W84" s="1541">
        <f>ROUND((VLOOKUP(B84,distribucion!C$9:FL$331,160,0)),2)</f>
        <v>175</v>
      </c>
      <c r="X84" s="1531">
        <f t="shared" ref="X84:X85" si="98">SUM(P84:W84)</f>
        <v>500.56</v>
      </c>
      <c r="Y84" s="1531">
        <f t="shared" ref="Y84:Y85" si="99">O84-X84</f>
        <v>4499.4399999999996</v>
      </c>
      <c r="Z84" s="1528">
        <f t="shared" si="78"/>
        <v>4499.4399999999996</v>
      </c>
      <c r="AA84" s="1529">
        <v>0</v>
      </c>
      <c r="AB84" s="1593"/>
      <c r="AC84" s="1594"/>
      <c r="AD84" s="1546">
        <f t="shared" ref="AD84:AD140" si="100">Y84-Z84-AA84</f>
        <v>0</v>
      </c>
      <c r="AE84" s="1531">
        <f t="shared" ref="AE84:AE140" si="101">((G84+H84+K84+M84+N84)-SUM(P84:W84))-Y84</f>
        <v>0</v>
      </c>
      <c r="AF84" s="1590"/>
    </row>
    <row r="85" spans="1:32" s="161" customFormat="1" ht="15.6">
      <c r="A85" s="1533">
        <f t="shared" si="84"/>
        <v>20</v>
      </c>
      <c r="B85" s="1591" t="s">
        <v>492</v>
      </c>
      <c r="C85" s="1534" t="str">
        <f>VLOOKUP(B85,distribucion!C$9:FL$331,2,0)</f>
        <v>Investigación y Desarrollo</v>
      </c>
      <c r="D85" s="1535">
        <f t="shared" si="95"/>
        <v>4134.75</v>
      </c>
      <c r="E85" s="1536">
        <f>VLOOKUP(B85,distribucion!C$9:FL$331,7,0)</f>
        <v>15</v>
      </c>
      <c r="F85" s="1537">
        <f>VLOOKUP(B85,distribucion!$C$9:$DR$393,14,0)</f>
        <v>0</v>
      </c>
      <c r="G85" s="1535">
        <f>ROUND((VLOOKUP(B85,distribucion!C$9:EJ$331,94,0)),2)</f>
        <v>4134.75</v>
      </c>
      <c r="H85" s="1535">
        <f>ROUND((VLOOKUP(B85,distribucion!C$9:EJ$331,95,0)),2)</f>
        <v>3394.9</v>
      </c>
      <c r="I85" s="1535">
        <f t="shared" si="96"/>
        <v>7529.65</v>
      </c>
      <c r="J85" s="1538">
        <f>VLOOKUP(B85,distribucion!C$9:EJ$331,96,0)</f>
        <v>0</v>
      </c>
      <c r="K85" s="1534">
        <f>ROUND((VLOOKUP(B85,distribucion!C$9:EJ$331,97,0)),2)</f>
        <v>0</v>
      </c>
      <c r="L85" s="1534">
        <f>VLOOKUP(B85,distribucion!C$9:EJ$331,98,0)</f>
        <v>0</v>
      </c>
      <c r="M85" s="1534">
        <f>ROUND((VLOOKUP(B85,distribucion!C$9:EJ$331,99,0)),2)</f>
        <v>0</v>
      </c>
      <c r="N85" s="1534">
        <f>ROUND((VLOOKUP(B85,distribucion!C$9:EJ$331,100,0)),2)</f>
        <v>0</v>
      </c>
      <c r="O85" s="1535">
        <f t="shared" si="97"/>
        <v>7529.65</v>
      </c>
      <c r="P85" s="1523">
        <f>ROUND(((G85+K85+M85+N85)*3%),2)</f>
        <v>124.04</v>
      </c>
      <c r="Q85" s="1523">
        <f>ROUND((VLOOKUP(B85,distribucion!C$8:FL$331,151,0)),2)</f>
        <v>266.5</v>
      </c>
      <c r="R85" s="1534">
        <f>ROUND((VLOOKUP(B85,distribucion!C$9:FL$331,152,0)),2)</f>
        <v>0</v>
      </c>
      <c r="S85" s="1534">
        <f>ROUND((VLOOKUP(B85,distribucion!C$9:FL$331,153,0)),2)</f>
        <v>0</v>
      </c>
      <c r="T85" s="1534">
        <f>ROUND((VLOOKUP(B85,distribucion!$C$4:$FF$336,159,0)),2)</f>
        <v>0</v>
      </c>
      <c r="U85" s="1534">
        <f>ROUND((VLOOKUP(B85,distribucion!$C$5:$FF$337,158,0)),2)</f>
        <v>0</v>
      </c>
      <c r="V85" s="1534">
        <f>ROUND((VLOOKUP(B85,distribucion!$C$7:$FF$342,154,0)),2)</f>
        <v>0</v>
      </c>
      <c r="W85" s="1534">
        <f>ROUND((VLOOKUP(B85,distribucion!C$9:FL$331,160,0)),2)</f>
        <v>0</v>
      </c>
      <c r="X85" s="1535">
        <f t="shared" si="98"/>
        <v>390.54</v>
      </c>
      <c r="Y85" s="1535">
        <f t="shared" si="99"/>
        <v>7139.11</v>
      </c>
      <c r="Z85" s="1528">
        <f t="shared" si="78"/>
        <v>7139.11</v>
      </c>
      <c r="AA85" s="1529">
        <v>0</v>
      </c>
      <c r="AB85" s="1595"/>
      <c r="AC85" s="1596"/>
      <c r="AD85" s="1530">
        <f t="shared" si="100"/>
        <v>0</v>
      </c>
      <c r="AE85" s="1531">
        <f t="shared" si="101"/>
        <v>0</v>
      </c>
      <c r="AF85" s="1555"/>
    </row>
    <row r="86" spans="1:32" ht="15.6">
      <c r="A86" s="1533"/>
      <c r="B86" s="1570"/>
      <c r="C86" s="1558" t="s">
        <v>298</v>
      </c>
      <c r="D86" s="1571" t="s">
        <v>298</v>
      </c>
      <c r="E86" s="1559"/>
      <c r="F86" s="1549"/>
      <c r="G86" s="1597">
        <f t="shared" ref="G86:AA86" si="102">SUM(G79:G85)</f>
        <v>16759.75</v>
      </c>
      <c r="H86" s="1597">
        <f t="shared" si="102"/>
        <v>6144.9</v>
      </c>
      <c r="I86" s="1597">
        <f t="shared" si="102"/>
        <v>22904.65</v>
      </c>
      <c r="J86" s="1598">
        <f t="shared" si="102"/>
        <v>0</v>
      </c>
      <c r="K86" s="1598">
        <f t="shared" si="102"/>
        <v>0</v>
      </c>
      <c r="L86" s="1598">
        <f t="shared" si="102"/>
        <v>0</v>
      </c>
      <c r="M86" s="1598">
        <f t="shared" si="102"/>
        <v>0</v>
      </c>
      <c r="N86" s="1598">
        <f t="shared" si="102"/>
        <v>0</v>
      </c>
      <c r="O86" s="1597">
        <f t="shared" si="102"/>
        <v>22904.65</v>
      </c>
      <c r="P86" s="1598">
        <f t="shared" si="102"/>
        <v>733.83999999999992</v>
      </c>
      <c r="Q86" s="1599">
        <f t="shared" si="102"/>
        <v>510.26</v>
      </c>
      <c r="R86" s="1598">
        <f t="shared" si="102"/>
        <v>0</v>
      </c>
      <c r="S86" s="1598">
        <f t="shared" si="102"/>
        <v>0</v>
      </c>
      <c r="T86" s="1598">
        <f t="shared" si="102"/>
        <v>0</v>
      </c>
      <c r="U86" s="1598">
        <f t="shared" si="102"/>
        <v>0</v>
      </c>
      <c r="V86" s="1598">
        <f t="shared" si="102"/>
        <v>0</v>
      </c>
      <c r="W86" s="1598">
        <f t="shared" si="102"/>
        <v>700</v>
      </c>
      <c r="X86" s="1597">
        <f t="shared" si="102"/>
        <v>1944.1</v>
      </c>
      <c r="Y86" s="1597">
        <f t="shared" si="102"/>
        <v>20960.55</v>
      </c>
      <c r="Z86" s="1597">
        <f t="shared" si="102"/>
        <v>20960.55</v>
      </c>
      <c r="AA86" s="1597">
        <f t="shared" si="102"/>
        <v>0</v>
      </c>
      <c r="AB86" s="1553">
        <f>+Z86</f>
        <v>20960.55</v>
      </c>
      <c r="AC86" s="1554">
        <f>+AA86-AB86</f>
        <v>-20960.55</v>
      </c>
      <c r="AD86" s="1530">
        <f t="shared" si="100"/>
        <v>0</v>
      </c>
      <c r="AE86" s="1531">
        <f t="shared" si="101"/>
        <v>0</v>
      </c>
      <c r="AF86" s="1555"/>
    </row>
    <row r="87" spans="1:32" ht="15.6">
      <c r="A87" s="1533"/>
      <c r="B87" s="1570"/>
      <c r="C87" s="1558"/>
      <c r="D87" s="1571"/>
      <c r="E87" s="1559"/>
      <c r="F87" s="1549"/>
      <c r="G87" s="1547"/>
      <c r="H87" s="1547"/>
      <c r="I87" s="1547"/>
      <c r="J87" s="1550"/>
      <c r="K87" s="1550"/>
      <c r="L87" s="1550"/>
      <c r="M87" s="1550"/>
      <c r="N87" s="1550"/>
      <c r="O87" s="1547"/>
      <c r="P87" s="1550"/>
      <c r="Q87" s="1600"/>
      <c r="R87" s="1550"/>
      <c r="S87" s="1550"/>
      <c r="T87" s="1550"/>
      <c r="U87" s="1550"/>
      <c r="V87" s="1550"/>
      <c r="W87" s="1550"/>
      <c r="X87" s="1547"/>
      <c r="Y87" s="1547"/>
      <c r="Z87" s="1547"/>
      <c r="AA87" s="1547"/>
      <c r="AB87" s="1553"/>
      <c r="AC87" s="1554"/>
      <c r="AD87" s="1530">
        <f t="shared" si="100"/>
        <v>0</v>
      </c>
      <c r="AE87" s="1531">
        <f t="shared" si="101"/>
        <v>0</v>
      </c>
      <c r="AF87" s="1555"/>
    </row>
    <row r="88" spans="1:32" ht="15.6">
      <c r="A88" s="1533"/>
      <c r="B88" s="1573" t="s">
        <v>494</v>
      </c>
      <c r="C88" s="1558"/>
      <c r="D88" s="1571"/>
      <c r="E88" s="1559"/>
      <c r="F88" s="1549"/>
      <c r="G88" s="1547"/>
      <c r="H88" s="1547"/>
      <c r="I88" s="1547"/>
      <c r="J88" s="1550"/>
      <c r="K88" s="1550"/>
      <c r="L88" s="1550"/>
      <c r="M88" s="1550"/>
      <c r="N88" s="1550"/>
      <c r="O88" s="1547"/>
      <c r="P88" s="1550"/>
      <c r="Q88" s="1600"/>
      <c r="R88" s="1550"/>
      <c r="S88" s="1550"/>
      <c r="T88" s="1550"/>
      <c r="U88" s="1550"/>
      <c r="V88" s="1550"/>
      <c r="W88" s="1550"/>
      <c r="X88" s="1547"/>
      <c r="Y88" s="1547"/>
      <c r="Z88" s="1547"/>
      <c r="AA88" s="1547"/>
      <c r="AB88" s="1553"/>
      <c r="AC88" s="1554"/>
      <c r="AD88" s="1530">
        <f t="shared" si="100"/>
        <v>0</v>
      </c>
      <c r="AE88" s="1531">
        <f t="shared" si="101"/>
        <v>0</v>
      </c>
      <c r="AF88" s="1555"/>
    </row>
    <row r="89" spans="1:32" ht="15.6">
      <c r="A89" s="1533"/>
      <c r="B89" s="1520" t="s">
        <v>415</v>
      </c>
      <c r="C89" s="1534"/>
      <c r="D89" s="1535"/>
      <c r="E89" s="1536"/>
      <c r="F89" s="1537"/>
      <c r="G89" s="1535"/>
      <c r="H89" s="1535"/>
      <c r="I89" s="1535"/>
      <c r="J89" s="1538"/>
      <c r="K89" s="1534"/>
      <c r="L89" s="1534"/>
      <c r="M89" s="1534"/>
      <c r="N89" s="1534"/>
      <c r="O89" s="1535"/>
      <c r="P89" s="1523"/>
      <c r="Q89" s="1523"/>
      <c r="R89" s="1534"/>
      <c r="S89" s="1534"/>
      <c r="T89" s="1534"/>
      <c r="U89" s="1534"/>
      <c r="V89" s="1534"/>
      <c r="W89" s="1534"/>
      <c r="X89" s="1535"/>
      <c r="Y89" s="1535"/>
      <c r="Z89" s="1539"/>
      <c r="AA89" s="1529"/>
      <c r="AB89" s="1553"/>
      <c r="AC89" s="1554"/>
      <c r="AD89" s="1530">
        <f t="shared" si="100"/>
        <v>0</v>
      </c>
      <c r="AE89" s="1531">
        <f t="shared" si="101"/>
        <v>0</v>
      </c>
      <c r="AF89" s="1555"/>
    </row>
    <row r="90" spans="1:32" ht="15.6">
      <c r="A90" s="1533">
        <v>21</v>
      </c>
      <c r="B90" s="1556" t="str">
        <f>+distribucion!C185</f>
        <v>Cisneros Gonzales  Esvin Antonio</v>
      </c>
      <c r="C90" s="1534" t="str">
        <f>VLOOKUP(B90,distribucion!C$9:FL$331,2,0)</f>
        <v>Jefe de Produccion Proquima</v>
      </c>
      <c r="D90" s="1535">
        <f t="shared" ref="D90" si="103">G90+K90+M90</f>
        <v>4250</v>
      </c>
      <c r="E90" s="1536">
        <f>VLOOKUP(B90,distribucion!C$9:FL$331,7,0)</f>
        <v>15</v>
      </c>
      <c r="F90" s="1537" t="str">
        <f>VLOOKUP(B90,distribucion!$C$9:$DR$393,14,0)</f>
        <v>sust patronal enero 26</v>
      </c>
      <c r="G90" s="1535">
        <f>ROUND((VLOOKUP(B90,distribucion!C$9:EJ$331,94,0)),2)</f>
        <v>4250</v>
      </c>
      <c r="H90" s="1535">
        <f>ROUND((VLOOKUP(B90,distribucion!C$9:EJ$331,95,0)),2)</f>
        <v>4500</v>
      </c>
      <c r="I90" s="1535">
        <f t="shared" ref="I90" si="104">G90+H90</f>
        <v>8750</v>
      </c>
      <c r="J90" s="1538">
        <f>VLOOKUP(B90,distribucion!C$9:EJ$331,96,0)</f>
        <v>0</v>
      </c>
      <c r="K90" s="1534">
        <f>ROUND((VLOOKUP(B90,distribucion!C$9:EJ$331,97,0)),2)</f>
        <v>0</v>
      </c>
      <c r="L90" s="1534">
        <f>VLOOKUP(B90,distribucion!C$9:EJ$331,98,0)</f>
        <v>0</v>
      </c>
      <c r="M90" s="1534">
        <f>ROUND((VLOOKUP(B90,distribucion!C$9:EJ$331,99,0)),2)</f>
        <v>0</v>
      </c>
      <c r="N90" s="1534">
        <f>ROUND((VLOOKUP(B90,distribucion!C$9:EJ$331,100,0)),2)</f>
        <v>0</v>
      </c>
      <c r="O90" s="1535">
        <f t="shared" ref="O90" si="105">SUM(I90:N90)-J90-L90</f>
        <v>8750</v>
      </c>
      <c r="P90" s="1523">
        <f t="shared" ref="P90" si="106">ROUND(((G90+K90+M90+N90)*0.0483),2)</f>
        <v>205.28</v>
      </c>
      <c r="Q90" s="1523">
        <f>ROUND((VLOOKUP(B90,distribucion!C$8:FL$331,151,0)),2)</f>
        <v>259.45</v>
      </c>
      <c r="R90" s="1534">
        <f>ROUND((VLOOKUP(B90,distribucion!C$9:FL$331,152,0)),2)</f>
        <v>1484.07</v>
      </c>
      <c r="S90" s="1534">
        <f>ROUND((VLOOKUP(B90,distribucion!C$9:FL$331,153,0)),2)</f>
        <v>0</v>
      </c>
      <c r="T90" s="1534">
        <f>ROUND((VLOOKUP(B90,distribucion!$C$4:$FF$336,159,0)),2)</f>
        <v>0</v>
      </c>
      <c r="U90" s="1534">
        <f>ROUND((VLOOKUP(B90,distribucion!$C$5:$FF$337,158,0)),2)</f>
        <v>0</v>
      </c>
      <c r="V90" s="1534">
        <f>ROUND((VLOOKUP(B90,distribucion!$C$7:$FF$342,154,0)),2)</f>
        <v>190</v>
      </c>
      <c r="W90" s="1534">
        <f>ROUND((VLOOKUP(B90,distribucion!C$9:FL$331,160,0)),2)</f>
        <v>0</v>
      </c>
      <c r="X90" s="1535">
        <f t="shared" ref="X90" si="107">SUM(P90:W90)</f>
        <v>2138.8000000000002</v>
      </c>
      <c r="Y90" s="1535">
        <f t="shared" ref="Y90" si="108">O90-X90</f>
        <v>6611.2</v>
      </c>
      <c r="Z90" s="1528">
        <f t="shared" ref="Z90" si="109">+Y90</f>
        <v>6611.2</v>
      </c>
      <c r="AA90" s="1529">
        <v>0</v>
      </c>
      <c r="AB90" s="1553"/>
      <c r="AC90" s="1554"/>
      <c r="AD90" s="1530">
        <f t="shared" si="100"/>
        <v>0</v>
      </c>
      <c r="AE90" s="1531">
        <f t="shared" si="101"/>
        <v>0</v>
      </c>
      <c r="AF90" s="1555"/>
    </row>
    <row r="91" spans="1:32" ht="15.6">
      <c r="A91" s="1533"/>
      <c r="B91" s="1570"/>
      <c r="C91" s="1558" t="s">
        <v>642</v>
      </c>
      <c r="D91" s="1571"/>
      <c r="E91" s="1559"/>
      <c r="F91" s="1549"/>
      <c r="G91" s="1597">
        <f>SUM(G90)</f>
        <v>4250</v>
      </c>
      <c r="H91" s="1597">
        <f t="shared" ref="H91:AA91" si="110">SUM(H90)</f>
        <v>4500</v>
      </c>
      <c r="I91" s="1597">
        <f t="shared" si="110"/>
        <v>8750</v>
      </c>
      <c r="J91" s="1597">
        <f t="shared" si="110"/>
        <v>0</v>
      </c>
      <c r="K91" s="1597">
        <f t="shared" si="110"/>
        <v>0</v>
      </c>
      <c r="L91" s="1597">
        <f t="shared" si="110"/>
        <v>0</v>
      </c>
      <c r="M91" s="1597">
        <f t="shared" si="110"/>
        <v>0</v>
      </c>
      <c r="N91" s="1597">
        <f t="shared" si="110"/>
        <v>0</v>
      </c>
      <c r="O91" s="1597">
        <f t="shared" si="110"/>
        <v>8750</v>
      </c>
      <c r="P91" s="1597">
        <f t="shared" si="110"/>
        <v>205.28</v>
      </c>
      <c r="Q91" s="1601">
        <f t="shared" si="110"/>
        <v>259.45</v>
      </c>
      <c r="R91" s="1597">
        <f t="shared" si="110"/>
        <v>1484.07</v>
      </c>
      <c r="S91" s="1597">
        <f t="shared" si="110"/>
        <v>0</v>
      </c>
      <c r="T91" s="1597">
        <f t="shared" si="110"/>
        <v>0</v>
      </c>
      <c r="U91" s="1597">
        <f t="shared" si="110"/>
        <v>0</v>
      </c>
      <c r="V91" s="1597">
        <f t="shared" si="110"/>
        <v>190</v>
      </c>
      <c r="W91" s="1597">
        <f t="shared" si="110"/>
        <v>0</v>
      </c>
      <c r="X91" s="1597">
        <f t="shared" si="110"/>
        <v>2138.8000000000002</v>
      </c>
      <c r="Y91" s="1597">
        <f t="shared" si="110"/>
        <v>6611.2</v>
      </c>
      <c r="Z91" s="1597">
        <f t="shared" si="110"/>
        <v>6611.2</v>
      </c>
      <c r="AA91" s="1597">
        <f t="shared" si="110"/>
        <v>0</v>
      </c>
      <c r="AB91" s="1553"/>
      <c r="AC91" s="1554"/>
      <c r="AD91" s="1530">
        <f t="shared" si="100"/>
        <v>0</v>
      </c>
      <c r="AE91" s="1531">
        <f t="shared" si="101"/>
        <v>0</v>
      </c>
      <c r="AF91" s="1555"/>
    </row>
    <row r="92" spans="1:32" ht="15.6">
      <c r="A92" s="1533"/>
      <c r="B92" s="1570"/>
      <c r="C92" s="1558"/>
      <c r="D92" s="1571"/>
      <c r="E92" s="1559"/>
      <c r="F92" s="1549"/>
      <c r="G92" s="1547"/>
      <c r="H92" s="1547"/>
      <c r="I92" s="1547"/>
      <c r="J92" s="1550"/>
      <c r="K92" s="1550"/>
      <c r="L92" s="1550"/>
      <c r="M92" s="1550"/>
      <c r="N92" s="1550"/>
      <c r="O92" s="1547"/>
      <c r="P92" s="1550"/>
      <c r="Q92" s="1600"/>
      <c r="R92" s="1550"/>
      <c r="S92" s="1550"/>
      <c r="T92" s="1550"/>
      <c r="U92" s="1550"/>
      <c r="V92" s="1550"/>
      <c r="W92" s="1550"/>
      <c r="X92" s="1547"/>
      <c r="Y92" s="1547"/>
      <c r="Z92" s="1547"/>
      <c r="AA92" s="1547"/>
      <c r="AB92" s="1553"/>
      <c r="AC92" s="1554"/>
      <c r="AD92" s="1530">
        <f t="shared" si="100"/>
        <v>0</v>
      </c>
      <c r="AE92" s="1531">
        <f t="shared" si="101"/>
        <v>0</v>
      </c>
      <c r="AF92" s="1555"/>
    </row>
    <row r="93" spans="1:32" ht="15.6">
      <c r="A93" s="1533"/>
      <c r="B93" s="1570"/>
      <c r="C93" s="1558"/>
      <c r="D93" s="1571"/>
      <c r="E93" s="1559"/>
      <c r="F93" s="1549"/>
      <c r="G93" s="1547"/>
      <c r="H93" s="1547"/>
      <c r="I93" s="1547"/>
      <c r="J93" s="1550"/>
      <c r="K93" s="1550"/>
      <c r="L93" s="1550"/>
      <c r="M93" s="1550"/>
      <c r="N93" s="1550"/>
      <c r="O93" s="1547"/>
      <c r="P93" s="1550"/>
      <c r="Q93" s="1600"/>
      <c r="R93" s="1550"/>
      <c r="S93" s="1550"/>
      <c r="T93" s="1550"/>
      <c r="U93" s="1550"/>
      <c r="V93" s="1550"/>
      <c r="W93" s="1550"/>
      <c r="X93" s="1547"/>
      <c r="Y93" s="1547"/>
      <c r="Z93" s="1547"/>
      <c r="AA93" s="1547"/>
      <c r="AB93" s="1553"/>
      <c r="AC93" s="1554"/>
      <c r="AD93" s="1530">
        <f t="shared" si="100"/>
        <v>0</v>
      </c>
      <c r="AE93" s="1531">
        <f t="shared" si="101"/>
        <v>0</v>
      </c>
      <c r="AF93" s="1555"/>
    </row>
    <row r="94" spans="1:32" ht="15.6">
      <c r="A94" s="1533"/>
      <c r="B94" s="1570" t="s">
        <v>643</v>
      </c>
      <c r="C94" s="1558"/>
      <c r="D94" s="1571"/>
      <c r="E94" s="1559"/>
      <c r="F94" s="1549"/>
      <c r="G94" s="1547"/>
      <c r="H94" s="1547"/>
      <c r="I94" s="1547"/>
      <c r="J94" s="1550"/>
      <c r="K94" s="1550"/>
      <c r="L94" s="1550"/>
      <c r="M94" s="1550"/>
      <c r="N94" s="1550"/>
      <c r="O94" s="1547"/>
      <c r="P94" s="1550"/>
      <c r="Q94" s="1600"/>
      <c r="R94" s="1550"/>
      <c r="S94" s="1550"/>
      <c r="T94" s="1550"/>
      <c r="U94" s="1550"/>
      <c r="V94" s="1550"/>
      <c r="W94" s="1550"/>
      <c r="X94" s="1547"/>
      <c r="Y94" s="1547"/>
      <c r="Z94" s="1547"/>
      <c r="AA94" s="1547"/>
      <c r="AB94" s="1553"/>
      <c r="AC94" s="1554"/>
      <c r="AD94" s="1530">
        <f t="shared" si="100"/>
        <v>0</v>
      </c>
      <c r="AE94" s="1531">
        <f t="shared" si="101"/>
        <v>0</v>
      </c>
      <c r="AF94" s="1555"/>
    </row>
    <row r="95" spans="1:32" ht="15.6">
      <c r="A95" s="1533">
        <v>22</v>
      </c>
      <c r="B95" s="1556" t="str">
        <f>+distribucion!C190</f>
        <v>Hernandez Contreras Kewin Josue</v>
      </c>
      <c r="C95" s="1534" t="str">
        <f>VLOOKUP(B95,distribucion!C$9:FL$331,2,0)</f>
        <v>Supervisor</v>
      </c>
      <c r="D95" s="1535">
        <f t="shared" ref="D95:D102" si="111">G95+K95+M95</f>
        <v>2250</v>
      </c>
      <c r="E95" s="1536">
        <f>VLOOKUP(B95,distribucion!C$9:FL$331,7,0)</f>
        <v>15</v>
      </c>
      <c r="F95" s="1537">
        <f>VLOOKUP(B95,distribucion!$C$9:$DR$393,14,0)</f>
        <v>0</v>
      </c>
      <c r="G95" s="1535">
        <f>ROUND((VLOOKUP(B95,distribucion!C$9:EJ$331,94,0)),2)</f>
        <v>2250</v>
      </c>
      <c r="H95" s="1535">
        <f>ROUND((VLOOKUP(B95,distribucion!C$9:EJ$331,95,0)),2)</f>
        <v>625</v>
      </c>
      <c r="I95" s="1535">
        <f t="shared" ref="I95:I102" si="112">G95+H95</f>
        <v>2875</v>
      </c>
      <c r="J95" s="1538">
        <f>VLOOKUP(B95,distribucion!C$9:EJ$331,96,0)</f>
        <v>0</v>
      </c>
      <c r="K95" s="1534">
        <f>ROUND((VLOOKUP(B95,distribucion!C$9:EJ$331,97,0)),2)</f>
        <v>0</v>
      </c>
      <c r="L95" s="1534">
        <f>VLOOKUP(B95,distribucion!C$9:EJ$331,98,0)</f>
        <v>0</v>
      </c>
      <c r="M95" s="1534">
        <f>ROUND((VLOOKUP(B95,distribucion!C$9:EJ$331,99,0)),2)</f>
        <v>0</v>
      </c>
      <c r="N95" s="1534">
        <f>ROUND((VLOOKUP(B95,distribucion!C$9:EJ$331,100,0)),2)</f>
        <v>0</v>
      </c>
      <c r="O95" s="1535">
        <f t="shared" ref="O95:O102" si="113">SUM(I95:N95)-J95-L95</f>
        <v>2875</v>
      </c>
      <c r="P95" s="1523">
        <f t="shared" ref="P95:P102" si="114">ROUND(((G95+K95+M95+N95)*0.0483),2)</f>
        <v>108.68</v>
      </c>
      <c r="Q95" s="1523">
        <f>ROUND((VLOOKUP(B95,distribucion!C$8:FL$331,151,0)),2)</f>
        <v>92.37</v>
      </c>
      <c r="R95" s="1534">
        <f>ROUND((VLOOKUP(B95,distribucion!C$9:FL$331,152,0)),2)</f>
        <v>1735.86</v>
      </c>
      <c r="S95" s="1534">
        <f>ROUND((VLOOKUP(B95,distribucion!C$9:FL$331,153,0)),2)</f>
        <v>0</v>
      </c>
      <c r="T95" s="1534">
        <f>ROUND((VLOOKUP(B95,distribucion!$C$4:$FF$336,159,0)),2)</f>
        <v>0</v>
      </c>
      <c r="U95" s="1534">
        <f>ROUND((VLOOKUP(B95,distribucion!$C$5:$FF$337,158,0)),2)</f>
        <v>0</v>
      </c>
      <c r="V95" s="1534">
        <f>ROUND((VLOOKUP(B95,distribucion!$C$7:$FF$342,154,0)),2)</f>
        <v>0</v>
      </c>
      <c r="W95" s="1534">
        <f>ROUND((VLOOKUP(B95,distribucion!C$9:FL$331,160,0)),2)</f>
        <v>0</v>
      </c>
      <c r="X95" s="1535">
        <f t="shared" ref="X95:X102" si="115">SUM(P95:W95)</f>
        <v>1936.9099999999999</v>
      </c>
      <c r="Y95" s="1535">
        <f t="shared" ref="Y95:Y102" si="116">O95-X95</f>
        <v>938.09000000000015</v>
      </c>
      <c r="Z95" s="1528">
        <f t="shared" ref="Z95:Z102" si="117">+Y95</f>
        <v>938.09000000000015</v>
      </c>
      <c r="AA95" s="1529">
        <v>0</v>
      </c>
      <c r="AB95" s="1553"/>
      <c r="AC95" s="1554"/>
      <c r="AD95" s="1530">
        <f t="shared" si="100"/>
        <v>0</v>
      </c>
      <c r="AE95" s="1531">
        <f t="shared" si="101"/>
        <v>0</v>
      </c>
      <c r="AF95" s="1555"/>
    </row>
    <row r="96" spans="1:32" ht="15.6">
      <c r="A96" s="1533">
        <f>+A95+1</f>
        <v>23</v>
      </c>
      <c r="B96" s="1556" t="str">
        <f>+distribucion!C191</f>
        <v>De la Rosa Garcia Carlos Enrique</v>
      </c>
      <c r="C96" s="1534" t="str">
        <f>VLOOKUP(B96,distribucion!C$9:FL$331,2,0)</f>
        <v>Operario</v>
      </c>
      <c r="D96" s="1535">
        <f t="shared" ref="D96" si="118">G96+K96+M96</f>
        <v>2100</v>
      </c>
      <c r="E96" s="1536">
        <f>VLOOKUP(B96,distribucion!C$9:FL$331,7,0)</f>
        <v>15</v>
      </c>
      <c r="F96" s="1537">
        <f>VLOOKUP(B96,distribucion!$C$9:$DR$393,14,0)</f>
        <v>0</v>
      </c>
      <c r="G96" s="1535">
        <f>ROUND((VLOOKUP(B96,distribucion!C$9:EJ$331,94,0)),2)</f>
        <v>2100</v>
      </c>
      <c r="H96" s="1535">
        <f>ROUND((VLOOKUP(B96,distribucion!C$9:EJ$331,95,0)),2)</f>
        <v>125</v>
      </c>
      <c r="I96" s="1535">
        <f t="shared" ref="I96" si="119">G96+H96</f>
        <v>2225</v>
      </c>
      <c r="J96" s="1538">
        <f>VLOOKUP(B96,distribucion!C$9:EJ$331,96,0)</f>
        <v>0</v>
      </c>
      <c r="K96" s="1534">
        <f>ROUND((VLOOKUP(B96,distribucion!C$9:EJ$331,97,0)),2)</f>
        <v>0</v>
      </c>
      <c r="L96" s="1534">
        <f>VLOOKUP(B96,distribucion!C$9:EJ$331,98,0)</f>
        <v>0</v>
      </c>
      <c r="M96" s="1534">
        <f>ROUND((VLOOKUP(B96,distribucion!C$9:EJ$331,99,0)),2)</f>
        <v>0</v>
      </c>
      <c r="N96" s="1534">
        <f>ROUND((VLOOKUP(B96,distribucion!C$9:EJ$331,100,0)),2)</f>
        <v>0</v>
      </c>
      <c r="O96" s="1535">
        <f t="shared" ref="O96" si="120">SUM(I96:N96)-J96-L96</f>
        <v>2225</v>
      </c>
      <c r="P96" s="1523">
        <f t="shared" si="114"/>
        <v>101.43</v>
      </c>
      <c r="Q96" s="1523">
        <f>ROUND((VLOOKUP(B96,distribucion!C$8:FL$331,151,0)),2)</f>
        <v>41.76</v>
      </c>
      <c r="R96" s="1534">
        <f>ROUND((VLOOKUP(B96,distribucion!C$9:FL$331,152,0)),2)</f>
        <v>299.22000000000003</v>
      </c>
      <c r="S96" s="1534">
        <f>ROUND((VLOOKUP(B96,distribucion!C$9:FL$331,153,0)),2)</f>
        <v>0</v>
      </c>
      <c r="T96" s="1534">
        <f>ROUND((VLOOKUP(B96,distribucion!$C$4:$FF$336,159,0)),2)</f>
        <v>0</v>
      </c>
      <c r="U96" s="1534">
        <f>ROUND((VLOOKUP(B96,distribucion!$C$5:$FF$337,158,0)),2)</f>
        <v>76.66</v>
      </c>
      <c r="V96" s="1534">
        <f>ROUND((VLOOKUP(B96,distribucion!$C$7:$FF$342,154,0)),2)</f>
        <v>0</v>
      </c>
      <c r="W96" s="1534">
        <f>ROUND((VLOOKUP(B96,distribucion!C$9:FL$331,160,0)),2)</f>
        <v>0</v>
      </c>
      <c r="X96" s="1535">
        <f t="shared" ref="X96" si="121">SUM(P96:W96)</f>
        <v>519.07000000000005</v>
      </c>
      <c r="Y96" s="1535">
        <f t="shared" ref="Y96" si="122">O96-X96</f>
        <v>1705.9299999999998</v>
      </c>
      <c r="Z96" s="1528">
        <f t="shared" si="117"/>
        <v>1705.9299999999998</v>
      </c>
      <c r="AA96" s="1529">
        <v>0</v>
      </c>
      <c r="AB96" s="1553"/>
      <c r="AC96" s="1554"/>
      <c r="AD96" s="1530">
        <f t="shared" si="100"/>
        <v>0</v>
      </c>
      <c r="AE96" s="1531">
        <f t="shared" si="101"/>
        <v>0</v>
      </c>
      <c r="AF96" s="1555"/>
    </row>
    <row r="97" spans="1:32" ht="15.6">
      <c r="A97" s="1533">
        <f t="shared" ref="A97:A102" si="123">+A96+1</f>
        <v>24</v>
      </c>
      <c r="B97" s="1556" t="str">
        <f>+distribucion!C192</f>
        <v>Tebalan Yanez Brayan Alejandro</v>
      </c>
      <c r="C97" s="1534" t="str">
        <f>VLOOKUP(B97,distribucion!C$9:FL$331,2,0)</f>
        <v>Operario</v>
      </c>
      <c r="D97" s="1535">
        <f t="shared" ref="D97" si="124">G97+K97+M97</f>
        <v>2001.25</v>
      </c>
      <c r="E97" s="1536">
        <f>VLOOKUP(B97,distribucion!C$9:FL$331,7,0)</f>
        <v>15</v>
      </c>
      <c r="F97" s="1537" t="str">
        <f>VLOOKUP(B97,distribucion!$C$9:$DR$393,14,0)</f>
        <v>A.23.3.26</v>
      </c>
      <c r="G97" s="1535">
        <f>ROUND((VLOOKUP(B97,distribucion!C$9:EJ$331,94,0)),2)</f>
        <v>2001.25</v>
      </c>
      <c r="H97" s="1535">
        <f>ROUND((VLOOKUP(B97,distribucion!C$9:EJ$331,95,0)),2)</f>
        <v>125</v>
      </c>
      <c r="I97" s="1535">
        <f t="shared" ref="I97" si="125">G97+H97</f>
        <v>2126.25</v>
      </c>
      <c r="J97" s="1538">
        <f>VLOOKUP(B97,distribucion!C$9:EJ$331,96,0)</f>
        <v>0</v>
      </c>
      <c r="K97" s="1534">
        <f>ROUND((VLOOKUP(B97,distribucion!C$9:EJ$331,97,0)),2)</f>
        <v>0</v>
      </c>
      <c r="L97" s="1534">
        <f>VLOOKUP(B97,distribucion!C$9:EJ$331,98,0)</f>
        <v>0</v>
      </c>
      <c r="M97" s="1534">
        <f>ROUND((VLOOKUP(B97,distribucion!C$9:EJ$331,99,0)),2)</f>
        <v>0</v>
      </c>
      <c r="N97" s="1534">
        <f>ROUND((VLOOKUP(B97,distribucion!C$9:EJ$331,100,0)),2)</f>
        <v>0</v>
      </c>
      <c r="O97" s="1535">
        <f t="shared" ref="O97" si="126">SUM(I97:N97)-J97-L97</f>
        <v>2126.25</v>
      </c>
      <c r="P97" s="1523">
        <f t="shared" ref="P97" si="127">ROUND(((G97+K97+M97+N97)*0.0483),2)</f>
        <v>96.66</v>
      </c>
      <c r="Q97" s="1523">
        <f>ROUND((VLOOKUP(B97,distribucion!C$8:FL$331,151,0)),2)</f>
        <v>66.55</v>
      </c>
      <c r="R97" s="1534">
        <f>ROUND((VLOOKUP(B97,distribucion!C$9:FL$331,152,0)),2)</f>
        <v>0</v>
      </c>
      <c r="S97" s="1534">
        <f>ROUND((VLOOKUP(B97,distribucion!C$9:FL$331,153,0)),2)</f>
        <v>0</v>
      </c>
      <c r="T97" s="1534">
        <f>ROUND((VLOOKUP(B97,distribucion!$C$4:$FF$336,159,0)),2)</f>
        <v>0</v>
      </c>
      <c r="U97" s="1534">
        <f>ROUND((VLOOKUP(B97,distribucion!$C$5:$FF$337,158,0)),2)</f>
        <v>0</v>
      </c>
      <c r="V97" s="1534">
        <f>ROUND((VLOOKUP(B97,distribucion!$C$7:$FF$342,154,0)),2)</f>
        <v>0</v>
      </c>
      <c r="W97" s="1534">
        <f>ROUND((VLOOKUP(B97,distribucion!C$9:FL$331,160,0)),2)</f>
        <v>0</v>
      </c>
      <c r="X97" s="1535">
        <f t="shared" ref="X97" si="128">SUM(P97:W97)</f>
        <v>163.20999999999998</v>
      </c>
      <c r="Y97" s="1535">
        <f t="shared" ref="Y97" si="129">O97-X97</f>
        <v>1963.04</v>
      </c>
      <c r="Z97" s="1528">
        <f t="shared" si="117"/>
        <v>1963.04</v>
      </c>
      <c r="AA97" s="1529">
        <v>0</v>
      </c>
      <c r="AB97" s="1553"/>
      <c r="AC97" s="1554"/>
      <c r="AD97" s="1530">
        <f t="shared" ref="AD97" si="130">Y97-Z97-AA97</f>
        <v>0</v>
      </c>
      <c r="AE97" s="1531">
        <f t="shared" ref="AE97" si="131">((G97+H97+K97+M97+N97)-SUM(P97:W97))-Y97</f>
        <v>0</v>
      </c>
      <c r="AF97" s="1555"/>
    </row>
    <row r="98" spans="1:32" ht="15.6">
      <c r="A98" s="1533">
        <f t="shared" si="123"/>
        <v>25</v>
      </c>
      <c r="B98" s="1556" t="str">
        <f>+distribucion!C194</f>
        <v>Vicente Gonzalez Kevin Eliu</v>
      </c>
      <c r="C98" s="1534" t="str">
        <f>VLOOKUP(B98,distribucion!C$9:FL$331,2,0)</f>
        <v>Operario</v>
      </c>
      <c r="D98" s="1535">
        <f t="shared" ref="D98" si="132">G98+K98+M98</f>
        <v>2001.14</v>
      </c>
      <c r="E98" s="1536">
        <f>VLOOKUP(B98,distribucion!C$9:FL$331,7,0)</f>
        <v>15</v>
      </c>
      <c r="F98" s="1537">
        <f>VLOOKUP(B98,distribucion!$C$9:$DR$393,14,0)</f>
        <v>0</v>
      </c>
      <c r="G98" s="1535">
        <f>ROUND((VLOOKUP(B98,distribucion!C$9:EJ$331,94,0)),2)</f>
        <v>2001.14</v>
      </c>
      <c r="H98" s="1535">
        <f>ROUND((VLOOKUP(B98,distribucion!C$9:EJ$331,95,0)),2)</f>
        <v>125</v>
      </c>
      <c r="I98" s="1535">
        <f t="shared" ref="I98" si="133">G98+H98</f>
        <v>2126.1400000000003</v>
      </c>
      <c r="J98" s="1538">
        <f>VLOOKUP(B98,distribucion!C$9:EJ$331,96,0)</f>
        <v>0</v>
      </c>
      <c r="K98" s="1534">
        <f>ROUND((VLOOKUP(B98,distribucion!C$9:EJ$331,97,0)),2)</f>
        <v>0</v>
      </c>
      <c r="L98" s="1534">
        <f>VLOOKUP(B98,distribucion!C$9:EJ$331,98,0)</f>
        <v>0</v>
      </c>
      <c r="M98" s="1534">
        <f>ROUND((VLOOKUP(B98,distribucion!C$9:EJ$331,99,0)),2)</f>
        <v>0</v>
      </c>
      <c r="N98" s="1534">
        <f>ROUND((VLOOKUP(B98,distribucion!C$9:EJ$331,100,0)),2)</f>
        <v>0</v>
      </c>
      <c r="O98" s="1535">
        <f t="shared" ref="O98" si="134">SUM(I98:N98)-J98-L98</f>
        <v>2126.1400000000003</v>
      </c>
      <c r="P98" s="1523">
        <f t="shared" si="114"/>
        <v>96.66</v>
      </c>
      <c r="Q98" s="1523">
        <f>ROUND((VLOOKUP(B98,distribucion!C$8:FL$331,151,0)),2)</f>
        <v>6.89</v>
      </c>
      <c r="R98" s="1534">
        <f>ROUND((VLOOKUP(B98,distribucion!C$9:FL$331,152,0)),2)</f>
        <v>0</v>
      </c>
      <c r="S98" s="1534">
        <f>ROUND((VLOOKUP(B98,distribucion!C$9:FL$331,153,0)),2)</f>
        <v>0</v>
      </c>
      <c r="T98" s="1534">
        <f>ROUND((VLOOKUP(B98,distribucion!$C$4:$FF$336,159,0)),2)</f>
        <v>0</v>
      </c>
      <c r="U98" s="1534">
        <f>ROUND((VLOOKUP(B98,distribucion!$C$5:$FF$337,158,0)),2)</f>
        <v>0</v>
      </c>
      <c r="V98" s="1534">
        <f>ROUND((VLOOKUP(B98,distribucion!$C$7:$FF$342,154,0)),2)</f>
        <v>0</v>
      </c>
      <c r="W98" s="1534">
        <f>ROUND((VLOOKUP(B98,distribucion!C$9:FL$331,160,0)),2)</f>
        <v>0</v>
      </c>
      <c r="X98" s="1535">
        <f t="shared" ref="X98" si="135">SUM(P98:W98)</f>
        <v>103.55</v>
      </c>
      <c r="Y98" s="1535">
        <f t="shared" ref="Y98" si="136">O98-X98</f>
        <v>2022.5900000000004</v>
      </c>
      <c r="Z98" s="1528">
        <f t="shared" si="117"/>
        <v>2022.5900000000004</v>
      </c>
      <c r="AA98" s="1529">
        <v>0</v>
      </c>
      <c r="AB98" s="1553"/>
      <c r="AC98" s="1554"/>
      <c r="AD98" s="1530"/>
      <c r="AE98" s="1531"/>
      <c r="AF98" s="1555"/>
    </row>
    <row r="99" spans="1:32" ht="15.6">
      <c r="A99" s="1533" t="e">
        <f>+#REF!+1</f>
        <v>#REF!</v>
      </c>
      <c r="B99" s="1556" t="str">
        <f>+distribucion!C195</f>
        <v>Bulux de Leon Douglas Samuel</v>
      </c>
      <c r="C99" s="1534" t="str">
        <f>VLOOKUP(B99,distribucion!C$9:FL$331,2,0)</f>
        <v>Operario</v>
      </c>
      <c r="D99" s="1535">
        <f t="shared" ref="D99" si="137">G99+K99+M99</f>
        <v>2001.14</v>
      </c>
      <c r="E99" s="1536">
        <f>VLOOKUP(B99,distribucion!C$9:FL$331,7,0)</f>
        <v>15</v>
      </c>
      <c r="F99" s="1537">
        <f>VLOOKUP(B99,distribucion!$C$9:$DR$393,14,0)</f>
        <v>0</v>
      </c>
      <c r="G99" s="1535">
        <f>ROUND((VLOOKUP(B99,distribucion!C$9:EJ$331,94,0)),2)</f>
        <v>2001.14</v>
      </c>
      <c r="H99" s="1535">
        <f>ROUND((VLOOKUP(B99,distribucion!C$9:EJ$331,95,0)),2)</f>
        <v>125</v>
      </c>
      <c r="I99" s="1535">
        <f t="shared" ref="I99" si="138">G99+H99</f>
        <v>2126.1400000000003</v>
      </c>
      <c r="J99" s="1538">
        <f>VLOOKUP(B99,distribucion!C$9:EJ$331,96,0)</f>
        <v>0</v>
      </c>
      <c r="K99" s="1534">
        <f>ROUND((VLOOKUP(B99,distribucion!C$9:EJ$331,97,0)),2)</f>
        <v>0</v>
      </c>
      <c r="L99" s="1534">
        <f>VLOOKUP(B99,distribucion!C$9:EJ$331,98,0)</f>
        <v>0</v>
      </c>
      <c r="M99" s="1534">
        <f>ROUND((VLOOKUP(B99,distribucion!C$9:EJ$331,99,0)),2)</f>
        <v>0</v>
      </c>
      <c r="N99" s="1534">
        <f>ROUND((VLOOKUP(B99,distribucion!C$9:EJ$331,100,0)),2)</f>
        <v>0</v>
      </c>
      <c r="O99" s="1535">
        <f t="shared" ref="O99" si="139">SUM(I99:N99)-J99-L99</f>
        <v>2126.1400000000003</v>
      </c>
      <c r="P99" s="1523">
        <f t="shared" si="114"/>
        <v>96.66</v>
      </c>
      <c r="Q99" s="1523">
        <f>ROUND((VLOOKUP(B99,distribucion!C$8:FL$331,151,0)),2)</f>
        <v>24.16</v>
      </c>
      <c r="R99" s="1534">
        <f>ROUND((VLOOKUP(B99,distribucion!C$9:FL$331,152,0)),2)</f>
        <v>0</v>
      </c>
      <c r="S99" s="1534">
        <f>ROUND((VLOOKUP(B99,distribucion!C$9:FL$331,153,0)),2)</f>
        <v>0</v>
      </c>
      <c r="T99" s="1534">
        <f>ROUND((VLOOKUP(B99,distribucion!$C$4:$FF$336,159,0)),2)</f>
        <v>0</v>
      </c>
      <c r="U99" s="1534">
        <f>ROUND((VLOOKUP(B99,distribucion!$C$5:$FF$337,158,0)),2)</f>
        <v>76.66</v>
      </c>
      <c r="V99" s="1534">
        <f>ROUND((VLOOKUP(B99,distribucion!$C$7:$FF$342,154,0)),2)</f>
        <v>0</v>
      </c>
      <c r="W99" s="1534">
        <f>ROUND((VLOOKUP(B99,distribucion!C$9:FL$331,160,0)),2)</f>
        <v>0</v>
      </c>
      <c r="X99" s="1535">
        <f t="shared" ref="X99" si="140">SUM(P99:W99)</f>
        <v>197.48</v>
      </c>
      <c r="Y99" s="1535">
        <f t="shared" ref="Y99" si="141">O99-X99</f>
        <v>1928.6600000000003</v>
      </c>
      <c r="Z99" s="1528">
        <f t="shared" si="117"/>
        <v>1928.6600000000003</v>
      </c>
      <c r="AA99" s="1529">
        <v>0</v>
      </c>
      <c r="AB99" s="1553"/>
      <c r="AC99" s="1554"/>
      <c r="AD99" s="1530"/>
      <c r="AE99" s="1531"/>
      <c r="AF99" s="1555"/>
    </row>
    <row r="100" spans="1:32" ht="15.6">
      <c r="A100" s="1533" t="e">
        <f t="shared" si="123"/>
        <v>#REF!</v>
      </c>
      <c r="B100" s="1556" t="str">
        <f>+distribucion!C193</f>
        <v>Hernandez Agustin Yeison Omar</v>
      </c>
      <c r="C100" s="1534" t="str">
        <f>VLOOKUP(B100,distribucion!C$9:FL$331,2,0)</f>
        <v>Operario</v>
      </c>
      <c r="D100" s="1535">
        <f t="shared" ref="D100" si="142">G100+K100+M100</f>
        <v>2001.14</v>
      </c>
      <c r="E100" s="1536">
        <f>VLOOKUP(B100,distribucion!C$9:FL$331,7,0)</f>
        <v>15</v>
      </c>
      <c r="F100" s="1537" t="str">
        <f>VLOOKUP(B100,distribucion!$C$9:$DR$393,14,0)</f>
        <v>A.27.1.26</v>
      </c>
      <c r="G100" s="1535">
        <f>ROUND((VLOOKUP(B100,distribucion!C$9:EJ$331,94,0)),2)</f>
        <v>2001.14</v>
      </c>
      <c r="H100" s="1535">
        <f>ROUND((VLOOKUP(B100,distribucion!C$9:EJ$331,95,0)),2)</f>
        <v>125</v>
      </c>
      <c r="I100" s="1535">
        <f t="shared" ref="I100" si="143">G100+H100</f>
        <v>2126.1400000000003</v>
      </c>
      <c r="J100" s="1538">
        <f>VLOOKUP(B100,distribucion!C$9:EJ$331,96,0)</f>
        <v>0</v>
      </c>
      <c r="K100" s="1534">
        <f>ROUND((VLOOKUP(B100,distribucion!C$9:EJ$331,97,0)),2)</f>
        <v>0</v>
      </c>
      <c r="L100" s="1534">
        <f>VLOOKUP(B100,distribucion!C$9:EJ$331,98,0)</f>
        <v>0</v>
      </c>
      <c r="M100" s="1534">
        <f>ROUND((VLOOKUP(B100,distribucion!C$9:EJ$331,99,0)),2)</f>
        <v>0</v>
      </c>
      <c r="N100" s="1534">
        <f>ROUND((VLOOKUP(B100,distribucion!C$9:EJ$331,100,0)),2)</f>
        <v>0</v>
      </c>
      <c r="O100" s="1535">
        <f t="shared" ref="O100" si="144">SUM(I100:N100)-J100-L100</f>
        <v>2126.1400000000003</v>
      </c>
      <c r="P100" s="1523">
        <f t="shared" si="114"/>
        <v>96.66</v>
      </c>
      <c r="Q100" s="1523">
        <f>ROUND((VLOOKUP(B100,distribucion!C$8:FL$331,151,0)),2)</f>
        <v>66.55</v>
      </c>
      <c r="R100" s="1534">
        <f>ROUND((VLOOKUP(B100,distribucion!C$9:FL$331,152,0)),2)</f>
        <v>0</v>
      </c>
      <c r="S100" s="1534">
        <f>ROUND((VLOOKUP(B100,distribucion!C$9:FL$331,153,0)),2)</f>
        <v>0</v>
      </c>
      <c r="T100" s="1534">
        <f>ROUND((VLOOKUP(B100,distribucion!$C$4:$FF$336,159,0)),2)</f>
        <v>0</v>
      </c>
      <c r="U100" s="1534">
        <f>ROUND((VLOOKUP(B100,distribucion!$C$5:$FF$337,158,0)),2)</f>
        <v>76.66</v>
      </c>
      <c r="V100" s="1534">
        <f>ROUND((VLOOKUP(B100,distribucion!$C$7:$FF$342,154,0)),2)</f>
        <v>0</v>
      </c>
      <c r="W100" s="1534">
        <f>ROUND((VLOOKUP(B100,distribucion!C$9:FL$331,160,0)),2)</f>
        <v>0</v>
      </c>
      <c r="X100" s="1535">
        <f t="shared" ref="X100" si="145">SUM(P100:W100)</f>
        <v>239.86999999999998</v>
      </c>
      <c r="Y100" s="1535">
        <f t="shared" ref="Y100" si="146">O100-X100</f>
        <v>1886.2700000000004</v>
      </c>
      <c r="Z100" s="1528">
        <f t="shared" si="117"/>
        <v>1886.2700000000004</v>
      </c>
      <c r="AA100" s="1529">
        <v>0</v>
      </c>
      <c r="AB100" s="1553"/>
      <c r="AC100" s="1554"/>
      <c r="AD100" s="1530">
        <f t="shared" si="100"/>
        <v>0</v>
      </c>
      <c r="AE100" s="1531">
        <f t="shared" si="101"/>
        <v>0</v>
      </c>
      <c r="AF100" s="1555"/>
    </row>
    <row r="101" spans="1:32" ht="15.6">
      <c r="A101" s="1533" t="e">
        <f t="shared" si="123"/>
        <v>#REF!</v>
      </c>
      <c r="B101" s="1556" t="str">
        <f>+distribucion!C196</f>
        <v>Guerra Tobar Melvin Esleiter</v>
      </c>
      <c r="C101" s="1534" t="str">
        <f>VLOOKUP(B101,distribucion!C$9:FL$331,2,0)</f>
        <v>Operario  Sobres</v>
      </c>
      <c r="D101" s="1535">
        <f t="shared" si="111"/>
        <v>2100</v>
      </c>
      <c r="E101" s="1536">
        <f>VLOOKUP(B101,distribucion!C$9:FL$331,7,0)</f>
        <v>15</v>
      </c>
      <c r="F101" s="1537">
        <f>VLOOKUP(B101,distribucion!$C$9:$DR$393,14,0)</f>
        <v>0</v>
      </c>
      <c r="G101" s="1535">
        <f>ROUND((VLOOKUP(B101,distribucion!C$9:EJ$331,94,0)),2)</f>
        <v>2100</v>
      </c>
      <c r="H101" s="1535">
        <f>ROUND((VLOOKUP(B101,distribucion!C$9:EJ$331,95,0)),2)</f>
        <v>150</v>
      </c>
      <c r="I101" s="1535">
        <f t="shared" si="112"/>
        <v>2250</v>
      </c>
      <c r="J101" s="1538">
        <f>VLOOKUP(B101,distribucion!C$9:EJ$331,96,0)</f>
        <v>0</v>
      </c>
      <c r="K101" s="1534">
        <f>ROUND((VLOOKUP(B101,distribucion!C$9:EJ$331,97,0)),2)</f>
        <v>0</v>
      </c>
      <c r="L101" s="1534">
        <f>VLOOKUP(B101,distribucion!C$9:EJ$331,98,0)</f>
        <v>0</v>
      </c>
      <c r="M101" s="1534">
        <f>ROUND((VLOOKUP(B101,distribucion!C$9:EJ$331,99,0)),2)</f>
        <v>0</v>
      </c>
      <c r="N101" s="1534">
        <f>ROUND((VLOOKUP(B101,distribucion!C$9:EJ$331,100,0)),2)</f>
        <v>0</v>
      </c>
      <c r="O101" s="1535">
        <f t="shared" si="113"/>
        <v>2250</v>
      </c>
      <c r="P101" s="1523">
        <f t="shared" si="114"/>
        <v>101.43</v>
      </c>
      <c r="Q101" s="1523">
        <f>ROUND((VLOOKUP(B101,distribucion!C$8:FL$331,151,0)),2)</f>
        <v>39.25</v>
      </c>
      <c r="R101" s="1534">
        <f>ROUND((VLOOKUP(B101,distribucion!C$9:FL$331,152,0)),2)</f>
        <v>360.15</v>
      </c>
      <c r="S101" s="1534">
        <f>ROUND((VLOOKUP(B101,distribucion!C$9:FL$331,153,0)),2)</f>
        <v>0</v>
      </c>
      <c r="T101" s="1534">
        <f>ROUND((VLOOKUP(B101,distribucion!$C$4:$FF$336,159,0)),2)</f>
        <v>0</v>
      </c>
      <c r="U101" s="1534">
        <f>ROUND((VLOOKUP(B101,distribucion!$C$5:$FF$337,158,0)),2)</f>
        <v>0</v>
      </c>
      <c r="V101" s="1534">
        <f>ROUND((VLOOKUP(B101,distribucion!$C$7:$FF$342,154,0)),2)</f>
        <v>278</v>
      </c>
      <c r="W101" s="1534">
        <f>ROUND((VLOOKUP(B101,distribucion!C$9:FL$331,160,0)),2)</f>
        <v>0</v>
      </c>
      <c r="X101" s="1535">
        <f t="shared" si="115"/>
        <v>778.82999999999993</v>
      </c>
      <c r="Y101" s="1535">
        <f t="shared" si="116"/>
        <v>1471.17</v>
      </c>
      <c r="Z101" s="1528">
        <f t="shared" si="117"/>
        <v>1471.17</v>
      </c>
      <c r="AA101" s="1529">
        <v>0</v>
      </c>
      <c r="AB101" s="1553"/>
      <c r="AC101" s="1554"/>
      <c r="AD101" s="1530">
        <f t="shared" si="100"/>
        <v>0</v>
      </c>
      <c r="AE101" s="1531">
        <f t="shared" si="101"/>
        <v>0</v>
      </c>
      <c r="AF101" s="1555"/>
    </row>
    <row r="102" spans="1:32" ht="15.6">
      <c r="A102" s="1533" t="e">
        <f t="shared" si="123"/>
        <v>#REF!</v>
      </c>
      <c r="B102" s="1556" t="str">
        <f>+distribucion!C197</f>
        <v>Cotzajay Lopez Aura Leticia</v>
      </c>
      <c r="C102" s="1534" t="str">
        <f>VLOOKUP(B102,distribucion!C$9:FL$331,2,0)</f>
        <v>Empacadora</v>
      </c>
      <c r="D102" s="1535">
        <f t="shared" si="111"/>
        <v>2001.14</v>
      </c>
      <c r="E102" s="1536">
        <f>VLOOKUP(B102,distribucion!C$9:FL$331,7,0)</f>
        <v>15</v>
      </c>
      <c r="F102" s="1537">
        <f>VLOOKUP(B102,distribucion!$C$9:$DR$393,14,0)</f>
        <v>0</v>
      </c>
      <c r="G102" s="1535">
        <f>ROUND((VLOOKUP(B102,distribucion!C$9:EJ$331,94,0)),2)</f>
        <v>2001.14</v>
      </c>
      <c r="H102" s="1535">
        <f>ROUND((VLOOKUP(B102,distribucion!C$9:EJ$331,95,0)),2)</f>
        <v>150</v>
      </c>
      <c r="I102" s="1535">
        <f t="shared" si="112"/>
        <v>2151.1400000000003</v>
      </c>
      <c r="J102" s="1538">
        <f>VLOOKUP(B102,distribucion!C$9:EJ$331,96,0)</f>
        <v>0</v>
      </c>
      <c r="K102" s="1534">
        <f>ROUND((VLOOKUP(B102,distribucion!C$9:EJ$331,97,0)),2)</f>
        <v>0</v>
      </c>
      <c r="L102" s="1534">
        <f>VLOOKUP(B102,distribucion!C$9:EJ$331,98,0)</f>
        <v>0</v>
      </c>
      <c r="M102" s="1534">
        <f>ROUND((VLOOKUP(B102,distribucion!C$9:EJ$331,99,0)),2)</f>
        <v>0</v>
      </c>
      <c r="N102" s="1534">
        <f>ROUND((VLOOKUP(B102,distribucion!C$9:EJ$331,100,0)),2)</f>
        <v>0</v>
      </c>
      <c r="O102" s="1535">
        <f t="shared" si="113"/>
        <v>2151.1400000000003</v>
      </c>
      <c r="P102" s="1523">
        <f t="shared" si="114"/>
        <v>96.66</v>
      </c>
      <c r="Q102" s="1523">
        <f>ROUND((VLOOKUP(B102,distribucion!C$8:FL$331,151,0)),2)</f>
        <v>26.94</v>
      </c>
      <c r="R102" s="1534">
        <f>ROUND((VLOOKUP(B102,distribucion!C$9:FL$331,152,0)),2)</f>
        <v>553.69000000000005</v>
      </c>
      <c r="S102" s="1534">
        <f>ROUND((VLOOKUP(B102,distribucion!C$9:FL$331,153,0)),2)</f>
        <v>0</v>
      </c>
      <c r="T102" s="1534">
        <f>ROUND((VLOOKUP(B102,distribucion!$C$4:$FF$336,159,0)),2)</f>
        <v>0</v>
      </c>
      <c r="U102" s="1534">
        <f>ROUND((VLOOKUP(B102,distribucion!$C$5:$FF$337,158,0)),2)</f>
        <v>0</v>
      </c>
      <c r="V102" s="1534">
        <f>ROUND((VLOOKUP(B102,distribucion!$C$7:$FF$342,154,0)),2)</f>
        <v>0</v>
      </c>
      <c r="W102" s="1534">
        <f>ROUND((VLOOKUP(B102,distribucion!C$9:FL$331,160,0)),2)</f>
        <v>0</v>
      </c>
      <c r="X102" s="1535">
        <f t="shared" si="115"/>
        <v>677.29000000000008</v>
      </c>
      <c r="Y102" s="1535">
        <f t="shared" si="116"/>
        <v>1473.8500000000004</v>
      </c>
      <c r="Z102" s="1528">
        <f t="shared" si="117"/>
        <v>1473.8500000000004</v>
      </c>
      <c r="AA102" s="1529">
        <v>0</v>
      </c>
      <c r="AB102" s="1553"/>
      <c r="AC102" s="1554"/>
      <c r="AD102" s="1530">
        <f t="shared" si="100"/>
        <v>0</v>
      </c>
      <c r="AE102" s="1531">
        <f t="shared" si="101"/>
        <v>0</v>
      </c>
      <c r="AF102" s="1555"/>
    </row>
    <row r="103" spans="1:32" ht="15.6">
      <c r="A103" s="1533"/>
      <c r="B103" s="1570"/>
      <c r="C103" s="1558" t="s">
        <v>644</v>
      </c>
      <c r="D103" s="1571"/>
      <c r="E103" s="1559"/>
      <c r="F103" s="1549"/>
      <c r="G103" s="1597">
        <f t="shared" ref="G103:AA103" si="147">SUM(G95:G102)</f>
        <v>16455.809999999998</v>
      </c>
      <c r="H103" s="1597">
        <f t="shared" si="147"/>
        <v>1550</v>
      </c>
      <c r="I103" s="1597">
        <f t="shared" si="147"/>
        <v>18005.809999999998</v>
      </c>
      <c r="J103" s="1597">
        <f t="shared" si="147"/>
        <v>0</v>
      </c>
      <c r="K103" s="1597">
        <f t="shared" si="147"/>
        <v>0</v>
      </c>
      <c r="L103" s="1597">
        <f t="shared" si="147"/>
        <v>0</v>
      </c>
      <c r="M103" s="1597">
        <f t="shared" si="147"/>
        <v>0</v>
      </c>
      <c r="N103" s="1597">
        <f t="shared" si="147"/>
        <v>0</v>
      </c>
      <c r="O103" s="1597">
        <f t="shared" si="147"/>
        <v>18005.809999999998</v>
      </c>
      <c r="P103" s="1601">
        <f t="shared" si="147"/>
        <v>794.8399999999998</v>
      </c>
      <c r="Q103" s="1601">
        <f t="shared" si="147"/>
        <v>364.46999999999997</v>
      </c>
      <c r="R103" s="1597">
        <f t="shared" si="147"/>
        <v>2948.92</v>
      </c>
      <c r="S103" s="1597">
        <f t="shared" si="147"/>
        <v>0</v>
      </c>
      <c r="T103" s="1597">
        <f t="shared" si="147"/>
        <v>0</v>
      </c>
      <c r="U103" s="1597">
        <f t="shared" si="147"/>
        <v>229.98</v>
      </c>
      <c r="V103" s="1597">
        <f t="shared" si="147"/>
        <v>278</v>
      </c>
      <c r="W103" s="1597">
        <f t="shared" si="147"/>
        <v>0</v>
      </c>
      <c r="X103" s="1597">
        <f t="shared" si="147"/>
        <v>4616.21</v>
      </c>
      <c r="Y103" s="1597">
        <f t="shared" si="147"/>
        <v>13389.6</v>
      </c>
      <c r="Z103" s="1597">
        <f t="shared" si="147"/>
        <v>13389.6</v>
      </c>
      <c r="AA103" s="1597">
        <f t="shared" si="147"/>
        <v>0</v>
      </c>
      <c r="AB103" s="1553"/>
      <c r="AC103" s="1554"/>
      <c r="AD103" s="1530">
        <f t="shared" si="100"/>
        <v>0</v>
      </c>
      <c r="AE103" s="1531">
        <f t="shared" si="101"/>
        <v>0</v>
      </c>
      <c r="AF103" s="1555"/>
    </row>
    <row r="104" spans="1:32" ht="15.6">
      <c r="A104" s="1533"/>
      <c r="B104" s="1570"/>
      <c r="C104" s="1558"/>
      <c r="D104" s="1571"/>
      <c r="E104" s="1559"/>
      <c r="F104" s="1549"/>
      <c r="G104" s="1547"/>
      <c r="H104" s="1547"/>
      <c r="I104" s="1547"/>
      <c r="J104" s="1547"/>
      <c r="K104" s="1547"/>
      <c r="L104" s="1547"/>
      <c r="M104" s="1547"/>
      <c r="N104" s="1547"/>
      <c r="O104" s="1547"/>
      <c r="P104" s="1529"/>
      <c r="Q104" s="1529"/>
      <c r="R104" s="1547"/>
      <c r="S104" s="1547"/>
      <c r="T104" s="1547"/>
      <c r="U104" s="1547"/>
      <c r="V104" s="1547"/>
      <c r="W104" s="1547"/>
      <c r="X104" s="1547"/>
      <c r="Y104" s="1547"/>
      <c r="Z104" s="1547"/>
      <c r="AA104" s="1547"/>
      <c r="AB104" s="1553"/>
      <c r="AC104" s="1554"/>
      <c r="AD104" s="1530">
        <f t="shared" si="100"/>
        <v>0</v>
      </c>
      <c r="AE104" s="1531">
        <f t="shared" si="101"/>
        <v>0</v>
      </c>
      <c r="AF104" s="1555"/>
    </row>
    <row r="105" spans="1:32" ht="15.6">
      <c r="A105" s="1533"/>
      <c r="B105" s="1570"/>
      <c r="C105" s="1558"/>
      <c r="D105" s="1571"/>
      <c r="E105" s="1559"/>
      <c r="F105" s="1549"/>
      <c r="G105" s="1547"/>
      <c r="H105" s="1547"/>
      <c r="I105" s="1547"/>
      <c r="J105" s="1547"/>
      <c r="K105" s="1547"/>
      <c r="L105" s="1547"/>
      <c r="M105" s="1547"/>
      <c r="N105" s="1547"/>
      <c r="O105" s="1547"/>
      <c r="P105" s="1529"/>
      <c r="Q105" s="1529"/>
      <c r="R105" s="1547"/>
      <c r="S105" s="1547"/>
      <c r="T105" s="1547"/>
      <c r="U105" s="1547"/>
      <c r="V105" s="1547"/>
      <c r="W105" s="1547"/>
      <c r="X105" s="1547"/>
      <c r="Y105" s="1547"/>
      <c r="Z105" s="1547"/>
      <c r="AA105" s="1547"/>
      <c r="AB105" s="1553"/>
      <c r="AC105" s="1554"/>
      <c r="AD105" s="1530">
        <f t="shared" si="100"/>
        <v>0</v>
      </c>
      <c r="AE105" s="1531">
        <f t="shared" si="101"/>
        <v>0</v>
      </c>
      <c r="AF105" s="1555"/>
    </row>
    <row r="106" spans="1:32" ht="15.6">
      <c r="A106" s="1533"/>
      <c r="B106" s="1570"/>
      <c r="C106" s="1558"/>
      <c r="D106" s="1571"/>
      <c r="E106" s="1559"/>
      <c r="F106" s="1549"/>
      <c r="G106" s="1547"/>
      <c r="H106" s="1547"/>
      <c r="I106" s="1547"/>
      <c r="J106" s="1547"/>
      <c r="K106" s="1547"/>
      <c r="L106" s="1547"/>
      <c r="M106" s="1547"/>
      <c r="N106" s="1547"/>
      <c r="O106" s="1547"/>
      <c r="P106" s="1529"/>
      <c r="Q106" s="1529"/>
      <c r="R106" s="1547"/>
      <c r="S106" s="1547"/>
      <c r="T106" s="1547"/>
      <c r="U106" s="1547"/>
      <c r="V106" s="1547"/>
      <c r="W106" s="1547"/>
      <c r="X106" s="1547"/>
      <c r="Y106" s="1547"/>
      <c r="Z106" s="1547"/>
      <c r="AA106" s="1547"/>
      <c r="AB106" s="1553"/>
      <c r="AC106" s="1554"/>
      <c r="AD106" s="1530">
        <f t="shared" si="100"/>
        <v>0</v>
      </c>
      <c r="AE106" s="1531">
        <f t="shared" si="101"/>
        <v>0</v>
      </c>
      <c r="AF106" s="1555"/>
    </row>
    <row r="107" spans="1:32" ht="15.6">
      <c r="A107" s="1533"/>
      <c r="B107" s="1570" t="str">
        <f>+distribucion!C201</f>
        <v>Fabricacion Maquila PROQUIMA</v>
      </c>
      <c r="C107" s="1558"/>
      <c r="D107" s="1571"/>
      <c r="E107" s="1559"/>
      <c r="F107" s="1549"/>
      <c r="G107" s="1547"/>
      <c r="H107" s="1547"/>
      <c r="I107" s="1547"/>
      <c r="J107" s="1547"/>
      <c r="K107" s="1547"/>
      <c r="L107" s="1547"/>
      <c r="M107" s="1547"/>
      <c r="N107" s="1547"/>
      <c r="O107" s="1547"/>
      <c r="P107" s="1529"/>
      <c r="Q107" s="1529"/>
      <c r="R107" s="1547"/>
      <c r="S107" s="1547"/>
      <c r="T107" s="1547"/>
      <c r="U107" s="1547"/>
      <c r="V107" s="1547"/>
      <c r="W107" s="1547"/>
      <c r="X107" s="1547"/>
      <c r="Y107" s="1547"/>
      <c r="Z107" s="1547"/>
      <c r="AA107" s="1547"/>
      <c r="AB107" s="1553"/>
      <c r="AC107" s="1554"/>
      <c r="AD107" s="1530">
        <f t="shared" si="100"/>
        <v>0</v>
      </c>
      <c r="AE107" s="1531">
        <f t="shared" si="101"/>
        <v>0</v>
      </c>
      <c r="AF107" s="1555"/>
    </row>
    <row r="108" spans="1:32" ht="15.6">
      <c r="A108" s="1533"/>
      <c r="B108" s="1556"/>
      <c r="C108" s="1534"/>
      <c r="D108" s="1535"/>
      <c r="E108" s="1536"/>
      <c r="F108" s="1537"/>
      <c r="G108" s="1535"/>
      <c r="H108" s="1535"/>
      <c r="I108" s="1535"/>
      <c r="J108" s="1538"/>
      <c r="K108" s="1534"/>
      <c r="L108" s="1534"/>
      <c r="M108" s="1534"/>
      <c r="N108" s="1534"/>
      <c r="O108" s="1535"/>
      <c r="P108" s="1566"/>
      <c r="Q108" s="1523"/>
      <c r="R108" s="1534"/>
      <c r="S108" s="1534"/>
      <c r="T108" s="1534"/>
      <c r="U108" s="1534"/>
      <c r="V108" s="1534"/>
      <c r="W108" s="1534"/>
      <c r="X108" s="1535"/>
      <c r="Y108" s="1535"/>
      <c r="Z108" s="1528"/>
      <c r="AA108" s="1529"/>
      <c r="AB108" s="1553"/>
      <c r="AC108" s="1554"/>
      <c r="AD108" s="1530"/>
      <c r="AE108" s="1531"/>
      <c r="AF108" s="1555"/>
    </row>
    <row r="109" spans="1:32" ht="15.6">
      <c r="A109" s="1533">
        <v>31</v>
      </c>
      <c r="B109" s="1556" t="str">
        <f>+distribucion!C203</f>
        <v>Choc Caal Augusto Adan</v>
      </c>
      <c r="C109" s="1534" t="str">
        <f>VLOOKUP(B109,distribucion!C$9:FL$331,2,0)</f>
        <v>Operario</v>
      </c>
      <c r="D109" s="1535">
        <f t="shared" ref="D109" si="148">G109+K109+M109</f>
        <v>2001.14</v>
      </c>
      <c r="E109" s="1536">
        <f>VLOOKUP(B109,distribucion!C$9:FL$331,7,0)</f>
        <v>15</v>
      </c>
      <c r="F109" s="1537" t="str">
        <f>VLOOKUP(B109,distribucion!$C$9:$DR$393,14,0)</f>
        <v>susp del 18 al 20</v>
      </c>
      <c r="G109" s="1535">
        <f>ROUND((VLOOKUP(B109,distribucion!C$9:EJ$331,94,0)),2)</f>
        <v>2001.14</v>
      </c>
      <c r="H109" s="1535">
        <f>ROUND((VLOOKUP(B109,distribucion!C$9:EJ$331,95,0)),2)</f>
        <v>150</v>
      </c>
      <c r="I109" s="1535">
        <f t="shared" ref="I109" si="149">G109+H109</f>
        <v>2151.1400000000003</v>
      </c>
      <c r="J109" s="1538">
        <f>VLOOKUP(B109,distribucion!C$9:EJ$331,96,0)</f>
        <v>0</v>
      </c>
      <c r="K109" s="1534">
        <f>ROUND((VLOOKUP(B109,distribucion!C$9:EJ$331,97,0)),2)</f>
        <v>0</v>
      </c>
      <c r="L109" s="1534">
        <f>VLOOKUP(B109,distribucion!C$9:EJ$331,98,0)</f>
        <v>0</v>
      </c>
      <c r="M109" s="1534">
        <f>ROUND((VLOOKUP(B109,distribucion!C$9:EJ$331,99,0)),2)</f>
        <v>0</v>
      </c>
      <c r="N109" s="1534">
        <f>ROUND((VLOOKUP(B109,distribucion!C$9:EJ$331,100,0)),2)</f>
        <v>0</v>
      </c>
      <c r="O109" s="1535">
        <f>SUM(I109:N109)-J109-L109</f>
        <v>2151.1400000000003</v>
      </c>
      <c r="P109" s="1523">
        <f t="shared" ref="P109" si="150">ROUND(((G109+K109+M109+N109)*0.0483),2)</f>
        <v>96.66</v>
      </c>
      <c r="Q109" s="1523">
        <f>ROUND((VLOOKUP(B109,distribucion!C$8:FL$331,151,0)),2)</f>
        <v>23.78</v>
      </c>
      <c r="R109" s="1534">
        <f>ROUND((VLOOKUP(B109,distribucion!C$9:FL$331,152,0)),2)</f>
        <v>364.77</v>
      </c>
      <c r="S109" s="1534">
        <f>ROUND((VLOOKUP(B109,distribucion!C$9:FL$331,153,0)),2)</f>
        <v>0</v>
      </c>
      <c r="T109" s="1534">
        <f>ROUND((VLOOKUP(B109,distribucion!$C$4:$FF$336,159,0)),2)</f>
        <v>0</v>
      </c>
      <c r="U109" s="1534">
        <f>ROUND((VLOOKUP(B109,distribucion!$C$5:$FF$337,158,0)),2)</f>
        <v>76.66</v>
      </c>
      <c r="V109" s="1534">
        <f>ROUND((VLOOKUP(B109,distribucion!$C$7:$FF$342,154,0)),2)</f>
        <v>254.75</v>
      </c>
      <c r="W109" s="1534">
        <f>ROUND((VLOOKUP(B109,distribucion!C$9:FL$331,160,0)),2)</f>
        <v>752.9</v>
      </c>
      <c r="X109" s="1535">
        <f>SUM(P109:W109)</f>
        <v>1569.52</v>
      </c>
      <c r="Y109" s="1535">
        <f>O109-X109</f>
        <v>581.62000000000035</v>
      </c>
      <c r="Z109" s="1528">
        <f t="shared" ref="Z109" si="151">+Y109</f>
        <v>581.62000000000035</v>
      </c>
      <c r="AA109" s="1529">
        <v>0</v>
      </c>
      <c r="AB109" s="1553"/>
      <c r="AC109" s="1554"/>
      <c r="AD109" s="1530">
        <f t="shared" si="100"/>
        <v>0</v>
      </c>
      <c r="AE109" s="1531">
        <f t="shared" si="101"/>
        <v>0</v>
      </c>
      <c r="AF109" s="1555"/>
    </row>
    <row r="110" spans="1:32" ht="15.6">
      <c r="A110" s="1533"/>
      <c r="B110" s="1570"/>
      <c r="C110" s="1558" t="s">
        <v>644</v>
      </c>
      <c r="D110" s="1571"/>
      <c r="E110" s="1559"/>
      <c r="F110" s="1549"/>
      <c r="G110" s="1597">
        <f>+G108+G109</f>
        <v>2001.14</v>
      </c>
      <c r="H110" s="1597">
        <f t="shared" ref="H110:AA110" si="152">+H108+H109</f>
        <v>150</v>
      </c>
      <c r="I110" s="1597">
        <f t="shared" si="152"/>
        <v>2151.1400000000003</v>
      </c>
      <c r="J110" s="1597">
        <f t="shared" si="152"/>
        <v>0</v>
      </c>
      <c r="K110" s="1597">
        <f t="shared" si="152"/>
        <v>0</v>
      </c>
      <c r="L110" s="1597">
        <f t="shared" si="152"/>
        <v>0</v>
      </c>
      <c r="M110" s="1597">
        <f t="shared" si="152"/>
        <v>0</v>
      </c>
      <c r="N110" s="1597">
        <f t="shared" si="152"/>
        <v>0</v>
      </c>
      <c r="O110" s="1597">
        <f t="shared" si="152"/>
        <v>2151.1400000000003</v>
      </c>
      <c r="P110" s="1601">
        <f t="shared" si="152"/>
        <v>96.66</v>
      </c>
      <c r="Q110" s="1601">
        <f t="shared" si="152"/>
        <v>23.78</v>
      </c>
      <c r="R110" s="1597">
        <f t="shared" si="152"/>
        <v>364.77</v>
      </c>
      <c r="S110" s="1597">
        <f t="shared" si="152"/>
        <v>0</v>
      </c>
      <c r="T110" s="1597">
        <f t="shared" si="152"/>
        <v>0</v>
      </c>
      <c r="U110" s="1597">
        <f t="shared" si="152"/>
        <v>76.66</v>
      </c>
      <c r="V110" s="1597">
        <f t="shared" si="152"/>
        <v>254.75</v>
      </c>
      <c r="W110" s="1597">
        <f t="shared" si="152"/>
        <v>752.9</v>
      </c>
      <c r="X110" s="1597">
        <f t="shared" si="152"/>
        <v>1569.52</v>
      </c>
      <c r="Y110" s="1597">
        <f t="shared" si="152"/>
        <v>581.62000000000035</v>
      </c>
      <c r="Z110" s="1597">
        <f t="shared" si="152"/>
        <v>581.62000000000035</v>
      </c>
      <c r="AA110" s="1597">
        <f t="shared" si="152"/>
        <v>0</v>
      </c>
      <c r="AB110" s="1553"/>
      <c r="AC110" s="1554"/>
      <c r="AD110" s="1530">
        <f t="shared" si="100"/>
        <v>0</v>
      </c>
      <c r="AE110" s="1531">
        <f t="shared" si="101"/>
        <v>0</v>
      </c>
      <c r="AF110" s="1555"/>
    </row>
    <row r="111" spans="1:32" ht="15.6">
      <c r="A111" s="1533"/>
      <c r="B111" s="1570"/>
      <c r="C111" s="1558"/>
      <c r="D111" s="1571"/>
      <c r="E111" s="1559"/>
      <c r="F111" s="1549"/>
      <c r="G111" s="1547"/>
      <c r="H111" s="1547"/>
      <c r="I111" s="1547"/>
      <c r="J111" s="1547"/>
      <c r="K111" s="1547"/>
      <c r="L111" s="1547"/>
      <c r="M111" s="1547"/>
      <c r="N111" s="1547"/>
      <c r="O111" s="1547"/>
      <c r="P111" s="1547"/>
      <c r="Q111" s="1529"/>
      <c r="R111" s="1547"/>
      <c r="S111" s="1547"/>
      <c r="T111" s="1547"/>
      <c r="U111" s="1547"/>
      <c r="V111" s="1547"/>
      <c r="W111" s="1547"/>
      <c r="X111" s="1547"/>
      <c r="Y111" s="1547"/>
      <c r="Z111" s="1547"/>
      <c r="AA111" s="1547"/>
      <c r="AB111" s="1553"/>
      <c r="AC111" s="1554"/>
      <c r="AD111" s="1530">
        <f t="shared" si="100"/>
        <v>0</v>
      </c>
      <c r="AE111" s="1531">
        <f t="shared" si="101"/>
        <v>0</v>
      </c>
      <c r="AF111" s="1555"/>
    </row>
    <row r="112" spans="1:32" ht="15.6">
      <c r="A112" s="1533"/>
      <c r="B112" s="1570"/>
      <c r="C112" s="1558"/>
      <c r="D112" s="1571"/>
      <c r="E112" s="1559"/>
      <c r="F112" s="1549"/>
      <c r="G112" s="1547"/>
      <c r="H112" s="1547"/>
      <c r="I112" s="1547"/>
      <c r="J112" s="1547"/>
      <c r="K112" s="1547"/>
      <c r="L112" s="1547"/>
      <c r="M112" s="1547"/>
      <c r="N112" s="1547"/>
      <c r="O112" s="1547"/>
      <c r="P112" s="1547"/>
      <c r="Q112" s="1529"/>
      <c r="R112" s="1547"/>
      <c r="S112" s="1547"/>
      <c r="T112" s="1547"/>
      <c r="U112" s="1547"/>
      <c r="V112" s="1547"/>
      <c r="W112" s="1547"/>
      <c r="X112" s="1547"/>
      <c r="Y112" s="1547"/>
      <c r="Z112" s="1547"/>
      <c r="AA112" s="1547"/>
      <c r="AB112" s="1553"/>
      <c r="AC112" s="1554"/>
      <c r="AD112" s="1530">
        <f t="shared" si="100"/>
        <v>0</v>
      </c>
      <c r="AE112" s="1531">
        <f t="shared" si="101"/>
        <v>0</v>
      </c>
      <c r="AF112" s="1555"/>
    </row>
    <row r="113" spans="1:32" ht="15.6">
      <c r="A113" s="1533"/>
      <c r="B113" s="1570"/>
      <c r="C113" s="1558"/>
      <c r="D113" s="1571"/>
      <c r="E113" s="1559"/>
      <c r="F113" s="1549"/>
      <c r="G113" s="1547"/>
      <c r="H113" s="1547"/>
      <c r="I113" s="1547"/>
      <c r="J113" s="1547"/>
      <c r="K113" s="1547"/>
      <c r="L113" s="1547"/>
      <c r="M113" s="1547"/>
      <c r="N113" s="1547"/>
      <c r="O113" s="1547"/>
      <c r="P113" s="1547"/>
      <c r="Q113" s="1529"/>
      <c r="R113" s="1547"/>
      <c r="S113" s="1547"/>
      <c r="T113" s="1547"/>
      <c r="U113" s="1547"/>
      <c r="V113" s="1547"/>
      <c r="W113" s="1547"/>
      <c r="X113" s="1547"/>
      <c r="Y113" s="1547"/>
      <c r="Z113" s="1547"/>
      <c r="AA113" s="1547"/>
      <c r="AB113" s="1553"/>
      <c r="AC113" s="1554"/>
      <c r="AD113" s="1530">
        <f t="shared" si="100"/>
        <v>0</v>
      </c>
      <c r="AE113" s="1531">
        <f t="shared" si="101"/>
        <v>0</v>
      </c>
      <c r="AF113" s="1555"/>
    </row>
    <row r="114" spans="1:32" ht="20.25" customHeight="1">
      <c r="B114" s="1602" t="s">
        <v>645</v>
      </c>
      <c r="C114" s="1602"/>
      <c r="D114" s="1547"/>
      <c r="E114" s="1548"/>
      <c r="F114" s="1549"/>
      <c r="G114" s="1547"/>
      <c r="H114" s="1547"/>
      <c r="I114" s="1547"/>
      <c r="J114" s="1547"/>
      <c r="K114" s="1547"/>
      <c r="L114" s="1547"/>
      <c r="M114" s="1547"/>
      <c r="N114" s="1503" t="s">
        <v>646</v>
      </c>
      <c r="O114" s="1547"/>
      <c r="P114" s="1547"/>
      <c r="Q114" s="1529"/>
      <c r="R114" s="1547"/>
      <c r="S114" s="1547"/>
      <c r="T114" s="1547"/>
      <c r="U114" s="1547"/>
      <c r="V114" s="1547"/>
      <c r="W114" s="1547"/>
      <c r="X114" s="1547"/>
      <c r="Y114" s="1547"/>
      <c r="Z114" s="1547"/>
      <c r="AA114" s="1547"/>
      <c r="AB114" s="1551"/>
      <c r="AC114" s="1551"/>
      <c r="AD114" s="1530">
        <f t="shared" si="100"/>
        <v>0</v>
      </c>
      <c r="AE114" s="1531" t="e">
        <f t="shared" si="101"/>
        <v>#VALUE!</v>
      </c>
      <c r="AF114" s="1555"/>
    </row>
    <row r="115" spans="1:32" ht="20.25" customHeight="1">
      <c r="D115" s="1547"/>
      <c r="E115" s="1548"/>
      <c r="F115" s="1549"/>
      <c r="G115" s="1547"/>
      <c r="H115" s="1547"/>
      <c r="I115" s="1547"/>
      <c r="J115" s="1547"/>
      <c r="K115" s="1547"/>
      <c r="L115" s="1547"/>
      <c r="M115" s="1547"/>
      <c r="N115" s="1503"/>
      <c r="O115" s="1547"/>
      <c r="P115" s="1547"/>
      <c r="Q115" s="1529"/>
      <c r="R115" s="1547"/>
      <c r="S115" s="1547"/>
      <c r="T115" s="1547"/>
      <c r="U115" s="1547"/>
      <c r="V115" s="1547"/>
      <c r="W115" s="1547"/>
      <c r="X115" s="1547"/>
      <c r="Y115" s="1547"/>
      <c r="Z115" s="1547"/>
      <c r="AA115" s="1547"/>
      <c r="AB115" s="1551"/>
      <c r="AC115" s="1551"/>
      <c r="AD115" s="1530">
        <f t="shared" si="100"/>
        <v>0</v>
      </c>
      <c r="AE115" s="1531">
        <f t="shared" si="101"/>
        <v>0</v>
      </c>
      <c r="AF115" s="1555"/>
    </row>
    <row r="116" spans="1:32" ht="20.25" customHeight="1">
      <c r="D116" s="1547"/>
      <c r="E116" s="1548"/>
      <c r="F116" s="1549"/>
      <c r="G116" s="1547"/>
      <c r="H116" s="1547"/>
      <c r="I116" s="1547"/>
      <c r="J116" s="1547"/>
      <c r="K116" s="1547"/>
      <c r="L116" s="1547"/>
      <c r="M116" s="1547"/>
      <c r="N116" s="1503"/>
      <c r="O116" s="1547"/>
      <c r="P116" s="1547"/>
      <c r="Q116" s="1529"/>
      <c r="R116" s="1547"/>
      <c r="S116" s="1547"/>
      <c r="T116" s="1547"/>
      <c r="U116" s="1547"/>
      <c r="V116" s="1547"/>
      <c r="W116" s="1547"/>
      <c r="X116" s="1547"/>
      <c r="Y116" s="1547"/>
      <c r="Z116" s="1547"/>
      <c r="AA116" s="1547"/>
      <c r="AB116" s="1551"/>
      <c r="AC116" s="1551"/>
      <c r="AD116" s="1530">
        <f t="shared" si="100"/>
        <v>0</v>
      </c>
      <c r="AE116" s="1531">
        <f t="shared" si="101"/>
        <v>0</v>
      </c>
      <c r="AF116" s="1555"/>
    </row>
    <row r="117" spans="1:32" ht="20.25" customHeight="1">
      <c r="D117" s="1547"/>
      <c r="E117" s="1548"/>
      <c r="F117" s="1549"/>
      <c r="G117" s="1547"/>
      <c r="H117" s="1547"/>
      <c r="I117" s="1547"/>
      <c r="J117" s="1547"/>
      <c r="K117" s="1547"/>
      <c r="L117" s="1547"/>
      <c r="M117" s="1547"/>
      <c r="N117" s="1503"/>
      <c r="O117" s="1547"/>
      <c r="P117" s="1547"/>
      <c r="Q117" s="1529"/>
      <c r="R117" s="1547"/>
      <c r="S117" s="1547"/>
      <c r="T117" s="1547"/>
      <c r="U117" s="1547"/>
      <c r="V117" s="1547"/>
      <c r="W117" s="1547"/>
      <c r="X117" s="1547"/>
      <c r="Y117" s="1547"/>
      <c r="Z117" s="1547"/>
      <c r="AA117" s="1547"/>
      <c r="AB117" s="1551"/>
      <c r="AC117" s="1551"/>
      <c r="AD117" s="1530">
        <f t="shared" si="100"/>
        <v>0</v>
      </c>
      <c r="AE117" s="1531">
        <f t="shared" si="101"/>
        <v>0</v>
      </c>
      <c r="AF117" s="1555"/>
    </row>
    <row r="118" spans="1:32" ht="20.25" customHeight="1">
      <c r="D118" s="1547"/>
      <c r="E118" s="1548"/>
      <c r="F118" s="1549"/>
      <c r="G118" s="1547"/>
      <c r="H118" s="1547"/>
      <c r="I118" s="1547"/>
      <c r="J118" s="1547"/>
      <c r="K118" s="1547"/>
      <c r="L118" s="1547"/>
      <c r="M118" s="1547"/>
      <c r="N118" s="1503"/>
      <c r="O118" s="1547"/>
      <c r="P118" s="1547"/>
      <c r="Q118" s="1529"/>
      <c r="R118" s="1547"/>
      <c r="S118" s="1547"/>
      <c r="T118" s="1547"/>
      <c r="U118" s="1547"/>
      <c r="V118" s="1547"/>
      <c r="W118" s="1547"/>
      <c r="X118" s="1547"/>
      <c r="Y118" s="1547"/>
      <c r="Z118" s="1547"/>
      <c r="AA118" s="1547"/>
      <c r="AB118" s="1551"/>
      <c r="AC118" s="1551"/>
      <c r="AD118" s="1530">
        <f t="shared" si="100"/>
        <v>0</v>
      </c>
      <c r="AE118" s="1531">
        <f t="shared" si="101"/>
        <v>0</v>
      </c>
      <c r="AF118" s="1555"/>
    </row>
    <row r="119" spans="1:32" ht="14.1" customHeight="1">
      <c r="C119" s="5"/>
      <c r="D119" s="1547"/>
      <c r="E119" s="1548"/>
      <c r="F119" s="1549"/>
      <c r="G119" s="1547"/>
      <c r="H119" s="1547"/>
      <c r="I119" s="1547"/>
      <c r="J119" s="1547"/>
      <c r="K119" s="1547"/>
      <c r="L119" s="1547"/>
      <c r="M119" s="1547"/>
      <c r="N119" s="1547"/>
      <c r="O119" s="1547"/>
      <c r="P119" s="1547"/>
      <c r="Q119" s="1529"/>
      <c r="R119" s="1547"/>
      <c r="S119" s="1547"/>
      <c r="T119" s="1547"/>
      <c r="U119" s="1547"/>
      <c r="V119" s="1547"/>
      <c r="W119" s="1547"/>
      <c r="X119" s="1547"/>
      <c r="Y119" s="1547"/>
      <c r="Z119" s="1547"/>
      <c r="AA119" s="1547"/>
      <c r="AB119" s="1551"/>
      <c r="AC119" s="1551"/>
      <c r="AD119" s="1530">
        <f t="shared" si="100"/>
        <v>0</v>
      </c>
      <c r="AE119" s="1531">
        <f t="shared" si="101"/>
        <v>0</v>
      </c>
      <c r="AF119" s="1555"/>
    </row>
    <row r="120" spans="1:32" ht="14.1" customHeight="1">
      <c r="C120" s="5"/>
      <c r="D120" s="1547"/>
      <c r="E120" s="1548"/>
      <c r="F120" s="1549"/>
      <c r="G120" s="1547"/>
      <c r="H120" s="1547"/>
      <c r="I120" s="1547"/>
      <c r="J120" s="1547"/>
      <c r="K120" s="1547"/>
      <c r="L120" s="1547"/>
      <c r="M120" s="1547"/>
      <c r="N120" s="1547"/>
      <c r="O120" s="1547"/>
      <c r="P120" s="1547"/>
      <c r="Q120" s="1529"/>
      <c r="R120" s="1547"/>
      <c r="S120" s="1547"/>
      <c r="T120" s="1547"/>
      <c r="U120" s="1547"/>
      <c r="V120" s="1547"/>
      <c r="W120" s="1547"/>
      <c r="X120" s="1547"/>
      <c r="Y120" s="1547"/>
      <c r="Z120" s="1547"/>
      <c r="AA120" s="1547"/>
      <c r="AB120" s="1551"/>
      <c r="AC120" s="1551"/>
      <c r="AD120" s="1530">
        <f t="shared" si="100"/>
        <v>0</v>
      </c>
      <c r="AE120" s="1531">
        <f t="shared" si="101"/>
        <v>0</v>
      </c>
      <c r="AF120" s="1555"/>
    </row>
    <row r="121" spans="1:32" ht="14.1" customHeight="1">
      <c r="C121" s="5"/>
      <c r="D121" s="1547"/>
      <c r="E121" s="1548"/>
      <c r="F121" s="1549"/>
      <c r="G121" s="1547"/>
      <c r="H121" s="1547"/>
      <c r="I121" s="1547"/>
      <c r="J121" s="1547"/>
      <c r="K121" s="1547"/>
      <c r="L121" s="1547"/>
      <c r="M121" s="1547"/>
      <c r="N121" s="1547"/>
      <c r="O121" s="1547"/>
      <c r="P121" s="1547"/>
      <c r="Q121" s="1529"/>
      <c r="R121" s="1547"/>
      <c r="S121" s="1547"/>
      <c r="T121" s="1547"/>
      <c r="U121" s="1547"/>
      <c r="V121" s="1547"/>
      <c r="W121" s="1547"/>
      <c r="X121" s="1547"/>
      <c r="Y121" s="1547"/>
      <c r="Z121" s="1547"/>
      <c r="AA121" s="1547"/>
      <c r="AB121" s="1551"/>
      <c r="AC121" s="1551"/>
      <c r="AD121" s="1530">
        <f t="shared" si="100"/>
        <v>0</v>
      </c>
      <c r="AE121" s="1531">
        <f t="shared" si="101"/>
        <v>0</v>
      </c>
      <c r="AF121" s="1555"/>
    </row>
    <row r="122" spans="1:32" ht="21.75" customHeight="1">
      <c r="B122" s="1602" t="s">
        <v>311</v>
      </c>
      <c r="C122" s="5"/>
      <c r="D122" s="1547"/>
      <c r="E122" s="1548"/>
      <c r="F122" s="1549"/>
      <c r="G122" s="1547"/>
      <c r="H122" s="1547"/>
      <c r="I122" s="1547"/>
      <c r="J122" s="1547"/>
      <c r="K122" s="1547"/>
      <c r="L122" s="1547"/>
      <c r="M122" s="1547"/>
      <c r="N122" s="1602" t="s">
        <v>310</v>
      </c>
      <c r="O122" s="1603"/>
      <c r="P122" s="1604"/>
      <c r="Q122" s="1529"/>
      <c r="R122" s="1547"/>
      <c r="S122" s="1547"/>
      <c r="T122" s="1547"/>
      <c r="U122" s="1547"/>
      <c r="V122" s="1547"/>
      <c r="W122" s="1547"/>
      <c r="X122" s="1547"/>
      <c r="Y122" s="1547"/>
      <c r="Z122" s="1547"/>
      <c r="AA122" s="1547"/>
      <c r="AB122" s="1551"/>
      <c r="AC122" s="1551"/>
      <c r="AD122" s="1530">
        <f t="shared" si="100"/>
        <v>0</v>
      </c>
      <c r="AE122" s="1531" t="e">
        <f t="shared" si="101"/>
        <v>#VALUE!</v>
      </c>
      <c r="AF122" s="1555"/>
    </row>
    <row r="123" spans="1:32" ht="15.6">
      <c r="A123" s="1533"/>
      <c r="B123" s="1570"/>
      <c r="C123" s="1558"/>
      <c r="D123" s="1571"/>
      <c r="E123" s="1559"/>
      <c r="F123" s="1549"/>
      <c r="G123" s="1547"/>
      <c r="H123" s="1547"/>
      <c r="I123" s="1547"/>
      <c r="J123" s="1547"/>
      <c r="K123" s="1547"/>
      <c r="L123" s="1547"/>
      <c r="M123" s="1547"/>
      <c r="N123" s="1547"/>
      <c r="O123" s="1547"/>
      <c r="P123" s="1547"/>
      <c r="Q123" s="1529"/>
      <c r="R123" s="1547"/>
      <c r="S123" s="1547"/>
      <c r="T123" s="1547"/>
      <c r="U123" s="1547"/>
      <c r="V123" s="1547"/>
      <c r="W123" s="1547"/>
      <c r="X123" s="1547"/>
      <c r="Y123" s="1547"/>
      <c r="Z123" s="1547"/>
      <c r="AA123" s="1547"/>
      <c r="AB123" s="1553"/>
      <c r="AC123" s="1554"/>
      <c r="AD123" s="1530">
        <f t="shared" si="100"/>
        <v>0</v>
      </c>
      <c r="AE123" s="1531">
        <f t="shared" si="101"/>
        <v>0</v>
      </c>
      <c r="AF123" s="1555"/>
    </row>
    <row r="124" spans="1:32" ht="15.6">
      <c r="A124" s="1533"/>
      <c r="B124" s="1570"/>
      <c r="C124" s="1558"/>
      <c r="D124" s="1571"/>
      <c r="E124" s="1559"/>
      <c r="F124" s="1549"/>
      <c r="G124" s="1547"/>
      <c r="H124" s="1547"/>
      <c r="I124" s="1547"/>
      <c r="J124" s="1547"/>
      <c r="K124" s="1547"/>
      <c r="L124" s="1547"/>
      <c r="M124" s="1547"/>
      <c r="N124" s="1547"/>
      <c r="O124" s="1547"/>
      <c r="P124" s="1547"/>
      <c r="Q124" s="1529"/>
      <c r="R124" s="1547"/>
      <c r="S124" s="1547"/>
      <c r="T124" s="1547"/>
      <c r="U124" s="1547"/>
      <c r="V124" s="1547"/>
      <c r="W124" s="1547"/>
      <c r="X124" s="1547"/>
      <c r="Y124" s="1547"/>
      <c r="Z124" s="1547"/>
      <c r="AA124" s="1547"/>
      <c r="AB124" s="1553"/>
      <c r="AC124" s="1554"/>
      <c r="AD124" s="1530">
        <f t="shared" si="100"/>
        <v>0</v>
      </c>
      <c r="AE124" s="1531">
        <f t="shared" si="101"/>
        <v>0</v>
      </c>
      <c r="AF124" s="1555"/>
    </row>
    <row r="125" spans="1:32" ht="15.6">
      <c r="A125" s="1533"/>
      <c r="B125" s="1570"/>
      <c r="C125" s="1558"/>
      <c r="D125" s="1571"/>
      <c r="E125" s="1559"/>
      <c r="F125" s="1549"/>
      <c r="G125" s="1547"/>
      <c r="H125" s="1547"/>
      <c r="I125" s="1547"/>
      <c r="J125" s="1550"/>
      <c r="K125" s="1550"/>
      <c r="L125" s="1550"/>
      <c r="M125" s="1550"/>
      <c r="N125" s="1550"/>
      <c r="O125" s="1547"/>
      <c r="P125" s="1550"/>
      <c r="Q125" s="1600"/>
      <c r="R125" s="1550"/>
      <c r="S125" s="1550"/>
      <c r="T125" s="1550"/>
      <c r="U125" s="1550"/>
      <c r="V125" s="1550"/>
      <c r="W125" s="1550"/>
      <c r="X125" s="1547"/>
      <c r="Y125" s="1547"/>
      <c r="Z125" s="1547"/>
      <c r="AA125" s="1547"/>
      <c r="AB125" s="1553"/>
      <c r="AC125" s="1554"/>
      <c r="AD125" s="1530">
        <f t="shared" si="100"/>
        <v>0</v>
      </c>
      <c r="AE125" s="1531">
        <f t="shared" si="101"/>
        <v>0</v>
      </c>
      <c r="AF125" s="1555"/>
    </row>
    <row r="126" spans="1:32" ht="15.6">
      <c r="A126" s="1533"/>
      <c r="B126" s="1570" t="s">
        <v>524</v>
      </c>
      <c r="C126" s="1558"/>
      <c r="D126" s="1571"/>
      <c r="E126" s="1559"/>
      <c r="F126" s="1549"/>
      <c r="G126" s="1547"/>
      <c r="H126" s="1547"/>
      <c r="I126" s="1547"/>
      <c r="J126" s="1550"/>
      <c r="K126" s="1550"/>
      <c r="L126" s="1550"/>
      <c r="M126" s="1550"/>
      <c r="N126" s="1550"/>
      <c r="O126" s="1547"/>
      <c r="P126" s="1550"/>
      <c r="Q126" s="1600"/>
      <c r="R126" s="1550"/>
      <c r="S126" s="1550"/>
      <c r="T126" s="1550"/>
      <c r="U126" s="1550"/>
      <c r="V126" s="1550"/>
      <c r="W126" s="1550"/>
      <c r="X126" s="1547"/>
      <c r="Y126" s="1547"/>
      <c r="Z126" s="1547"/>
      <c r="AA126" s="1547"/>
      <c r="AB126" s="1553"/>
      <c r="AC126" s="1554"/>
      <c r="AD126" s="1530">
        <f t="shared" si="100"/>
        <v>0</v>
      </c>
      <c r="AE126" s="1531">
        <f t="shared" si="101"/>
        <v>0</v>
      </c>
      <c r="AF126" s="1555"/>
    </row>
    <row r="127" spans="1:32" ht="15.6">
      <c r="A127" s="1533"/>
      <c r="B127" s="1556"/>
      <c r="C127" s="1534"/>
      <c r="D127" s="1535"/>
      <c r="E127" s="1536"/>
      <c r="F127" s="1537"/>
      <c r="G127" s="1535"/>
      <c r="H127" s="1535"/>
      <c r="I127" s="1535"/>
      <c r="J127" s="1538"/>
      <c r="K127" s="1534"/>
      <c r="L127" s="1534"/>
      <c r="M127" s="1534"/>
      <c r="N127" s="1534"/>
      <c r="O127" s="1535"/>
      <c r="P127" s="1566"/>
      <c r="Q127" s="1523"/>
      <c r="R127" s="1534"/>
      <c r="S127" s="1534"/>
      <c r="T127" s="1534"/>
      <c r="U127" s="1534"/>
      <c r="V127" s="1534"/>
      <c r="W127" s="1534"/>
      <c r="X127" s="1535"/>
      <c r="Y127" s="1535"/>
      <c r="Z127" s="1528"/>
      <c r="AA127" s="1529"/>
      <c r="AB127" s="1553"/>
      <c r="AC127" s="1554"/>
      <c r="AD127" s="1530">
        <f t="shared" si="100"/>
        <v>0</v>
      </c>
      <c r="AE127" s="1531">
        <f t="shared" si="101"/>
        <v>0</v>
      </c>
      <c r="AF127" s="1555"/>
    </row>
    <row r="128" spans="1:32" ht="15.6">
      <c r="A128" s="1533"/>
      <c r="B128" s="1570"/>
      <c r="C128" s="1558" t="s">
        <v>647</v>
      </c>
      <c r="D128" s="1571"/>
      <c r="E128" s="1559"/>
      <c r="F128" s="1549"/>
      <c r="G128" s="1597">
        <f t="shared" ref="G128:AA128" si="153">SUM(G127:G127)</f>
        <v>0</v>
      </c>
      <c r="H128" s="1597">
        <f t="shared" si="153"/>
        <v>0</v>
      </c>
      <c r="I128" s="1597">
        <f t="shared" si="153"/>
        <v>0</v>
      </c>
      <c r="J128" s="1597">
        <f t="shared" si="153"/>
        <v>0</v>
      </c>
      <c r="K128" s="1597">
        <f t="shared" si="153"/>
        <v>0</v>
      </c>
      <c r="L128" s="1597">
        <f t="shared" si="153"/>
        <v>0</v>
      </c>
      <c r="M128" s="1597">
        <f t="shared" si="153"/>
        <v>0</v>
      </c>
      <c r="N128" s="1597">
        <f t="shared" si="153"/>
        <v>0</v>
      </c>
      <c r="O128" s="1597">
        <f t="shared" si="153"/>
        <v>0</v>
      </c>
      <c r="P128" s="1597">
        <f t="shared" si="153"/>
        <v>0</v>
      </c>
      <c r="Q128" s="1601">
        <f t="shared" si="153"/>
        <v>0</v>
      </c>
      <c r="R128" s="1597">
        <f t="shared" si="153"/>
        <v>0</v>
      </c>
      <c r="S128" s="1597">
        <f t="shared" si="153"/>
        <v>0</v>
      </c>
      <c r="T128" s="1597">
        <f t="shared" si="153"/>
        <v>0</v>
      </c>
      <c r="U128" s="1597">
        <f t="shared" si="153"/>
        <v>0</v>
      </c>
      <c r="V128" s="1597">
        <f t="shared" si="153"/>
        <v>0</v>
      </c>
      <c r="W128" s="1597">
        <f t="shared" si="153"/>
        <v>0</v>
      </c>
      <c r="X128" s="1597">
        <f t="shared" si="153"/>
        <v>0</v>
      </c>
      <c r="Y128" s="1597">
        <f t="shared" si="153"/>
        <v>0</v>
      </c>
      <c r="Z128" s="1597">
        <f t="shared" si="153"/>
        <v>0</v>
      </c>
      <c r="AA128" s="1597">
        <f t="shared" si="153"/>
        <v>0</v>
      </c>
      <c r="AB128" s="1553"/>
      <c r="AC128" s="1554"/>
      <c r="AD128" s="1530">
        <f t="shared" si="100"/>
        <v>0</v>
      </c>
      <c r="AE128" s="1531">
        <f t="shared" si="101"/>
        <v>0</v>
      </c>
      <c r="AF128" s="1555"/>
    </row>
    <row r="129" spans="1:32" ht="15.6">
      <c r="A129" s="1533"/>
      <c r="B129" s="1570"/>
      <c r="C129" s="1558"/>
      <c r="D129" s="1571"/>
      <c r="E129" s="1559"/>
      <c r="F129" s="1549"/>
      <c r="G129" s="1547"/>
      <c r="H129" s="1547"/>
      <c r="I129" s="1547"/>
      <c r="J129" s="1550"/>
      <c r="K129" s="1550"/>
      <c r="L129" s="1550"/>
      <c r="M129" s="1550"/>
      <c r="N129" s="1550"/>
      <c r="O129" s="1547"/>
      <c r="P129" s="1550"/>
      <c r="Q129" s="1600"/>
      <c r="R129" s="1550"/>
      <c r="S129" s="1550"/>
      <c r="T129" s="1550"/>
      <c r="U129" s="1550"/>
      <c r="V129" s="1550"/>
      <c r="W129" s="1550"/>
      <c r="X129" s="1547"/>
      <c r="Y129" s="1547"/>
      <c r="Z129" s="1547"/>
      <c r="AA129" s="1547"/>
      <c r="AB129" s="1553"/>
      <c r="AC129" s="1554"/>
      <c r="AD129" s="1530">
        <f t="shared" si="100"/>
        <v>0</v>
      </c>
      <c r="AE129" s="1531">
        <f t="shared" si="101"/>
        <v>0</v>
      </c>
      <c r="AF129" s="1555"/>
    </row>
    <row r="130" spans="1:32" ht="15.6">
      <c r="A130" s="1557"/>
      <c r="B130" s="1570" t="s">
        <v>526</v>
      </c>
      <c r="C130" s="1558"/>
      <c r="D130" s="1571"/>
      <c r="E130" s="1559"/>
      <c r="F130" s="1549"/>
      <c r="G130" s="1547"/>
      <c r="H130" s="1547"/>
      <c r="I130" s="1547"/>
      <c r="J130" s="1550"/>
      <c r="K130" s="1551"/>
      <c r="L130" s="1551"/>
      <c r="M130" s="1551"/>
      <c r="N130" s="1551"/>
      <c r="O130" s="1547"/>
      <c r="P130" s="1552"/>
      <c r="Q130" s="1552"/>
      <c r="R130" s="1551"/>
      <c r="S130" s="1551"/>
      <c r="T130" s="1551"/>
      <c r="U130" s="1551"/>
      <c r="V130" s="1551"/>
      <c r="W130" s="1551"/>
      <c r="X130" s="1547"/>
      <c r="Y130" s="1547"/>
      <c r="Z130" s="1550"/>
      <c r="AA130" s="1547"/>
      <c r="AB130" s="1553">
        <f>+Z130</f>
        <v>0</v>
      </c>
      <c r="AC130" s="1554">
        <f>+AA130-AB130</f>
        <v>0</v>
      </c>
      <c r="AD130" s="1530">
        <f t="shared" si="100"/>
        <v>0</v>
      </c>
      <c r="AE130" s="1531">
        <f t="shared" si="101"/>
        <v>0</v>
      </c>
      <c r="AF130" s="1555"/>
    </row>
    <row r="131" spans="1:32" ht="15.6">
      <c r="A131" s="1557"/>
      <c r="B131" s="1556"/>
      <c r="C131" s="1534"/>
      <c r="D131" s="1535"/>
      <c r="E131" s="1536"/>
      <c r="F131" s="1537"/>
      <c r="G131" s="1535"/>
      <c r="H131" s="1535"/>
      <c r="I131" s="1535"/>
      <c r="J131" s="1538"/>
      <c r="K131" s="1534"/>
      <c r="L131" s="1534"/>
      <c r="M131" s="1534"/>
      <c r="N131" s="1534"/>
      <c r="O131" s="1535"/>
      <c r="P131" s="1566"/>
      <c r="Q131" s="1523"/>
      <c r="R131" s="1534"/>
      <c r="S131" s="1534"/>
      <c r="T131" s="1534"/>
      <c r="U131" s="1534"/>
      <c r="V131" s="1534"/>
      <c r="W131" s="1534"/>
      <c r="X131" s="1535"/>
      <c r="Y131" s="1535"/>
      <c r="Z131" s="1539"/>
      <c r="AA131" s="1529"/>
      <c r="AB131" s="1553"/>
      <c r="AC131" s="1554"/>
      <c r="AD131" s="1530">
        <f t="shared" si="100"/>
        <v>0</v>
      </c>
      <c r="AE131" s="1531">
        <f t="shared" si="101"/>
        <v>0</v>
      </c>
      <c r="AF131" s="1555"/>
    </row>
    <row r="132" spans="1:32" ht="15.6">
      <c r="A132" s="1557"/>
      <c r="B132" s="1556"/>
      <c r="C132" s="1534"/>
      <c r="D132" s="1535"/>
      <c r="E132" s="1536"/>
      <c r="F132" s="1537"/>
      <c r="G132" s="1535"/>
      <c r="H132" s="1535"/>
      <c r="I132" s="1535"/>
      <c r="J132" s="1538"/>
      <c r="K132" s="1534"/>
      <c r="L132" s="1534"/>
      <c r="M132" s="1534"/>
      <c r="N132" s="1534"/>
      <c r="O132" s="1535"/>
      <c r="P132" s="1566"/>
      <c r="Q132" s="1523"/>
      <c r="R132" s="1534"/>
      <c r="S132" s="1534"/>
      <c r="T132" s="1534"/>
      <c r="U132" s="1534"/>
      <c r="V132" s="1534"/>
      <c r="W132" s="1534"/>
      <c r="X132" s="1535"/>
      <c r="Y132" s="1535"/>
      <c r="Z132" s="1528"/>
      <c r="AA132" s="1529"/>
      <c r="AB132" s="1553"/>
      <c r="AC132" s="1554"/>
      <c r="AD132" s="1530">
        <f t="shared" si="100"/>
        <v>0</v>
      </c>
      <c r="AE132" s="1531">
        <f t="shared" si="101"/>
        <v>0</v>
      </c>
      <c r="AF132" s="1555"/>
    </row>
    <row r="133" spans="1:32" ht="15.6">
      <c r="A133" s="1557"/>
      <c r="B133" s="1556"/>
      <c r="C133" s="1534"/>
      <c r="D133" s="1535"/>
      <c r="E133" s="1536"/>
      <c r="F133" s="1537"/>
      <c r="G133" s="1535"/>
      <c r="H133" s="1535"/>
      <c r="I133" s="1535"/>
      <c r="J133" s="1538"/>
      <c r="K133" s="1534"/>
      <c r="L133" s="1534"/>
      <c r="M133" s="1534"/>
      <c r="N133" s="1534"/>
      <c r="O133" s="1535"/>
      <c r="P133" s="1566"/>
      <c r="Q133" s="1523"/>
      <c r="R133" s="1534"/>
      <c r="S133" s="1534"/>
      <c r="T133" s="1534"/>
      <c r="U133" s="1534"/>
      <c r="V133" s="1534"/>
      <c r="W133" s="1534"/>
      <c r="X133" s="1535"/>
      <c r="Y133" s="1535"/>
      <c r="Z133" s="1528"/>
      <c r="AA133" s="1529"/>
      <c r="AB133" s="1553"/>
      <c r="AC133" s="1554"/>
      <c r="AD133" s="1530">
        <f t="shared" si="100"/>
        <v>0</v>
      </c>
      <c r="AE133" s="1531">
        <f t="shared" si="101"/>
        <v>0</v>
      </c>
      <c r="AF133" s="1555"/>
    </row>
    <row r="134" spans="1:32" ht="15.6">
      <c r="A134" s="1533"/>
      <c r="B134" s="1570"/>
      <c r="C134" s="1558" t="s">
        <v>648</v>
      </c>
      <c r="D134" s="1571"/>
      <c r="E134" s="1559"/>
      <c r="F134" s="1549"/>
      <c r="G134" s="1597">
        <f t="shared" ref="G134:AA134" si="154">SUM(G132:G133)</f>
        <v>0</v>
      </c>
      <c r="H134" s="1597">
        <f t="shared" si="154"/>
        <v>0</v>
      </c>
      <c r="I134" s="1597">
        <f t="shared" si="154"/>
        <v>0</v>
      </c>
      <c r="J134" s="1597">
        <f t="shared" si="154"/>
        <v>0</v>
      </c>
      <c r="K134" s="1597">
        <f t="shared" si="154"/>
        <v>0</v>
      </c>
      <c r="L134" s="1597">
        <f t="shared" si="154"/>
        <v>0</v>
      </c>
      <c r="M134" s="1597">
        <f t="shared" si="154"/>
        <v>0</v>
      </c>
      <c r="N134" s="1597">
        <f t="shared" si="154"/>
        <v>0</v>
      </c>
      <c r="O134" s="1597">
        <f t="shared" si="154"/>
        <v>0</v>
      </c>
      <c r="P134" s="1597">
        <f t="shared" si="154"/>
        <v>0</v>
      </c>
      <c r="Q134" s="1601">
        <f t="shared" si="154"/>
        <v>0</v>
      </c>
      <c r="R134" s="1597">
        <f t="shared" si="154"/>
        <v>0</v>
      </c>
      <c r="S134" s="1597">
        <f t="shared" si="154"/>
        <v>0</v>
      </c>
      <c r="T134" s="1597">
        <f t="shared" si="154"/>
        <v>0</v>
      </c>
      <c r="U134" s="1597">
        <f t="shared" si="154"/>
        <v>0</v>
      </c>
      <c r="V134" s="1597">
        <f t="shared" si="154"/>
        <v>0</v>
      </c>
      <c r="W134" s="1597">
        <f t="shared" si="154"/>
        <v>0</v>
      </c>
      <c r="X134" s="1597">
        <f t="shared" si="154"/>
        <v>0</v>
      </c>
      <c r="Y134" s="1597">
        <f t="shared" si="154"/>
        <v>0</v>
      </c>
      <c r="Z134" s="1597">
        <f t="shared" si="154"/>
        <v>0</v>
      </c>
      <c r="AA134" s="1597">
        <f t="shared" si="154"/>
        <v>0</v>
      </c>
      <c r="AB134" s="1553"/>
      <c r="AC134" s="1554"/>
      <c r="AD134" s="1530">
        <f t="shared" si="100"/>
        <v>0</v>
      </c>
      <c r="AE134" s="1531">
        <f t="shared" si="101"/>
        <v>0</v>
      </c>
      <c r="AF134" s="1555"/>
    </row>
    <row r="135" spans="1:32" ht="15.6">
      <c r="A135" s="1557"/>
      <c r="B135" s="1570"/>
      <c r="C135" s="1558"/>
      <c r="D135" s="1571"/>
      <c r="E135" s="1559"/>
      <c r="F135" s="1549"/>
      <c r="G135" s="1547"/>
      <c r="H135" s="1547"/>
      <c r="I135" s="1547"/>
      <c r="J135" s="1550"/>
      <c r="K135" s="1551"/>
      <c r="L135" s="1551"/>
      <c r="M135" s="1551"/>
      <c r="N135" s="1551"/>
      <c r="O135" s="1547"/>
      <c r="P135" s="1552"/>
      <c r="Q135" s="1552"/>
      <c r="R135" s="1551"/>
      <c r="S135" s="1551"/>
      <c r="T135" s="1551"/>
      <c r="U135" s="1551"/>
      <c r="V135" s="1551"/>
      <c r="W135" s="1551"/>
      <c r="X135" s="1547"/>
      <c r="Y135" s="1547"/>
      <c r="Z135" s="1550"/>
      <c r="AA135" s="1547"/>
      <c r="AB135" s="1553"/>
      <c r="AC135" s="1554"/>
      <c r="AD135" s="1530">
        <f t="shared" si="100"/>
        <v>0</v>
      </c>
      <c r="AE135" s="1531">
        <f t="shared" si="101"/>
        <v>0</v>
      </c>
      <c r="AF135" s="1555"/>
    </row>
    <row r="136" spans="1:32" ht="15.6">
      <c r="A136" s="1557"/>
      <c r="B136" s="1573" t="s">
        <v>649</v>
      </c>
      <c r="C136" s="1558"/>
      <c r="D136" s="1571"/>
      <c r="E136" s="1559"/>
      <c r="F136" s="1549"/>
      <c r="G136" s="1547"/>
      <c r="H136" s="1547"/>
      <c r="I136" s="1547"/>
      <c r="J136" s="1550"/>
      <c r="K136" s="1551"/>
      <c r="L136" s="1551"/>
      <c r="M136" s="1551"/>
      <c r="N136" s="1551"/>
      <c r="O136" s="1547"/>
      <c r="P136" s="1552"/>
      <c r="Q136" s="1552"/>
      <c r="R136" s="1551"/>
      <c r="S136" s="1551"/>
      <c r="T136" s="1551"/>
      <c r="U136" s="1551"/>
      <c r="V136" s="1551"/>
      <c r="W136" s="1551"/>
      <c r="X136" s="1547"/>
      <c r="Y136" s="1547"/>
      <c r="Z136" s="1550"/>
      <c r="AA136" s="1547"/>
      <c r="AB136" s="1553"/>
      <c r="AC136" s="1554"/>
      <c r="AD136" s="1530">
        <f t="shared" si="100"/>
        <v>0</v>
      </c>
      <c r="AE136" s="1531">
        <f t="shared" si="101"/>
        <v>0</v>
      </c>
      <c r="AF136" s="1555"/>
    </row>
    <row r="137" spans="1:32" ht="15.6">
      <c r="A137" s="1557">
        <v>32</v>
      </c>
      <c r="B137" s="1556" t="str">
        <f>+distribucion!C267</f>
        <v>Morales Victor Hugo</v>
      </c>
      <c r="C137" s="1534" t="str">
        <f>VLOOKUP(B137,distribucion!C$9:FL$331,2,0)</f>
        <v>Aux de Piloto</v>
      </c>
      <c r="D137" s="1535">
        <f t="shared" ref="D137" si="155">G137+K137+M137</f>
        <v>2001.14</v>
      </c>
      <c r="E137" s="1536">
        <f>VLOOKUP(B137,distribucion!C$9:FL$331,7,0)</f>
        <v>15</v>
      </c>
      <c r="F137" s="1537" t="str">
        <f>VLOOKUP(B137,distribucion!$C$9:$DR$393,14,0)</f>
        <v>A.14.1</v>
      </c>
      <c r="G137" s="1535">
        <f>ROUND((VLOOKUP(B137,distribucion!C$9:EJ$331,94,0)),2)</f>
        <v>2001.14</v>
      </c>
      <c r="H137" s="1535">
        <f>ROUND((VLOOKUP(B137,distribucion!C$9:EJ$331,95,0)),2)</f>
        <v>375</v>
      </c>
      <c r="I137" s="1535">
        <f t="shared" ref="I137" si="156">G137+H137</f>
        <v>2376.1400000000003</v>
      </c>
      <c r="J137" s="1538">
        <f>VLOOKUP(B137,distribucion!C$9:EJ$331,96,0)</f>
        <v>0</v>
      </c>
      <c r="K137" s="1534">
        <f>ROUND((VLOOKUP(B137,distribucion!C$9:EJ$331,97,0)),2)</f>
        <v>0</v>
      </c>
      <c r="L137" s="1534">
        <f>VLOOKUP(B137,distribucion!C$9:EJ$331,98,0)</f>
        <v>0</v>
      </c>
      <c r="M137" s="1534">
        <f>ROUND((VLOOKUP(B137,distribucion!C$9:EJ$331,99,0)),2)</f>
        <v>0</v>
      </c>
      <c r="N137" s="1534">
        <f>ROUND((VLOOKUP(B137,distribucion!C$9:EJ$331,100,0)),2)</f>
        <v>0</v>
      </c>
      <c r="O137" s="1535">
        <f>SUM(I137:N137)-J137-L137</f>
        <v>2376.1400000000003</v>
      </c>
      <c r="P137" s="1523">
        <f t="shared" ref="P137:P138" si="157">ROUND(((G137+K137+M137+N137)*0.0483),2)</f>
        <v>96.66</v>
      </c>
      <c r="Q137" s="1523">
        <f>ROUND((VLOOKUP(B137,distribucion!C$8:FL$331,151,0)),2)</f>
        <v>13.98</v>
      </c>
      <c r="R137" s="1534">
        <f>ROUND((VLOOKUP(B137,distribucion!C$9:FL$331,152,0)),2)</f>
        <v>0</v>
      </c>
      <c r="S137" s="1534">
        <f>ROUND((VLOOKUP(B137,distribucion!C$9:FL$331,153,0)),2)</f>
        <v>0</v>
      </c>
      <c r="T137" s="1534">
        <f>ROUND((VLOOKUP(B137,distribucion!$C$4:$FF$336,159,0)),2)</f>
        <v>0</v>
      </c>
      <c r="U137" s="1534">
        <f>ROUND((VLOOKUP(B137,distribucion!$C$5:$FF$337,158,0)),2)</f>
        <v>0</v>
      </c>
      <c r="V137" s="1534">
        <f>ROUND((VLOOKUP(B137,distribucion!$C$7:$FF$342,154,0)),2)</f>
        <v>0</v>
      </c>
      <c r="W137" s="1534">
        <f>ROUND((VLOOKUP(B137,distribucion!C$9:FL$331,160,0)),2)</f>
        <v>0</v>
      </c>
      <c r="X137" s="1535">
        <f>SUM(P137:W137)</f>
        <v>110.64</v>
      </c>
      <c r="Y137" s="1535">
        <f>O137-X137</f>
        <v>2265.5000000000005</v>
      </c>
      <c r="Z137" s="1528">
        <f t="shared" ref="Z137:Z138" si="158">+Y137</f>
        <v>2265.5000000000005</v>
      </c>
      <c r="AA137" s="1529">
        <v>0</v>
      </c>
      <c r="AB137" s="1553"/>
      <c r="AC137" s="1554"/>
      <c r="AD137" s="1530">
        <f t="shared" ref="AD137" si="159">Y137-Z137-AA137</f>
        <v>0</v>
      </c>
      <c r="AE137" s="1531">
        <f t="shared" ref="AE137" si="160">((G137+H137+K137+M137+N137)-SUM(P137:W137))-Y137</f>
        <v>0</v>
      </c>
      <c r="AF137" s="1555"/>
    </row>
    <row r="138" spans="1:32" ht="15.6">
      <c r="A138" s="1557">
        <v>33</v>
      </c>
      <c r="B138" s="1556" t="str">
        <f>+distribucion!C268</f>
        <v>Tzoc Gonzalez Mario Rene</v>
      </c>
      <c r="C138" s="1534" t="str">
        <f>VLOOKUP(B138,distribucion!C$9:FL$331,2,0)</f>
        <v>Piloto</v>
      </c>
      <c r="D138" s="1535">
        <f t="shared" ref="D138" si="161">G138+K138+M138</f>
        <v>2001.14</v>
      </c>
      <c r="E138" s="1536">
        <f>VLOOKUP(B138,distribucion!C$9:FL$331,7,0)</f>
        <v>15</v>
      </c>
      <c r="F138" s="1537" t="str">
        <f>VLOOKUP(B138,distribucion!$C$9:$DR$393,14,0)</f>
        <v>A.14.1</v>
      </c>
      <c r="G138" s="1535">
        <f>ROUND((VLOOKUP(B138,distribucion!C$9:EJ$331,94,0)),2)</f>
        <v>2001.14</v>
      </c>
      <c r="H138" s="1535">
        <f>ROUND((VLOOKUP(B138,distribucion!C$9:EJ$331,95,0)),2)</f>
        <v>750</v>
      </c>
      <c r="I138" s="1535">
        <f t="shared" ref="I138" si="162">G138+H138</f>
        <v>2751.1400000000003</v>
      </c>
      <c r="J138" s="1538">
        <f>VLOOKUP(B138,distribucion!C$9:EJ$331,96,0)</f>
        <v>0</v>
      </c>
      <c r="K138" s="1534">
        <f>ROUND((VLOOKUP(B138,distribucion!C$9:EJ$331,97,0)),2)</f>
        <v>0</v>
      </c>
      <c r="L138" s="1534">
        <f>VLOOKUP(B138,distribucion!C$9:EJ$331,98,0)</f>
        <v>0</v>
      </c>
      <c r="M138" s="1534">
        <f>ROUND((VLOOKUP(B138,distribucion!C$9:EJ$331,99,0)),2)</f>
        <v>0</v>
      </c>
      <c r="N138" s="1534">
        <f>ROUND((VLOOKUP(B138,distribucion!C$9:EJ$331,100,0)),2)</f>
        <v>0</v>
      </c>
      <c r="O138" s="1535">
        <f>SUM(I138:N138)-J138-L138</f>
        <v>2751.1400000000003</v>
      </c>
      <c r="P138" s="1523">
        <f t="shared" si="157"/>
        <v>96.66</v>
      </c>
      <c r="Q138" s="1523">
        <f>ROUND((VLOOKUP(B138,distribucion!C$8:FL$331,151,0)),2)</f>
        <v>32.729999999999997</v>
      </c>
      <c r="R138" s="1534">
        <f>ROUND((VLOOKUP(B138,distribucion!C$9:FL$331,152,0)),2)</f>
        <v>0</v>
      </c>
      <c r="S138" s="1534">
        <f>ROUND((VLOOKUP(B138,distribucion!C$9:FL$331,153,0)),2)</f>
        <v>0</v>
      </c>
      <c r="T138" s="1534">
        <f>ROUND((VLOOKUP(B138,distribucion!$C$4:$FF$336,159,0)),2)</f>
        <v>0</v>
      </c>
      <c r="U138" s="1534">
        <f>ROUND((VLOOKUP(B138,distribucion!$C$5:$FF$337,158,0)),2)</f>
        <v>0</v>
      </c>
      <c r="V138" s="1534">
        <f>ROUND((VLOOKUP(B138,distribucion!$C$7:$FF$342,154,0)),2)</f>
        <v>0</v>
      </c>
      <c r="W138" s="1534">
        <f>ROUND((VLOOKUP(B138,distribucion!C$9:FL$331,160,0)),2)</f>
        <v>0</v>
      </c>
      <c r="X138" s="1535">
        <f>SUM(P138:W138)</f>
        <v>129.38999999999999</v>
      </c>
      <c r="Y138" s="1535">
        <f>O138-X138</f>
        <v>2621.7500000000005</v>
      </c>
      <c r="Z138" s="1528">
        <f t="shared" si="158"/>
        <v>2621.7500000000005</v>
      </c>
      <c r="AA138" s="1529">
        <v>0</v>
      </c>
      <c r="AB138" s="1553"/>
      <c r="AC138" s="1554"/>
      <c r="AD138" s="1530">
        <f t="shared" ref="AD138" si="163">Y138-Z138-AA138</f>
        <v>0</v>
      </c>
      <c r="AE138" s="1531">
        <f t="shared" ref="AE138" si="164">((G138+H138+K138+M138+N138)-SUM(P138:W138))-Y138</f>
        <v>0</v>
      </c>
      <c r="AF138" s="1555"/>
    </row>
    <row r="139" spans="1:32" ht="15.6">
      <c r="A139" s="1557"/>
      <c r="B139" s="1556"/>
      <c r="C139" s="1534"/>
      <c r="D139" s="1535"/>
      <c r="E139" s="1536"/>
      <c r="F139" s="1537"/>
      <c r="G139" s="1535"/>
      <c r="H139" s="1535"/>
      <c r="I139" s="1535"/>
      <c r="J139" s="1538"/>
      <c r="K139" s="1534"/>
      <c r="L139" s="1534"/>
      <c r="M139" s="1534"/>
      <c r="N139" s="1534"/>
      <c r="O139" s="1535"/>
      <c r="P139" s="1566"/>
      <c r="Q139" s="1523"/>
      <c r="R139" s="1534"/>
      <c r="S139" s="1534"/>
      <c r="T139" s="1534"/>
      <c r="U139" s="1534"/>
      <c r="V139" s="1534"/>
      <c r="W139" s="1534"/>
      <c r="X139" s="1535"/>
      <c r="Y139" s="1535"/>
      <c r="Z139" s="1528"/>
      <c r="AA139" s="1529"/>
      <c r="AB139" s="1553"/>
      <c r="AC139" s="1554"/>
      <c r="AD139" s="1530"/>
      <c r="AE139" s="1531"/>
      <c r="AF139" s="1555"/>
    </row>
    <row r="140" spans="1:32" ht="15.6">
      <c r="A140" s="1533"/>
      <c r="B140" s="1570"/>
      <c r="C140" s="1558" t="s">
        <v>650</v>
      </c>
      <c r="D140" s="1571"/>
      <c r="E140" s="1559"/>
      <c r="F140" s="1549"/>
      <c r="G140" s="1597">
        <f t="shared" ref="G140:AA140" si="165">SUM(G137:G139)</f>
        <v>4002.28</v>
      </c>
      <c r="H140" s="1597">
        <f t="shared" si="165"/>
        <v>1125</v>
      </c>
      <c r="I140" s="1597">
        <f t="shared" si="165"/>
        <v>5127.2800000000007</v>
      </c>
      <c r="J140" s="1597">
        <f t="shared" si="165"/>
        <v>0</v>
      </c>
      <c r="K140" s="1597">
        <f t="shared" si="165"/>
        <v>0</v>
      </c>
      <c r="L140" s="1597">
        <f t="shared" si="165"/>
        <v>0</v>
      </c>
      <c r="M140" s="1597">
        <f t="shared" si="165"/>
        <v>0</v>
      </c>
      <c r="N140" s="1597">
        <f t="shared" si="165"/>
        <v>0</v>
      </c>
      <c r="O140" s="1597">
        <f t="shared" si="165"/>
        <v>5127.2800000000007</v>
      </c>
      <c r="P140" s="1597">
        <f t="shared" si="165"/>
        <v>193.32</v>
      </c>
      <c r="Q140" s="1601">
        <f t="shared" si="165"/>
        <v>46.709999999999994</v>
      </c>
      <c r="R140" s="1597">
        <f t="shared" si="165"/>
        <v>0</v>
      </c>
      <c r="S140" s="1597">
        <f t="shared" si="165"/>
        <v>0</v>
      </c>
      <c r="T140" s="1597">
        <f t="shared" si="165"/>
        <v>0</v>
      </c>
      <c r="U140" s="1597">
        <f t="shared" si="165"/>
        <v>0</v>
      </c>
      <c r="V140" s="1597">
        <f>SUM(V137:V139)</f>
        <v>0</v>
      </c>
      <c r="W140" s="1597">
        <f t="shared" si="165"/>
        <v>0</v>
      </c>
      <c r="X140" s="1597">
        <f t="shared" si="165"/>
        <v>240.02999999999997</v>
      </c>
      <c r="Y140" s="1597">
        <f t="shared" si="165"/>
        <v>4887.2500000000009</v>
      </c>
      <c r="Z140" s="1597">
        <f t="shared" si="165"/>
        <v>4887.2500000000009</v>
      </c>
      <c r="AA140" s="1597">
        <f t="shared" si="165"/>
        <v>0</v>
      </c>
      <c r="AB140" s="1553"/>
      <c r="AC140" s="1554"/>
      <c r="AD140" s="1530">
        <f t="shared" si="100"/>
        <v>0</v>
      </c>
      <c r="AE140" s="1531">
        <f t="shared" si="101"/>
        <v>0</v>
      </c>
      <c r="AF140" s="1555"/>
    </row>
    <row r="141" spans="1:32" ht="15.6">
      <c r="A141" s="1557"/>
      <c r="B141" s="1570"/>
      <c r="C141" s="1558"/>
      <c r="D141" s="1571"/>
      <c r="E141" s="1559"/>
      <c r="F141" s="1549"/>
      <c r="G141" s="1547"/>
      <c r="H141" s="1547"/>
      <c r="I141" s="1547"/>
      <c r="J141" s="1550"/>
      <c r="K141" s="1551"/>
      <c r="L141" s="1551"/>
      <c r="M141" s="1551"/>
      <c r="N141" s="1551"/>
      <c r="O141" s="1547"/>
      <c r="P141" s="1552"/>
      <c r="Q141" s="1552"/>
      <c r="R141" s="1551"/>
      <c r="S141" s="1551"/>
      <c r="T141" s="1551"/>
      <c r="U141" s="1551"/>
      <c r="V141" s="1551"/>
      <c r="W141" s="1551"/>
      <c r="X141" s="1547"/>
      <c r="Y141" s="1547"/>
      <c r="Z141" s="1550"/>
      <c r="AA141" s="1547"/>
      <c r="AB141" s="1553"/>
      <c r="AC141" s="1554"/>
      <c r="AD141" s="1530">
        <f t="shared" ref="AD141:AD190" si="166">Y141-Z141-AA141</f>
        <v>0</v>
      </c>
      <c r="AE141" s="1531">
        <f t="shared" ref="AE141:AE190" si="167">((G141+H141+K141+M141+N141)-SUM(P141:W141))-Y141</f>
        <v>0</v>
      </c>
      <c r="AF141" s="1555"/>
    </row>
    <row r="142" spans="1:32" ht="15.6">
      <c r="A142" s="1557"/>
      <c r="B142" s="1570" t="s">
        <v>279</v>
      </c>
      <c r="C142" s="1558"/>
      <c r="D142" s="1571"/>
      <c r="E142" s="1559"/>
      <c r="F142" s="1549"/>
      <c r="G142" s="1547"/>
      <c r="H142" s="1547"/>
      <c r="I142" s="1547"/>
      <c r="J142" s="1550"/>
      <c r="K142" s="1551"/>
      <c r="L142" s="1551"/>
      <c r="M142" s="1551"/>
      <c r="N142" s="1551"/>
      <c r="O142" s="1547"/>
      <c r="P142" s="1552"/>
      <c r="Q142" s="1552"/>
      <c r="R142" s="1551"/>
      <c r="S142" s="1551"/>
      <c r="T142" s="1551"/>
      <c r="U142" s="1551"/>
      <c r="V142" s="1551"/>
      <c r="W142" s="1551"/>
      <c r="X142" s="1547"/>
      <c r="Y142" s="1547"/>
      <c r="Z142" s="1550"/>
      <c r="AA142" s="1547"/>
      <c r="AB142" s="1553"/>
      <c r="AC142" s="1554"/>
      <c r="AD142" s="1530">
        <f t="shared" si="166"/>
        <v>0</v>
      </c>
      <c r="AE142" s="1531">
        <f t="shared" si="167"/>
        <v>0</v>
      </c>
      <c r="AF142" s="1555"/>
    </row>
    <row r="143" spans="1:32" ht="15.6">
      <c r="A143" s="1557"/>
      <c r="B143" s="1573" t="s">
        <v>651</v>
      </c>
      <c r="C143" s="1558"/>
      <c r="D143" s="1571"/>
      <c r="E143" s="1559"/>
      <c r="F143" s="1549"/>
      <c r="G143" s="1547"/>
      <c r="H143" s="1547"/>
      <c r="I143" s="1547"/>
      <c r="J143" s="1550"/>
      <c r="K143" s="1551"/>
      <c r="L143" s="1551"/>
      <c r="M143" s="1551"/>
      <c r="N143" s="1551"/>
      <c r="O143" s="1547"/>
      <c r="P143" s="1552"/>
      <c r="Q143" s="1552"/>
      <c r="R143" s="1551"/>
      <c r="S143" s="1551"/>
      <c r="T143" s="1551"/>
      <c r="U143" s="1551"/>
      <c r="V143" s="1551"/>
      <c r="W143" s="1551"/>
      <c r="X143" s="1547"/>
      <c r="Y143" s="1547"/>
      <c r="Z143" s="1550"/>
      <c r="AA143" s="1547"/>
      <c r="AB143" s="1553"/>
      <c r="AC143" s="1554"/>
      <c r="AD143" s="1530">
        <f t="shared" si="166"/>
        <v>0</v>
      </c>
      <c r="AE143" s="1531">
        <f t="shared" si="167"/>
        <v>0</v>
      </c>
      <c r="AF143" s="1555"/>
    </row>
    <row r="144" spans="1:32" ht="15.6">
      <c r="A144" s="1557"/>
      <c r="B144" s="1556"/>
      <c r="C144" s="1534"/>
      <c r="D144" s="1535"/>
      <c r="E144" s="1536"/>
      <c r="F144" s="1537"/>
      <c r="G144" s="1535"/>
      <c r="H144" s="1535"/>
      <c r="I144" s="1535"/>
      <c r="J144" s="1538"/>
      <c r="K144" s="1534"/>
      <c r="L144" s="1534"/>
      <c r="M144" s="1534"/>
      <c r="N144" s="1534"/>
      <c r="O144" s="1535"/>
      <c r="P144" s="1566"/>
      <c r="Q144" s="1523"/>
      <c r="R144" s="1534"/>
      <c r="S144" s="1534"/>
      <c r="T144" s="1534"/>
      <c r="U144" s="1534"/>
      <c r="V144" s="1534"/>
      <c r="W144" s="1534"/>
      <c r="X144" s="1535"/>
      <c r="Y144" s="1535"/>
      <c r="Z144" s="1528"/>
      <c r="AA144" s="1529"/>
      <c r="AB144" s="1553"/>
      <c r="AC144" s="1554"/>
      <c r="AD144" s="1530">
        <f t="shared" si="166"/>
        <v>0</v>
      </c>
      <c r="AE144" s="1531">
        <f t="shared" si="167"/>
        <v>0</v>
      </c>
      <c r="AF144" s="1555"/>
    </row>
    <row r="145" spans="1:38" ht="15.6">
      <c r="A145" s="1533"/>
      <c r="B145" s="1570"/>
      <c r="C145" s="1558" t="s">
        <v>652</v>
      </c>
      <c r="D145" s="1571"/>
      <c r="E145" s="1559"/>
      <c r="F145" s="1549"/>
      <c r="G145" s="1597">
        <f>+G144</f>
        <v>0</v>
      </c>
      <c r="H145" s="1597">
        <f t="shared" ref="H145:Z145" si="168">+H144</f>
        <v>0</v>
      </c>
      <c r="I145" s="1597">
        <f t="shared" si="168"/>
        <v>0</v>
      </c>
      <c r="J145" s="1597">
        <f t="shared" si="168"/>
        <v>0</v>
      </c>
      <c r="K145" s="1597">
        <f t="shared" si="168"/>
        <v>0</v>
      </c>
      <c r="L145" s="1597">
        <f t="shared" si="168"/>
        <v>0</v>
      </c>
      <c r="M145" s="1597">
        <f t="shared" si="168"/>
        <v>0</v>
      </c>
      <c r="N145" s="1597">
        <f t="shared" si="168"/>
        <v>0</v>
      </c>
      <c r="O145" s="1597">
        <f t="shared" si="168"/>
        <v>0</v>
      </c>
      <c r="P145" s="1597">
        <f t="shared" si="168"/>
        <v>0</v>
      </c>
      <c r="Q145" s="1601">
        <f>+Q144</f>
        <v>0</v>
      </c>
      <c r="R145" s="1597">
        <f t="shared" si="168"/>
        <v>0</v>
      </c>
      <c r="S145" s="1597">
        <f t="shared" si="168"/>
        <v>0</v>
      </c>
      <c r="T145" s="1597">
        <f t="shared" si="168"/>
        <v>0</v>
      </c>
      <c r="U145" s="1597">
        <f t="shared" si="168"/>
        <v>0</v>
      </c>
      <c r="V145" s="1597">
        <f>+V144</f>
        <v>0</v>
      </c>
      <c r="W145" s="1597">
        <f t="shared" si="168"/>
        <v>0</v>
      </c>
      <c r="X145" s="1597">
        <f t="shared" si="168"/>
        <v>0</v>
      </c>
      <c r="Y145" s="1597">
        <f t="shared" si="168"/>
        <v>0</v>
      </c>
      <c r="Z145" s="1597">
        <f t="shared" si="168"/>
        <v>0</v>
      </c>
      <c r="AA145" s="1597">
        <f>+AA144</f>
        <v>0</v>
      </c>
      <c r="AB145" s="1553"/>
      <c r="AC145" s="1554"/>
      <c r="AD145" s="1530">
        <f t="shared" si="166"/>
        <v>0</v>
      </c>
      <c r="AE145" s="1531">
        <f t="shared" si="167"/>
        <v>0</v>
      </c>
      <c r="AF145" s="1555"/>
    </row>
    <row r="146" spans="1:38" ht="15.6">
      <c r="A146" s="1557"/>
      <c r="B146" s="1570"/>
      <c r="C146" s="1558"/>
      <c r="D146" s="1571"/>
      <c r="E146" s="1559"/>
      <c r="F146" s="1549"/>
      <c r="G146" s="1547"/>
      <c r="H146" s="1547"/>
      <c r="I146" s="1547"/>
      <c r="J146" s="1550"/>
      <c r="K146" s="1551"/>
      <c r="L146" s="1551"/>
      <c r="M146" s="1551"/>
      <c r="N146" s="1551"/>
      <c r="O146" s="1547"/>
      <c r="P146" s="1552"/>
      <c r="Q146" s="1552"/>
      <c r="R146" s="1551"/>
      <c r="S146" s="1551"/>
      <c r="T146" s="1551"/>
      <c r="U146" s="1551"/>
      <c r="V146" s="1551"/>
      <c r="W146" s="1551"/>
      <c r="X146" s="1547"/>
      <c r="Y146" s="1547"/>
      <c r="Z146" s="1550"/>
      <c r="AA146" s="1547"/>
      <c r="AB146" s="1553"/>
      <c r="AC146" s="1554"/>
      <c r="AD146" s="1530">
        <f t="shared" si="166"/>
        <v>0</v>
      </c>
      <c r="AE146" s="1531">
        <f t="shared" si="167"/>
        <v>0</v>
      </c>
      <c r="AF146" s="1555"/>
    </row>
    <row r="147" spans="1:38" s="1557" customFormat="1" ht="15.6">
      <c r="A147" s="1503"/>
      <c r="B147" s="1570" t="s">
        <v>543</v>
      </c>
      <c r="C147" s="1558"/>
      <c r="D147" s="1571"/>
      <c r="E147" s="1548"/>
      <c r="F147" s="1549"/>
      <c r="G147" s="1547"/>
      <c r="H147" s="1547"/>
      <c r="I147" s="1547"/>
      <c r="J147" s="1550"/>
      <c r="K147" s="1551"/>
      <c r="L147" s="1551"/>
      <c r="M147" s="1551"/>
      <c r="N147" s="1551"/>
      <c r="O147" s="1547"/>
      <c r="P147" s="1552"/>
      <c r="Q147" s="1552"/>
      <c r="R147" s="1551"/>
      <c r="S147" s="1551"/>
      <c r="T147" s="1551"/>
      <c r="U147" s="1551"/>
      <c r="V147" s="1551"/>
      <c r="W147" s="1551"/>
      <c r="X147" s="1547"/>
      <c r="Y147" s="1547"/>
      <c r="Z147" s="1550"/>
      <c r="AA147" s="1547"/>
      <c r="AB147" s="1553">
        <f>+Z147</f>
        <v>0</v>
      </c>
      <c r="AC147" s="1554">
        <f>+AA147-AB147</f>
        <v>0</v>
      </c>
      <c r="AD147" s="1530">
        <f t="shared" si="166"/>
        <v>0</v>
      </c>
      <c r="AE147" s="1531">
        <f t="shared" si="167"/>
        <v>0</v>
      </c>
      <c r="AF147" s="1555"/>
      <c r="AG147" s="1572"/>
      <c r="AH147" s="1572"/>
      <c r="AI147" s="1572"/>
      <c r="AJ147" s="1572"/>
      <c r="AK147" s="1572"/>
      <c r="AL147" s="1572"/>
    </row>
    <row r="148" spans="1:38" s="1557" customFormat="1" ht="15.6">
      <c r="A148" s="1503"/>
      <c r="B148" s="1573" t="s">
        <v>653</v>
      </c>
      <c r="C148" s="1558"/>
      <c r="D148" s="1571"/>
      <c r="E148" s="1548"/>
      <c r="F148" s="1549"/>
      <c r="G148" s="1547"/>
      <c r="H148" s="1547"/>
      <c r="I148" s="1547"/>
      <c r="J148" s="1550"/>
      <c r="K148" s="1551"/>
      <c r="L148" s="1551"/>
      <c r="M148" s="1551"/>
      <c r="N148" s="1551"/>
      <c r="O148" s="1547"/>
      <c r="P148" s="1552"/>
      <c r="Q148" s="1552"/>
      <c r="R148" s="1551"/>
      <c r="S148" s="1551"/>
      <c r="T148" s="1551"/>
      <c r="U148" s="1551"/>
      <c r="V148" s="1551"/>
      <c r="W148" s="1551"/>
      <c r="X148" s="1547"/>
      <c r="Y148" s="1547"/>
      <c r="Z148" s="1550"/>
      <c r="AA148" s="1547"/>
      <c r="AB148" s="1553"/>
      <c r="AC148" s="1554"/>
      <c r="AD148" s="1530">
        <f t="shared" si="166"/>
        <v>0</v>
      </c>
      <c r="AE148" s="1531">
        <f t="shared" si="167"/>
        <v>0</v>
      </c>
      <c r="AF148" s="1555"/>
      <c r="AG148" s="1572"/>
      <c r="AH148" s="1572"/>
      <c r="AI148" s="1572"/>
      <c r="AJ148" s="1572"/>
      <c r="AK148" s="1572"/>
      <c r="AL148" s="1572"/>
    </row>
    <row r="149" spans="1:38" s="1610" customFormat="1" ht="15.6">
      <c r="A149" s="1588"/>
      <c r="B149" s="1605"/>
      <c r="C149" s="1606"/>
      <c r="D149" s="1529"/>
      <c r="E149" s="1607"/>
      <c r="F149" s="1608"/>
      <c r="G149" s="1524"/>
      <c r="H149" s="1524"/>
      <c r="I149" s="1529"/>
      <c r="J149" s="1600"/>
      <c r="K149" s="1552"/>
      <c r="L149" s="1552"/>
      <c r="M149" s="1552"/>
      <c r="N149" s="1552"/>
      <c r="O149" s="1529"/>
      <c r="P149" s="1566"/>
      <c r="Q149" s="1552"/>
      <c r="R149" s="1552"/>
      <c r="S149" s="1552"/>
      <c r="T149" s="1552"/>
      <c r="U149" s="1552"/>
      <c r="V149" s="1552"/>
      <c r="W149" s="1552"/>
      <c r="X149" s="1529"/>
      <c r="Y149" s="1529"/>
      <c r="Z149" s="1528"/>
      <c r="AA149" s="1529"/>
      <c r="AB149" s="1589"/>
      <c r="AC149" s="1609"/>
      <c r="AD149" s="1530">
        <f t="shared" si="166"/>
        <v>0</v>
      </c>
      <c r="AE149" s="1531">
        <f t="shared" si="167"/>
        <v>0</v>
      </c>
      <c r="AF149" s="1555"/>
    </row>
    <row r="150" spans="1:38" s="1610" customFormat="1" ht="15.6">
      <c r="A150" s="1588"/>
      <c r="B150" s="1573" t="s">
        <v>545</v>
      </c>
      <c r="C150" s="1606"/>
      <c r="D150" s="1529"/>
      <c r="E150" s="1607"/>
      <c r="F150" s="1608"/>
      <c r="G150" s="1524"/>
      <c r="H150" s="1524"/>
      <c r="I150" s="1529"/>
      <c r="J150" s="1600"/>
      <c r="K150" s="1552"/>
      <c r="L150" s="1552"/>
      <c r="M150" s="1552"/>
      <c r="N150" s="1552"/>
      <c r="O150" s="1529"/>
      <c r="P150" s="1552"/>
      <c r="Q150" s="1552"/>
      <c r="R150" s="1552"/>
      <c r="S150" s="1552"/>
      <c r="T150" s="1552"/>
      <c r="U150" s="1552"/>
      <c r="V150" s="1552"/>
      <c r="W150" s="1552"/>
      <c r="X150" s="1529"/>
      <c r="Y150" s="1529"/>
      <c r="Z150" s="1539"/>
      <c r="AA150" s="1529"/>
      <c r="AB150" s="1589"/>
      <c r="AC150" s="1609"/>
      <c r="AD150" s="1530">
        <f t="shared" si="166"/>
        <v>0</v>
      </c>
      <c r="AE150" s="1531">
        <f t="shared" si="167"/>
        <v>0</v>
      </c>
      <c r="AF150" s="1555"/>
    </row>
    <row r="151" spans="1:38" s="1615" customFormat="1" ht="14.1" customHeight="1">
      <c r="A151" s="1521"/>
      <c r="B151" s="1611"/>
      <c r="C151" s="1606"/>
      <c r="D151" s="1529"/>
      <c r="E151" s="1607"/>
      <c r="F151" s="1608"/>
      <c r="G151" s="1524"/>
      <c r="H151" s="1524"/>
      <c r="I151" s="1529"/>
      <c r="J151" s="1600"/>
      <c r="K151" s="1552"/>
      <c r="L151" s="1552"/>
      <c r="M151" s="1552"/>
      <c r="N151" s="1552"/>
      <c r="O151" s="1529"/>
      <c r="P151" s="1566"/>
      <c r="Q151" s="1552"/>
      <c r="R151" s="1552"/>
      <c r="S151" s="1552"/>
      <c r="T151" s="1552"/>
      <c r="U151" s="1552"/>
      <c r="V151" s="1552"/>
      <c r="W151" s="1552"/>
      <c r="X151" s="1529"/>
      <c r="Y151" s="1529"/>
      <c r="Z151" s="1528"/>
      <c r="AA151" s="1529"/>
      <c r="AB151" s="1612"/>
      <c r="AC151" s="1613"/>
      <c r="AD151" s="1530">
        <f t="shared" si="166"/>
        <v>0</v>
      </c>
      <c r="AE151" s="1531">
        <f t="shared" si="167"/>
        <v>0</v>
      </c>
      <c r="AF151" s="1614"/>
      <c r="AG151" s="1611"/>
      <c r="AH151" s="1611"/>
      <c r="AI151" s="1611"/>
      <c r="AJ151" s="1611"/>
      <c r="AK151" s="1611"/>
      <c r="AL151" s="1611"/>
    </row>
    <row r="152" spans="1:38" ht="15.6">
      <c r="A152" s="5"/>
      <c r="B152" s="5"/>
      <c r="C152" s="5" t="s">
        <v>654</v>
      </c>
      <c r="D152" s="1571"/>
      <c r="E152" s="1557"/>
      <c r="F152" s="1549"/>
      <c r="G152" s="1597">
        <f t="shared" ref="G152:AA152" si="169">SUM(G149:G151)</f>
        <v>0</v>
      </c>
      <c r="H152" s="1597">
        <f t="shared" si="169"/>
        <v>0</v>
      </c>
      <c r="I152" s="1597">
        <f t="shared" si="169"/>
        <v>0</v>
      </c>
      <c r="J152" s="1597">
        <f t="shared" si="169"/>
        <v>0</v>
      </c>
      <c r="K152" s="1597">
        <f t="shared" si="169"/>
        <v>0</v>
      </c>
      <c r="L152" s="1597">
        <f t="shared" si="169"/>
        <v>0</v>
      </c>
      <c r="M152" s="1597">
        <f t="shared" si="169"/>
        <v>0</v>
      </c>
      <c r="N152" s="1597">
        <f t="shared" si="169"/>
        <v>0</v>
      </c>
      <c r="O152" s="1597">
        <f t="shared" si="169"/>
        <v>0</v>
      </c>
      <c r="P152" s="1597">
        <f t="shared" si="169"/>
        <v>0</v>
      </c>
      <c r="Q152" s="1601">
        <f t="shared" si="169"/>
        <v>0</v>
      </c>
      <c r="R152" s="1597">
        <f t="shared" si="169"/>
        <v>0</v>
      </c>
      <c r="S152" s="1597">
        <f t="shared" si="169"/>
        <v>0</v>
      </c>
      <c r="T152" s="1597">
        <f t="shared" si="169"/>
        <v>0</v>
      </c>
      <c r="U152" s="1597">
        <f t="shared" si="169"/>
        <v>0</v>
      </c>
      <c r="V152" s="1597">
        <f t="shared" si="169"/>
        <v>0</v>
      </c>
      <c r="W152" s="1597">
        <f t="shared" si="169"/>
        <v>0</v>
      </c>
      <c r="X152" s="1597">
        <f t="shared" si="169"/>
        <v>0</v>
      </c>
      <c r="Y152" s="1597">
        <f t="shared" si="169"/>
        <v>0</v>
      </c>
      <c r="Z152" s="1597">
        <f t="shared" si="169"/>
        <v>0</v>
      </c>
      <c r="AA152" s="1597">
        <f t="shared" si="169"/>
        <v>0</v>
      </c>
      <c r="AB152" s="1597">
        <f>SUM(AB149:AB150)</f>
        <v>0</v>
      </c>
      <c r="AC152" s="1597">
        <f>SUM(AC149:AC150)</f>
        <v>0</v>
      </c>
      <c r="AD152" s="1530">
        <f t="shared" si="166"/>
        <v>0</v>
      </c>
      <c r="AE152" s="1531">
        <f t="shared" si="167"/>
        <v>0</v>
      </c>
      <c r="AF152" s="1555"/>
    </row>
    <row r="153" spans="1:38" ht="14.1" customHeight="1">
      <c r="A153" s="1557"/>
      <c r="B153" s="1570"/>
      <c r="C153" s="1558"/>
      <c r="D153" s="1571"/>
      <c r="E153" s="1559"/>
      <c r="F153" s="1549"/>
      <c r="G153" s="1547"/>
      <c r="H153" s="1547"/>
      <c r="I153" s="1547"/>
      <c r="J153" s="1550"/>
      <c r="K153" s="1551"/>
      <c r="L153" s="1551"/>
      <c r="M153" s="1551"/>
      <c r="N153" s="1551"/>
      <c r="O153" s="1547"/>
      <c r="P153" s="1552"/>
      <c r="Q153" s="1552"/>
      <c r="R153" s="1551"/>
      <c r="S153" s="1551"/>
      <c r="T153" s="1551"/>
      <c r="U153" s="1551"/>
      <c r="V153" s="1551"/>
      <c r="W153" s="1551"/>
      <c r="X153" s="1547"/>
      <c r="Y153" s="1547"/>
      <c r="Z153" s="1550"/>
      <c r="AA153" s="1547"/>
      <c r="AB153" s="1553">
        <f t="shared" ref="AB153:AB167" si="170">+Z153</f>
        <v>0</v>
      </c>
      <c r="AC153" s="1554">
        <f t="shared" ref="AC153:AC167" si="171">+AA153-AB153</f>
        <v>0</v>
      </c>
      <c r="AD153" s="1530">
        <f t="shared" si="166"/>
        <v>0</v>
      </c>
      <c r="AE153" s="1531">
        <f t="shared" si="167"/>
        <v>0</v>
      </c>
      <c r="AF153" s="1555"/>
    </row>
    <row r="154" spans="1:38" ht="14.1" customHeight="1">
      <c r="A154" s="1557"/>
      <c r="B154" s="1570"/>
      <c r="C154" s="1558"/>
      <c r="D154" s="1571"/>
      <c r="E154" s="1559"/>
      <c r="F154" s="1549"/>
      <c r="G154" s="1547"/>
      <c r="H154" s="1547"/>
      <c r="I154" s="1547"/>
      <c r="J154" s="1550"/>
      <c r="K154" s="1551"/>
      <c r="L154" s="1551"/>
      <c r="M154" s="1551"/>
      <c r="N154" s="1551"/>
      <c r="O154" s="1547"/>
      <c r="P154" s="1552"/>
      <c r="Q154" s="1552"/>
      <c r="R154" s="1551"/>
      <c r="S154" s="1551"/>
      <c r="T154" s="1551"/>
      <c r="U154" s="1551"/>
      <c r="V154" s="1551"/>
      <c r="W154" s="1551"/>
      <c r="X154" s="1547"/>
      <c r="Y154" s="1547"/>
      <c r="Z154" s="1550"/>
      <c r="AA154" s="1547"/>
      <c r="AB154" s="1553"/>
      <c r="AC154" s="1554"/>
      <c r="AD154" s="1530">
        <f t="shared" si="166"/>
        <v>0</v>
      </c>
      <c r="AE154" s="1531">
        <f t="shared" si="167"/>
        <v>0</v>
      </c>
      <c r="AF154" s="1555"/>
    </row>
    <row r="155" spans="1:38" ht="14.1" customHeight="1">
      <c r="A155" s="1557"/>
      <c r="B155" s="1570" t="s">
        <v>189</v>
      </c>
      <c r="C155" s="1558"/>
      <c r="D155" s="1571"/>
      <c r="E155" s="1559"/>
      <c r="F155" s="1549"/>
      <c r="G155" s="1547"/>
      <c r="H155" s="1547"/>
      <c r="I155" s="1547"/>
      <c r="J155" s="1550"/>
      <c r="K155" s="1551"/>
      <c r="L155" s="1551"/>
      <c r="M155" s="1551"/>
      <c r="N155" s="1551"/>
      <c r="O155" s="1547"/>
      <c r="P155" s="1552"/>
      <c r="Q155" s="1552"/>
      <c r="R155" s="1551"/>
      <c r="S155" s="1551"/>
      <c r="T155" s="1551"/>
      <c r="U155" s="1551"/>
      <c r="V155" s="1551"/>
      <c r="W155" s="1551"/>
      <c r="X155" s="1547"/>
      <c r="Y155" s="1547"/>
      <c r="Z155" s="1550"/>
      <c r="AA155" s="1547"/>
      <c r="AB155" s="1553"/>
      <c r="AC155" s="1554"/>
      <c r="AD155" s="1530">
        <f t="shared" si="166"/>
        <v>0</v>
      </c>
      <c r="AE155" s="1531">
        <f t="shared" si="167"/>
        <v>0</v>
      </c>
      <c r="AF155" s="1555"/>
    </row>
    <row r="156" spans="1:38" ht="14.1" customHeight="1">
      <c r="A156" s="1557"/>
      <c r="B156" s="1573" t="s">
        <v>653</v>
      </c>
      <c r="C156" s="1558"/>
      <c r="D156" s="1571"/>
      <c r="E156" s="1559"/>
      <c r="F156" s="1549"/>
      <c r="G156" s="1547"/>
      <c r="H156" s="1547"/>
      <c r="I156" s="1547"/>
      <c r="J156" s="1550"/>
      <c r="K156" s="1551"/>
      <c r="L156" s="1551"/>
      <c r="M156" s="1551"/>
      <c r="N156" s="1551"/>
      <c r="O156" s="1547"/>
      <c r="P156" s="1552"/>
      <c r="Q156" s="1552"/>
      <c r="R156" s="1551"/>
      <c r="S156" s="1551"/>
      <c r="T156" s="1551"/>
      <c r="U156" s="1551"/>
      <c r="V156" s="1551"/>
      <c r="W156" s="1551"/>
      <c r="X156" s="1547"/>
      <c r="Y156" s="1547"/>
      <c r="Z156" s="1550"/>
      <c r="AA156" s="1547"/>
      <c r="AB156" s="1553"/>
      <c r="AC156" s="1554"/>
      <c r="AD156" s="1530">
        <f t="shared" si="166"/>
        <v>0</v>
      </c>
      <c r="AE156" s="1531">
        <f t="shared" si="167"/>
        <v>0</v>
      </c>
      <c r="AF156" s="1555"/>
    </row>
    <row r="157" spans="1:38" s="1615" customFormat="1" ht="14.1" customHeight="1">
      <c r="A157" s="1521"/>
      <c r="B157" s="1611"/>
      <c r="C157" s="1616"/>
      <c r="D157" s="1617"/>
      <c r="E157" s="1618"/>
      <c r="F157" s="1619"/>
      <c r="G157" s="1617"/>
      <c r="H157" s="1617"/>
      <c r="I157" s="1617"/>
      <c r="J157" s="1620"/>
      <c r="K157" s="1616"/>
      <c r="L157" s="1616"/>
      <c r="M157" s="1616"/>
      <c r="N157" s="1616"/>
      <c r="O157" s="1617"/>
      <c r="P157" s="1566"/>
      <c r="Q157" s="1616"/>
      <c r="R157" s="1616"/>
      <c r="S157" s="1616"/>
      <c r="T157" s="1616"/>
      <c r="U157" s="1616"/>
      <c r="V157" s="1616"/>
      <c r="W157" s="1616"/>
      <c r="X157" s="1617"/>
      <c r="Y157" s="1617"/>
      <c r="Z157" s="1528"/>
      <c r="AA157" s="1529"/>
      <c r="AB157" s="1612"/>
      <c r="AC157" s="1613"/>
      <c r="AD157" s="1530">
        <f t="shared" si="166"/>
        <v>0</v>
      </c>
      <c r="AE157" s="1531">
        <f t="shared" si="167"/>
        <v>0</v>
      </c>
      <c r="AF157" s="1614"/>
      <c r="AG157" s="1611"/>
      <c r="AH157" s="1611"/>
      <c r="AI157" s="1611"/>
      <c r="AJ157" s="1611"/>
      <c r="AK157" s="1611"/>
      <c r="AL157" s="1611"/>
    </row>
    <row r="158" spans="1:38" ht="15.6">
      <c r="A158" s="5"/>
      <c r="B158" s="5"/>
      <c r="C158" s="5"/>
      <c r="D158" s="1571"/>
      <c r="E158" s="1557"/>
      <c r="F158" s="1549"/>
      <c r="G158" s="1597">
        <f>+G157</f>
        <v>0</v>
      </c>
      <c r="H158" s="1597">
        <f t="shared" ref="H158:AA158" si="172">+H157</f>
        <v>0</v>
      </c>
      <c r="I158" s="1597">
        <f t="shared" si="172"/>
        <v>0</v>
      </c>
      <c r="J158" s="1597">
        <f t="shared" si="172"/>
        <v>0</v>
      </c>
      <c r="K158" s="1597">
        <f t="shared" si="172"/>
        <v>0</v>
      </c>
      <c r="L158" s="1597">
        <f t="shared" si="172"/>
        <v>0</v>
      </c>
      <c r="M158" s="1597">
        <f t="shared" si="172"/>
        <v>0</v>
      </c>
      <c r="N158" s="1597">
        <f t="shared" si="172"/>
        <v>0</v>
      </c>
      <c r="O158" s="1597">
        <f t="shared" si="172"/>
        <v>0</v>
      </c>
      <c r="P158" s="1597">
        <f t="shared" si="172"/>
        <v>0</v>
      </c>
      <c r="Q158" s="1601">
        <f>+Q157</f>
        <v>0</v>
      </c>
      <c r="R158" s="1597">
        <f t="shared" si="172"/>
        <v>0</v>
      </c>
      <c r="S158" s="1597">
        <f t="shared" si="172"/>
        <v>0</v>
      </c>
      <c r="T158" s="1597">
        <f t="shared" si="172"/>
        <v>0</v>
      </c>
      <c r="U158" s="1597">
        <f t="shared" si="172"/>
        <v>0</v>
      </c>
      <c r="V158" s="1597">
        <f>+V157</f>
        <v>0</v>
      </c>
      <c r="W158" s="1597">
        <f t="shared" si="172"/>
        <v>0</v>
      </c>
      <c r="X158" s="1597">
        <f t="shared" si="172"/>
        <v>0</v>
      </c>
      <c r="Y158" s="1597">
        <f t="shared" si="172"/>
        <v>0</v>
      </c>
      <c r="Z158" s="1597">
        <f t="shared" si="172"/>
        <v>0</v>
      </c>
      <c r="AA158" s="1597">
        <f t="shared" si="172"/>
        <v>0</v>
      </c>
      <c r="AB158" s="1597"/>
      <c r="AC158" s="1597"/>
      <c r="AD158" s="1530">
        <f t="shared" si="166"/>
        <v>0</v>
      </c>
      <c r="AE158" s="1531">
        <f t="shared" si="167"/>
        <v>0</v>
      </c>
      <c r="AF158" s="1555"/>
    </row>
    <row r="159" spans="1:38" ht="14.1" customHeight="1">
      <c r="A159" s="1557"/>
      <c r="B159" s="1573" t="s">
        <v>655</v>
      </c>
      <c r="C159" s="1558"/>
      <c r="D159" s="1571"/>
      <c r="E159" s="1559"/>
      <c r="F159" s="1549"/>
      <c r="G159" s="1547"/>
      <c r="H159" s="1547"/>
      <c r="I159" s="1547"/>
      <c r="J159" s="1550"/>
      <c r="K159" s="1551"/>
      <c r="L159" s="1551"/>
      <c r="M159" s="1551"/>
      <c r="N159" s="1551"/>
      <c r="O159" s="1547"/>
      <c r="P159" s="1552"/>
      <c r="Q159" s="1552"/>
      <c r="R159" s="1551"/>
      <c r="S159" s="1551"/>
      <c r="T159" s="1551"/>
      <c r="U159" s="1551"/>
      <c r="V159" s="1551"/>
      <c r="W159" s="1551"/>
      <c r="X159" s="1547"/>
      <c r="Y159" s="1547"/>
      <c r="Z159" s="1550"/>
      <c r="AA159" s="1547"/>
      <c r="AB159" s="1553"/>
      <c r="AC159" s="1554"/>
      <c r="AD159" s="1530">
        <f t="shared" si="166"/>
        <v>0</v>
      </c>
      <c r="AE159" s="1531">
        <f t="shared" si="167"/>
        <v>0</v>
      </c>
      <c r="AF159" s="1555"/>
    </row>
    <row r="160" spans="1:38" ht="14.1" customHeight="1">
      <c r="A160" s="1557"/>
      <c r="B160" s="1556"/>
      <c r="C160" s="1616"/>
      <c r="D160" s="1617"/>
      <c r="E160" s="1618"/>
      <c r="F160" s="1619"/>
      <c r="G160" s="1617"/>
      <c r="H160" s="1617"/>
      <c r="I160" s="1617"/>
      <c r="J160" s="1620"/>
      <c r="K160" s="1616"/>
      <c r="L160" s="1616"/>
      <c r="M160" s="1616"/>
      <c r="N160" s="1616"/>
      <c r="O160" s="1617"/>
      <c r="P160" s="1566"/>
      <c r="Q160" s="1616"/>
      <c r="R160" s="1616"/>
      <c r="S160" s="1616"/>
      <c r="T160" s="1616"/>
      <c r="U160" s="1616"/>
      <c r="V160" s="1616"/>
      <c r="W160" s="1616"/>
      <c r="X160" s="1617"/>
      <c r="Y160" s="1617"/>
      <c r="Z160" s="1528"/>
      <c r="AA160" s="1529"/>
      <c r="AB160" s="1553"/>
      <c r="AC160" s="1554"/>
      <c r="AD160" s="1530">
        <f t="shared" si="166"/>
        <v>0</v>
      </c>
      <c r="AE160" s="1531">
        <f t="shared" si="167"/>
        <v>0</v>
      </c>
      <c r="AF160" s="1555"/>
    </row>
    <row r="161" spans="1:32" ht="16.2" customHeight="1">
      <c r="A161" s="5"/>
      <c r="B161" s="5"/>
      <c r="C161" s="5"/>
      <c r="D161" s="1571"/>
      <c r="E161" s="1557"/>
      <c r="F161" s="1549"/>
      <c r="G161" s="1597">
        <f t="shared" ref="G161:AA161" si="173">SUM(G160:G160)</f>
        <v>0</v>
      </c>
      <c r="H161" s="1597">
        <f t="shared" si="173"/>
        <v>0</v>
      </c>
      <c r="I161" s="1597">
        <f t="shared" si="173"/>
        <v>0</v>
      </c>
      <c r="J161" s="1597">
        <f t="shared" si="173"/>
        <v>0</v>
      </c>
      <c r="K161" s="1597">
        <f t="shared" si="173"/>
        <v>0</v>
      </c>
      <c r="L161" s="1597">
        <f t="shared" si="173"/>
        <v>0</v>
      </c>
      <c r="M161" s="1597">
        <f t="shared" si="173"/>
        <v>0</v>
      </c>
      <c r="N161" s="1597">
        <f t="shared" si="173"/>
        <v>0</v>
      </c>
      <c r="O161" s="1597">
        <f t="shared" si="173"/>
        <v>0</v>
      </c>
      <c r="P161" s="1597">
        <f t="shared" si="173"/>
        <v>0</v>
      </c>
      <c r="Q161" s="1601">
        <f t="shared" si="173"/>
        <v>0</v>
      </c>
      <c r="R161" s="1597">
        <f t="shared" si="173"/>
        <v>0</v>
      </c>
      <c r="S161" s="1597">
        <f t="shared" si="173"/>
        <v>0</v>
      </c>
      <c r="T161" s="1597">
        <f t="shared" si="173"/>
        <v>0</v>
      </c>
      <c r="U161" s="1597">
        <f t="shared" si="173"/>
        <v>0</v>
      </c>
      <c r="V161" s="1597">
        <f t="shared" si="173"/>
        <v>0</v>
      </c>
      <c r="W161" s="1597">
        <f t="shared" si="173"/>
        <v>0</v>
      </c>
      <c r="X161" s="1597">
        <f t="shared" si="173"/>
        <v>0</v>
      </c>
      <c r="Y161" s="1597">
        <f t="shared" si="173"/>
        <v>0</v>
      </c>
      <c r="Z161" s="1597">
        <f t="shared" si="173"/>
        <v>0</v>
      </c>
      <c r="AA161" s="1597">
        <f t="shared" si="173"/>
        <v>0</v>
      </c>
      <c r="AB161" s="1597"/>
      <c r="AC161" s="1597"/>
      <c r="AD161" s="1530">
        <f t="shared" si="166"/>
        <v>0</v>
      </c>
      <c r="AE161" s="1531">
        <f t="shared" si="167"/>
        <v>0</v>
      </c>
      <c r="AF161" s="1555"/>
    </row>
    <row r="162" spans="1:32" ht="16.2" customHeight="1">
      <c r="A162" s="5"/>
      <c r="B162" s="5"/>
      <c r="C162" s="5"/>
      <c r="D162" s="1571"/>
      <c r="E162" s="1557"/>
      <c r="F162" s="1549"/>
      <c r="G162" s="1547"/>
      <c r="H162" s="1547"/>
      <c r="I162" s="1547"/>
      <c r="J162" s="1547"/>
      <c r="K162" s="1547"/>
      <c r="L162" s="1547"/>
      <c r="M162" s="1547"/>
      <c r="N162" s="1547"/>
      <c r="O162" s="1547"/>
      <c r="P162" s="1547"/>
      <c r="Q162" s="1529"/>
      <c r="R162" s="1547"/>
      <c r="S162" s="1547"/>
      <c r="T162" s="1547"/>
      <c r="U162" s="1547"/>
      <c r="V162" s="1547"/>
      <c r="W162" s="1547"/>
      <c r="X162" s="1547"/>
      <c r="Y162" s="1547"/>
      <c r="Z162" s="1547"/>
      <c r="AA162" s="1547"/>
      <c r="AB162" s="1547"/>
      <c r="AC162" s="1547"/>
      <c r="AD162" s="1530"/>
      <c r="AE162" s="1531"/>
      <c r="AF162" s="1555"/>
    </row>
    <row r="163" spans="1:32" ht="16.2" customHeight="1">
      <c r="A163" s="5"/>
      <c r="B163" s="1570" t="s">
        <v>264</v>
      </c>
      <c r="C163" s="5"/>
      <c r="D163" s="1571"/>
      <c r="E163" s="1557"/>
      <c r="F163" s="1549"/>
      <c r="G163" s="1547"/>
      <c r="H163" s="1547"/>
      <c r="I163" s="1547"/>
      <c r="J163" s="1547"/>
      <c r="K163" s="1547"/>
      <c r="L163" s="1547"/>
      <c r="M163" s="1547"/>
      <c r="N163" s="1547"/>
      <c r="O163" s="1547"/>
      <c r="P163" s="1547"/>
      <c r="Q163" s="1529"/>
      <c r="R163" s="1547"/>
      <c r="S163" s="1547"/>
      <c r="T163" s="1547"/>
      <c r="U163" s="1547"/>
      <c r="V163" s="1547"/>
      <c r="W163" s="1547"/>
      <c r="X163" s="1547"/>
      <c r="Y163" s="1547"/>
      <c r="Z163" s="1547"/>
      <c r="AA163" s="1547"/>
      <c r="AB163" s="1547"/>
      <c r="AC163" s="1547"/>
      <c r="AD163" s="1530"/>
      <c r="AE163" s="1531"/>
      <c r="AF163" s="1555"/>
    </row>
    <row r="164" spans="1:32" ht="16.2" customHeight="1">
      <c r="A164" s="5"/>
      <c r="B164" s="1573" t="s">
        <v>400</v>
      </c>
      <c r="C164" s="5"/>
      <c r="D164" s="1571"/>
      <c r="E164" s="1557"/>
      <c r="F164" s="1549"/>
      <c r="G164" s="1547"/>
      <c r="H164" s="1547"/>
      <c r="I164" s="1547"/>
      <c r="J164" s="1547"/>
      <c r="K164" s="1547"/>
      <c r="L164" s="1547"/>
      <c r="M164" s="1547"/>
      <c r="N164" s="1547"/>
      <c r="O164" s="1547"/>
      <c r="P164" s="1547"/>
      <c r="Q164" s="1529"/>
      <c r="R164" s="1547"/>
      <c r="S164" s="1547"/>
      <c r="T164" s="1547"/>
      <c r="U164" s="1547"/>
      <c r="V164" s="1547"/>
      <c r="W164" s="1547"/>
      <c r="X164" s="1547"/>
      <c r="Y164" s="1547"/>
      <c r="Z164" s="1547"/>
      <c r="AA164" s="1547"/>
      <c r="AB164" s="1547"/>
      <c r="AC164" s="1547"/>
      <c r="AD164" s="1530"/>
      <c r="AE164" s="1531"/>
      <c r="AF164" s="1555"/>
    </row>
    <row r="165" spans="1:32" ht="16.2" customHeight="1">
      <c r="A165" s="5">
        <v>34</v>
      </c>
      <c r="B165" s="1572" t="str">
        <f>+distribucion!C162</f>
        <v>Estrada Bouscayrol Pamela</v>
      </c>
      <c r="C165" s="1534" t="str">
        <f>VLOOKUP(B165,distribucion!C$9:FL$331,2,0)</f>
        <v>Asistente de Mercadeo</v>
      </c>
      <c r="D165" s="1535">
        <f t="shared" ref="D165" si="174">G165+K165+M165</f>
        <v>2875</v>
      </c>
      <c r="E165" s="1536">
        <f>VLOOKUP(B165,distribucion!C$9:FL$331,7,0)</f>
        <v>15</v>
      </c>
      <c r="F165" s="1537">
        <f>VLOOKUP(B165,distribucion!$C$9:$DR$393,14,0)</f>
        <v>0</v>
      </c>
      <c r="G165" s="1535">
        <f>ROUND((VLOOKUP(B165,distribucion!C$9:EJ$331,94,0)),2)</f>
        <v>2875</v>
      </c>
      <c r="H165" s="1535">
        <f>ROUND((VLOOKUP(B165,distribucion!C$9:EJ$331,95,0)),2)</f>
        <v>125</v>
      </c>
      <c r="I165" s="1535">
        <f t="shared" ref="I165" si="175">G165+H165</f>
        <v>3000</v>
      </c>
      <c r="J165" s="1538">
        <f>VLOOKUP(B165,distribucion!C$9:EJ$331,96,0)</f>
        <v>0</v>
      </c>
      <c r="K165" s="1534">
        <f>ROUND((VLOOKUP(B165,distribucion!C$9:EJ$331,97,0)),2)</f>
        <v>0</v>
      </c>
      <c r="L165" s="1534">
        <f>VLOOKUP(B165,distribucion!C$9:EJ$331,98,0)</f>
        <v>0</v>
      </c>
      <c r="M165" s="1534">
        <f>ROUND((VLOOKUP(B165,distribucion!C$9:EJ$331,99,0)),2)</f>
        <v>0</v>
      </c>
      <c r="N165" s="1534">
        <f>ROUND((VLOOKUP(B165,distribucion!C$9:EJ$331,100,0)),2)</f>
        <v>0</v>
      </c>
      <c r="O165" s="1535">
        <f>SUM(I165:N165)-J165-L165</f>
        <v>3000</v>
      </c>
      <c r="P165" s="1523">
        <f t="shared" ref="P165" si="176">ROUND(((G165+K165+M165+N165)*0.0483),2)</f>
        <v>138.86000000000001</v>
      </c>
      <c r="Q165" s="1523">
        <f>ROUND((VLOOKUP(B165,distribucion!C$8:FL$331,151,0)),2)</f>
        <v>43.06</v>
      </c>
      <c r="R165" s="1534">
        <f>ROUND((VLOOKUP(B165,distribucion!C$9:FL$331,152,0)),2)</f>
        <v>0</v>
      </c>
      <c r="S165" s="1534">
        <f>ROUND((VLOOKUP(B165,distribucion!C$9:FL$331,153,0)),2)</f>
        <v>0</v>
      </c>
      <c r="T165" s="1534">
        <f>ROUND((VLOOKUP(B165,distribucion!$C$4:$FF$336,159,0)),2)</f>
        <v>0</v>
      </c>
      <c r="U165" s="1534">
        <f>ROUND((VLOOKUP(B165,distribucion!$C$5:$FF$337,158,0)),2)</f>
        <v>0</v>
      </c>
      <c r="V165" s="1534">
        <f>ROUND((VLOOKUP(B165,distribucion!$C$7:$FF$342,154,0)),2)</f>
        <v>0</v>
      </c>
      <c r="W165" s="1534">
        <f>ROUND((VLOOKUP(B165,distribucion!C$9:FL$331,160,0)),2)</f>
        <v>0</v>
      </c>
      <c r="X165" s="1535">
        <f>SUM(P165:W165)</f>
        <v>181.92000000000002</v>
      </c>
      <c r="Y165" s="1535">
        <f>O165-X165</f>
        <v>2818.08</v>
      </c>
      <c r="Z165" s="1528">
        <f t="shared" ref="Z165:Z166" si="177">+Y165</f>
        <v>2818.08</v>
      </c>
      <c r="AA165" s="1529">
        <v>0</v>
      </c>
      <c r="AB165" s="1553"/>
      <c r="AC165" s="1554"/>
      <c r="AD165" s="1530">
        <f t="shared" ref="AD165" si="178">Y165-Z165-AA165</f>
        <v>0</v>
      </c>
      <c r="AE165" s="1531">
        <f t="shared" ref="AE165" si="179">((G165+H165+K165+M165+N165)-SUM(P165:W165))-Y165</f>
        <v>0</v>
      </c>
      <c r="AF165" s="1555"/>
    </row>
    <row r="166" spans="1:32" ht="16.2" customHeight="1">
      <c r="A166" s="5">
        <v>35</v>
      </c>
      <c r="B166" s="1572" t="str">
        <f>+distribucion!C163</f>
        <v>Estrada Bouscayrol Jose Pablo</v>
      </c>
      <c r="C166" s="1534" t="str">
        <f>VLOOKUP(B166,distribucion!C$9:FL$331,2,0)</f>
        <v>Asistente de Mercadeo</v>
      </c>
      <c r="D166" s="1535">
        <f t="shared" ref="D166" si="180">G166+K166+M166</f>
        <v>4875</v>
      </c>
      <c r="E166" s="1536">
        <f>VLOOKUP(B166,distribucion!C$9:FL$331,7,0)</f>
        <v>15</v>
      </c>
      <c r="F166" s="1537">
        <f>VLOOKUP(B166,distribucion!$C$9:$DR$393,14,0)</f>
        <v>0</v>
      </c>
      <c r="G166" s="1535">
        <f>ROUND((VLOOKUP(B166,distribucion!C$9:EJ$331,94,0)),2)</f>
        <v>4875</v>
      </c>
      <c r="H166" s="1535">
        <f>ROUND((VLOOKUP(B166,distribucion!C$9:EJ$331,95,0)),2)</f>
        <v>2125</v>
      </c>
      <c r="I166" s="1535">
        <f t="shared" ref="I166" si="181">G166+H166</f>
        <v>7000</v>
      </c>
      <c r="J166" s="1538">
        <f>VLOOKUP(B166,distribucion!C$9:EJ$331,96,0)</f>
        <v>0</v>
      </c>
      <c r="K166" s="1534">
        <f>ROUND((VLOOKUP(B166,distribucion!C$9:EJ$331,97,0)),2)</f>
        <v>0</v>
      </c>
      <c r="L166" s="1534">
        <f>VLOOKUP(B166,distribucion!C$9:EJ$331,98,0)</f>
        <v>0</v>
      </c>
      <c r="M166" s="1534">
        <f>ROUND((VLOOKUP(B166,distribucion!C$9:EJ$331,99,0)),2)</f>
        <v>0</v>
      </c>
      <c r="N166" s="1534">
        <f>ROUND((VLOOKUP(B166,distribucion!C$9:EJ$331,100,0)),2)</f>
        <v>0</v>
      </c>
      <c r="O166" s="1535">
        <f>SUM(I166:N166)-J166-L166</f>
        <v>7000</v>
      </c>
      <c r="P166" s="1523">
        <f t="shared" ref="P166" si="182">ROUND(((G166+K166+M166+N166)*0.0483),2)</f>
        <v>235.46</v>
      </c>
      <c r="Q166" s="1523">
        <f>ROUND((VLOOKUP(B166,distribucion!C$8:FL$331,151,0)),2)</f>
        <v>246.97</v>
      </c>
      <c r="R166" s="1534">
        <f>ROUND((VLOOKUP(B166,distribucion!C$9:FL$331,152,0)),2)</f>
        <v>0</v>
      </c>
      <c r="S166" s="1534">
        <f>ROUND((VLOOKUP(B166,distribucion!C$9:FL$331,153,0)),2)</f>
        <v>0</v>
      </c>
      <c r="T166" s="1534">
        <f>ROUND((VLOOKUP(B166,distribucion!$C$4:$FF$336,159,0)),2)</f>
        <v>0</v>
      </c>
      <c r="U166" s="1534">
        <f>ROUND((VLOOKUP(B166,distribucion!$C$5:$FF$337,158,0)),2)</f>
        <v>0</v>
      </c>
      <c r="V166" s="1534">
        <f>ROUND((VLOOKUP(B166,distribucion!$C$7:$FF$342,154,0)),2)</f>
        <v>0</v>
      </c>
      <c r="W166" s="1534">
        <f>ROUND((VLOOKUP(B166,distribucion!C$9:FL$331,160,0)),2)</f>
        <v>0</v>
      </c>
      <c r="X166" s="1535">
        <f>SUM(P166:W166)</f>
        <v>482.43</v>
      </c>
      <c r="Y166" s="1535">
        <f>O166-X166</f>
        <v>6517.57</v>
      </c>
      <c r="Z166" s="1528">
        <f t="shared" si="177"/>
        <v>6517.57</v>
      </c>
      <c r="AA166" s="1529">
        <v>0</v>
      </c>
      <c r="AB166" s="1547"/>
      <c r="AC166" s="1547"/>
      <c r="AD166" s="1530"/>
      <c r="AE166" s="1531"/>
      <c r="AF166" s="1555"/>
    </row>
    <row r="167" spans="1:32" ht="14.1" customHeight="1">
      <c r="A167" s="1557"/>
      <c r="B167" s="1570"/>
      <c r="C167" s="1558"/>
      <c r="D167" s="1571"/>
      <c r="E167" s="1559"/>
      <c r="F167" s="1608" t="s">
        <v>2</v>
      </c>
      <c r="G167" s="1547"/>
      <c r="H167" s="1547"/>
      <c r="I167" s="1547"/>
      <c r="J167" s="1550"/>
      <c r="K167" s="1551"/>
      <c r="L167" s="1551"/>
      <c r="M167" s="1551"/>
      <c r="N167" s="1551"/>
      <c r="O167" s="1547"/>
      <c r="P167" s="1552"/>
      <c r="Q167" s="1552"/>
      <c r="R167" s="1551"/>
      <c r="S167" s="1551"/>
      <c r="T167" s="1551"/>
      <c r="U167" s="1551"/>
      <c r="V167" s="1551"/>
      <c r="W167" s="1551"/>
      <c r="X167" s="1547"/>
      <c r="Y167" s="1547"/>
      <c r="Z167" s="1550"/>
      <c r="AA167" s="1547"/>
      <c r="AB167" s="1553">
        <f t="shared" si="170"/>
        <v>0</v>
      </c>
      <c r="AC167" s="1554">
        <f t="shared" si="171"/>
        <v>0</v>
      </c>
      <c r="AD167" s="1530">
        <f t="shared" si="166"/>
        <v>0</v>
      </c>
      <c r="AE167" s="1531">
        <f t="shared" si="167"/>
        <v>0</v>
      </c>
      <c r="AF167" s="1555"/>
    </row>
    <row r="168" spans="1:32" ht="15.6">
      <c r="A168" s="1557"/>
      <c r="B168" s="1573"/>
      <c r="C168" s="1558"/>
      <c r="D168" s="1571"/>
      <c r="E168" s="1559"/>
      <c r="F168" s="1608" t="s">
        <v>2</v>
      </c>
      <c r="G168" s="1560">
        <f>SUM(G165:G167)</f>
        <v>7750</v>
      </c>
      <c r="H168" s="1560">
        <f t="shared" ref="H168:AA168" si="183">SUM(H165:H167)</f>
        <v>2250</v>
      </c>
      <c r="I168" s="1560">
        <f t="shared" si="183"/>
        <v>10000</v>
      </c>
      <c r="J168" s="1560">
        <f t="shared" si="183"/>
        <v>0</v>
      </c>
      <c r="K168" s="1560">
        <f t="shared" si="183"/>
        <v>0</v>
      </c>
      <c r="L168" s="1560">
        <f t="shared" si="183"/>
        <v>0</v>
      </c>
      <c r="M168" s="1560">
        <f t="shared" si="183"/>
        <v>0</v>
      </c>
      <c r="N168" s="1560">
        <f t="shared" si="183"/>
        <v>0</v>
      </c>
      <c r="O168" s="1560">
        <f t="shared" si="183"/>
        <v>10000</v>
      </c>
      <c r="P168" s="1560">
        <f t="shared" si="183"/>
        <v>374.32000000000005</v>
      </c>
      <c r="Q168" s="1560">
        <f t="shared" si="183"/>
        <v>290.02999999999997</v>
      </c>
      <c r="R168" s="1560">
        <f t="shared" si="183"/>
        <v>0</v>
      </c>
      <c r="S168" s="1560">
        <f t="shared" si="183"/>
        <v>0</v>
      </c>
      <c r="T168" s="1560">
        <f t="shared" si="183"/>
        <v>0</v>
      </c>
      <c r="U168" s="1560">
        <f t="shared" si="183"/>
        <v>0</v>
      </c>
      <c r="V168" s="1560">
        <f t="shared" si="183"/>
        <v>0</v>
      </c>
      <c r="W168" s="1560">
        <f t="shared" si="183"/>
        <v>0</v>
      </c>
      <c r="X168" s="1560">
        <f t="shared" si="183"/>
        <v>664.35</v>
      </c>
      <c r="Y168" s="1560">
        <f t="shared" si="183"/>
        <v>9335.65</v>
      </c>
      <c r="Z168" s="1560">
        <f>SUM(Z165:Z167)</f>
        <v>9335.65</v>
      </c>
      <c r="AA168" s="1560">
        <f t="shared" si="183"/>
        <v>0</v>
      </c>
      <c r="AB168" s="1579" t="e">
        <f>SUM(#REF!)</f>
        <v>#REF!</v>
      </c>
      <c r="AC168" s="1579" t="e">
        <f>SUM(#REF!)</f>
        <v>#REF!</v>
      </c>
      <c r="AD168" s="1530">
        <f t="shared" si="166"/>
        <v>0</v>
      </c>
      <c r="AE168" s="1531">
        <f t="shared" si="167"/>
        <v>0</v>
      </c>
      <c r="AF168" s="1555"/>
    </row>
    <row r="169" spans="1:32" ht="15.6">
      <c r="A169" s="1557"/>
      <c r="B169" s="1573"/>
      <c r="C169" s="1558"/>
      <c r="D169" s="1571"/>
      <c r="E169" s="1559"/>
      <c r="F169" s="1608" t="s">
        <v>2</v>
      </c>
      <c r="G169" s="1574"/>
      <c r="H169" s="1574"/>
      <c r="I169" s="1574"/>
      <c r="J169" s="1581"/>
      <c r="K169" s="1582"/>
      <c r="L169" s="1582"/>
      <c r="M169" s="1582"/>
      <c r="N169" s="1582"/>
      <c r="O169" s="1574"/>
      <c r="P169" s="1583"/>
      <c r="Q169" s="1583"/>
      <c r="R169" s="1582"/>
      <c r="S169" s="1582"/>
      <c r="T169" s="1582"/>
      <c r="U169" s="1582"/>
      <c r="V169" s="1582"/>
      <c r="W169" s="1582"/>
      <c r="X169" s="1574"/>
      <c r="Y169" s="1574"/>
      <c r="Z169" s="1581"/>
      <c r="AA169" s="1574"/>
      <c r="AB169" s="1553">
        <f>+Z169</f>
        <v>0</v>
      </c>
      <c r="AC169" s="1554">
        <f>+AA169-AB169</f>
        <v>0</v>
      </c>
      <c r="AD169" s="1530">
        <f t="shared" si="166"/>
        <v>0</v>
      </c>
      <c r="AE169" s="1531">
        <f t="shared" si="167"/>
        <v>0</v>
      </c>
      <c r="AF169" s="1555"/>
    </row>
    <row r="170" spans="1:32" ht="14.1" customHeight="1">
      <c r="A170" s="1557"/>
      <c r="B170" s="1514"/>
      <c r="C170" s="5" t="s">
        <v>298</v>
      </c>
      <c r="D170" s="1571" t="s">
        <v>298</v>
      </c>
      <c r="E170" s="1559"/>
      <c r="F170" s="1549"/>
      <c r="G170" s="1560"/>
      <c r="H170" s="1560"/>
      <c r="I170" s="1560"/>
      <c r="J170" s="1560"/>
      <c r="K170" s="1560"/>
      <c r="L170" s="1560"/>
      <c r="M170" s="1560"/>
      <c r="N170" s="1560"/>
      <c r="O170" s="1560"/>
      <c r="P170" s="1560"/>
      <c r="Q170" s="1561"/>
      <c r="R170" s="1560"/>
      <c r="S170" s="1560"/>
      <c r="T170" s="1560"/>
      <c r="U170" s="1560"/>
      <c r="V170" s="1560"/>
      <c r="W170" s="1560"/>
      <c r="X170" s="1560"/>
      <c r="Y170" s="1560"/>
      <c r="Z170" s="1560"/>
      <c r="AA170" s="1560"/>
      <c r="AB170" s="1553">
        <f>+Z170</f>
        <v>0</v>
      </c>
      <c r="AC170" s="1554">
        <f>+AA170-AB170</f>
        <v>0</v>
      </c>
      <c r="AD170" s="1530">
        <f t="shared" si="166"/>
        <v>0</v>
      </c>
      <c r="AE170" s="1531">
        <f t="shared" si="167"/>
        <v>0</v>
      </c>
      <c r="AF170" s="1555"/>
    </row>
    <row r="171" spans="1:32" ht="14.1" customHeight="1">
      <c r="B171" s="1573" t="s">
        <v>494</v>
      </c>
      <c r="D171" s="1547"/>
      <c r="E171" s="1548"/>
      <c r="F171" s="1549"/>
      <c r="G171" s="1621"/>
      <c r="H171" s="1574"/>
      <c r="I171" s="1574"/>
      <c r="J171" s="1581"/>
      <c r="K171" s="1582"/>
      <c r="L171" s="1582"/>
      <c r="M171" s="1582"/>
      <c r="N171" s="1582"/>
      <c r="O171" s="1574"/>
      <c r="P171" s="1583"/>
      <c r="Q171" s="1583"/>
      <c r="R171" s="1582"/>
      <c r="S171" s="1582"/>
      <c r="T171" s="1582"/>
      <c r="U171" s="1582"/>
      <c r="V171" s="1582"/>
      <c r="W171" s="1582"/>
      <c r="X171" s="1574"/>
      <c r="Y171" s="1574"/>
      <c r="Z171" s="1581"/>
      <c r="AA171" s="1576"/>
      <c r="AB171" s="1553">
        <f>+Z171</f>
        <v>0</v>
      </c>
      <c r="AC171" s="1554">
        <f>+AA171-AB171</f>
        <v>0</v>
      </c>
      <c r="AD171" s="1530">
        <f t="shared" si="166"/>
        <v>0</v>
      </c>
      <c r="AE171" s="1531">
        <f t="shared" si="167"/>
        <v>0</v>
      </c>
      <c r="AF171" s="1555"/>
    </row>
    <row r="172" spans="1:32" s="1628" customFormat="1" ht="14.1" customHeight="1">
      <c r="A172" s="1557"/>
      <c r="B172" s="1622"/>
      <c r="C172" s="1569"/>
      <c r="D172" s="1623"/>
      <c r="E172" s="1624"/>
      <c r="F172" s="1549"/>
      <c r="G172" s="1623"/>
      <c r="H172" s="1623"/>
      <c r="I172" s="1623"/>
      <c r="J172" s="1614"/>
      <c r="K172" s="1625"/>
      <c r="L172" s="1625"/>
      <c r="M172" s="1625"/>
      <c r="N172" s="1625"/>
      <c r="O172" s="1623"/>
      <c r="P172" s="1566"/>
      <c r="Q172" s="1616"/>
      <c r="R172" s="1625"/>
      <c r="S172" s="1625"/>
      <c r="T172" s="1625"/>
      <c r="U172" s="1625"/>
      <c r="V172" s="1625"/>
      <c r="W172" s="1625"/>
      <c r="X172" s="1623"/>
      <c r="Y172" s="1623"/>
      <c r="Z172" s="1528"/>
      <c r="AA172" s="1529"/>
      <c r="AB172" s="1626"/>
      <c r="AC172" s="1627"/>
      <c r="AD172" s="1530">
        <f t="shared" si="166"/>
        <v>0</v>
      </c>
      <c r="AE172" s="1531">
        <f t="shared" si="167"/>
        <v>0</v>
      </c>
      <c r="AF172" s="1555"/>
    </row>
    <row r="173" spans="1:32" ht="14.1" customHeight="1">
      <c r="C173" s="5" t="s">
        <v>298</v>
      </c>
      <c r="D173" s="1571" t="s">
        <v>298</v>
      </c>
      <c r="E173" s="1548"/>
      <c r="F173" s="1549"/>
      <c r="G173" s="1629">
        <f t="shared" ref="G173:AA173" si="184">+SUM(G172:G172)</f>
        <v>0</v>
      </c>
      <c r="H173" s="1629">
        <f t="shared" si="184"/>
        <v>0</v>
      </c>
      <c r="I173" s="1629">
        <f t="shared" si="184"/>
        <v>0</v>
      </c>
      <c r="J173" s="1629">
        <f t="shared" si="184"/>
        <v>0</v>
      </c>
      <c r="K173" s="1629">
        <f t="shared" si="184"/>
        <v>0</v>
      </c>
      <c r="L173" s="1629">
        <f t="shared" si="184"/>
        <v>0</v>
      </c>
      <c r="M173" s="1629">
        <f t="shared" si="184"/>
        <v>0</v>
      </c>
      <c r="N173" s="1629">
        <f t="shared" si="184"/>
        <v>0</v>
      </c>
      <c r="O173" s="1629">
        <f t="shared" si="184"/>
        <v>0</v>
      </c>
      <c r="P173" s="1629">
        <f t="shared" si="184"/>
        <v>0</v>
      </c>
      <c r="Q173" s="1630">
        <f>+SUM(Q172:Q172)</f>
        <v>0</v>
      </c>
      <c r="R173" s="1629">
        <f t="shared" si="184"/>
        <v>0</v>
      </c>
      <c r="S173" s="1629">
        <f t="shared" si="184"/>
        <v>0</v>
      </c>
      <c r="T173" s="1629">
        <f t="shared" si="184"/>
        <v>0</v>
      </c>
      <c r="U173" s="1629">
        <f t="shared" si="184"/>
        <v>0</v>
      </c>
      <c r="V173" s="1629">
        <f t="shared" si="184"/>
        <v>0</v>
      </c>
      <c r="W173" s="1629">
        <f t="shared" si="184"/>
        <v>0</v>
      </c>
      <c r="X173" s="1629">
        <f t="shared" si="184"/>
        <v>0</v>
      </c>
      <c r="Y173" s="1629">
        <f t="shared" si="184"/>
        <v>0</v>
      </c>
      <c r="Z173" s="1629">
        <f t="shared" si="184"/>
        <v>0</v>
      </c>
      <c r="AA173" s="1629">
        <f t="shared" si="184"/>
        <v>0</v>
      </c>
      <c r="AB173" s="1553">
        <f>+Z173</f>
        <v>0</v>
      </c>
      <c r="AC173" s="1554">
        <f>+AA173-AB173</f>
        <v>0</v>
      </c>
      <c r="AD173" s="1530">
        <f t="shared" si="166"/>
        <v>0</v>
      </c>
      <c r="AE173" s="1531">
        <f t="shared" si="167"/>
        <v>0</v>
      </c>
      <c r="AF173" s="1555"/>
    </row>
    <row r="174" spans="1:32" ht="14.1" customHeight="1">
      <c r="C174" s="5"/>
      <c r="D174" s="1547"/>
      <c r="E174" s="1548"/>
      <c r="F174" s="1549"/>
      <c r="G174" s="1547"/>
      <c r="H174" s="1547"/>
      <c r="I174" s="1547"/>
      <c r="J174" s="1547"/>
      <c r="K174" s="1547"/>
      <c r="L174" s="1547"/>
      <c r="M174" s="1547"/>
      <c r="N174" s="1547"/>
      <c r="O174" s="1547"/>
      <c r="P174" s="1547"/>
      <c r="Q174" s="1529"/>
      <c r="R174" s="1547"/>
      <c r="S174" s="1547"/>
      <c r="T174" s="1547"/>
      <c r="U174" s="1547"/>
      <c r="V174" s="1547"/>
      <c r="W174" s="1547"/>
      <c r="X174" s="1547"/>
      <c r="Y174" s="1547"/>
      <c r="Z174" s="1547"/>
      <c r="AA174" s="1547"/>
      <c r="AB174" s="1551"/>
      <c r="AC174" s="1551"/>
      <c r="AD174" s="1530">
        <f t="shared" si="166"/>
        <v>0</v>
      </c>
      <c r="AE174" s="1531">
        <f t="shared" si="167"/>
        <v>0</v>
      </c>
      <c r="AF174" s="1555"/>
    </row>
    <row r="175" spans="1:32" ht="14.1" customHeight="1">
      <c r="C175" s="5"/>
      <c r="D175" s="1547"/>
      <c r="E175" s="1548"/>
      <c r="F175" s="1549"/>
      <c r="G175" s="1547"/>
      <c r="H175" s="1547"/>
      <c r="I175" s="1547"/>
      <c r="J175" s="1547"/>
      <c r="K175" s="1547"/>
      <c r="L175" s="1547"/>
      <c r="M175" s="1547"/>
      <c r="N175" s="1547"/>
      <c r="O175" s="1547"/>
      <c r="P175" s="1547"/>
      <c r="Q175" s="1529"/>
      <c r="R175" s="1547"/>
      <c r="S175" s="1547"/>
      <c r="T175" s="1547"/>
      <c r="U175" s="1547"/>
      <c r="V175" s="1547"/>
      <c r="W175" s="1547"/>
      <c r="X175" s="1547"/>
      <c r="Y175" s="1547"/>
      <c r="Z175" s="1547"/>
      <c r="AA175" s="1547"/>
      <c r="AB175" s="1551"/>
      <c r="AC175" s="1551"/>
      <c r="AD175" s="1530">
        <f t="shared" si="166"/>
        <v>0</v>
      </c>
      <c r="AE175" s="1531">
        <f t="shared" si="167"/>
        <v>0</v>
      </c>
      <c r="AF175" s="1555"/>
    </row>
    <row r="176" spans="1:32" ht="14.1" customHeight="1">
      <c r="B176" s="1573" t="str">
        <f>+distribucion!C318</f>
        <v>Administracion Operaciones Regional</v>
      </c>
      <c r="D176" s="1547"/>
      <c r="E176" s="1548"/>
      <c r="F176" s="1549"/>
      <c r="G176" s="1621"/>
      <c r="H176" s="1574"/>
      <c r="I176" s="1574"/>
      <c r="J176" s="1581"/>
      <c r="K176" s="1582"/>
      <c r="L176" s="1582"/>
      <c r="M176" s="1582"/>
      <c r="N176" s="1582"/>
      <c r="O176" s="1574"/>
      <c r="P176" s="1583"/>
      <c r="Q176" s="1583"/>
      <c r="R176" s="1582"/>
      <c r="S176" s="1582"/>
      <c r="T176" s="1582"/>
      <c r="U176" s="1582"/>
      <c r="V176" s="1582"/>
      <c r="W176" s="1582"/>
      <c r="X176" s="1574"/>
      <c r="Y176" s="1574"/>
      <c r="Z176" s="1581"/>
      <c r="AA176" s="1576"/>
      <c r="AB176" s="1553">
        <f>+Z176</f>
        <v>0</v>
      </c>
      <c r="AC176" s="1554">
        <f>+AA176-AB176</f>
        <v>0</v>
      </c>
      <c r="AD176" s="1530">
        <f t="shared" si="166"/>
        <v>0</v>
      </c>
      <c r="AE176" s="1531">
        <f t="shared" si="167"/>
        <v>0</v>
      </c>
      <c r="AF176" s="1555"/>
    </row>
    <row r="177" spans="1:38" s="1628" customFormat="1" ht="14.1" customHeight="1">
      <c r="A177" s="1557"/>
      <c r="B177" s="1622"/>
      <c r="C177" s="1569"/>
      <c r="D177" s="1623"/>
      <c r="E177" s="1624"/>
      <c r="F177" s="1549"/>
      <c r="G177" s="1623"/>
      <c r="H177" s="1623"/>
      <c r="I177" s="1623"/>
      <c r="J177" s="1614"/>
      <c r="K177" s="1625"/>
      <c r="L177" s="1625"/>
      <c r="M177" s="1625"/>
      <c r="N177" s="1625"/>
      <c r="O177" s="1623"/>
      <c r="P177" s="1566"/>
      <c r="Q177" s="1616"/>
      <c r="R177" s="1625"/>
      <c r="S177" s="1625"/>
      <c r="T177" s="1625"/>
      <c r="U177" s="1625"/>
      <c r="V177" s="1625"/>
      <c r="W177" s="1625"/>
      <c r="X177" s="1623"/>
      <c r="Y177" s="1623"/>
      <c r="Z177" s="1528"/>
      <c r="AA177" s="1529"/>
      <c r="AB177" s="1626"/>
      <c r="AC177" s="1627"/>
      <c r="AD177" s="1530"/>
      <c r="AE177" s="1531"/>
      <c r="AF177" s="1555"/>
    </row>
    <row r="178" spans="1:38" ht="14.1" customHeight="1">
      <c r="C178" s="5" t="s">
        <v>298</v>
      </c>
      <c r="D178" s="1571" t="s">
        <v>298</v>
      </c>
      <c r="E178" s="1548"/>
      <c r="F178" s="1549"/>
      <c r="G178" s="1629">
        <f t="shared" ref="G178:P178" si="185">+SUM(G177:G177)</f>
        <v>0</v>
      </c>
      <c r="H178" s="1629">
        <f t="shared" si="185"/>
        <v>0</v>
      </c>
      <c r="I178" s="1629">
        <f t="shared" si="185"/>
        <v>0</v>
      </c>
      <c r="J178" s="1629">
        <f t="shared" si="185"/>
        <v>0</v>
      </c>
      <c r="K178" s="1629">
        <f t="shared" si="185"/>
        <v>0</v>
      </c>
      <c r="L178" s="1629">
        <f t="shared" si="185"/>
        <v>0</v>
      </c>
      <c r="M178" s="1629">
        <f t="shared" si="185"/>
        <v>0</v>
      </c>
      <c r="N178" s="1629">
        <f t="shared" si="185"/>
        <v>0</v>
      </c>
      <c r="O178" s="1629">
        <f t="shared" si="185"/>
        <v>0</v>
      </c>
      <c r="P178" s="1629">
        <f t="shared" si="185"/>
        <v>0</v>
      </c>
      <c r="Q178" s="1630">
        <f>+SUM(Q177:Q177)</f>
        <v>0</v>
      </c>
      <c r="R178" s="1629">
        <f t="shared" ref="R178:AA178" si="186">+SUM(R177:R177)</f>
        <v>0</v>
      </c>
      <c r="S178" s="1629">
        <f t="shared" si="186"/>
        <v>0</v>
      </c>
      <c r="T178" s="1629">
        <f t="shared" si="186"/>
        <v>0</v>
      </c>
      <c r="U178" s="1629">
        <f t="shared" si="186"/>
        <v>0</v>
      </c>
      <c r="V178" s="1629">
        <f t="shared" si="186"/>
        <v>0</v>
      </c>
      <c r="W178" s="1629">
        <f t="shared" si="186"/>
        <v>0</v>
      </c>
      <c r="X178" s="1629">
        <f t="shared" si="186"/>
        <v>0</v>
      </c>
      <c r="Y178" s="1629">
        <f t="shared" si="186"/>
        <v>0</v>
      </c>
      <c r="Z178" s="1629">
        <f t="shared" si="186"/>
        <v>0</v>
      </c>
      <c r="AA178" s="1629">
        <f t="shared" si="186"/>
        <v>0</v>
      </c>
      <c r="AB178" s="1553">
        <f>+Z178</f>
        <v>0</v>
      </c>
      <c r="AC178" s="1554">
        <f>+AA178-AB178</f>
        <v>0</v>
      </c>
      <c r="AD178" s="1530">
        <f t="shared" si="166"/>
        <v>0</v>
      </c>
      <c r="AE178" s="1531">
        <f t="shared" si="167"/>
        <v>0</v>
      </c>
      <c r="AF178" s="1555"/>
    </row>
    <row r="179" spans="1:38" ht="14.1" customHeight="1">
      <c r="C179" s="5"/>
      <c r="D179" s="1547"/>
      <c r="E179" s="1548"/>
      <c r="F179" s="1549"/>
      <c r="G179" s="1547"/>
      <c r="H179" s="1547"/>
      <c r="I179" s="1547"/>
      <c r="J179" s="1547"/>
      <c r="K179" s="1547"/>
      <c r="L179" s="1547"/>
      <c r="M179" s="1547"/>
      <c r="N179" s="1547"/>
      <c r="O179" s="1547"/>
      <c r="P179" s="1547"/>
      <c r="Q179" s="1529"/>
      <c r="R179" s="1547"/>
      <c r="S179" s="1547"/>
      <c r="T179" s="1547"/>
      <c r="U179" s="1547"/>
      <c r="V179" s="1547"/>
      <c r="W179" s="1547"/>
      <c r="X179" s="1547"/>
      <c r="Y179" s="1547"/>
      <c r="Z179" s="1547"/>
      <c r="AA179" s="1547"/>
      <c r="AB179" s="1551"/>
      <c r="AC179" s="1551"/>
      <c r="AD179" s="1530">
        <f t="shared" si="166"/>
        <v>0</v>
      </c>
      <c r="AE179" s="1531">
        <f t="shared" si="167"/>
        <v>0</v>
      </c>
      <c r="AF179" s="1555"/>
    </row>
    <row r="180" spans="1:38" ht="14.1" customHeight="1">
      <c r="C180" s="5"/>
      <c r="D180" s="1547"/>
      <c r="E180" s="1548"/>
      <c r="F180" s="1549"/>
      <c r="G180" s="1547"/>
      <c r="H180" s="1547"/>
      <c r="I180" s="1547"/>
      <c r="J180" s="1547"/>
      <c r="K180" s="1547"/>
      <c r="L180" s="1547"/>
      <c r="M180" s="1547"/>
      <c r="N180" s="1547"/>
      <c r="O180" s="1547"/>
      <c r="P180" s="1547"/>
      <c r="Q180" s="1529"/>
      <c r="R180" s="1547"/>
      <c r="S180" s="1547"/>
      <c r="T180" s="1547"/>
      <c r="U180" s="1547"/>
      <c r="V180" s="1547"/>
      <c r="W180" s="1547"/>
      <c r="X180" s="1547"/>
      <c r="Y180" s="1547"/>
      <c r="Z180" s="1547"/>
      <c r="AA180" s="1547"/>
      <c r="AB180" s="1551"/>
      <c r="AC180" s="1551"/>
      <c r="AD180" s="1530">
        <f t="shared" si="166"/>
        <v>0</v>
      </c>
      <c r="AE180" s="1531">
        <f t="shared" si="167"/>
        <v>0</v>
      </c>
      <c r="AF180" s="1555"/>
    </row>
    <row r="181" spans="1:38" ht="14.1" customHeight="1">
      <c r="C181" s="5"/>
      <c r="D181" s="1547"/>
      <c r="E181" s="1548"/>
      <c r="F181" s="1549"/>
      <c r="G181" s="1547"/>
      <c r="H181" s="1547"/>
      <c r="I181" s="1547"/>
      <c r="J181" s="1550"/>
      <c r="K181" s="1551"/>
      <c r="L181" s="1551"/>
      <c r="M181" s="1551"/>
      <c r="N181" s="1551"/>
      <c r="O181" s="1547"/>
      <c r="P181" s="1552"/>
      <c r="Q181" s="1552"/>
      <c r="R181" s="1551"/>
      <c r="S181" s="1551"/>
      <c r="T181" s="1551"/>
      <c r="U181" s="1551"/>
      <c r="V181" s="1551"/>
      <c r="W181" s="1551"/>
      <c r="X181" s="1547"/>
      <c r="Y181" s="1547"/>
      <c r="Z181" s="1551"/>
      <c r="AA181" s="1547"/>
      <c r="AB181" s="1553">
        <f>+Z181</f>
        <v>0</v>
      </c>
      <c r="AC181" s="1554">
        <f>+AA181-AB181</f>
        <v>0</v>
      </c>
      <c r="AD181" s="1530">
        <f t="shared" si="166"/>
        <v>0</v>
      </c>
      <c r="AE181" s="1531">
        <f t="shared" si="167"/>
        <v>0</v>
      </c>
      <c r="AF181" s="1555"/>
    </row>
    <row r="182" spans="1:38" ht="14.1" customHeight="1">
      <c r="B182" s="1631" t="s">
        <v>150</v>
      </c>
      <c r="C182" s="5"/>
      <c r="D182" s="1547"/>
      <c r="E182" s="1548"/>
      <c r="F182" s="1549"/>
      <c r="G182" s="1547"/>
      <c r="H182" s="1547"/>
      <c r="I182" s="1547"/>
      <c r="J182" s="1550"/>
      <c r="K182" s="1551"/>
      <c r="L182" s="1551"/>
      <c r="M182" s="1551"/>
      <c r="N182" s="1551"/>
      <c r="O182" s="1547"/>
      <c r="P182" s="1552"/>
      <c r="Q182" s="1552"/>
      <c r="R182" s="1551"/>
      <c r="S182" s="1551"/>
      <c r="T182" s="1551"/>
      <c r="U182" s="1551"/>
      <c r="V182" s="1551"/>
      <c r="W182" s="1551"/>
      <c r="X182" s="1547"/>
      <c r="Y182" s="1547"/>
      <c r="Z182" s="1551"/>
      <c r="AA182" s="1547"/>
      <c r="AB182" s="1553">
        <f>+Z182</f>
        <v>0</v>
      </c>
      <c r="AC182" s="1554">
        <f>+AA182-AB182</f>
        <v>0</v>
      </c>
      <c r="AD182" s="1530">
        <f t="shared" si="166"/>
        <v>0</v>
      </c>
      <c r="AE182" s="1531">
        <f t="shared" si="167"/>
        <v>0</v>
      </c>
      <c r="AF182" s="1555"/>
    </row>
    <row r="183" spans="1:38" s="1500" customFormat="1" ht="14.1" customHeight="1">
      <c r="A183" s="1521"/>
      <c r="B183" s="1632"/>
      <c r="C183" s="1569"/>
      <c r="D183" s="1623"/>
      <c r="E183" s="1624"/>
      <c r="F183" s="1549"/>
      <c r="G183" s="1623"/>
      <c r="H183" s="1623"/>
      <c r="I183" s="1623"/>
      <c r="J183" s="1614"/>
      <c r="K183" s="1625"/>
      <c r="L183" s="1625"/>
      <c r="M183" s="1625"/>
      <c r="N183" s="1625"/>
      <c r="O183" s="1623"/>
      <c r="P183" s="1566"/>
      <c r="Q183" s="1616"/>
      <c r="R183" s="1625"/>
      <c r="S183" s="1625"/>
      <c r="T183" s="1625"/>
      <c r="U183" s="1625"/>
      <c r="V183" s="1625"/>
      <c r="W183" s="1625"/>
      <c r="X183" s="1623"/>
      <c r="Y183" s="1623"/>
      <c r="Z183" s="1528"/>
      <c r="AA183" s="1529"/>
      <c r="AB183" s="1633"/>
      <c r="AC183" s="1634"/>
      <c r="AD183" s="1530">
        <f t="shared" si="166"/>
        <v>0</v>
      </c>
      <c r="AE183" s="1531">
        <f t="shared" si="167"/>
        <v>0</v>
      </c>
      <c r="AF183" s="1555"/>
    </row>
    <row r="184" spans="1:38" ht="14.1" customHeight="1">
      <c r="C184" s="5"/>
      <c r="D184" s="1547"/>
      <c r="E184" s="1548"/>
      <c r="F184" s="1549"/>
      <c r="G184" s="1597">
        <f t="shared" ref="G184:Z184" si="187">SUM(G183:G183)</f>
        <v>0</v>
      </c>
      <c r="H184" s="1597">
        <f t="shared" si="187"/>
        <v>0</v>
      </c>
      <c r="I184" s="1597">
        <f t="shared" si="187"/>
        <v>0</v>
      </c>
      <c r="J184" s="1597">
        <f t="shared" si="187"/>
        <v>0</v>
      </c>
      <c r="K184" s="1597">
        <f t="shared" si="187"/>
        <v>0</v>
      </c>
      <c r="L184" s="1597">
        <f t="shared" si="187"/>
        <v>0</v>
      </c>
      <c r="M184" s="1597">
        <f t="shared" si="187"/>
        <v>0</v>
      </c>
      <c r="N184" s="1597">
        <f t="shared" si="187"/>
        <v>0</v>
      </c>
      <c r="O184" s="1597">
        <f t="shared" si="187"/>
        <v>0</v>
      </c>
      <c r="P184" s="1597">
        <f t="shared" si="187"/>
        <v>0</v>
      </c>
      <c r="Q184" s="1601">
        <f t="shared" si="187"/>
        <v>0</v>
      </c>
      <c r="R184" s="1597">
        <f t="shared" si="187"/>
        <v>0</v>
      </c>
      <c r="S184" s="1597">
        <f t="shared" si="187"/>
        <v>0</v>
      </c>
      <c r="T184" s="1597">
        <f t="shared" si="187"/>
        <v>0</v>
      </c>
      <c r="U184" s="1597">
        <f t="shared" si="187"/>
        <v>0</v>
      </c>
      <c r="V184" s="1597">
        <f>SUM(V183:V183)</f>
        <v>0</v>
      </c>
      <c r="W184" s="1597">
        <f t="shared" si="187"/>
        <v>0</v>
      </c>
      <c r="X184" s="1597">
        <f t="shared" si="187"/>
        <v>0</v>
      </c>
      <c r="Y184" s="1597">
        <f t="shared" si="187"/>
        <v>0</v>
      </c>
      <c r="Z184" s="1597">
        <f t="shared" si="187"/>
        <v>0</v>
      </c>
      <c r="AA184" s="1597">
        <f>SUM(AA183:AA183)</f>
        <v>0</v>
      </c>
      <c r="AB184" s="1553">
        <f t="shared" ref="AB184:AB185" si="188">+Z184</f>
        <v>0</v>
      </c>
      <c r="AC184" s="1554">
        <f t="shared" ref="AC184:AC185" si="189">+AA184-AB184</f>
        <v>0</v>
      </c>
      <c r="AD184" s="1530">
        <f t="shared" si="166"/>
        <v>0</v>
      </c>
      <c r="AE184" s="1531">
        <f t="shared" si="167"/>
        <v>0</v>
      </c>
      <c r="AF184" s="1555"/>
    </row>
    <row r="185" spans="1:38" ht="14.1" customHeight="1">
      <c r="G185" s="1584"/>
      <c r="K185" s="1503"/>
      <c r="L185" s="1503"/>
      <c r="M185" s="1503"/>
      <c r="N185" s="1503"/>
      <c r="P185" s="1610"/>
      <c r="Q185" s="1610"/>
      <c r="R185" s="1503"/>
      <c r="S185" s="1503"/>
      <c r="T185" s="1503"/>
      <c r="U185" s="1503"/>
      <c r="V185" s="1503"/>
      <c r="W185" s="1503"/>
      <c r="Z185" s="1519"/>
      <c r="AA185" s="1584"/>
      <c r="AB185" s="1553">
        <f t="shared" si="188"/>
        <v>0</v>
      </c>
      <c r="AC185" s="1554">
        <f t="shared" si="189"/>
        <v>0</v>
      </c>
      <c r="AD185" s="1530">
        <f t="shared" si="166"/>
        <v>0</v>
      </c>
      <c r="AE185" s="1531">
        <f t="shared" si="167"/>
        <v>0</v>
      </c>
      <c r="AF185" s="1555"/>
    </row>
    <row r="186" spans="1:38" s="5" customFormat="1" ht="14.1" customHeight="1">
      <c r="A186" s="1557"/>
      <c r="B186" s="1503"/>
      <c r="C186" s="5" t="s">
        <v>298</v>
      </c>
      <c r="D186" s="1571" t="s">
        <v>298</v>
      </c>
      <c r="E186" s="1559"/>
      <c r="F186" s="1559"/>
      <c r="G186" s="1597">
        <f t="shared" ref="G186:AH186" si="190">+G33+G37+G40+G44+G49+G53+G62+G67+G74+G86+G91+G103+G128+G134+G140+G145+G152+G158+G161+G173+G184+G57+G178+G110+G25+G21+G168</f>
        <v>81099.679999999993</v>
      </c>
      <c r="H186" s="1597">
        <f t="shared" si="190"/>
        <v>38508.829999999994</v>
      </c>
      <c r="I186" s="1597">
        <f t="shared" si="190"/>
        <v>119608.51</v>
      </c>
      <c r="J186" s="1597">
        <f t="shared" si="190"/>
        <v>0</v>
      </c>
      <c r="K186" s="1597">
        <f t="shared" si="190"/>
        <v>0</v>
      </c>
      <c r="L186" s="1597">
        <f t="shared" si="190"/>
        <v>0</v>
      </c>
      <c r="M186" s="1597">
        <f t="shared" si="190"/>
        <v>0</v>
      </c>
      <c r="N186" s="1597">
        <f t="shared" si="190"/>
        <v>0</v>
      </c>
      <c r="O186" s="1597">
        <f t="shared" si="190"/>
        <v>119608.51</v>
      </c>
      <c r="P186" s="1597">
        <f t="shared" si="190"/>
        <v>3841.53</v>
      </c>
      <c r="Q186" s="1597">
        <f t="shared" si="190"/>
        <v>2487.34</v>
      </c>
      <c r="R186" s="1597">
        <f t="shared" si="190"/>
        <v>5203.24</v>
      </c>
      <c r="S186" s="1597">
        <f t="shared" si="190"/>
        <v>0</v>
      </c>
      <c r="T186" s="1597">
        <f t="shared" si="190"/>
        <v>0</v>
      </c>
      <c r="U186" s="1597">
        <f t="shared" si="190"/>
        <v>306.64</v>
      </c>
      <c r="V186" s="1597">
        <f t="shared" si="190"/>
        <v>1138.25</v>
      </c>
      <c r="W186" s="1597">
        <f t="shared" si="190"/>
        <v>2249.34</v>
      </c>
      <c r="X186" s="1597">
        <f t="shared" si="190"/>
        <v>15226.340000000002</v>
      </c>
      <c r="Y186" s="1597">
        <f t="shared" si="190"/>
        <v>104382.17</v>
      </c>
      <c r="Z186" s="1597">
        <f t="shared" si="190"/>
        <v>104382.17</v>
      </c>
      <c r="AA186" s="1597">
        <f t="shared" si="190"/>
        <v>0</v>
      </c>
      <c r="AB186" s="1597" t="e">
        <f t="shared" si="190"/>
        <v>#REF!</v>
      </c>
      <c r="AC186" s="1597" t="e">
        <f t="shared" si="190"/>
        <v>#REF!</v>
      </c>
      <c r="AD186" s="1597">
        <f t="shared" si="190"/>
        <v>0</v>
      </c>
      <c r="AE186" s="1597">
        <f t="shared" si="190"/>
        <v>0</v>
      </c>
      <c r="AF186" s="1597">
        <f t="shared" si="190"/>
        <v>0</v>
      </c>
      <c r="AG186" s="1597">
        <f t="shared" si="190"/>
        <v>0</v>
      </c>
      <c r="AH186" s="1597">
        <f t="shared" si="190"/>
        <v>0</v>
      </c>
      <c r="AI186" s="1503"/>
      <c r="AJ186" s="1503"/>
      <c r="AK186" s="1503"/>
      <c r="AL186" s="1503"/>
    </row>
    <row r="187" spans="1:38" ht="15.6">
      <c r="A187" s="5"/>
      <c r="B187" s="5"/>
      <c r="C187" s="5"/>
      <c r="D187" s="1571"/>
      <c r="E187" s="1557"/>
      <c r="F187" s="1557"/>
      <c r="G187" s="1547"/>
      <c r="H187" s="1547"/>
      <c r="I187" s="1547"/>
      <c r="J187" s="1550"/>
      <c r="K187" s="1635"/>
      <c r="L187" s="1635"/>
      <c r="M187" s="1635"/>
      <c r="N187" s="1635"/>
      <c r="O187" s="1547"/>
      <c r="P187" s="1636"/>
      <c r="Q187" s="1636"/>
      <c r="R187" s="1635"/>
      <c r="S187" s="1635"/>
      <c r="T187" s="1635"/>
      <c r="U187" s="1635"/>
      <c r="V187" s="1635"/>
      <c r="W187" s="1635"/>
      <c r="X187" s="1547"/>
      <c r="Y187" s="1635"/>
      <c r="Z187" s="1635"/>
      <c r="AA187" s="1547"/>
      <c r="AB187" s="1553">
        <f>+Z187</f>
        <v>0</v>
      </c>
      <c r="AC187" s="1554">
        <f t="shared" ref="AC187:AC189" si="191">+AA187-AB187</f>
        <v>0</v>
      </c>
      <c r="AD187" s="1530">
        <f t="shared" si="166"/>
        <v>0</v>
      </c>
      <c r="AE187" s="1531">
        <f t="shared" si="167"/>
        <v>0</v>
      </c>
      <c r="AF187" s="1555"/>
    </row>
    <row r="188" spans="1:38" s="1557" customFormat="1" ht="15.6">
      <c r="D188" s="1571">
        <f>SUM(D11:D186)</f>
        <v>81099.679999999993</v>
      </c>
      <c r="G188" s="1637">
        <f t="shared" ref="G188:AH188" si="192">SUM(G9:G184)-G33-G37-G40-G44-G49-G53-G62-G67-G74-G86-G91-G103-G128-G134-G140-G145-G152-G158-G161-G173-G57-G178-G110-G25-G21-G183-G168</f>
        <v>81099.680000000051</v>
      </c>
      <c r="H188" s="1637">
        <f t="shared" si="192"/>
        <v>38508.830000000009</v>
      </c>
      <c r="I188" s="1637">
        <f t="shared" si="192"/>
        <v>119608.51000000008</v>
      </c>
      <c r="J188" s="1637">
        <f t="shared" si="192"/>
        <v>0</v>
      </c>
      <c r="K188" s="1637">
        <f t="shared" si="192"/>
        <v>0</v>
      </c>
      <c r="L188" s="1637">
        <f t="shared" si="192"/>
        <v>0</v>
      </c>
      <c r="M188" s="1637">
        <f t="shared" si="192"/>
        <v>0</v>
      </c>
      <c r="N188" s="1637">
        <f t="shared" si="192"/>
        <v>0</v>
      </c>
      <c r="O188" s="1637">
        <f t="shared" si="192"/>
        <v>119608.51000000008</v>
      </c>
      <c r="P188" s="1637">
        <f t="shared" si="192"/>
        <v>3841.5299999999984</v>
      </c>
      <c r="Q188" s="1637">
        <f t="shared" si="192"/>
        <v>2487.34</v>
      </c>
      <c r="R188" s="1637">
        <f t="shared" si="192"/>
        <v>5203.24</v>
      </c>
      <c r="S188" s="1637">
        <f t="shared" si="192"/>
        <v>0</v>
      </c>
      <c r="T188" s="1637">
        <f t="shared" si="192"/>
        <v>0</v>
      </c>
      <c r="U188" s="1637">
        <f t="shared" si="192"/>
        <v>306.64</v>
      </c>
      <c r="V188" s="1637">
        <f t="shared" si="192"/>
        <v>1138.25</v>
      </c>
      <c r="W188" s="1637">
        <f t="shared" si="192"/>
        <v>2249.34</v>
      </c>
      <c r="X188" s="1637">
        <f t="shared" si="192"/>
        <v>15226.339999999995</v>
      </c>
      <c r="Y188" s="1637">
        <f t="shared" si="192"/>
        <v>104382.16999999998</v>
      </c>
      <c r="Z188" s="1637">
        <f t="shared" si="192"/>
        <v>104382.16999999998</v>
      </c>
      <c r="AA188" s="1637">
        <f t="shared" si="192"/>
        <v>0</v>
      </c>
      <c r="AB188" s="1637" t="e">
        <f t="shared" si="192"/>
        <v>#REF!</v>
      </c>
      <c r="AC188" s="1637" t="e">
        <f t="shared" si="192"/>
        <v>#REF!</v>
      </c>
      <c r="AD188" s="1637">
        <f t="shared" si="192"/>
        <v>0</v>
      </c>
      <c r="AE188" s="1637" t="e">
        <f t="shared" si="192"/>
        <v>#VALUE!</v>
      </c>
      <c r="AF188" s="1637">
        <f t="shared" si="192"/>
        <v>0</v>
      </c>
      <c r="AG188" s="1637">
        <f t="shared" si="192"/>
        <v>0</v>
      </c>
      <c r="AH188" s="1637">
        <f t="shared" si="192"/>
        <v>0</v>
      </c>
    </row>
    <row r="189" spans="1:38" ht="15.6">
      <c r="D189" s="1547"/>
      <c r="E189" s="1572"/>
      <c r="F189" s="1572"/>
      <c r="G189" s="1638">
        <f>ROUND((G188-G186),2)</f>
        <v>0</v>
      </c>
      <c r="H189" s="1638"/>
      <c r="I189" s="1638">
        <f t="shared" ref="I189:AA189" si="193">ROUND((I188-I186),2)</f>
        <v>0</v>
      </c>
      <c r="J189" s="1638">
        <f t="shared" si="193"/>
        <v>0</v>
      </c>
      <c r="K189" s="1638">
        <f t="shared" si="193"/>
        <v>0</v>
      </c>
      <c r="L189" s="1638">
        <f t="shared" si="193"/>
        <v>0</v>
      </c>
      <c r="M189" s="1638">
        <f t="shared" si="193"/>
        <v>0</v>
      </c>
      <c r="N189" s="1638">
        <f t="shared" si="193"/>
        <v>0</v>
      </c>
      <c r="O189" s="1638">
        <f t="shared" si="193"/>
        <v>0</v>
      </c>
      <c r="P189" s="1638">
        <f t="shared" si="193"/>
        <v>0</v>
      </c>
      <c r="Q189" s="1529"/>
      <c r="R189" s="1638">
        <f t="shared" si="193"/>
        <v>0</v>
      </c>
      <c r="S189" s="1638">
        <f t="shared" si="193"/>
        <v>0</v>
      </c>
      <c r="T189" s="1638">
        <f t="shared" si="193"/>
        <v>0</v>
      </c>
      <c r="U189" s="1638">
        <f t="shared" si="193"/>
        <v>0</v>
      </c>
      <c r="V189" s="1638">
        <f t="shared" si="193"/>
        <v>0</v>
      </c>
      <c r="W189" s="1638">
        <f t="shared" si="193"/>
        <v>0</v>
      </c>
      <c r="X189" s="1638">
        <f t="shared" si="193"/>
        <v>0</v>
      </c>
      <c r="Y189" s="1638">
        <f t="shared" si="193"/>
        <v>0</v>
      </c>
      <c r="Z189" s="1638">
        <f t="shared" si="193"/>
        <v>0</v>
      </c>
      <c r="AA189" s="1638">
        <f t="shared" si="193"/>
        <v>0</v>
      </c>
      <c r="AB189" s="1639"/>
      <c r="AC189" s="1554">
        <f t="shared" si="191"/>
        <v>0</v>
      </c>
      <c r="AD189" s="1530">
        <f t="shared" si="166"/>
        <v>0</v>
      </c>
      <c r="AE189" s="1531">
        <f t="shared" si="167"/>
        <v>0</v>
      </c>
      <c r="AF189" s="1555"/>
    </row>
    <row r="190" spans="1:38" ht="15.6">
      <c r="D190" s="1547"/>
      <c r="E190" s="1572"/>
      <c r="F190" s="1572"/>
      <c r="G190" s="1640" t="str">
        <f>IF(G189&lt;&gt;0,"Error,  Total general no coincide  con la suma individual","")</f>
        <v/>
      </c>
      <c r="H190" s="1641"/>
      <c r="I190" s="1641" t="str">
        <f t="shared" ref="I190:X190" si="194">IF(I189&lt;&gt;0,"Error,  Total general no coincide  con la suma individual","")</f>
        <v/>
      </c>
      <c r="J190" s="1642" t="str">
        <f t="shared" si="194"/>
        <v/>
      </c>
      <c r="K190" s="1553" t="str">
        <f t="shared" si="194"/>
        <v/>
      </c>
      <c r="L190" s="1553" t="str">
        <f t="shared" si="194"/>
        <v/>
      </c>
      <c r="M190" s="1553" t="str">
        <f t="shared" si="194"/>
        <v/>
      </c>
      <c r="N190" s="1553" t="str">
        <f t="shared" si="194"/>
        <v/>
      </c>
      <c r="O190" s="1641" t="str">
        <f t="shared" si="194"/>
        <v/>
      </c>
      <c r="P190" s="1554" t="str">
        <f t="shared" si="194"/>
        <v/>
      </c>
      <c r="Q190" s="1609"/>
      <c r="R190" s="1553" t="str">
        <f t="shared" si="194"/>
        <v/>
      </c>
      <c r="S190" s="1553" t="str">
        <f t="shared" si="194"/>
        <v/>
      </c>
      <c r="T190" s="1553" t="str">
        <f t="shared" si="194"/>
        <v/>
      </c>
      <c r="U190" s="1553" t="str">
        <f t="shared" si="194"/>
        <v/>
      </c>
      <c r="V190" s="1553" t="str">
        <f t="shared" si="194"/>
        <v/>
      </c>
      <c r="W190" s="1553" t="str">
        <f t="shared" si="194"/>
        <v/>
      </c>
      <c r="X190" s="1641" t="str">
        <f t="shared" si="194"/>
        <v/>
      </c>
      <c r="Y190" s="1553">
        <f>+Y188-Z188-AA188</f>
        <v>0</v>
      </c>
      <c r="Z190" s="1553"/>
      <c r="AA190" s="1553"/>
      <c r="AB190" s="1639"/>
      <c r="AC190" s="1643"/>
      <c r="AD190" s="1530">
        <f t="shared" si="166"/>
        <v>0</v>
      </c>
      <c r="AE190" s="1531" t="e">
        <f t="shared" si="167"/>
        <v>#VALUE!</v>
      </c>
      <c r="AF190" s="1555"/>
    </row>
    <row r="191" spans="1:38">
      <c r="D191" s="1547"/>
      <c r="E191" s="1572"/>
      <c r="F191" s="1572"/>
      <c r="G191" s="1572"/>
      <c r="H191" s="1547"/>
      <c r="I191" s="1547"/>
      <c r="J191" s="1550"/>
      <c r="K191" s="1644"/>
      <c r="L191" s="1644"/>
      <c r="M191" s="1644"/>
      <c r="N191" s="1644"/>
      <c r="O191" s="1547"/>
      <c r="P191" s="1645"/>
      <c r="Q191" s="1645"/>
      <c r="R191" s="1644"/>
      <c r="S191" s="1644"/>
      <c r="T191" s="1644"/>
      <c r="U191" s="1644"/>
      <c r="V191" s="1644"/>
      <c r="W191" s="1644"/>
      <c r="X191" s="1547"/>
      <c r="Y191" s="1550"/>
      <c r="Z191" s="1644"/>
      <c r="AA191" s="1550"/>
      <c r="AB191" s="1572"/>
      <c r="AC191" s="1572"/>
    </row>
    <row r="192" spans="1:38">
      <c r="D192" s="1547"/>
      <c r="E192" s="1572"/>
      <c r="F192" s="1572"/>
      <c r="G192" s="1572"/>
      <c r="H192" s="1547"/>
      <c r="I192" s="1547"/>
      <c r="J192" s="1550"/>
      <c r="K192" s="1644"/>
      <c r="L192" s="1644"/>
      <c r="M192" s="1644"/>
      <c r="N192" s="1644"/>
      <c r="O192" s="1547"/>
      <c r="P192" s="1645"/>
      <c r="Q192" s="1645"/>
      <c r="R192" s="1644"/>
      <c r="S192" s="1644"/>
      <c r="T192" s="1644"/>
      <c r="U192" s="1644"/>
      <c r="V192" s="1644"/>
      <c r="W192" s="1644"/>
      <c r="X192" s="1547"/>
      <c r="Y192" s="1550"/>
      <c r="Z192" s="1644"/>
      <c r="AA192" s="1550"/>
      <c r="AB192" s="1572"/>
      <c r="AC192" s="1572"/>
    </row>
    <row r="193" spans="2:29">
      <c r="D193" s="1547"/>
      <c r="E193" s="1572"/>
      <c r="F193" s="1572"/>
      <c r="G193" s="1572"/>
      <c r="H193" s="1547"/>
      <c r="I193" s="1547"/>
      <c r="J193" s="1550"/>
      <c r="K193" s="1644"/>
      <c r="L193" s="1644"/>
      <c r="M193" s="1644"/>
      <c r="N193" s="1644"/>
      <c r="O193" s="1547"/>
      <c r="P193" s="1645"/>
      <c r="Q193" s="1645"/>
      <c r="R193" s="1644"/>
      <c r="S193" s="1644"/>
      <c r="T193" s="1644"/>
      <c r="U193" s="1644"/>
      <c r="V193" s="1644"/>
      <c r="W193" s="1644"/>
      <c r="X193" s="1547"/>
      <c r="Y193" s="1646" t="s">
        <v>366</v>
      </c>
      <c r="Z193" s="1644"/>
      <c r="AA193" s="1550"/>
      <c r="AB193" s="1572"/>
      <c r="AC193" s="1572"/>
    </row>
    <row r="194" spans="2:29">
      <c r="D194" s="1547"/>
      <c r="E194" s="1572"/>
      <c r="F194" s="1572"/>
      <c r="G194" s="1572"/>
      <c r="H194" s="1547"/>
      <c r="I194" s="1547"/>
      <c r="J194" s="1550"/>
      <c r="K194" s="1644"/>
      <c r="L194" s="1644"/>
      <c r="M194" s="1644"/>
      <c r="N194" s="1644"/>
      <c r="O194" s="1547"/>
      <c r="P194" s="1645"/>
      <c r="Q194" s="1645"/>
      <c r="R194" s="1644"/>
      <c r="S194" s="1644"/>
      <c r="T194" s="1644"/>
      <c r="U194" s="1644"/>
      <c r="V194" s="1644"/>
      <c r="W194" s="1644"/>
      <c r="X194" s="1547"/>
      <c r="Y194" s="1550"/>
      <c r="Z194" s="1644"/>
      <c r="AA194" s="1550"/>
      <c r="AB194" s="1572"/>
      <c r="AC194" s="1572"/>
    </row>
    <row r="195" spans="2:29" ht="15.6">
      <c r="D195" s="1547"/>
      <c r="E195" s="1572"/>
      <c r="F195" s="1572"/>
      <c r="G195" s="1572"/>
      <c r="H195" s="1547"/>
      <c r="I195" s="1547"/>
      <c r="J195" s="1550"/>
      <c r="K195" s="1644"/>
      <c r="L195" s="1644"/>
      <c r="M195" s="1644"/>
      <c r="N195" s="1644"/>
      <c r="O195" s="1547"/>
      <c r="P195" s="1645"/>
      <c r="Q195" s="1645"/>
      <c r="R195" s="1644"/>
      <c r="S195" s="1644"/>
      <c r="T195" s="1644"/>
      <c r="U195" s="1644"/>
      <c r="V195" s="1644"/>
      <c r="W195" s="1644"/>
      <c r="X195" s="1547"/>
      <c r="Y195" s="1550"/>
      <c r="Z195" s="1644"/>
      <c r="AA195" s="1647"/>
      <c r="AB195" s="1572"/>
      <c r="AC195" s="1572"/>
    </row>
    <row r="196" spans="2:29">
      <c r="D196" s="1547"/>
      <c r="E196" s="1572"/>
      <c r="F196" s="1572"/>
      <c r="G196" s="1572"/>
      <c r="H196" s="1547"/>
      <c r="I196" s="1547"/>
      <c r="J196" s="1550"/>
      <c r="K196" s="1644"/>
      <c r="L196" s="1644"/>
      <c r="M196" s="1644"/>
      <c r="N196" s="1644"/>
      <c r="O196" s="1547"/>
      <c r="P196" s="1645"/>
      <c r="Q196" s="1645"/>
      <c r="R196" s="1644"/>
      <c r="S196" s="1644"/>
      <c r="T196" s="1644"/>
      <c r="U196" s="1644"/>
      <c r="V196" s="1644"/>
      <c r="W196" s="1644"/>
      <c r="X196" s="1547"/>
      <c r="Y196" s="1550"/>
      <c r="Z196" s="1644"/>
      <c r="AA196" s="1550"/>
      <c r="AB196" s="1572"/>
      <c r="AC196" s="1572"/>
    </row>
    <row r="197" spans="2:29">
      <c r="D197" s="1547"/>
      <c r="E197" s="1572"/>
      <c r="F197" s="1572"/>
      <c r="G197" s="1572"/>
      <c r="H197" s="1547"/>
      <c r="I197" s="1547"/>
      <c r="J197" s="1550"/>
      <c r="K197" s="1644"/>
      <c r="L197" s="1644"/>
      <c r="M197" s="1644"/>
      <c r="N197" s="1644"/>
      <c r="O197" s="1547"/>
      <c r="P197" s="1645"/>
      <c r="Q197" s="1645"/>
      <c r="R197" s="1644"/>
      <c r="S197" s="1644"/>
      <c r="T197" s="1644"/>
      <c r="U197" s="1644"/>
      <c r="V197" s="1644"/>
      <c r="W197" s="1644"/>
      <c r="X197" s="1547"/>
      <c r="Y197" s="1550"/>
      <c r="Z197" s="1644"/>
      <c r="AA197" s="1550"/>
      <c r="AB197" s="1572"/>
      <c r="AC197" s="1572"/>
    </row>
    <row r="198" spans="2:29">
      <c r="B198" s="1602" t="s">
        <v>645</v>
      </c>
      <c r="C198" s="1602"/>
      <c r="D198" s="1547"/>
      <c r="E198" s="1572"/>
      <c r="F198" s="1572"/>
      <c r="G198" s="1572"/>
      <c r="H198" s="1547"/>
      <c r="I198" s="1547"/>
      <c r="J198" s="1550"/>
      <c r="K198" s="1644"/>
      <c r="L198" s="1644"/>
      <c r="M198" s="1644"/>
      <c r="N198" s="1602" t="s">
        <v>646</v>
      </c>
      <c r="O198" s="1603"/>
      <c r="P198" s="1604"/>
      <c r="Q198" s="1604"/>
      <c r="R198" s="1644"/>
      <c r="S198" s="1644"/>
      <c r="T198" s="1644"/>
      <c r="U198" s="1644"/>
      <c r="V198" s="1644"/>
      <c r="W198" s="1644"/>
      <c r="X198" s="1547"/>
      <c r="Y198" s="1550"/>
      <c r="Z198" s="1644"/>
      <c r="AA198" s="1550"/>
      <c r="AB198" s="1572"/>
      <c r="AC198" s="1572"/>
    </row>
    <row r="199" spans="2:29">
      <c r="D199" s="1547"/>
      <c r="E199" s="1572"/>
      <c r="F199" s="1572"/>
      <c r="G199" s="1572"/>
      <c r="H199" s="1547"/>
      <c r="I199" s="1547"/>
      <c r="J199" s="1550"/>
      <c r="K199" s="1644"/>
      <c r="L199" s="1644"/>
      <c r="M199" s="1644"/>
      <c r="N199" s="1644"/>
      <c r="O199" s="1547"/>
      <c r="P199" s="1645"/>
      <c r="Q199" s="1645"/>
      <c r="R199" s="1644"/>
      <c r="S199" s="1644"/>
      <c r="T199" s="1644"/>
      <c r="U199" s="1644"/>
      <c r="V199" s="1644"/>
      <c r="W199" s="1644"/>
      <c r="X199" s="1547"/>
      <c r="Y199" s="1550"/>
      <c r="Z199" s="1644"/>
      <c r="AA199" s="1550"/>
      <c r="AB199" s="1572"/>
      <c r="AC199" s="1572"/>
    </row>
    <row r="200" spans="2:29">
      <c r="D200" s="1547"/>
      <c r="E200" s="1572"/>
      <c r="F200" s="1572"/>
      <c r="G200" s="1572"/>
      <c r="H200" s="1547"/>
      <c r="I200" s="1547"/>
      <c r="J200" s="1550"/>
      <c r="K200" s="1644"/>
      <c r="L200" s="1644"/>
      <c r="M200" s="1644"/>
      <c r="N200" s="1644"/>
      <c r="O200" s="1547"/>
      <c r="P200" s="1645"/>
      <c r="Q200" s="1645"/>
      <c r="R200" s="1644"/>
      <c r="S200" s="1644"/>
      <c r="T200" s="1644"/>
      <c r="U200" s="1644"/>
      <c r="V200" s="1644"/>
      <c r="W200" s="1644"/>
      <c r="X200" s="1547"/>
      <c r="Y200" s="1550"/>
      <c r="Z200" s="1644"/>
      <c r="AA200" s="1550"/>
      <c r="AB200" s="1572"/>
      <c r="AC200" s="1572"/>
    </row>
    <row r="201" spans="2:29">
      <c r="D201" s="1547"/>
      <c r="E201" s="1572"/>
      <c r="F201" s="1572"/>
      <c r="G201" s="1572"/>
      <c r="H201" s="1547"/>
      <c r="I201" s="1547"/>
      <c r="J201" s="1550"/>
      <c r="K201" s="1644"/>
      <c r="L201" s="1644"/>
      <c r="M201" s="1644"/>
      <c r="N201" s="1644"/>
      <c r="O201" s="1547"/>
      <c r="P201" s="1645"/>
      <c r="Q201" s="1645"/>
      <c r="R201" s="1644"/>
      <c r="S201" s="1644"/>
      <c r="T201" s="1644"/>
      <c r="U201" s="1644"/>
      <c r="V201" s="1644"/>
      <c r="W201" s="1644"/>
      <c r="X201" s="1547"/>
      <c r="Y201" s="1550"/>
      <c r="Z201" s="1644"/>
      <c r="AA201" s="1550"/>
      <c r="AB201" s="1572"/>
      <c r="AC201" s="1572"/>
    </row>
    <row r="202" spans="2:29">
      <c r="D202" s="1547"/>
      <c r="E202" s="1572"/>
      <c r="F202" s="1572"/>
      <c r="G202" s="1572"/>
      <c r="H202" s="1547"/>
      <c r="I202" s="1547"/>
      <c r="J202" s="1550"/>
      <c r="K202" s="1644"/>
      <c r="L202" s="1644"/>
      <c r="M202" s="1644"/>
      <c r="N202" s="1644"/>
      <c r="O202" s="1547"/>
      <c r="P202" s="1645"/>
      <c r="Q202" s="1645"/>
      <c r="R202" s="1644"/>
      <c r="S202" s="1644"/>
      <c r="T202" s="1644"/>
      <c r="U202" s="1644"/>
      <c r="V202" s="1644"/>
      <c r="W202" s="1644"/>
      <c r="X202" s="1547"/>
      <c r="Y202" s="1550"/>
      <c r="Z202" s="1644"/>
      <c r="AA202" s="1550"/>
      <c r="AB202" s="1572"/>
      <c r="AC202" s="1572"/>
    </row>
    <row r="203" spans="2:29">
      <c r="D203" s="1547"/>
      <c r="E203" s="1572"/>
      <c r="F203" s="1572"/>
      <c r="G203" s="1572"/>
      <c r="H203" s="1547"/>
      <c r="I203" s="1547"/>
      <c r="J203" s="1550"/>
      <c r="K203" s="1644"/>
      <c r="L203" s="1644"/>
      <c r="M203" s="1644"/>
      <c r="N203" s="1644"/>
      <c r="O203" s="1547"/>
      <c r="P203" s="1645"/>
      <c r="Q203" s="1645"/>
      <c r="R203" s="1644"/>
      <c r="S203" s="1644"/>
      <c r="T203" s="1644"/>
      <c r="U203" s="1644"/>
      <c r="V203" s="1644"/>
      <c r="W203" s="1644"/>
      <c r="X203" s="1547"/>
      <c r="Y203" s="1550"/>
      <c r="Z203" s="1644"/>
      <c r="AA203" s="1550"/>
      <c r="AB203" s="1572"/>
      <c r="AC203" s="1572"/>
    </row>
    <row r="204" spans="2:29">
      <c r="D204" s="1547"/>
      <c r="E204" s="1572"/>
      <c r="F204" s="1572"/>
      <c r="G204" s="1572"/>
      <c r="H204" s="1547"/>
      <c r="I204" s="1547"/>
      <c r="J204" s="1550"/>
      <c r="K204" s="1644"/>
      <c r="L204" s="1644"/>
      <c r="M204" s="1644"/>
      <c r="N204" s="1644"/>
      <c r="O204" s="1547"/>
      <c r="P204" s="1645"/>
      <c r="Q204" s="1645"/>
      <c r="R204" s="1644"/>
      <c r="S204" s="1644"/>
      <c r="T204" s="1644"/>
      <c r="U204" s="1644"/>
      <c r="V204" s="1644"/>
      <c r="W204" s="1644"/>
      <c r="X204" s="1547"/>
      <c r="Y204" s="1550"/>
      <c r="Z204" s="1644"/>
      <c r="AA204" s="1550"/>
      <c r="AB204" s="1572"/>
      <c r="AC204" s="1572"/>
    </row>
    <row r="205" spans="2:29">
      <c r="D205" s="1547"/>
      <c r="E205" s="1572"/>
      <c r="F205" s="1572"/>
      <c r="G205" s="1572"/>
      <c r="H205" s="1547"/>
      <c r="I205" s="1547"/>
      <c r="J205" s="1550"/>
      <c r="K205" s="1644"/>
      <c r="L205" s="1644"/>
      <c r="M205" s="1644"/>
      <c r="N205" s="1644"/>
      <c r="O205" s="1547"/>
      <c r="P205" s="1645"/>
      <c r="Q205" s="1645"/>
      <c r="R205" s="1644"/>
      <c r="S205" s="1644"/>
      <c r="T205" s="1644"/>
      <c r="U205" s="1644"/>
      <c r="V205" s="1644"/>
      <c r="W205" s="1644"/>
      <c r="X205" s="1547"/>
      <c r="Y205" s="1550"/>
      <c r="Z205" s="1644"/>
      <c r="AA205" s="1550"/>
      <c r="AB205" s="1572"/>
      <c r="AC205" s="1572"/>
    </row>
    <row r="206" spans="2:29">
      <c r="B206" s="1602" t="s">
        <v>311</v>
      </c>
      <c r="C206" s="1602"/>
      <c r="D206" s="1547"/>
      <c r="E206" s="1572"/>
      <c r="F206" s="1572"/>
      <c r="G206" s="1572"/>
      <c r="H206" s="1547"/>
      <c r="I206" s="1547"/>
      <c r="J206" s="1550"/>
      <c r="K206" s="1644"/>
      <c r="L206" s="1644"/>
      <c r="M206" s="1644"/>
      <c r="N206" s="1602" t="s">
        <v>310</v>
      </c>
      <c r="O206" s="1603"/>
      <c r="P206" s="1604"/>
      <c r="Q206" s="1604"/>
      <c r="R206" s="1644"/>
      <c r="S206" s="1644"/>
      <c r="T206" s="1644"/>
      <c r="U206" s="1644"/>
      <c r="V206" s="1644"/>
      <c r="W206" s="1644"/>
      <c r="X206" s="1547"/>
      <c r="Y206" s="1550"/>
      <c r="Z206" s="1644"/>
      <c r="AA206" s="1550"/>
      <c r="AB206" s="1572"/>
      <c r="AC206" s="1572"/>
    </row>
    <row r="207" spans="2:29">
      <c r="D207" s="1547"/>
      <c r="E207" s="1572"/>
      <c r="F207" s="1572"/>
      <c r="G207" s="1572"/>
      <c r="H207" s="1547"/>
      <c r="I207" s="1547"/>
      <c r="J207" s="1550"/>
      <c r="K207" s="1644"/>
      <c r="L207" s="1644"/>
      <c r="M207" s="1644"/>
      <c r="N207" s="1644"/>
      <c r="O207" s="1547"/>
      <c r="P207" s="1645"/>
      <c r="Q207" s="1645"/>
      <c r="R207" s="1644"/>
      <c r="S207" s="1644"/>
      <c r="T207" s="1644"/>
      <c r="U207" s="1644"/>
      <c r="V207" s="1644"/>
      <c r="W207" s="1644"/>
      <c r="X207" s="1547"/>
      <c r="Y207" s="1550"/>
      <c r="Z207" s="1644"/>
      <c r="AA207" s="1550"/>
      <c r="AB207" s="1572"/>
      <c r="AC207" s="1572"/>
    </row>
    <row r="208" spans="2:29">
      <c r="D208" s="1547"/>
      <c r="E208" s="1572"/>
      <c r="F208" s="1572"/>
      <c r="G208" s="1572"/>
      <c r="H208" s="1547"/>
      <c r="I208" s="1547"/>
      <c r="J208" s="1550"/>
      <c r="K208" s="1644"/>
      <c r="L208" s="1644"/>
      <c r="M208" s="1644"/>
      <c r="N208" s="1644"/>
      <c r="O208" s="1547"/>
      <c r="P208" s="1645"/>
      <c r="Q208" s="1645"/>
      <c r="R208" s="1644"/>
      <c r="S208" s="1644"/>
      <c r="T208" s="1644"/>
      <c r="U208" s="1644"/>
      <c r="V208" s="1644"/>
      <c r="W208" s="1644"/>
      <c r="X208" s="1547"/>
      <c r="Y208" s="1550"/>
      <c r="Z208" s="1644"/>
      <c r="AA208" s="1550"/>
      <c r="AB208" s="1572"/>
      <c r="AC208" s="1572"/>
    </row>
    <row r="209" spans="4:29">
      <c r="D209" s="1547"/>
      <c r="E209" s="1572"/>
      <c r="F209" s="1572"/>
      <c r="G209" s="1572"/>
      <c r="H209" s="1547"/>
      <c r="I209" s="1547"/>
      <c r="J209" s="1550"/>
      <c r="K209" s="1644"/>
      <c r="L209" s="1644"/>
      <c r="M209" s="1644"/>
      <c r="N209" s="1644"/>
      <c r="O209" s="1547"/>
      <c r="P209" s="1645"/>
      <c r="Q209" s="1645"/>
      <c r="R209" s="1644"/>
      <c r="S209" s="1644"/>
      <c r="T209" s="1644"/>
      <c r="U209" s="1644"/>
      <c r="V209" s="1644"/>
      <c r="W209" s="1644"/>
      <c r="X209" s="1547"/>
      <c r="Y209" s="1550"/>
      <c r="Z209" s="1644"/>
      <c r="AA209" s="1550"/>
      <c r="AB209" s="1572"/>
      <c r="AC209" s="1572"/>
    </row>
    <row r="210" spans="4:29">
      <c r="D210" s="1547"/>
      <c r="E210" s="1572"/>
      <c r="F210" s="1572"/>
      <c r="G210" s="1572"/>
      <c r="H210" s="1547"/>
      <c r="I210" s="1547"/>
      <c r="J210" s="1550"/>
      <c r="K210" s="1644"/>
      <c r="L210" s="1644"/>
      <c r="M210" s="1644"/>
      <c r="N210" s="1644"/>
      <c r="O210" s="1547"/>
      <c r="P210" s="1645"/>
      <c r="Q210" s="1645"/>
      <c r="R210" s="1644"/>
      <c r="S210" s="1644"/>
      <c r="T210" s="1644"/>
      <c r="U210" s="1644"/>
      <c r="V210" s="1644"/>
      <c r="W210" s="1644"/>
      <c r="X210" s="1547"/>
      <c r="Y210" s="1550"/>
      <c r="Z210" s="1644"/>
      <c r="AA210" s="1550"/>
      <c r="AB210" s="1572"/>
      <c r="AC210" s="1572"/>
    </row>
    <row r="211" spans="4:29">
      <c r="D211" s="1547"/>
      <c r="E211" s="1572"/>
      <c r="F211" s="1572"/>
      <c r="G211" s="1572"/>
      <c r="H211" s="1547"/>
      <c r="I211" s="1547"/>
      <c r="J211" s="1550"/>
      <c r="K211" s="1644"/>
      <c r="L211" s="1644"/>
      <c r="M211" s="1644"/>
      <c r="N211" s="1644"/>
      <c r="O211" s="1547"/>
      <c r="P211" s="1645"/>
      <c r="Q211" s="1645"/>
      <c r="R211" s="1644"/>
      <c r="S211" s="1644"/>
      <c r="T211" s="1644"/>
      <c r="U211" s="1644"/>
      <c r="V211" s="1644"/>
      <c r="W211" s="1644"/>
      <c r="X211" s="1547"/>
      <c r="Y211" s="1550"/>
      <c r="Z211" s="1644"/>
      <c r="AA211" s="1550"/>
      <c r="AB211" s="1572"/>
      <c r="AC211" s="1572"/>
    </row>
    <row r="212" spans="4:29">
      <c r="D212" s="1547"/>
      <c r="E212" s="1572"/>
      <c r="F212" s="1572"/>
      <c r="G212" s="1572"/>
      <c r="H212" s="1547"/>
      <c r="I212" s="1547"/>
      <c r="J212" s="1550"/>
      <c r="K212" s="1644"/>
      <c r="L212" s="1644"/>
      <c r="M212" s="1644"/>
      <c r="N212" s="1644"/>
      <c r="O212" s="1547"/>
      <c r="P212" s="1645"/>
      <c r="Q212" s="1645"/>
      <c r="R212" s="1644"/>
      <c r="S212" s="1644"/>
      <c r="T212" s="1644"/>
      <c r="U212" s="1644"/>
      <c r="V212" s="1644"/>
      <c r="W212" s="1644"/>
      <c r="X212" s="1547"/>
      <c r="Y212" s="1550"/>
      <c r="Z212" s="1644"/>
      <c r="AA212" s="1550"/>
      <c r="AB212" s="1572"/>
      <c r="AC212" s="1572"/>
    </row>
    <row r="213" spans="4:29">
      <c r="D213" s="1547"/>
      <c r="E213" s="1572"/>
      <c r="F213" s="1572"/>
      <c r="G213" s="1572"/>
      <c r="H213" s="1547"/>
      <c r="I213" s="1547"/>
      <c r="J213" s="1550"/>
      <c r="K213" s="1644"/>
      <c r="L213" s="1644"/>
      <c r="M213" s="1644"/>
      <c r="N213" s="1644"/>
      <c r="O213" s="1547"/>
      <c r="P213" s="1645"/>
      <c r="Q213" s="1645"/>
      <c r="R213" s="1644"/>
      <c r="S213" s="1644"/>
      <c r="T213" s="1644"/>
      <c r="U213" s="1644"/>
      <c r="V213" s="1644"/>
      <c r="W213" s="1644"/>
      <c r="X213" s="1547"/>
      <c r="Y213" s="1550"/>
      <c r="Z213" s="1644"/>
      <c r="AA213" s="1550"/>
      <c r="AB213" s="1572"/>
      <c r="AC213" s="1572"/>
    </row>
    <row r="214" spans="4:29">
      <c r="D214" s="1547"/>
      <c r="E214" s="1572"/>
      <c r="F214" s="1572"/>
      <c r="G214" s="1572"/>
      <c r="H214" s="1547"/>
      <c r="I214" s="1547"/>
      <c r="J214" s="1550"/>
      <c r="K214" s="1644"/>
      <c r="L214" s="1644"/>
      <c r="M214" s="1644"/>
      <c r="N214" s="1644"/>
      <c r="O214" s="1547"/>
      <c r="P214" s="1645"/>
      <c r="Q214" s="1645"/>
      <c r="R214" s="1644"/>
      <c r="S214" s="1644"/>
      <c r="T214" s="1644"/>
      <c r="U214" s="1644"/>
      <c r="V214" s="1644"/>
      <c r="W214" s="1644"/>
      <c r="X214" s="1547"/>
      <c r="Y214" s="1550"/>
      <c r="Z214" s="1644"/>
      <c r="AA214" s="1550"/>
      <c r="AB214" s="1572"/>
      <c r="AC214" s="1572"/>
    </row>
    <row r="215" spans="4:29">
      <c r="D215" s="1547"/>
      <c r="E215" s="1572"/>
      <c r="F215" s="1572"/>
      <c r="G215" s="1572"/>
      <c r="H215" s="1547"/>
      <c r="I215" s="1547"/>
      <c r="J215" s="1550"/>
      <c r="K215" s="1644"/>
      <c r="L215" s="1644"/>
      <c r="M215" s="1644"/>
      <c r="N215" s="1644"/>
      <c r="O215" s="1547"/>
      <c r="P215" s="1645"/>
      <c r="Q215" s="1645"/>
      <c r="R215" s="1644"/>
      <c r="S215" s="1644"/>
      <c r="T215" s="1644"/>
      <c r="U215" s="1644"/>
      <c r="V215" s="1644"/>
      <c r="W215" s="1644"/>
      <c r="X215" s="1547"/>
      <c r="Y215" s="1550"/>
      <c r="Z215" s="1644"/>
      <c r="AA215" s="1550"/>
      <c r="AB215" s="1572"/>
      <c r="AC215" s="1572"/>
    </row>
    <row r="216" spans="4:29">
      <c r="D216" s="1547"/>
      <c r="E216" s="1572"/>
      <c r="F216" s="1572"/>
      <c r="G216" s="1572"/>
      <c r="H216" s="1547"/>
      <c r="I216" s="1547"/>
      <c r="J216" s="1550"/>
      <c r="K216" s="1644"/>
      <c r="L216" s="1644"/>
      <c r="M216" s="1644"/>
      <c r="N216" s="1644"/>
      <c r="O216" s="1547"/>
      <c r="P216" s="1645"/>
      <c r="Q216" s="1645"/>
      <c r="R216" s="1644"/>
      <c r="S216" s="1644"/>
      <c r="T216" s="1644"/>
      <c r="U216" s="1644"/>
      <c r="V216" s="1644"/>
      <c r="W216" s="1644"/>
      <c r="X216" s="1547"/>
      <c r="Y216" s="1550"/>
      <c r="Z216" s="1644"/>
      <c r="AA216" s="1550"/>
      <c r="AB216" s="1572"/>
      <c r="AC216" s="1572"/>
    </row>
    <row r="217" spans="4:29">
      <c r="D217" s="1547"/>
      <c r="E217" s="1572"/>
      <c r="F217" s="1572"/>
      <c r="G217" s="1572"/>
      <c r="H217" s="1547"/>
      <c r="I217" s="1547"/>
      <c r="J217" s="1550"/>
      <c r="K217" s="1644"/>
      <c r="L217" s="1644"/>
      <c r="M217" s="1644"/>
      <c r="N217" s="1644"/>
      <c r="O217" s="1547"/>
      <c r="P217" s="1645"/>
      <c r="Q217" s="1645"/>
      <c r="R217" s="1644"/>
      <c r="S217" s="1644"/>
      <c r="T217" s="1644"/>
      <c r="U217" s="1644"/>
      <c r="V217" s="1644"/>
      <c r="W217" s="1644"/>
      <c r="X217" s="1547"/>
      <c r="Y217" s="1550"/>
      <c r="Z217" s="1644"/>
      <c r="AA217" s="1550"/>
      <c r="AB217" s="1572"/>
      <c r="AC217" s="1572"/>
    </row>
    <row r="218" spans="4:29">
      <c r="D218" s="1547"/>
      <c r="E218" s="1572"/>
      <c r="F218" s="1572"/>
      <c r="G218" s="1572"/>
      <c r="H218" s="1547"/>
      <c r="I218" s="1547"/>
      <c r="J218" s="1550"/>
      <c r="K218" s="1644"/>
      <c r="L218" s="1644"/>
      <c r="M218" s="1644"/>
      <c r="N218" s="1644"/>
      <c r="O218" s="1547"/>
      <c r="P218" s="1645"/>
      <c r="Q218" s="1645"/>
      <c r="R218" s="1644"/>
      <c r="S218" s="1644"/>
      <c r="T218" s="1644"/>
      <c r="U218" s="1644"/>
      <c r="V218" s="1644"/>
      <c r="W218" s="1644"/>
      <c r="X218" s="1547"/>
      <c r="Y218" s="1550"/>
      <c r="Z218" s="1644"/>
      <c r="AA218" s="1550"/>
      <c r="AB218" s="1572"/>
      <c r="AC218" s="1572"/>
    </row>
    <row r="219" spans="4:29">
      <c r="D219" s="1547"/>
      <c r="E219" s="1572"/>
      <c r="F219" s="1572"/>
      <c r="G219" s="1572"/>
      <c r="H219" s="1547"/>
      <c r="I219" s="1547"/>
      <c r="J219" s="1550"/>
      <c r="K219" s="1644"/>
      <c r="L219" s="1644"/>
      <c r="M219" s="1644"/>
      <c r="N219" s="1644"/>
      <c r="O219" s="1547"/>
      <c r="P219" s="1645"/>
      <c r="Q219" s="1645"/>
      <c r="R219" s="1644"/>
      <c r="S219" s="1644"/>
      <c r="T219" s="1644"/>
      <c r="U219" s="1644"/>
      <c r="V219" s="1644"/>
      <c r="W219" s="1644"/>
      <c r="X219" s="1547"/>
      <c r="Y219" s="1550"/>
      <c r="Z219" s="1644"/>
      <c r="AA219" s="1550"/>
      <c r="AB219" s="1572"/>
      <c r="AC219" s="1572"/>
    </row>
    <row r="220" spans="4:29">
      <c r="D220" s="1547"/>
      <c r="E220" s="1572"/>
      <c r="F220" s="1572"/>
      <c r="G220" s="1572"/>
      <c r="H220" s="1547"/>
      <c r="I220" s="1547"/>
      <c r="J220" s="1550"/>
      <c r="K220" s="1644"/>
      <c r="L220" s="1644"/>
      <c r="M220" s="1644"/>
      <c r="N220" s="1644"/>
      <c r="O220" s="1547"/>
      <c r="P220" s="1645"/>
      <c r="Q220" s="1645"/>
      <c r="R220" s="1644"/>
      <c r="S220" s="1644"/>
      <c r="T220" s="1644"/>
      <c r="U220" s="1644"/>
      <c r="V220" s="1644"/>
      <c r="W220" s="1644"/>
      <c r="X220" s="1547"/>
      <c r="Y220" s="1550"/>
      <c r="Z220" s="1644"/>
      <c r="AA220" s="1550"/>
      <c r="AB220" s="1572"/>
      <c r="AC220" s="1572"/>
    </row>
    <row r="221" spans="4:29">
      <c r="D221" s="1547"/>
      <c r="E221" s="1572"/>
      <c r="F221" s="1572"/>
      <c r="G221" s="1572"/>
      <c r="H221" s="1547"/>
      <c r="I221" s="1547"/>
      <c r="J221" s="1550"/>
      <c r="K221" s="1644"/>
      <c r="L221" s="1644"/>
      <c r="M221" s="1644"/>
      <c r="N221" s="1644"/>
      <c r="O221" s="1547"/>
      <c r="P221" s="1645"/>
      <c r="Q221" s="1645"/>
      <c r="R221" s="1644"/>
      <c r="S221" s="1644"/>
      <c r="T221" s="1644"/>
      <c r="U221" s="1644"/>
      <c r="V221" s="1644"/>
      <c r="W221" s="1644"/>
      <c r="X221" s="1547"/>
      <c r="Y221" s="1550"/>
      <c r="Z221" s="1644"/>
      <c r="AA221" s="1550"/>
      <c r="AB221" s="1572"/>
      <c r="AC221" s="1572"/>
    </row>
    <row r="222" spans="4:29">
      <c r="D222" s="1547"/>
      <c r="E222" s="1572"/>
      <c r="F222" s="1572"/>
      <c r="G222" s="1572"/>
      <c r="H222" s="1547"/>
      <c r="I222" s="1547"/>
      <c r="J222" s="1550"/>
      <c r="K222" s="1644"/>
      <c r="L222" s="1644"/>
      <c r="M222" s="1644"/>
      <c r="N222" s="1644"/>
      <c r="O222" s="1547"/>
      <c r="P222" s="1645"/>
      <c r="Q222" s="1645"/>
      <c r="R222" s="1644"/>
      <c r="S222" s="1644"/>
      <c r="T222" s="1644"/>
      <c r="U222" s="1644"/>
      <c r="V222" s="1644"/>
      <c r="W222" s="1644"/>
      <c r="X222" s="1547"/>
      <c r="Y222" s="1550"/>
      <c r="Z222" s="1644"/>
      <c r="AA222" s="1550"/>
      <c r="AB222" s="1572"/>
      <c r="AC222" s="1572"/>
    </row>
    <row r="223" spans="4:29">
      <c r="D223" s="1547"/>
      <c r="E223" s="1572"/>
      <c r="F223" s="1572"/>
      <c r="G223" s="1572"/>
      <c r="H223" s="1547"/>
      <c r="I223" s="1547"/>
      <c r="J223" s="1550"/>
      <c r="K223" s="1644"/>
      <c r="L223" s="1644"/>
      <c r="M223" s="1644"/>
      <c r="N223" s="1644"/>
      <c r="O223" s="1547"/>
      <c r="P223" s="1645"/>
      <c r="Q223" s="1645"/>
      <c r="R223" s="1644"/>
      <c r="S223" s="1644"/>
      <c r="T223" s="1644"/>
      <c r="U223" s="1644"/>
      <c r="V223" s="1644"/>
      <c r="W223" s="1644"/>
      <c r="X223" s="1547"/>
      <c r="Y223" s="1550"/>
      <c r="Z223" s="1644"/>
      <c r="AA223" s="1550"/>
      <c r="AB223" s="1572"/>
      <c r="AC223" s="1572"/>
    </row>
    <row r="224" spans="4:29">
      <c r="D224" s="1547"/>
      <c r="E224" s="1572"/>
      <c r="F224" s="1572"/>
      <c r="G224" s="1572"/>
      <c r="H224" s="1547"/>
      <c r="I224" s="1547"/>
      <c r="J224" s="1550"/>
      <c r="K224" s="1644"/>
      <c r="L224" s="1644"/>
      <c r="M224" s="1644"/>
      <c r="N224" s="1644"/>
      <c r="O224" s="1547"/>
      <c r="P224" s="1645"/>
      <c r="Q224" s="1645"/>
      <c r="R224" s="1644"/>
      <c r="S224" s="1644"/>
      <c r="T224" s="1644"/>
      <c r="U224" s="1644"/>
      <c r="V224" s="1644"/>
      <c r="W224" s="1644"/>
      <c r="X224" s="1547"/>
      <c r="Y224" s="1550"/>
      <c r="Z224" s="1644"/>
      <c r="AA224" s="1550"/>
      <c r="AB224" s="1572"/>
      <c r="AC224" s="1572"/>
    </row>
    <row r="225" spans="4:29">
      <c r="D225" s="1547"/>
      <c r="E225" s="1572"/>
      <c r="F225" s="1572"/>
      <c r="G225" s="1572"/>
      <c r="H225" s="1547"/>
      <c r="I225" s="1547"/>
      <c r="J225" s="1550"/>
      <c r="K225" s="1644"/>
      <c r="L225" s="1644"/>
      <c r="M225" s="1644"/>
      <c r="N225" s="1644"/>
      <c r="O225" s="1547"/>
      <c r="P225" s="1645"/>
      <c r="Q225" s="1645"/>
      <c r="R225" s="1644"/>
      <c r="S225" s="1644"/>
      <c r="T225" s="1644"/>
      <c r="U225" s="1644"/>
      <c r="V225" s="1644"/>
      <c r="W225" s="1644"/>
      <c r="X225" s="1547"/>
      <c r="Y225" s="1550"/>
      <c r="Z225" s="1644"/>
      <c r="AA225" s="1550"/>
      <c r="AB225" s="1572"/>
      <c r="AC225" s="1572"/>
    </row>
    <row r="226" spans="4:29">
      <c r="D226" s="1547"/>
      <c r="E226" s="1572"/>
      <c r="F226" s="1572"/>
      <c r="G226" s="1572"/>
      <c r="H226" s="1547"/>
      <c r="I226" s="1547"/>
      <c r="J226" s="1550"/>
      <c r="K226" s="1644"/>
      <c r="L226" s="1644"/>
      <c r="M226" s="1644"/>
      <c r="N226" s="1644"/>
      <c r="O226" s="1547"/>
      <c r="P226" s="1645"/>
      <c r="Q226" s="1645"/>
      <c r="R226" s="1644"/>
      <c r="S226" s="1644"/>
      <c r="T226" s="1644"/>
      <c r="U226" s="1644"/>
      <c r="V226" s="1644"/>
      <c r="W226" s="1644"/>
      <c r="X226" s="1547"/>
      <c r="Y226" s="1550"/>
      <c r="Z226" s="1644"/>
      <c r="AA226" s="1550"/>
      <c r="AB226" s="1572"/>
      <c r="AC226" s="1572"/>
    </row>
    <row r="227" spans="4:29">
      <c r="D227" s="1547"/>
      <c r="E227" s="1572"/>
      <c r="F227" s="1572"/>
      <c r="G227" s="1572"/>
      <c r="H227" s="1547"/>
      <c r="I227" s="1547"/>
      <c r="J227" s="1550"/>
      <c r="K227" s="1644"/>
      <c r="L227" s="1644"/>
      <c r="M227" s="1644"/>
      <c r="N227" s="1644"/>
      <c r="O227" s="1547"/>
      <c r="P227" s="1645"/>
      <c r="Q227" s="1645"/>
      <c r="R227" s="1644"/>
      <c r="S227" s="1644"/>
      <c r="T227" s="1644"/>
      <c r="U227" s="1644"/>
      <c r="V227" s="1644"/>
      <c r="W227" s="1644"/>
      <c r="X227" s="1547"/>
      <c r="Y227" s="1550"/>
      <c r="Z227" s="1644"/>
      <c r="AA227" s="1550"/>
      <c r="AB227" s="1572"/>
      <c r="AC227" s="1572"/>
    </row>
    <row r="228" spans="4:29">
      <c r="D228" s="1547"/>
      <c r="E228" s="1572"/>
      <c r="F228" s="1572"/>
      <c r="G228" s="1572"/>
      <c r="H228" s="1547"/>
      <c r="I228" s="1547"/>
      <c r="J228" s="1550"/>
      <c r="K228" s="1644"/>
      <c r="L228" s="1644"/>
      <c r="M228" s="1644"/>
      <c r="N228" s="1644"/>
      <c r="O228" s="1547"/>
      <c r="P228" s="1645"/>
      <c r="Q228" s="1645"/>
      <c r="R228" s="1644"/>
      <c r="S228" s="1644"/>
      <c r="T228" s="1644"/>
      <c r="U228" s="1644"/>
      <c r="V228" s="1644"/>
      <c r="W228" s="1644"/>
      <c r="X228" s="1547"/>
      <c r="Y228" s="1550"/>
      <c r="Z228" s="1644"/>
      <c r="AA228" s="1550"/>
      <c r="AB228" s="1572"/>
      <c r="AC228" s="1572"/>
    </row>
    <row r="229" spans="4:29">
      <c r="D229" s="1547"/>
      <c r="E229" s="1572"/>
      <c r="F229" s="1572"/>
      <c r="G229" s="1572"/>
      <c r="H229" s="1547"/>
      <c r="I229" s="1547"/>
      <c r="J229" s="1550"/>
      <c r="K229" s="1644"/>
      <c r="L229" s="1644"/>
      <c r="M229" s="1644"/>
      <c r="N229" s="1644"/>
      <c r="O229" s="1547"/>
      <c r="P229" s="1645"/>
      <c r="Q229" s="1645"/>
      <c r="R229" s="1644"/>
      <c r="S229" s="1644"/>
      <c r="T229" s="1644"/>
      <c r="U229" s="1644"/>
      <c r="V229" s="1644"/>
      <c r="W229" s="1644"/>
      <c r="X229" s="1547"/>
      <c r="Y229" s="1550"/>
      <c r="Z229" s="1644"/>
      <c r="AA229" s="1550"/>
      <c r="AB229" s="1572"/>
      <c r="AC229" s="1572"/>
    </row>
    <row r="230" spans="4:29">
      <c r="D230" s="1547"/>
      <c r="E230" s="1572"/>
      <c r="F230" s="1572"/>
      <c r="G230" s="1572"/>
      <c r="H230" s="1547"/>
      <c r="I230" s="1547"/>
      <c r="J230" s="1550"/>
      <c r="K230" s="1644"/>
      <c r="L230" s="1644"/>
      <c r="M230" s="1644"/>
      <c r="N230" s="1644"/>
      <c r="O230" s="1547"/>
      <c r="P230" s="1645"/>
      <c r="Q230" s="1645"/>
      <c r="R230" s="1644"/>
      <c r="S230" s="1644"/>
      <c r="T230" s="1644"/>
      <c r="U230" s="1644"/>
      <c r="V230" s="1644"/>
      <c r="W230" s="1644"/>
      <c r="X230" s="1547"/>
      <c r="Y230" s="1550"/>
      <c r="Z230" s="1644"/>
      <c r="AA230" s="1550"/>
      <c r="AB230" s="1572"/>
      <c r="AC230" s="1572"/>
    </row>
    <row r="231" spans="4:29">
      <c r="D231" s="1547"/>
      <c r="E231" s="1572"/>
      <c r="F231" s="1572"/>
      <c r="G231" s="1572"/>
      <c r="H231" s="1547"/>
      <c r="I231" s="1547"/>
      <c r="J231" s="1550"/>
      <c r="K231" s="1644"/>
      <c r="L231" s="1644"/>
      <c r="M231" s="1644"/>
      <c r="N231" s="1644"/>
      <c r="O231" s="1547"/>
      <c r="P231" s="1645"/>
      <c r="Q231" s="1645"/>
      <c r="R231" s="1644"/>
      <c r="S231" s="1644"/>
      <c r="T231" s="1644"/>
      <c r="U231" s="1644"/>
      <c r="V231" s="1644"/>
      <c r="W231" s="1644"/>
      <c r="X231" s="1547"/>
      <c r="Y231" s="1550"/>
      <c r="Z231" s="1644"/>
      <c r="AA231" s="1550"/>
      <c r="AB231" s="1572"/>
      <c r="AC231" s="1572"/>
    </row>
    <row r="232" spans="4:29">
      <c r="D232" s="1547"/>
      <c r="E232" s="1572"/>
      <c r="F232" s="1572"/>
      <c r="G232" s="1572"/>
      <c r="H232" s="1547"/>
      <c r="I232" s="1547"/>
      <c r="J232" s="1550"/>
      <c r="K232" s="1644"/>
      <c r="L232" s="1644"/>
      <c r="M232" s="1644"/>
      <c r="N232" s="1644"/>
      <c r="O232" s="1547"/>
      <c r="P232" s="1645"/>
      <c r="Q232" s="1645"/>
      <c r="R232" s="1644"/>
      <c r="S232" s="1644"/>
      <c r="T232" s="1644"/>
      <c r="U232" s="1644"/>
      <c r="V232" s="1644"/>
      <c r="W232" s="1644"/>
      <c r="X232" s="1547"/>
      <c r="Y232" s="1550"/>
      <c r="Z232" s="1644"/>
      <c r="AA232" s="1550"/>
      <c r="AB232" s="1572"/>
      <c r="AC232" s="1572"/>
    </row>
    <row r="233" spans="4:29">
      <c r="D233" s="1547"/>
      <c r="E233" s="1572"/>
      <c r="F233" s="1572"/>
      <c r="G233" s="1572"/>
      <c r="H233" s="1547"/>
      <c r="I233" s="1547"/>
      <c r="J233" s="1550"/>
      <c r="K233" s="1644"/>
      <c r="L233" s="1644"/>
      <c r="M233" s="1644"/>
      <c r="N233" s="1644"/>
      <c r="O233" s="1547"/>
      <c r="P233" s="1645"/>
      <c r="Q233" s="1645"/>
      <c r="R233" s="1644"/>
      <c r="S233" s="1644"/>
      <c r="T233" s="1644"/>
      <c r="U233" s="1644"/>
      <c r="V233" s="1644"/>
      <c r="W233" s="1644"/>
      <c r="X233" s="1547"/>
      <c r="Y233" s="1550"/>
      <c r="Z233" s="1644"/>
      <c r="AA233" s="1550"/>
      <c r="AB233" s="1572"/>
      <c r="AC233" s="1572"/>
    </row>
    <row r="234" spans="4:29">
      <c r="D234" s="1547"/>
      <c r="E234" s="1572"/>
      <c r="F234" s="1572"/>
      <c r="G234" s="1572"/>
      <c r="H234" s="1547"/>
      <c r="I234" s="1547"/>
      <c r="J234" s="1550"/>
      <c r="K234" s="1644"/>
      <c r="L234" s="1644"/>
      <c r="M234" s="1644"/>
      <c r="N234" s="1644"/>
      <c r="O234" s="1547"/>
      <c r="P234" s="1645"/>
      <c r="Q234" s="1645"/>
      <c r="R234" s="1644"/>
      <c r="S234" s="1644"/>
      <c r="T234" s="1644"/>
      <c r="U234" s="1644"/>
      <c r="V234" s="1644"/>
      <c r="W234" s="1644"/>
      <c r="X234" s="1547"/>
      <c r="Y234" s="1550"/>
      <c r="Z234" s="1644"/>
      <c r="AA234" s="1550"/>
      <c r="AB234" s="1572"/>
      <c r="AC234" s="1572"/>
    </row>
    <row r="235" spans="4:29">
      <c r="D235" s="1547"/>
      <c r="E235" s="1572"/>
      <c r="F235" s="1572"/>
      <c r="G235" s="1572"/>
      <c r="H235" s="1547"/>
      <c r="I235" s="1547"/>
      <c r="J235" s="1550"/>
      <c r="K235" s="1644"/>
      <c r="L235" s="1644"/>
      <c r="M235" s="1644"/>
      <c r="N235" s="1644"/>
      <c r="O235" s="1547"/>
      <c r="P235" s="1645"/>
      <c r="Q235" s="1645"/>
      <c r="R235" s="1644"/>
      <c r="S235" s="1644"/>
      <c r="T235" s="1644"/>
      <c r="U235" s="1644"/>
      <c r="V235" s="1644"/>
      <c r="W235" s="1644"/>
      <c r="X235" s="1547"/>
      <c r="Y235" s="1550"/>
      <c r="Z235" s="1644"/>
      <c r="AA235" s="1550"/>
      <c r="AB235" s="1572"/>
      <c r="AC235" s="1572"/>
    </row>
    <row r="236" spans="4:29">
      <c r="D236" s="1547"/>
      <c r="E236" s="1572"/>
      <c r="F236" s="1572"/>
      <c r="G236" s="1572"/>
      <c r="H236" s="1547"/>
      <c r="I236" s="1547"/>
      <c r="J236" s="1550"/>
      <c r="K236" s="1644"/>
      <c r="L236" s="1644"/>
      <c r="M236" s="1644"/>
      <c r="N236" s="1644"/>
      <c r="O236" s="1547"/>
      <c r="P236" s="1645"/>
      <c r="Q236" s="1645"/>
      <c r="R236" s="1644"/>
      <c r="S236" s="1644"/>
      <c r="T236" s="1644"/>
      <c r="U236" s="1644"/>
      <c r="V236" s="1644"/>
      <c r="W236" s="1644"/>
      <c r="X236" s="1547"/>
      <c r="Y236" s="1550"/>
      <c r="Z236" s="1644"/>
      <c r="AA236" s="1550"/>
      <c r="AB236" s="1572"/>
      <c r="AC236" s="1572"/>
    </row>
    <row r="237" spans="4:29">
      <c r="D237" s="1547"/>
      <c r="E237" s="1572"/>
      <c r="F237" s="1572"/>
      <c r="G237" s="1572"/>
      <c r="H237" s="1547"/>
      <c r="I237" s="1547"/>
      <c r="J237" s="1550"/>
      <c r="K237" s="1644"/>
      <c r="L237" s="1644"/>
      <c r="M237" s="1644"/>
      <c r="N237" s="1644"/>
      <c r="O237" s="1547"/>
      <c r="P237" s="1645"/>
      <c r="Q237" s="1645"/>
      <c r="R237" s="1644"/>
      <c r="S237" s="1644"/>
      <c r="T237" s="1644"/>
      <c r="U237" s="1644"/>
      <c r="V237" s="1644"/>
      <c r="W237" s="1644"/>
      <c r="X237" s="1547"/>
      <c r="Y237" s="1550"/>
      <c r="Z237" s="1644"/>
      <c r="AA237" s="1550"/>
      <c r="AB237" s="1572"/>
      <c r="AC237" s="1572"/>
    </row>
    <row r="238" spans="4:29">
      <c r="D238" s="1547"/>
      <c r="E238" s="1572"/>
      <c r="F238" s="1572"/>
      <c r="G238" s="1572"/>
      <c r="H238" s="1547"/>
      <c r="I238" s="1547"/>
      <c r="J238" s="1550"/>
      <c r="K238" s="1644"/>
      <c r="L238" s="1644"/>
      <c r="M238" s="1644"/>
      <c r="N238" s="1644"/>
      <c r="O238" s="1547"/>
      <c r="P238" s="1645"/>
      <c r="Q238" s="1645"/>
      <c r="R238" s="1644"/>
      <c r="S238" s="1644"/>
      <c r="T238" s="1644"/>
      <c r="U238" s="1644"/>
      <c r="V238" s="1644"/>
      <c r="W238" s="1644"/>
      <c r="X238" s="1547"/>
      <c r="Y238" s="1550"/>
      <c r="Z238" s="1644"/>
      <c r="AA238" s="1550"/>
      <c r="AB238" s="1572"/>
      <c r="AC238" s="1572"/>
    </row>
    <row r="239" spans="4:29">
      <c r="D239" s="1547"/>
      <c r="E239" s="1572"/>
      <c r="F239" s="1572"/>
      <c r="G239" s="1572"/>
      <c r="H239" s="1547"/>
      <c r="I239" s="1547"/>
      <c r="J239" s="1550"/>
      <c r="K239" s="1644"/>
      <c r="L239" s="1644"/>
      <c r="M239" s="1644"/>
      <c r="N239" s="1644"/>
      <c r="O239" s="1547"/>
      <c r="P239" s="1645"/>
      <c r="Q239" s="1645"/>
      <c r="R239" s="1644"/>
      <c r="S239" s="1644"/>
      <c r="T239" s="1644"/>
      <c r="U239" s="1644"/>
      <c r="V239" s="1644"/>
      <c r="W239" s="1644"/>
      <c r="X239" s="1547"/>
      <c r="Y239" s="1550"/>
      <c r="Z239" s="1644"/>
      <c r="AA239" s="1550"/>
      <c r="AB239" s="1572"/>
      <c r="AC239" s="1572"/>
    </row>
    <row r="240" spans="4:29">
      <c r="D240" s="1547"/>
      <c r="E240" s="1572"/>
      <c r="F240" s="1572"/>
      <c r="G240" s="1572"/>
      <c r="H240" s="1547"/>
      <c r="I240" s="1547"/>
      <c r="J240" s="1550"/>
      <c r="K240" s="1644"/>
      <c r="L240" s="1644"/>
      <c r="M240" s="1644"/>
      <c r="N240" s="1644"/>
      <c r="O240" s="1547"/>
      <c r="P240" s="1645"/>
      <c r="Q240" s="1645"/>
      <c r="R240" s="1644"/>
      <c r="S240" s="1644"/>
      <c r="T240" s="1644"/>
      <c r="U240" s="1644"/>
      <c r="V240" s="1644"/>
      <c r="W240" s="1644"/>
      <c r="X240" s="1547"/>
      <c r="Y240" s="1550"/>
      <c r="Z240" s="1644"/>
      <c r="AA240" s="1550"/>
      <c r="AB240" s="1572"/>
      <c r="AC240" s="1572"/>
    </row>
    <row r="241" spans="4:29">
      <c r="D241" s="1547"/>
      <c r="E241" s="1572"/>
      <c r="F241" s="1572"/>
      <c r="G241" s="1572"/>
      <c r="H241" s="1547"/>
      <c r="I241" s="1547"/>
      <c r="J241" s="1550"/>
      <c r="K241" s="1644"/>
      <c r="L241" s="1644"/>
      <c r="M241" s="1644"/>
      <c r="N241" s="1644"/>
      <c r="O241" s="1547"/>
      <c r="P241" s="1645"/>
      <c r="Q241" s="1645"/>
      <c r="R241" s="1644"/>
      <c r="S241" s="1644"/>
      <c r="T241" s="1644"/>
      <c r="U241" s="1644"/>
      <c r="V241" s="1644"/>
      <c r="W241" s="1644"/>
      <c r="X241" s="1547"/>
      <c r="Y241" s="1550"/>
      <c r="Z241" s="1644"/>
      <c r="AA241" s="1550"/>
      <c r="AB241" s="1572"/>
      <c r="AC241" s="1572"/>
    </row>
    <row r="242" spans="4:29">
      <c r="D242" s="1547"/>
      <c r="E242" s="1572"/>
      <c r="F242" s="1572"/>
      <c r="G242" s="1572"/>
      <c r="H242" s="1547"/>
      <c r="I242" s="1547"/>
      <c r="J242" s="1550"/>
      <c r="K242" s="1644"/>
      <c r="L242" s="1644"/>
      <c r="M242" s="1644"/>
      <c r="N242" s="1644"/>
      <c r="O242" s="1547"/>
      <c r="P242" s="1645"/>
      <c r="Q242" s="1645"/>
      <c r="R242" s="1644"/>
      <c r="S242" s="1644"/>
      <c r="T242" s="1644"/>
      <c r="U242" s="1644"/>
      <c r="V242" s="1644"/>
      <c r="W242" s="1644"/>
      <c r="X242" s="1547"/>
      <c r="Y242" s="1550"/>
      <c r="Z242" s="1644"/>
      <c r="AA242" s="1550"/>
      <c r="AB242" s="1572"/>
      <c r="AC242" s="1572"/>
    </row>
    <row r="243" spans="4:29">
      <c r="D243" s="1547"/>
      <c r="E243" s="1572"/>
      <c r="F243" s="1572"/>
      <c r="G243" s="1572"/>
      <c r="H243" s="1547"/>
      <c r="I243" s="1547"/>
      <c r="J243" s="1550"/>
      <c r="K243" s="1644"/>
      <c r="L243" s="1644"/>
      <c r="M243" s="1644"/>
      <c r="N243" s="1644"/>
      <c r="O243" s="1547"/>
      <c r="P243" s="1645"/>
      <c r="Q243" s="1645"/>
      <c r="R243" s="1644"/>
      <c r="S243" s="1644"/>
      <c r="T243" s="1644"/>
      <c r="U243" s="1644"/>
      <c r="V243" s="1644"/>
      <c r="W243" s="1644"/>
      <c r="X243" s="1547"/>
      <c r="Y243" s="1550"/>
      <c r="Z243" s="1644"/>
      <c r="AA243" s="1550"/>
      <c r="AB243" s="1572"/>
      <c r="AC243" s="1572"/>
    </row>
    <row r="244" spans="4:29">
      <c r="D244" s="1547"/>
      <c r="E244" s="1572"/>
      <c r="F244" s="1572"/>
      <c r="G244" s="1572"/>
      <c r="H244" s="1547"/>
      <c r="I244" s="1547"/>
      <c r="J244" s="1550"/>
      <c r="K244" s="1644"/>
      <c r="L244" s="1644"/>
      <c r="M244" s="1644"/>
      <c r="N244" s="1644"/>
      <c r="O244" s="1547"/>
      <c r="P244" s="1645"/>
      <c r="Q244" s="1645"/>
      <c r="R244" s="1644"/>
      <c r="S244" s="1644"/>
      <c r="T244" s="1644"/>
      <c r="U244" s="1644"/>
      <c r="V244" s="1644"/>
      <c r="W244" s="1644"/>
      <c r="X244" s="1547"/>
      <c r="Y244" s="1550"/>
      <c r="Z244" s="1644"/>
      <c r="AA244" s="1550"/>
      <c r="AB244" s="1572"/>
      <c r="AC244" s="1572"/>
    </row>
    <row r="245" spans="4:29">
      <c r="D245" s="1547"/>
      <c r="E245" s="1572"/>
      <c r="F245" s="1572"/>
      <c r="G245" s="1572"/>
      <c r="H245" s="1547"/>
      <c r="I245" s="1547"/>
      <c r="J245" s="1550"/>
      <c r="K245" s="1644"/>
      <c r="L245" s="1644"/>
      <c r="M245" s="1644"/>
      <c r="N245" s="1644"/>
      <c r="O245" s="1547"/>
      <c r="P245" s="1645"/>
      <c r="Q245" s="1645"/>
      <c r="R245" s="1644"/>
      <c r="S245" s="1644"/>
      <c r="T245" s="1644"/>
      <c r="U245" s="1644"/>
      <c r="V245" s="1644"/>
      <c r="W245" s="1644"/>
      <c r="X245" s="1547"/>
      <c r="Y245" s="1550"/>
      <c r="Z245" s="1644"/>
      <c r="AA245" s="1550"/>
      <c r="AB245" s="1572"/>
      <c r="AC245" s="1572"/>
    </row>
    <row r="246" spans="4:29">
      <c r="D246" s="1547"/>
      <c r="E246" s="1572"/>
      <c r="F246" s="1572"/>
      <c r="G246" s="1572"/>
      <c r="H246" s="1547"/>
      <c r="I246" s="1547"/>
      <c r="J246" s="1550"/>
      <c r="K246" s="1644"/>
      <c r="L246" s="1644"/>
      <c r="M246" s="1644"/>
      <c r="N246" s="1644"/>
      <c r="O246" s="1547"/>
      <c r="P246" s="1645"/>
      <c r="Q246" s="1645"/>
      <c r="R246" s="1644"/>
      <c r="S246" s="1644"/>
      <c r="T246" s="1644"/>
      <c r="U246" s="1644"/>
      <c r="V246" s="1644"/>
      <c r="W246" s="1644"/>
      <c r="X246" s="1547"/>
      <c r="Y246" s="1550"/>
      <c r="Z246" s="1644"/>
      <c r="AA246" s="1550"/>
      <c r="AB246" s="1572"/>
      <c r="AC246" s="1572"/>
    </row>
    <row r="247" spans="4:29">
      <c r="D247" s="1547"/>
      <c r="E247" s="1572"/>
      <c r="F247" s="1572"/>
      <c r="G247" s="1572"/>
      <c r="H247" s="1547"/>
      <c r="I247" s="1547"/>
      <c r="J247" s="1550"/>
      <c r="K247" s="1644"/>
      <c r="L247" s="1644"/>
      <c r="M247" s="1644"/>
      <c r="N247" s="1644"/>
      <c r="O247" s="1547"/>
      <c r="P247" s="1645"/>
      <c r="Q247" s="1645"/>
      <c r="R247" s="1644"/>
      <c r="S247" s="1644"/>
      <c r="T247" s="1644"/>
      <c r="U247" s="1644"/>
      <c r="V247" s="1644"/>
      <c r="W247" s="1644"/>
      <c r="X247" s="1547"/>
      <c r="Y247" s="1550"/>
      <c r="Z247" s="1644"/>
      <c r="AA247" s="1550"/>
      <c r="AB247" s="1572"/>
      <c r="AC247" s="1572"/>
    </row>
    <row r="248" spans="4:29">
      <c r="D248" s="1547"/>
      <c r="E248" s="1572"/>
      <c r="F248" s="1572"/>
      <c r="G248" s="1572"/>
      <c r="H248" s="1547"/>
      <c r="I248" s="1547"/>
      <c r="J248" s="1550"/>
      <c r="K248" s="1644"/>
      <c r="L248" s="1644"/>
      <c r="M248" s="1644"/>
      <c r="N248" s="1644"/>
      <c r="O248" s="1547"/>
      <c r="P248" s="1645"/>
      <c r="Q248" s="1645"/>
      <c r="R248" s="1644"/>
      <c r="S248" s="1644"/>
      <c r="T248" s="1644"/>
      <c r="U248" s="1644"/>
      <c r="V248" s="1644"/>
      <c r="W248" s="1644"/>
      <c r="X248" s="1547"/>
      <c r="Y248" s="1550"/>
      <c r="Z248" s="1644"/>
      <c r="AA248" s="1550"/>
      <c r="AB248" s="1572"/>
      <c r="AC248" s="1572"/>
    </row>
    <row r="249" spans="4:29">
      <c r="D249" s="1547"/>
      <c r="E249" s="1572"/>
      <c r="F249" s="1572"/>
      <c r="G249" s="1572"/>
      <c r="H249" s="1547"/>
      <c r="I249" s="1547"/>
      <c r="J249" s="1550"/>
      <c r="K249" s="1644"/>
      <c r="L249" s="1644"/>
      <c r="M249" s="1644"/>
      <c r="N249" s="1644"/>
      <c r="O249" s="1547"/>
      <c r="P249" s="1645"/>
      <c r="Q249" s="1645"/>
      <c r="R249" s="1644"/>
      <c r="S249" s="1644"/>
      <c r="T249" s="1644"/>
      <c r="U249" s="1644"/>
      <c r="V249" s="1644"/>
      <c r="W249" s="1644"/>
      <c r="X249" s="1547"/>
      <c r="Y249" s="1550"/>
      <c r="Z249" s="1644"/>
      <c r="AA249" s="1550"/>
      <c r="AB249" s="1572"/>
      <c r="AC249" s="1572"/>
    </row>
    <row r="250" spans="4:29">
      <c r="D250" s="1547"/>
      <c r="E250" s="1572"/>
      <c r="F250" s="1572"/>
      <c r="G250" s="1572"/>
      <c r="H250" s="1547"/>
      <c r="I250" s="1547"/>
      <c r="J250" s="1550"/>
      <c r="K250" s="1644"/>
      <c r="L250" s="1644"/>
      <c r="M250" s="1644"/>
      <c r="N250" s="1644"/>
      <c r="O250" s="1547"/>
      <c r="P250" s="1645"/>
      <c r="Q250" s="1645"/>
      <c r="R250" s="1644"/>
      <c r="S250" s="1644"/>
      <c r="T250" s="1644"/>
      <c r="U250" s="1644"/>
      <c r="V250" s="1644"/>
      <c r="W250" s="1644"/>
      <c r="X250" s="1547"/>
      <c r="Y250" s="1550"/>
      <c r="Z250" s="1644"/>
      <c r="AA250" s="1550"/>
      <c r="AB250" s="1572"/>
      <c r="AC250" s="1572"/>
    </row>
    <row r="251" spans="4:29">
      <c r="D251" s="1547"/>
      <c r="E251" s="1572"/>
      <c r="F251" s="1572"/>
      <c r="G251" s="1572"/>
      <c r="H251" s="1547"/>
      <c r="I251" s="1547"/>
      <c r="J251" s="1550"/>
      <c r="K251" s="1644"/>
      <c r="L251" s="1644"/>
      <c r="M251" s="1644"/>
      <c r="N251" s="1644"/>
      <c r="O251" s="1547"/>
      <c r="P251" s="1645"/>
      <c r="Q251" s="1645"/>
      <c r="R251" s="1644"/>
      <c r="S251" s="1644"/>
      <c r="T251" s="1644"/>
      <c r="U251" s="1644"/>
      <c r="V251" s="1644"/>
      <c r="W251" s="1644"/>
      <c r="X251" s="1547"/>
      <c r="Y251" s="1550"/>
      <c r="Z251" s="1644"/>
      <c r="AA251" s="1550"/>
      <c r="AB251" s="1572"/>
      <c r="AC251" s="1572"/>
    </row>
    <row r="252" spans="4:29">
      <c r="D252" s="1547"/>
      <c r="E252" s="1572"/>
      <c r="F252" s="1572"/>
      <c r="G252" s="1572"/>
      <c r="H252" s="1547"/>
      <c r="I252" s="1547"/>
      <c r="J252" s="1550"/>
      <c r="K252" s="1644"/>
      <c r="L252" s="1644"/>
      <c r="M252" s="1644"/>
      <c r="N252" s="1644"/>
      <c r="O252" s="1547"/>
      <c r="P252" s="1645"/>
      <c r="Q252" s="1645"/>
      <c r="R252" s="1644"/>
      <c r="S252" s="1644"/>
      <c r="T252" s="1644"/>
      <c r="U252" s="1644"/>
      <c r="V252" s="1644"/>
      <c r="W252" s="1644"/>
      <c r="X252" s="1547"/>
      <c r="Y252" s="1550"/>
      <c r="Z252" s="1644"/>
      <c r="AA252" s="1550"/>
      <c r="AB252" s="1572"/>
      <c r="AC252" s="1572"/>
    </row>
    <row r="253" spans="4:29">
      <c r="D253" s="1547"/>
      <c r="E253" s="1572"/>
      <c r="F253" s="1572"/>
      <c r="G253" s="1572"/>
      <c r="H253" s="1547"/>
      <c r="I253" s="1547"/>
      <c r="J253" s="1550"/>
      <c r="K253" s="1644"/>
      <c r="L253" s="1644"/>
      <c r="M253" s="1644"/>
      <c r="N253" s="1644"/>
      <c r="O253" s="1547"/>
      <c r="P253" s="1645"/>
      <c r="Q253" s="1645"/>
      <c r="R253" s="1644"/>
      <c r="S253" s="1644"/>
      <c r="T253" s="1644"/>
      <c r="U253" s="1644"/>
      <c r="V253" s="1644"/>
      <c r="W253" s="1644"/>
      <c r="X253" s="1547"/>
      <c r="Y253" s="1550"/>
      <c r="Z253" s="1644"/>
      <c r="AA253" s="1550"/>
      <c r="AB253" s="1572"/>
      <c r="AC253" s="1572"/>
    </row>
    <row r="254" spans="4:29">
      <c r="D254" s="1547"/>
      <c r="E254" s="1572"/>
      <c r="F254" s="1572"/>
      <c r="G254" s="1572"/>
      <c r="H254" s="1547"/>
      <c r="I254" s="1547"/>
      <c r="J254" s="1550"/>
      <c r="K254" s="1644"/>
      <c r="L254" s="1644"/>
      <c r="M254" s="1644"/>
      <c r="N254" s="1644"/>
      <c r="O254" s="1547"/>
      <c r="P254" s="1645"/>
      <c r="Q254" s="1645"/>
      <c r="R254" s="1644"/>
      <c r="S254" s="1644"/>
      <c r="T254" s="1644"/>
      <c r="U254" s="1644"/>
      <c r="V254" s="1644"/>
      <c r="W254" s="1644"/>
      <c r="X254" s="1547"/>
      <c r="Y254" s="1550"/>
      <c r="Z254" s="1644"/>
      <c r="AA254" s="1550"/>
      <c r="AB254" s="1572"/>
      <c r="AC254" s="1572"/>
    </row>
    <row r="393" spans="3:3">
      <c r="C393" s="1503">
        <v>304</v>
      </c>
    </row>
  </sheetData>
  <sheetProtection selectLockedCells="1" selectUnlockedCells="1"/>
  <autoFilter ref="A6:AL190" xr:uid="{00000000-0009-0000-0000-000004000000}"/>
  <mergeCells count="27">
    <mergeCell ref="S4:S6"/>
    <mergeCell ref="T4:T6"/>
    <mergeCell ref="U4:U6"/>
    <mergeCell ref="F4:F6"/>
    <mergeCell ref="A4:A6"/>
    <mergeCell ref="B4:B6"/>
    <mergeCell ref="C4:C6"/>
    <mergeCell ref="D4:D6"/>
    <mergeCell ref="E4:E6"/>
    <mergeCell ref="R4:R6"/>
    <mergeCell ref="G4:G6"/>
    <mergeCell ref="H4:H6"/>
    <mergeCell ref="I4:I6"/>
    <mergeCell ref="J4:J6"/>
    <mergeCell ref="K4:K6"/>
    <mergeCell ref="L4:L6"/>
    <mergeCell ref="M4:M6"/>
    <mergeCell ref="N4:N6"/>
    <mergeCell ref="O4:O6"/>
    <mergeCell ref="P4:P6"/>
    <mergeCell ref="Q4:Q6"/>
    <mergeCell ref="V4:V6"/>
    <mergeCell ref="W4:W6"/>
    <mergeCell ref="Y4:Y6"/>
    <mergeCell ref="Z4:Z6"/>
    <mergeCell ref="AA4:AA6"/>
    <mergeCell ref="X4:X6"/>
  </mergeCells>
  <conditionalFormatting sqref="A123:A129 A86:A113">
    <cfRule type="duplicateValues" dxfId="216" priority="24028"/>
  </conditionalFormatting>
  <conditionalFormatting sqref="A134">
    <cfRule type="duplicateValues" dxfId="215" priority="26"/>
  </conditionalFormatting>
  <conditionalFormatting sqref="A140">
    <cfRule type="duplicateValues" dxfId="214" priority="25"/>
  </conditionalFormatting>
  <conditionalFormatting sqref="A145">
    <cfRule type="duplicateValues" dxfId="213" priority="24"/>
  </conditionalFormatting>
  <conditionalFormatting sqref="A151">
    <cfRule type="duplicateValues" dxfId="212" priority="16886"/>
  </conditionalFormatting>
  <conditionalFormatting sqref="A157">
    <cfRule type="duplicateValues" dxfId="211" priority="19"/>
  </conditionalFormatting>
  <conditionalFormatting sqref="A152:B156 A130:B133 B134 B140 A141:B144 B145 A146:B150 A55:B78 B123:B130 A114:A118 A119:B122 A158:B162 A135:B139 B85:B113 A1:B53 A79:A85 A165:B1048576 A163:A164">
    <cfRule type="duplicateValues" dxfId="210" priority="75"/>
  </conditionalFormatting>
  <conditionalFormatting sqref="B79:B84">
    <cfRule type="duplicateValues" dxfId="209" priority="19070"/>
    <cfRule type="duplicateValues" dxfId="208" priority="19071"/>
    <cfRule type="duplicateValues" dxfId="207" priority="19072"/>
  </conditionalFormatting>
  <conditionalFormatting sqref="B114:B118">
    <cfRule type="duplicateValues" dxfId="206" priority="15"/>
    <cfRule type="duplicateValues" dxfId="205" priority="16"/>
    <cfRule type="duplicateValues" dxfId="204" priority="17"/>
    <cfRule type="duplicateValues" dxfId="203" priority="18"/>
  </conditionalFormatting>
  <conditionalFormatting sqref="B151">
    <cfRule type="duplicateValues" dxfId="202" priority="16905"/>
    <cfRule type="duplicateValues" dxfId="201" priority="16903"/>
    <cfRule type="duplicateValues" dxfId="200" priority="16902"/>
    <cfRule type="duplicateValues" dxfId="199" priority="16904"/>
  </conditionalFormatting>
  <conditionalFormatting sqref="B152:B156 B55:B78 B119:B150 B85:B113 B1:B53 B158:B1048576">
    <cfRule type="duplicateValues" dxfId="198" priority="81"/>
    <cfRule type="duplicateValues" dxfId="197" priority="74"/>
    <cfRule type="duplicateValues" dxfId="196" priority="80"/>
  </conditionalFormatting>
  <conditionalFormatting sqref="B157">
    <cfRule type="duplicateValues" dxfId="195" priority="21"/>
    <cfRule type="duplicateValues" dxfId="194" priority="20"/>
    <cfRule type="duplicateValues" dxfId="193" priority="22"/>
    <cfRule type="duplicateValues" dxfId="192" priority="23"/>
  </conditionalFormatting>
  <conditionalFormatting sqref="B163">
    <cfRule type="duplicateValues" dxfId="191" priority="2"/>
  </conditionalFormatting>
  <conditionalFormatting sqref="B164">
    <cfRule type="duplicateValues" dxfId="190" priority="1"/>
  </conditionalFormatting>
  <conditionalFormatting sqref="N114:N118">
    <cfRule type="duplicateValues" dxfId="189" priority="14"/>
    <cfRule type="duplicateValues" dxfId="188" priority="13"/>
    <cfRule type="duplicateValues" dxfId="187" priority="12"/>
    <cfRule type="duplicateValues" dxfId="186" priority="11"/>
  </conditionalFormatting>
  <conditionalFormatting sqref="N122">
    <cfRule type="duplicateValues" dxfId="185" priority="10"/>
    <cfRule type="duplicateValues" dxfId="184" priority="9"/>
    <cfRule type="duplicateValues" dxfId="183" priority="8"/>
    <cfRule type="duplicateValues" dxfId="182" priority="7"/>
  </conditionalFormatting>
  <conditionalFormatting sqref="N198">
    <cfRule type="duplicateValues" dxfId="181" priority="47"/>
    <cfRule type="duplicateValues" dxfId="180" priority="48"/>
    <cfRule type="duplicateValues" dxfId="179" priority="49"/>
    <cfRule type="duplicateValues" dxfId="178" priority="50"/>
  </conditionalFormatting>
  <conditionalFormatting sqref="N206">
    <cfRule type="duplicateValues" dxfId="177" priority="46"/>
    <cfRule type="duplicateValues" dxfId="176" priority="43"/>
    <cfRule type="duplicateValues" dxfId="175" priority="44"/>
    <cfRule type="duplicateValues" dxfId="174" priority="45"/>
  </conditionalFormatting>
  <pageMargins left="0.43307086614173229" right="0.11811023622047245" top="0.19685039370078741" bottom="0.15748031496062992" header="0.51181102362204722" footer="0.51181102362204722"/>
  <pageSetup paperSize="5" scale="27" firstPageNumber="0" orientation="landscape" r:id="rId1"/>
  <headerFooter alignWithMargins="0"/>
  <rowBreaks count="2" manualBreakCount="2">
    <brk id="124" max="27" man="1"/>
    <brk id="210" max="29" man="1"/>
  </rowBreak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3"/>
  <dimension ref="A1:ACP35"/>
  <sheetViews>
    <sheetView topLeftCell="A8" zoomScaleNormal="100" workbookViewId="0">
      <pane xSplit="2" topLeftCell="P1" activePane="topRight" state="frozen"/>
      <selection activeCell="O16" sqref="O16"/>
      <selection pane="topRight" activeCell="Z3" sqref="Z3:Z35"/>
    </sheetView>
  </sheetViews>
  <sheetFormatPr baseColWidth="10" defaultColWidth="11.44140625" defaultRowHeight="14.4"/>
  <cols>
    <col min="1" max="1" width="6.5546875" style="220" bestFit="1" customWidth="1"/>
    <col min="2" max="3" width="33.109375" style="1" customWidth="1"/>
    <col min="4" max="4" width="20.33203125" style="1" hidden="1" customWidth="1"/>
    <col min="5" max="5" width="36.109375" style="1" customWidth="1"/>
    <col min="6" max="6" width="34.6640625" style="1" customWidth="1"/>
    <col min="7" max="7" width="9.44140625" style="1" customWidth="1"/>
    <col min="8" max="8" width="15.5546875" style="1" customWidth="1"/>
    <col min="9" max="9" width="11.44140625" style="1" customWidth="1"/>
    <col min="10" max="10" width="13.109375" style="1" customWidth="1"/>
    <col min="11" max="11" width="18.33203125" style="1" customWidth="1"/>
    <col min="12" max="12" width="12.33203125" style="1" customWidth="1"/>
    <col min="13" max="13" width="17" style="1" customWidth="1"/>
    <col min="14" max="14" width="13.44140625" style="1" customWidth="1"/>
    <col min="15" max="15" width="13" style="1" customWidth="1"/>
    <col min="16" max="17" width="7.5546875" style="1" bestFit="1" customWidth="1"/>
    <col min="18" max="18" width="7.88671875" style="1" customWidth="1"/>
    <col min="19" max="19" width="7" style="1" customWidth="1"/>
    <col min="20" max="20" width="10.88671875" style="1" customWidth="1"/>
    <col min="21" max="21" width="9.33203125" style="1" customWidth="1"/>
    <col min="22" max="22" width="10.44140625" style="1" customWidth="1"/>
    <col min="23" max="23" width="12.88671875" style="1" customWidth="1"/>
    <col min="24" max="24" width="12.44140625" style="1" customWidth="1"/>
    <col min="25" max="25" width="15.5546875" style="2" customWidth="1"/>
    <col min="26" max="26" width="16.6640625" style="213" customWidth="1"/>
    <col min="27" max="27" width="17.109375" style="121" bestFit="1" customWidth="1"/>
    <col min="28" max="28" width="22.88671875" style="1" hidden="1" customWidth="1"/>
    <col min="29" max="29" width="22.33203125" style="1" hidden="1" customWidth="1"/>
    <col min="30" max="16384" width="11.44140625" style="1"/>
  </cols>
  <sheetData>
    <row r="1" spans="1:770" ht="15" thickBot="1">
      <c r="B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v>20</v>
      </c>
      <c r="W1" s="1">
        <v>21</v>
      </c>
      <c r="X1" s="1">
        <v>22</v>
      </c>
      <c r="Y1" s="1">
        <v>23</v>
      </c>
      <c r="Z1" s="292">
        <v>24</v>
      </c>
      <c r="AA1" s="121">
        <v>25</v>
      </c>
      <c r="AB1" s="1">
        <v>26</v>
      </c>
      <c r="AC1" s="1">
        <v>27</v>
      </c>
    </row>
    <row r="2" spans="1:770" ht="30" customHeight="1" thickBot="1">
      <c r="B2" s="219" t="s">
        <v>656</v>
      </c>
      <c r="C2" s="762" t="s">
        <v>657</v>
      </c>
      <c r="D2" s="144" t="s">
        <v>658</v>
      </c>
      <c r="E2" s="144" t="s">
        <v>659</v>
      </c>
      <c r="F2" s="146" t="s">
        <v>660</v>
      </c>
      <c r="G2" s="147" t="s">
        <v>618</v>
      </c>
      <c r="H2" s="147" t="s">
        <v>661</v>
      </c>
      <c r="I2" s="147" t="s">
        <v>662</v>
      </c>
      <c r="J2" s="147" t="s">
        <v>663</v>
      </c>
      <c r="K2" s="155" t="s">
        <v>664</v>
      </c>
      <c r="L2" s="147" t="s">
        <v>665</v>
      </c>
      <c r="M2" s="147" t="s">
        <v>666</v>
      </c>
      <c r="N2" s="153" t="s">
        <v>627</v>
      </c>
      <c r="O2" s="147" t="s">
        <v>667</v>
      </c>
      <c r="P2" s="156" t="s">
        <v>668</v>
      </c>
      <c r="Q2" s="157" t="s">
        <v>669</v>
      </c>
      <c r="R2" s="157" t="s">
        <v>670</v>
      </c>
      <c r="S2" s="157" t="s">
        <v>671</v>
      </c>
      <c r="T2" s="157" t="s">
        <v>384</v>
      </c>
      <c r="U2" s="157" t="s">
        <v>383</v>
      </c>
      <c r="V2" s="157" t="s">
        <v>379</v>
      </c>
      <c r="W2" s="157" t="s">
        <v>672</v>
      </c>
      <c r="X2" s="156" t="s">
        <v>673</v>
      </c>
      <c r="Y2" s="156" t="s">
        <v>634</v>
      </c>
      <c r="Z2" s="211" t="s">
        <v>674</v>
      </c>
      <c r="AA2" s="156" t="s">
        <v>675</v>
      </c>
      <c r="AB2" s="156" t="s">
        <v>676</v>
      </c>
      <c r="AC2" s="147" t="s">
        <v>677</v>
      </c>
    </row>
    <row r="3" spans="1:770">
      <c r="A3" s="220">
        <v>1</v>
      </c>
      <c r="B3" s="104" t="s">
        <v>210</v>
      </c>
      <c r="C3" s="309">
        <v>16355050194302</v>
      </c>
      <c r="D3" s="215">
        <v>147036429</v>
      </c>
      <c r="E3" s="1753" t="s">
        <v>210</v>
      </c>
      <c r="F3" s="104" t="str">
        <f>VLOOKUP(B3,distribucion!C$9:FL$331,2,0)</f>
        <v xml:space="preserve">Asesor   </v>
      </c>
      <c r="G3" s="104">
        <f>ROUND((VLOOKUP($B3,'Nomina Proquima'!$B$4:$AB$187,4,0)),2)</f>
        <v>14</v>
      </c>
      <c r="H3" s="188">
        <f>ROUND((VLOOKUP($B3,'Nomina Proquima'!$B$4:$AB$187,6,0)),2)</f>
        <v>2800</v>
      </c>
      <c r="I3" s="188">
        <f>ROUND((VLOOKUP($B3,'Nomina Proquima'!$B$4:$AB$187,7,0)),2)</f>
        <v>5366.67</v>
      </c>
      <c r="J3" s="188">
        <f>ROUND((VLOOKUP($B3,'Nomina Proquima'!$B$4:$AB$187,9,0)),2)</f>
        <v>0</v>
      </c>
      <c r="K3" s="188">
        <f>ROUND((VLOOKUP($B3,'Nomina Proquima'!$B$4:$AB$187,10,0)),2)</f>
        <v>0</v>
      </c>
      <c r="L3" s="188">
        <f>ROUND((VLOOKUP($B3,'Nomina Proquima'!$B$4:$AB$187,11,0)),2)</f>
        <v>0</v>
      </c>
      <c r="M3" s="188">
        <f>ROUND((VLOOKUP($B3,'Nomina Proquima'!$B$4:$AB$187,12,0)),2)</f>
        <v>0</v>
      </c>
      <c r="N3" s="188">
        <f>ROUND((VLOOKUP($B3,'Nomina Proquima'!$B$4:$AB$187,13,0)),2)</f>
        <v>0</v>
      </c>
      <c r="O3" s="188">
        <f>ROUND((VLOOKUP($B3,'Nomina Proquima'!$B$4:$AB$187,14,0)),2)</f>
        <v>8166.67</v>
      </c>
      <c r="P3" s="188">
        <f>ROUND((VLOOKUP($B3,'Nomina Proquima'!$B$4:$AB$187,15,0)),2)</f>
        <v>135.24</v>
      </c>
      <c r="Q3" s="188">
        <f>ROUND((VLOOKUP($B3,'Nomina Proquima'!$B$4:$AB$187,16,0)),2)</f>
        <v>174.58</v>
      </c>
      <c r="R3" s="188">
        <f>ROUND((VLOOKUP($B3,'Nomina Proquima'!$B$4:$AB$187,17,0)),2)</f>
        <v>0</v>
      </c>
      <c r="S3" s="188">
        <f>ROUND((VLOOKUP($B3,'Nomina Proquima'!$B$4:$AB$187,18,0)),2)</f>
        <v>0</v>
      </c>
      <c r="T3" s="188">
        <f>ROUND((VLOOKUP($B3,'Nomina Proquima'!$B$4:$AB$187,19,0)),2)</f>
        <v>0</v>
      </c>
      <c r="U3" s="188">
        <f>ROUND((VLOOKUP($B3,'Nomina Proquima'!$B$4:$AB$187,20,0)),2)</f>
        <v>0</v>
      </c>
      <c r="V3" s="188">
        <f>ROUND((VLOOKUP($B3,'Nomina Proquima'!$B$4:$AB$187,21,0)),2)</f>
        <v>0</v>
      </c>
      <c r="W3" s="188">
        <f>ROUND((VLOOKUP($B3,'Nomina Proquima'!$B$4:$AB$187,22,0)),2)</f>
        <v>0</v>
      </c>
      <c r="X3" s="188">
        <f>ROUND((VLOOKUP($B3,'Nomina Proquima'!$B$4:$AB$187,23,0)),2)</f>
        <v>309.82</v>
      </c>
      <c r="Y3" s="184">
        <f>ROUND((VLOOKUP($B3,'Nomina Proquima'!$B$4:$AB$189,24,0)),2)</f>
        <v>7856.85</v>
      </c>
      <c r="Z3" s="212">
        <f>VLOOKUP(B3,'Nomina Proquima'!$B$4:$AA$190,25,0)</f>
        <v>7856.85</v>
      </c>
      <c r="AA3" s="188">
        <f>ROUND((VLOOKUP($B3,'Nomina Proquima'!$B$4:$AB$187,26,0)),2)</f>
        <v>0</v>
      </c>
      <c r="AB3" s="154" t="e">
        <f>VLOOKUP($B3,$A$9:$E$342,4,0)</f>
        <v>#N/A</v>
      </c>
      <c r="AC3" s="104">
        <f>+IFERROR(VLOOKUP(B3,'Nomina Proquima'!B:Z,25,0),"")</f>
        <v>7856.85</v>
      </c>
    </row>
    <row r="4" spans="1:770">
      <c r="A4" s="220">
        <f t="shared" ref="A4:A35" si="0">+A3+1</f>
        <v>2</v>
      </c>
      <c r="B4" s="130" t="s">
        <v>492</v>
      </c>
      <c r="C4" s="310">
        <v>16355050195946</v>
      </c>
      <c r="D4" s="215">
        <v>147036098</v>
      </c>
      <c r="E4" s="130" t="s">
        <v>492</v>
      </c>
      <c r="F4" s="104" t="str">
        <f>VLOOKUP(B4,distribucion!C$9:FL$331,2,0)</f>
        <v>Investigación y Desarrollo</v>
      </c>
      <c r="G4" s="104">
        <f>ROUND((VLOOKUP($B4,'Nomina Proquima'!$B$4:$AB$187,4,0)),2)</f>
        <v>15</v>
      </c>
      <c r="H4" s="188">
        <f>ROUND((VLOOKUP($B4,'Nomina Proquima'!$B$4:$AB$187,6,0)),2)</f>
        <v>4134.75</v>
      </c>
      <c r="I4" s="188">
        <f>ROUND((VLOOKUP($B4,'Nomina Proquima'!$B$4:$AB$187,7,0)),2)</f>
        <v>3394.9</v>
      </c>
      <c r="J4" s="188">
        <f>ROUND((VLOOKUP($B4,'Nomina Proquima'!$B$4:$AB$187,9,0)),2)</f>
        <v>0</v>
      </c>
      <c r="K4" s="188">
        <f>ROUND((VLOOKUP($B4,'Nomina Proquima'!$B$4:$AB$187,10,0)),2)</f>
        <v>0</v>
      </c>
      <c r="L4" s="188">
        <f>ROUND((VLOOKUP($B4,'Nomina Proquima'!$B$4:$AB$187,11,0)),2)</f>
        <v>0</v>
      </c>
      <c r="M4" s="188">
        <f>ROUND((VLOOKUP($B4,'Nomina Proquima'!$B$4:$AB$187,12,0)),2)</f>
        <v>0</v>
      </c>
      <c r="N4" s="188">
        <f>ROUND((VLOOKUP($B4,'Nomina Proquima'!$B$4:$AB$187,13,0)),2)</f>
        <v>0</v>
      </c>
      <c r="O4" s="188">
        <f>ROUND((VLOOKUP($B4,'Nomina Proquima'!$B$4:$AB$187,14,0)),2)</f>
        <v>7529.65</v>
      </c>
      <c r="P4" s="188">
        <f>ROUND((VLOOKUP($B4,'Nomina Proquima'!$B$4:$AB$187,15,0)),2)</f>
        <v>124.04</v>
      </c>
      <c r="Q4" s="188">
        <f>ROUND((VLOOKUP($B4,'Nomina Proquima'!$B$4:$AB$187,16,0)),2)</f>
        <v>266.5</v>
      </c>
      <c r="R4" s="188">
        <f>ROUND((VLOOKUP($B4,'Nomina Proquima'!$B$4:$AB$187,17,0)),2)</f>
        <v>0</v>
      </c>
      <c r="S4" s="188">
        <f>ROUND((VLOOKUP($B4,'Nomina Proquima'!$B$4:$AB$187,18,0)),2)</f>
        <v>0</v>
      </c>
      <c r="T4" s="188">
        <f>ROUND((VLOOKUP($B4,'Nomina Proquima'!$B$4:$AB$187,19,0)),2)</f>
        <v>0</v>
      </c>
      <c r="U4" s="188">
        <f>ROUND((VLOOKUP($B4,'Nomina Proquima'!$B$4:$AB$187,20,0)),2)</f>
        <v>0</v>
      </c>
      <c r="V4" s="188">
        <f>ROUND((VLOOKUP($B4,'Nomina Proquima'!$B$4:$AB$187,21,0)),2)</f>
        <v>0</v>
      </c>
      <c r="W4" s="188">
        <f>ROUND((VLOOKUP($B4,'Nomina Proquima'!$B$4:$AB$187,22,0)),2)</f>
        <v>0</v>
      </c>
      <c r="X4" s="188">
        <f>ROUND((VLOOKUP($B4,'Nomina Proquima'!$B$4:$AB$187,23,0)),2)</f>
        <v>390.54</v>
      </c>
      <c r="Y4" s="184">
        <f>ROUND((VLOOKUP($B4,'Nomina Proquima'!$B$4:$AB$189,24,0)),2)</f>
        <v>7139.11</v>
      </c>
      <c r="Z4" s="212">
        <f>VLOOKUP(B4,'Nomina Proquima'!$B$4:$AA$190,25,0)</f>
        <v>7139.11</v>
      </c>
      <c r="AA4" s="188">
        <f>ROUND((VLOOKUP($B4,'Nomina Proquima'!$B$4:$AB$187,26,0)),2)</f>
        <v>0</v>
      </c>
      <c r="AB4" s="154" t="e">
        <f>VLOOKUP($B4,$A$9:$E$342,4,0)</f>
        <v>#N/A</v>
      </c>
      <c r="AC4" s="104">
        <f>+IFERROR(VLOOKUP(B4,'Nomina Proquima'!B:Z,25,0),"")</f>
        <v>7139.11</v>
      </c>
    </row>
    <row r="5" spans="1:770">
      <c r="A5" s="220" t="e">
        <f>+#REF!+1</f>
        <v>#REF!</v>
      </c>
      <c r="B5" s="145" t="s">
        <v>33</v>
      </c>
      <c r="C5" s="311">
        <v>16355050196233</v>
      </c>
      <c r="D5" s="216">
        <v>1440065074</v>
      </c>
      <c r="E5" s="145" t="s">
        <v>33</v>
      </c>
      <c r="F5" s="104" t="str">
        <f>VLOOKUP(B5,distribucion!C$9:FL$331,2,0)</f>
        <v>Mensajero</v>
      </c>
      <c r="G5" s="104">
        <f>ROUND((VLOOKUP($B5,'Nomina Proquima'!$B$4:$AB$187,4,0)),2)</f>
        <v>15</v>
      </c>
      <c r="H5" s="188">
        <f>ROUND((VLOOKUP($B5,'Nomina Proquima'!$B$4:$AB$187,6,0)),2)</f>
        <v>2001.14</v>
      </c>
      <c r="I5" s="188">
        <f>ROUND((VLOOKUP($B5,'Nomina Proquima'!$B$4:$AB$187,7,0)),2)</f>
        <v>185</v>
      </c>
      <c r="J5" s="188">
        <f>ROUND((VLOOKUP($B5,'Nomina Proquima'!$B$4:$AB$187,9,0)),2)</f>
        <v>0</v>
      </c>
      <c r="K5" s="188">
        <f>ROUND((VLOOKUP($B5,'Nomina Proquima'!$B$4:$AB$187,10,0)),2)</f>
        <v>0</v>
      </c>
      <c r="L5" s="188">
        <f>ROUND((VLOOKUP($B5,'Nomina Proquima'!$B$4:$AB$187,11,0)),2)</f>
        <v>0</v>
      </c>
      <c r="M5" s="188">
        <f>ROUND((VLOOKUP($B5,'Nomina Proquima'!$B$4:$AB$187,12,0)),2)</f>
        <v>0</v>
      </c>
      <c r="N5" s="188">
        <f>ROUND((VLOOKUP($B5,'Nomina Proquima'!$B$4:$AB$187,13,0)),2)</f>
        <v>0</v>
      </c>
      <c r="O5" s="188">
        <f>ROUND((VLOOKUP($B5,'Nomina Proquima'!$B$4:$AB$187,14,0)),2)</f>
        <v>2186.14</v>
      </c>
      <c r="P5" s="188">
        <f>ROUND((VLOOKUP($B5,'Nomina Proquima'!$B$4:$AB$187,15,0)),2)</f>
        <v>96.66</v>
      </c>
      <c r="Q5" s="188">
        <f>ROUND((VLOOKUP($B5,'Nomina Proquima'!$B$4:$AB$187,16,0)),2)</f>
        <v>4.4800000000000004</v>
      </c>
      <c r="R5" s="188">
        <f>ROUND((VLOOKUP($B5,'Nomina Proquima'!$B$4:$AB$187,17,0)),2)</f>
        <v>0</v>
      </c>
      <c r="S5" s="188">
        <f>ROUND((VLOOKUP($B5,'Nomina Proquima'!$B$4:$AB$187,18,0)),2)</f>
        <v>0</v>
      </c>
      <c r="T5" s="188">
        <f>ROUND((VLOOKUP($B5,'Nomina Proquima'!$B$4:$AB$187,19,0)),2)</f>
        <v>0</v>
      </c>
      <c r="U5" s="188">
        <f>ROUND((VLOOKUP($B5,'Nomina Proquima'!$B$4:$AB$187,20,0)),2)</f>
        <v>0</v>
      </c>
      <c r="V5" s="188">
        <f>ROUND((VLOOKUP($B5,'Nomina Proquima'!$B$4:$AB$187,21,0)),2)</f>
        <v>0</v>
      </c>
      <c r="W5" s="188">
        <f>ROUND((VLOOKUP($B5,'Nomina Proquima'!$B$4:$AB$187,22,0)),2)</f>
        <v>0</v>
      </c>
      <c r="X5" s="188">
        <f>ROUND((VLOOKUP($B5,'Nomina Proquima'!$B$4:$AB$187,23,0)),2)</f>
        <v>101.14</v>
      </c>
      <c r="Y5" s="184">
        <f>ROUND((VLOOKUP($B5,'Nomina Proquima'!$B$4:$AB$189,24,0)),2)</f>
        <v>2085</v>
      </c>
      <c r="Z5" s="212">
        <f>VLOOKUP(B5,'Nomina Proquima'!$B$4:$AA$190,25,0)</f>
        <v>2085.0000000000005</v>
      </c>
      <c r="AA5" s="188">
        <f>ROUND((VLOOKUP($B5,'Nomina Proquima'!$B$4:$AB$187,26,0)),2)</f>
        <v>0</v>
      </c>
      <c r="AB5" s="154">
        <v>178262762</v>
      </c>
      <c r="AC5" s="110">
        <f>+IFERROR(VLOOKUP(B5,'Nomina Proquima'!B:Z,25,0),"")</f>
        <v>2085.0000000000005</v>
      </c>
    </row>
    <row r="6" spans="1:770" s="168" customFormat="1">
      <c r="A6" s="220" t="e">
        <f t="shared" si="0"/>
        <v>#REF!</v>
      </c>
      <c r="B6" s="165" t="s">
        <v>102</v>
      </c>
      <c r="C6" s="312">
        <v>16355050194171</v>
      </c>
      <c r="D6" s="217">
        <v>1260131386</v>
      </c>
      <c r="E6" s="170" t="s">
        <v>102</v>
      </c>
      <c r="F6" s="104" t="str">
        <f>VLOOKUP(B6,distribucion!C$9:FL$331,2,0)</f>
        <v>Supervisor</v>
      </c>
      <c r="G6" s="104">
        <f>ROUND((VLOOKUP($B6,'Nomina Proquima'!$B$4:$AB$187,4,0)),2)</f>
        <v>15</v>
      </c>
      <c r="H6" s="188">
        <f>ROUND((VLOOKUP($B6,'Nomina Proquima'!$B$4:$AB$187,6,0)),2)</f>
        <v>2250</v>
      </c>
      <c r="I6" s="188">
        <f>ROUND((VLOOKUP($B6,'Nomina Proquima'!$B$4:$AB$187,7,0)),2)</f>
        <v>625</v>
      </c>
      <c r="J6" s="188">
        <f>ROUND((VLOOKUP($B6,'Nomina Proquima'!$B$4:$AB$187,9,0)),2)</f>
        <v>0</v>
      </c>
      <c r="K6" s="188">
        <f>ROUND((VLOOKUP($B6,'Nomina Proquima'!$B$4:$AB$187,10,0)),2)</f>
        <v>0</v>
      </c>
      <c r="L6" s="188">
        <f>ROUND((VLOOKUP($B6,'Nomina Proquima'!$B$4:$AB$187,11,0)),2)</f>
        <v>0</v>
      </c>
      <c r="M6" s="188">
        <f>ROUND((VLOOKUP($B6,'Nomina Proquima'!$B$4:$AB$187,12,0)),2)</f>
        <v>0</v>
      </c>
      <c r="N6" s="188">
        <f>ROUND((VLOOKUP($B6,'Nomina Proquima'!$B$4:$AB$187,13,0)),2)</f>
        <v>0</v>
      </c>
      <c r="O6" s="188">
        <f>ROUND((VLOOKUP($B6,'Nomina Proquima'!$B$4:$AB$187,14,0)),2)</f>
        <v>2875</v>
      </c>
      <c r="P6" s="188">
        <f>ROUND((VLOOKUP($B6,'Nomina Proquima'!$B$4:$AB$187,15,0)),2)</f>
        <v>108.68</v>
      </c>
      <c r="Q6" s="188">
        <f>ROUND((VLOOKUP($B6,'Nomina Proquima'!$B$4:$AB$187,16,0)),2)</f>
        <v>92.37</v>
      </c>
      <c r="R6" s="188">
        <f>ROUND((VLOOKUP($B6,'Nomina Proquima'!$B$4:$AB$187,17,0)),2)</f>
        <v>1735.86</v>
      </c>
      <c r="S6" s="188">
        <f>ROUND((VLOOKUP($B6,'Nomina Proquima'!$B$4:$AB$187,18,0)),2)</f>
        <v>0</v>
      </c>
      <c r="T6" s="188">
        <f>ROUND((VLOOKUP($B6,'Nomina Proquima'!$B$4:$AB$187,19,0)),2)</f>
        <v>0</v>
      </c>
      <c r="U6" s="188">
        <f>ROUND((VLOOKUP($B6,'Nomina Proquima'!$B$4:$AB$187,20,0)),2)</f>
        <v>0</v>
      </c>
      <c r="V6" s="188">
        <f>ROUND((VLOOKUP($B6,'Nomina Proquima'!$B$4:$AB$187,21,0)),2)</f>
        <v>0</v>
      </c>
      <c r="W6" s="188">
        <f>ROUND((VLOOKUP($B6,'Nomina Proquima'!$B$4:$AB$187,22,0)),2)</f>
        <v>0</v>
      </c>
      <c r="X6" s="188">
        <f>ROUND((VLOOKUP($B6,'Nomina Proquima'!$B$4:$AB$187,23,0)),2)</f>
        <v>1936.91</v>
      </c>
      <c r="Y6" s="184">
        <f>ROUND((VLOOKUP($B6,'Nomina Proquima'!$B$4:$AB$189,24,0)),2)</f>
        <v>938.09</v>
      </c>
      <c r="Z6" s="212">
        <f>VLOOKUP(B6,'Nomina Proquima'!$B$4:$AA$190,25,0)</f>
        <v>938.09000000000015</v>
      </c>
      <c r="AA6" s="188">
        <f>ROUND((VLOOKUP($B6,'Nomina Proquima'!$B$4:$AB$187,26,0)),2)</f>
        <v>0</v>
      </c>
      <c r="AB6" s="166"/>
      <c r="AC6" s="167">
        <f>+IFERROR(VLOOKUP(B6,'Nomina Proquima'!B:Z,25,0),"")</f>
        <v>938.09000000000015</v>
      </c>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row>
    <row r="7" spans="1:770">
      <c r="A7" s="220" t="e">
        <f t="shared" si="0"/>
        <v>#REF!</v>
      </c>
      <c r="B7" s="104" t="s">
        <v>143</v>
      </c>
      <c r="C7" s="309">
        <v>16355050194071</v>
      </c>
      <c r="D7" s="218">
        <v>60287901</v>
      </c>
      <c r="E7" s="145" t="s">
        <v>143</v>
      </c>
      <c r="F7" s="104" t="str">
        <f>VLOOKUP(B7,distribucion!C$9:FL$331,2,0)</f>
        <v>Operario</v>
      </c>
      <c r="G7" s="104">
        <f>ROUND((VLOOKUP($B7,'Nomina Proquima'!$B$4:$AB$187,4,0)),2)</f>
        <v>15</v>
      </c>
      <c r="H7" s="188">
        <f>ROUND((VLOOKUP($B7,'Nomina Proquima'!$B$4:$AB$187,6,0)),2)</f>
        <v>2001.14</v>
      </c>
      <c r="I7" s="188">
        <f>ROUND((VLOOKUP($B7,'Nomina Proquima'!$B$4:$AB$187,7,0)),2)</f>
        <v>150</v>
      </c>
      <c r="J7" s="188">
        <f>ROUND((VLOOKUP($B7,'Nomina Proquima'!$B$4:$AB$187,9,0)),2)</f>
        <v>0</v>
      </c>
      <c r="K7" s="188">
        <f>ROUND((VLOOKUP($B7,'Nomina Proquima'!$B$4:$AB$187,10,0)),2)</f>
        <v>0</v>
      </c>
      <c r="L7" s="188">
        <f>ROUND((VLOOKUP($B7,'Nomina Proquima'!$B$4:$AB$187,11,0)),2)</f>
        <v>0</v>
      </c>
      <c r="M7" s="188">
        <f>ROUND((VLOOKUP($B7,'Nomina Proquima'!$B$4:$AB$187,12,0)),2)</f>
        <v>0</v>
      </c>
      <c r="N7" s="188">
        <f>ROUND((VLOOKUP($B7,'Nomina Proquima'!$B$4:$AB$187,13,0)),2)</f>
        <v>0</v>
      </c>
      <c r="O7" s="188">
        <f>ROUND((VLOOKUP($B7,'Nomina Proquima'!$B$4:$AB$187,14,0)),2)</f>
        <v>2151.14</v>
      </c>
      <c r="P7" s="188">
        <f>ROUND((VLOOKUP($B7,'Nomina Proquima'!$B$4:$AB$187,15,0)),2)</f>
        <v>96.66</v>
      </c>
      <c r="Q7" s="188">
        <f>ROUND((VLOOKUP($B7,'Nomina Proquima'!$B$4:$AB$187,16,0)),2)</f>
        <v>23.78</v>
      </c>
      <c r="R7" s="188">
        <f>ROUND((VLOOKUP($B7,'Nomina Proquima'!$B$4:$AB$187,17,0)),2)</f>
        <v>364.77</v>
      </c>
      <c r="S7" s="188">
        <f>ROUND((VLOOKUP($B7,'Nomina Proquima'!$B$4:$AB$187,18,0)),2)</f>
        <v>0</v>
      </c>
      <c r="T7" s="188">
        <f>ROUND((VLOOKUP($B7,'Nomina Proquima'!$B$4:$AB$187,19,0)),2)</f>
        <v>0</v>
      </c>
      <c r="U7" s="188">
        <f>ROUND((VLOOKUP($B7,'Nomina Proquima'!$B$4:$AB$187,20,0)),2)</f>
        <v>76.66</v>
      </c>
      <c r="V7" s="188">
        <f>ROUND((VLOOKUP($B7,'Nomina Proquima'!$B$4:$AB$187,21,0)),2)</f>
        <v>254.75</v>
      </c>
      <c r="W7" s="188">
        <f>ROUND((VLOOKUP($B7,'Nomina Proquima'!$B$4:$AB$187,22,0)),2)</f>
        <v>752.9</v>
      </c>
      <c r="X7" s="188">
        <f>ROUND((VLOOKUP($B7,'Nomina Proquima'!$B$4:$AB$187,23,0)),2)</f>
        <v>1569.52</v>
      </c>
      <c r="Y7" s="184">
        <f>ROUND((VLOOKUP($B7,'Nomina Proquima'!$B$4:$AB$189,24,0)),2)</f>
        <v>581.62</v>
      </c>
      <c r="Z7" s="212">
        <f>VLOOKUP(B7,'Nomina Proquima'!$B$4:$AA$190,25,0)</f>
        <v>581.62000000000035</v>
      </c>
      <c r="AA7" s="188">
        <f>ROUND((VLOOKUP($B7,'Nomina Proquima'!$B$4:$AB$187,26,0)),2)</f>
        <v>0</v>
      </c>
      <c r="AB7" s="154">
        <v>2665150611805</v>
      </c>
      <c r="AC7" s="110">
        <f>+IFERROR(VLOOKUP(B7,'Nomina Proquima'!B:Z,25,0),"")</f>
        <v>581.62000000000035</v>
      </c>
    </row>
    <row r="8" spans="1:770" s="168" customFormat="1">
      <c r="A8" s="220" t="e">
        <f t="shared" si="0"/>
        <v>#REF!</v>
      </c>
      <c r="B8" s="176" t="s">
        <v>200</v>
      </c>
      <c r="C8" s="313">
        <v>16355050194203</v>
      </c>
      <c r="D8" s="217">
        <v>660135922</v>
      </c>
      <c r="E8" s="1754" t="s">
        <v>200</v>
      </c>
      <c r="F8" s="104" t="str">
        <f>VLOOKUP(B8,distribucion!C$9:FL$331,2,0)</f>
        <v>Asesor JR Comercial</v>
      </c>
      <c r="G8" s="104">
        <f>ROUND((VLOOKUP($B8,'Nomina Proquima'!$B$4:$AB$187,4,0)),2)</f>
        <v>15</v>
      </c>
      <c r="H8" s="188">
        <f>ROUND((VLOOKUP($B8,'Nomina Proquima'!$B$4:$AB$187,6,0)),2)</f>
        <v>2500</v>
      </c>
      <c r="I8" s="188">
        <f>ROUND((VLOOKUP($B8,'Nomina Proquima'!$B$4:$AB$187,7,0)),2)</f>
        <v>5375</v>
      </c>
      <c r="J8" s="188">
        <f>ROUND((VLOOKUP($B8,'Nomina Proquima'!$B$4:$AB$187,9,0)),2)</f>
        <v>0</v>
      </c>
      <c r="K8" s="188">
        <f>ROUND((VLOOKUP($B8,'Nomina Proquima'!$B$4:$AB$187,10,0)),2)</f>
        <v>0</v>
      </c>
      <c r="L8" s="188">
        <f>ROUND((VLOOKUP($B8,'Nomina Proquima'!$B$4:$AB$187,11,0)),2)</f>
        <v>0</v>
      </c>
      <c r="M8" s="188">
        <f>ROUND((VLOOKUP($B8,'Nomina Proquima'!$B$4:$AB$187,12,0)),2)</f>
        <v>0</v>
      </c>
      <c r="N8" s="188">
        <f>ROUND((VLOOKUP($B8,'Nomina Proquima'!$B$4:$AB$187,13,0)),2)</f>
        <v>0</v>
      </c>
      <c r="O8" s="188">
        <f>ROUND((VLOOKUP($B8,'Nomina Proquima'!$B$4:$AB$187,14,0)),2)</f>
        <v>7875</v>
      </c>
      <c r="P8" s="188">
        <f>ROUND((VLOOKUP($B8,'Nomina Proquima'!$B$4:$AB$187,15,0)),2)</f>
        <v>120.75</v>
      </c>
      <c r="Q8" s="188">
        <f>ROUND((VLOOKUP($B8,'Nomina Proquima'!$B$4:$AB$187,16,0)),2)</f>
        <v>159.24</v>
      </c>
      <c r="R8" s="188">
        <f>ROUND((VLOOKUP($B8,'Nomina Proquima'!$B$4:$AB$187,17,0)),2)</f>
        <v>0</v>
      </c>
      <c r="S8" s="188">
        <f>ROUND((VLOOKUP($B8,'Nomina Proquima'!$B$4:$AB$187,18,0)),2)</f>
        <v>0</v>
      </c>
      <c r="T8" s="188">
        <f>ROUND((VLOOKUP($B8,'Nomina Proquima'!$B$4:$AB$187,19,0)),2)</f>
        <v>0</v>
      </c>
      <c r="U8" s="188">
        <f>ROUND((VLOOKUP($B8,'Nomina Proquima'!$B$4:$AB$187,20,0)),2)</f>
        <v>0</v>
      </c>
      <c r="V8" s="188">
        <f>ROUND((VLOOKUP($B8,'Nomina Proquima'!$B$4:$AB$187,21,0)),2)</f>
        <v>75</v>
      </c>
      <c r="W8" s="188">
        <f>ROUND((VLOOKUP($B8,'Nomina Proquima'!$B$4:$AB$187,22,0)),2)</f>
        <v>0</v>
      </c>
      <c r="X8" s="188">
        <f>ROUND((VLOOKUP($B8,'Nomina Proquima'!$B$4:$AB$187,23,0)),2)</f>
        <v>354.99</v>
      </c>
      <c r="Y8" s="184">
        <f>ROUND((VLOOKUP($B8,'Nomina Proquima'!$B$4:$AB$189,24,0)),2)</f>
        <v>7520.01</v>
      </c>
      <c r="Z8" s="212">
        <f>VLOOKUP(B8,'Nomina Proquima'!$B$4:$AA$190,25,0)</f>
        <v>7520.01</v>
      </c>
      <c r="AA8" s="188">
        <f>ROUND((VLOOKUP($B8,'Nomina Proquima'!$B$4:$AB$187,26,0)),2)</f>
        <v>0</v>
      </c>
      <c r="AB8" s="166"/>
      <c r="AC8" s="167">
        <f>+IFERROR(VLOOKUP(B8,'Nomina Proquima'!B:Z,25,0),"")</f>
        <v>7520.01</v>
      </c>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c r="OO8" s="1"/>
      <c r="OP8" s="1"/>
      <c r="OQ8" s="1"/>
      <c r="OR8" s="1"/>
      <c r="OS8" s="1"/>
      <c r="OT8" s="1"/>
      <c r="OU8" s="1"/>
      <c r="OV8" s="1"/>
      <c r="OW8" s="1"/>
      <c r="OX8" s="1"/>
      <c r="OY8" s="1"/>
      <c r="OZ8" s="1"/>
      <c r="PA8" s="1"/>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c r="QF8" s="1"/>
      <c r="QG8" s="1"/>
      <c r="QH8" s="1"/>
      <c r="QI8" s="1"/>
      <c r="QJ8" s="1"/>
      <c r="QK8" s="1"/>
      <c r="QL8" s="1"/>
      <c r="QM8" s="1"/>
      <c r="QN8" s="1"/>
      <c r="QO8" s="1"/>
      <c r="QP8" s="1"/>
      <c r="QQ8" s="1"/>
      <c r="QR8" s="1"/>
      <c r="QS8" s="1"/>
      <c r="QT8" s="1"/>
      <c r="QU8" s="1"/>
      <c r="QV8" s="1"/>
      <c r="QW8" s="1"/>
      <c r="QX8" s="1"/>
      <c r="QY8" s="1"/>
      <c r="QZ8" s="1"/>
      <c r="RA8" s="1"/>
      <c r="RB8" s="1"/>
      <c r="RC8" s="1"/>
      <c r="RD8" s="1"/>
      <c r="RE8" s="1"/>
      <c r="RF8" s="1"/>
      <c r="RG8" s="1"/>
      <c r="RH8" s="1"/>
      <c r="RI8" s="1"/>
      <c r="RJ8" s="1"/>
      <c r="RK8" s="1"/>
      <c r="RL8" s="1"/>
      <c r="RM8" s="1"/>
      <c r="RN8" s="1"/>
      <c r="RO8" s="1"/>
      <c r="RP8" s="1"/>
      <c r="RQ8" s="1"/>
      <c r="RR8" s="1"/>
      <c r="RS8" s="1"/>
      <c r="RT8" s="1"/>
      <c r="RU8" s="1"/>
      <c r="RV8" s="1"/>
      <c r="RW8" s="1"/>
      <c r="RX8" s="1"/>
      <c r="RY8" s="1"/>
      <c r="RZ8" s="1"/>
      <c r="SA8" s="1"/>
      <c r="SB8" s="1"/>
      <c r="SC8" s="1"/>
      <c r="SD8" s="1"/>
      <c r="SE8" s="1"/>
      <c r="SF8" s="1"/>
      <c r="SG8" s="1"/>
      <c r="SH8" s="1"/>
      <c r="SI8" s="1"/>
      <c r="SJ8" s="1"/>
      <c r="SK8" s="1"/>
      <c r="SL8" s="1"/>
      <c r="SM8" s="1"/>
      <c r="SN8" s="1"/>
      <c r="SO8" s="1"/>
      <c r="SP8" s="1"/>
      <c r="SQ8" s="1"/>
      <c r="SR8" s="1"/>
      <c r="SS8" s="1"/>
      <c r="ST8" s="1"/>
      <c r="SU8" s="1"/>
      <c r="SV8" s="1"/>
      <c r="SW8" s="1"/>
      <c r="SX8" s="1"/>
      <c r="SY8" s="1"/>
      <c r="SZ8" s="1"/>
      <c r="TA8" s="1"/>
      <c r="TB8" s="1"/>
      <c r="TC8" s="1"/>
      <c r="TD8" s="1"/>
      <c r="TE8" s="1"/>
      <c r="TF8" s="1"/>
      <c r="TG8" s="1"/>
      <c r="TH8" s="1"/>
      <c r="TI8" s="1"/>
      <c r="TJ8" s="1"/>
      <c r="TK8" s="1"/>
      <c r="TL8" s="1"/>
      <c r="TM8" s="1"/>
      <c r="TN8" s="1"/>
      <c r="TO8" s="1"/>
      <c r="TP8" s="1"/>
      <c r="TQ8" s="1"/>
      <c r="TR8" s="1"/>
      <c r="TS8" s="1"/>
      <c r="TT8" s="1"/>
      <c r="TU8" s="1"/>
      <c r="TV8" s="1"/>
      <c r="TW8" s="1"/>
      <c r="TX8" s="1"/>
      <c r="TY8" s="1"/>
      <c r="TZ8" s="1"/>
      <c r="UA8" s="1"/>
      <c r="UB8" s="1"/>
      <c r="UC8" s="1"/>
      <c r="UD8" s="1"/>
      <c r="UE8" s="1"/>
      <c r="UF8" s="1"/>
      <c r="UG8" s="1"/>
      <c r="UH8" s="1"/>
      <c r="UI8" s="1"/>
      <c r="UJ8" s="1"/>
      <c r="UK8" s="1"/>
      <c r="UL8" s="1"/>
      <c r="UM8" s="1"/>
      <c r="UN8" s="1"/>
      <c r="UO8" s="1"/>
      <c r="UP8" s="1"/>
      <c r="UQ8" s="1"/>
      <c r="UR8" s="1"/>
      <c r="US8" s="1"/>
      <c r="UT8" s="1"/>
      <c r="UU8" s="1"/>
      <c r="UV8" s="1"/>
      <c r="UW8" s="1"/>
      <c r="UX8" s="1"/>
      <c r="UY8" s="1"/>
      <c r="UZ8" s="1"/>
      <c r="VA8" s="1"/>
      <c r="VB8" s="1"/>
      <c r="VC8" s="1"/>
      <c r="VD8" s="1"/>
      <c r="VE8" s="1"/>
      <c r="VF8" s="1"/>
      <c r="VG8" s="1"/>
      <c r="VH8" s="1"/>
      <c r="VI8" s="1"/>
      <c r="VJ8" s="1"/>
      <c r="VK8" s="1"/>
      <c r="VL8" s="1"/>
      <c r="VM8" s="1"/>
      <c r="VN8" s="1"/>
      <c r="VO8" s="1"/>
      <c r="VP8" s="1"/>
      <c r="VQ8" s="1"/>
      <c r="VR8" s="1"/>
      <c r="VS8" s="1"/>
      <c r="VT8" s="1"/>
      <c r="VU8" s="1"/>
      <c r="VV8" s="1"/>
      <c r="VW8" s="1"/>
      <c r="VX8" s="1"/>
      <c r="VY8" s="1"/>
      <c r="VZ8" s="1"/>
      <c r="WA8" s="1"/>
      <c r="WB8" s="1"/>
      <c r="WC8" s="1"/>
      <c r="WD8" s="1"/>
      <c r="WE8" s="1"/>
      <c r="WF8" s="1"/>
      <c r="WG8" s="1"/>
      <c r="WH8" s="1"/>
      <c r="WI8" s="1"/>
      <c r="WJ8" s="1"/>
      <c r="WK8" s="1"/>
      <c r="WL8" s="1"/>
      <c r="WM8" s="1"/>
      <c r="WN8" s="1"/>
      <c r="WO8" s="1"/>
      <c r="WP8" s="1"/>
      <c r="WQ8" s="1"/>
      <c r="WR8" s="1"/>
      <c r="WS8" s="1"/>
      <c r="WT8" s="1"/>
      <c r="WU8" s="1"/>
      <c r="WV8" s="1"/>
      <c r="WW8" s="1"/>
      <c r="WX8" s="1"/>
      <c r="WY8" s="1"/>
      <c r="WZ8" s="1"/>
      <c r="XA8" s="1"/>
      <c r="XB8" s="1"/>
      <c r="XC8" s="1"/>
      <c r="XD8" s="1"/>
      <c r="XE8" s="1"/>
      <c r="XF8" s="1"/>
      <c r="XG8" s="1"/>
      <c r="XH8" s="1"/>
      <c r="XI8" s="1"/>
      <c r="XJ8" s="1"/>
      <c r="XK8" s="1"/>
      <c r="XL8" s="1"/>
      <c r="XM8" s="1"/>
      <c r="XN8" s="1"/>
      <c r="XO8" s="1"/>
      <c r="XP8" s="1"/>
      <c r="XQ8" s="1"/>
      <c r="XR8" s="1"/>
      <c r="XS8" s="1"/>
      <c r="XT8" s="1"/>
      <c r="XU8" s="1"/>
      <c r="XV8" s="1"/>
      <c r="XW8" s="1"/>
      <c r="XX8" s="1"/>
      <c r="XY8" s="1"/>
      <c r="XZ8" s="1"/>
      <c r="YA8" s="1"/>
      <c r="YB8" s="1"/>
      <c r="YC8" s="1"/>
      <c r="YD8" s="1"/>
      <c r="YE8" s="1"/>
      <c r="YF8" s="1"/>
      <c r="YG8" s="1"/>
      <c r="YH8" s="1"/>
      <c r="YI8" s="1"/>
      <c r="YJ8" s="1"/>
      <c r="YK8" s="1"/>
      <c r="YL8" s="1"/>
      <c r="YM8" s="1"/>
      <c r="YN8" s="1"/>
      <c r="YO8" s="1"/>
      <c r="YP8" s="1"/>
      <c r="YQ8" s="1"/>
      <c r="YR8" s="1"/>
      <c r="YS8" s="1"/>
      <c r="YT8" s="1"/>
      <c r="YU8" s="1"/>
      <c r="YV8" s="1"/>
      <c r="YW8" s="1"/>
      <c r="YX8" s="1"/>
      <c r="YY8" s="1"/>
      <c r="YZ8" s="1"/>
      <c r="ZA8" s="1"/>
      <c r="ZB8" s="1"/>
      <c r="ZC8" s="1"/>
      <c r="ZD8" s="1"/>
      <c r="ZE8" s="1"/>
      <c r="ZF8" s="1"/>
      <c r="ZG8" s="1"/>
      <c r="ZH8" s="1"/>
      <c r="ZI8" s="1"/>
      <c r="ZJ8" s="1"/>
      <c r="ZK8" s="1"/>
      <c r="ZL8" s="1"/>
      <c r="ZM8" s="1"/>
      <c r="ZN8" s="1"/>
      <c r="ZO8" s="1"/>
      <c r="ZP8" s="1"/>
      <c r="ZQ8" s="1"/>
      <c r="ZR8" s="1"/>
      <c r="ZS8" s="1"/>
      <c r="ZT8" s="1"/>
      <c r="ZU8" s="1"/>
      <c r="ZV8" s="1"/>
      <c r="ZW8" s="1"/>
      <c r="ZX8" s="1"/>
      <c r="ZY8" s="1"/>
      <c r="ZZ8" s="1"/>
      <c r="AAA8" s="1"/>
      <c r="AAB8" s="1"/>
      <c r="AAC8" s="1"/>
      <c r="AAD8" s="1"/>
      <c r="AAE8" s="1"/>
      <c r="AAF8" s="1"/>
      <c r="AAG8" s="1"/>
      <c r="AAH8" s="1"/>
      <c r="AAI8" s="1"/>
      <c r="AAJ8" s="1"/>
      <c r="AAK8" s="1"/>
      <c r="AAL8" s="1"/>
      <c r="AAM8" s="1"/>
      <c r="AAN8" s="1"/>
      <c r="AAO8" s="1"/>
      <c r="AAP8" s="1"/>
      <c r="AAQ8" s="1"/>
      <c r="AAR8" s="1"/>
      <c r="AAS8" s="1"/>
      <c r="AAT8" s="1"/>
      <c r="AAU8" s="1"/>
      <c r="AAV8" s="1"/>
      <c r="AAW8" s="1"/>
      <c r="AAX8" s="1"/>
      <c r="AAY8" s="1"/>
      <c r="AAZ8" s="1"/>
      <c r="ABA8" s="1"/>
      <c r="ABB8" s="1"/>
      <c r="ABC8" s="1"/>
      <c r="ABD8" s="1"/>
      <c r="ABE8" s="1"/>
      <c r="ABF8" s="1"/>
      <c r="ABG8" s="1"/>
      <c r="ABH8" s="1"/>
      <c r="ABI8" s="1"/>
      <c r="ABJ8" s="1"/>
      <c r="ABK8" s="1"/>
      <c r="ABL8" s="1"/>
      <c r="ABM8" s="1"/>
      <c r="ABN8" s="1"/>
      <c r="ABO8" s="1"/>
      <c r="ABP8" s="1"/>
      <c r="ABQ8" s="1"/>
      <c r="ABR8" s="1"/>
      <c r="ABS8" s="1"/>
      <c r="ABT8" s="1"/>
      <c r="ABU8" s="1"/>
      <c r="ABV8" s="1"/>
      <c r="ABW8" s="1"/>
      <c r="ABX8" s="1"/>
      <c r="ABY8" s="1"/>
      <c r="ABZ8" s="1"/>
      <c r="ACA8" s="1"/>
      <c r="ACB8" s="1"/>
      <c r="ACC8" s="1"/>
      <c r="ACD8" s="1"/>
      <c r="ACE8" s="1"/>
      <c r="ACF8" s="1"/>
      <c r="ACG8" s="1"/>
      <c r="ACH8" s="1"/>
      <c r="ACI8" s="1"/>
      <c r="ACJ8" s="1"/>
      <c r="ACK8" s="1"/>
      <c r="ACL8" s="1"/>
      <c r="ACM8" s="1"/>
      <c r="ACN8" s="1"/>
      <c r="ACO8" s="1"/>
      <c r="ACP8" s="1"/>
    </row>
    <row r="9" spans="1:770" s="178" customFormat="1">
      <c r="A9" s="220" t="e">
        <f t="shared" si="0"/>
        <v>#REF!</v>
      </c>
      <c r="B9" s="194" t="s">
        <v>141</v>
      </c>
      <c r="C9" s="226">
        <v>12495050279732</v>
      </c>
      <c r="D9" s="226">
        <v>12495050279732</v>
      </c>
      <c r="E9" s="1755" t="s">
        <v>141</v>
      </c>
      <c r="F9" s="104" t="str">
        <f>VLOOKUP(B9,distribucion!C$9:FL$331,2,0)</f>
        <v>Empacadora</v>
      </c>
      <c r="G9" s="104">
        <f>ROUND((VLOOKUP($B9,'Nomina Proquima'!$B$4:$AB$187,4,0)),2)</f>
        <v>15</v>
      </c>
      <c r="H9" s="188">
        <f>ROUND((VLOOKUP($B9,'Nomina Proquima'!$B$4:$AB$187,6,0)),2)</f>
        <v>2001.14</v>
      </c>
      <c r="I9" s="188">
        <f>ROUND((VLOOKUP($B9,'Nomina Proquima'!$B$4:$AB$187,7,0)),2)</f>
        <v>150</v>
      </c>
      <c r="J9" s="188">
        <f>ROUND((VLOOKUP($B9,'Nomina Proquima'!$B$4:$AB$187,9,0)),2)</f>
        <v>0</v>
      </c>
      <c r="K9" s="188">
        <f>ROUND((VLOOKUP($B9,'Nomina Proquima'!$B$4:$AB$187,10,0)),2)</f>
        <v>0</v>
      </c>
      <c r="L9" s="188">
        <f>ROUND((VLOOKUP($B9,'Nomina Proquima'!$B$4:$AB$187,11,0)),2)</f>
        <v>0</v>
      </c>
      <c r="M9" s="188">
        <f>ROUND((VLOOKUP($B9,'Nomina Proquima'!$B$4:$AB$187,12,0)),2)</f>
        <v>0</v>
      </c>
      <c r="N9" s="188">
        <f>ROUND((VLOOKUP($B9,'Nomina Proquima'!$B$4:$AB$187,13,0)),2)</f>
        <v>0</v>
      </c>
      <c r="O9" s="188">
        <f>ROUND((VLOOKUP($B9,'Nomina Proquima'!$B$4:$AB$187,14,0)),2)</f>
        <v>2151.14</v>
      </c>
      <c r="P9" s="188">
        <f>ROUND((VLOOKUP($B9,'Nomina Proquima'!$B$4:$AB$187,15,0)),2)</f>
        <v>96.66</v>
      </c>
      <c r="Q9" s="188">
        <f>ROUND((VLOOKUP($B9,'Nomina Proquima'!$B$4:$AB$187,16,0)),2)</f>
        <v>26.94</v>
      </c>
      <c r="R9" s="188">
        <f>ROUND((VLOOKUP($B9,'Nomina Proquima'!$B$4:$AB$187,17,0)),2)</f>
        <v>553.69000000000005</v>
      </c>
      <c r="S9" s="188">
        <f>ROUND((VLOOKUP($B9,'Nomina Proquima'!$B$4:$AB$187,18,0)),2)</f>
        <v>0</v>
      </c>
      <c r="T9" s="188">
        <f>ROUND((VLOOKUP($B9,'Nomina Proquima'!$B$4:$AB$187,19,0)),2)</f>
        <v>0</v>
      </c>
      <c r="U9" s="188">
        <f>ROUND((VLOOKUP($B9,'Nomina Proquima'!$B$4:$AB$187,20,0)),2)</f>
        <v>0</v>
      </c>
      <c r="V9" s="188">
        <f>ROUND((VLOOKUP($B9,'Nomina Proquima'!$B$4:$AB$187,21,0)),2)</f>
        <v>0</v>
      </c>
      <c r="W9" s="188">
        <f>ROUND((VLOOKUP($B9,'Nomina Proquima'!$B$4:$AB$187,22,0)),2)</f>
        <v>0</v>
      </c>
      <c r="X9" s="188">
        <f>ROUND((VLOOKUP($B9,'Nomina Proquima'!$B$4:$AB$187,23,0)),2)</f>
        <v>677.29</v>
      </c>
      <c r="Y9" s="184">
        <f>ROUND((VLOOKUP($B9,'Nomina Proquima'!$B$4:$AB$189,24,0)),2)</f>
        <v>1473.85</v>
      </c>
      <c r="Z9" s="212">
        <f>VLOOKUP(B9,'Nomina Proquima'!$B$4:$AA$190,25,0)</f>
        <v>1473.8500000000004</v>
      </c>
      <c r="AA9" s="188">
        <f>ROUND((VLOOKUP($B9,'Nomina Proquima'!$B$4:$AB$187,26,0)),2)</f>
        <v>0</v>
      </c>
      <c r="AB9" s="191"/>
      <c r="AC9" s="192">
        <f>+IFERROR(VLOOKUP(B9,'Nomina Proquima'!B:Z,25,0),"")</f>
        <v>1473.8500000000004</v>
      </c>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c r="LT9" s="1"/>
      <c r="LU9" s="1"/>
      <c r="LV9" s="1"/>
      <c r="LW9" s="1"/>
      <c r="LX9" s="1"/>
      <c r="LY9" s="1"/>
      <c r="LZ9" s="1"/>
      <c r="MA9" s="1"/>
      <c r="MB9" s="1"/>
      <c r="MC9" s="1"/>
      <c r="MD9" s="1"/>
      <c r="ME9" s="1"/>
      <c r="MF9" s="1"/>
      <c r="MG9" s="1"/>
      <c r="MH9" s="1"/>
      <c r="MI9" s="1"/>
      <c r="MJ9" s="1"/>
      <c r="MK9" s="1"/>
      <c r="ML9" s="1"/>
      <c r="MM9" s="1"/>
      <c r="MN9" s="1"/>
      <c r="MO9" s="1"/>
      <c r="MP9" s="1"/>
      <c r="MQ9" s="1"/>
      <c r="MR9" s="1"/>
      <c r="MS9" s="1"/>
      <c r="MT9" s="1"/>
      <c r="MU9" s="1"/>
      <c r="MV9" s="1"/>
      <c r="MW9" s="1"/>
      <c r="MX9" s="1"/>
      <c r="MY9" s="1"/>
      <c r="MZ9" s="1"/>
      <c r="NA9" s="1"/>
      <c r="NB9" s="1"/>
      <c r="NC9" s="1"/>
      <c r="ND9" s="1"/>
      <c r="NE9" s="1"/>
      <c r="NF9" s="1"/>
      <c r="NG9" s="1"/>
      <c r="NH9" s="1"/>
      <c r="NI9" s="1"/>
      <c r="NJ9" s="1"/>
      <c r="NK9" s="1"/>
      <c r="NL9" s="1"/>
      <c r="NM9" s="1"/>
      <c r="NN9" s="1"/>
      <c r="NO9" s="1"/>
      <c r="NP9" s="1"/>
      <c r="NQ9" s="1"/>
      <c r="NR9" s="1"/>
      <c r="NS9" s="1"/>
      <c r="NT9" s="1"/>
      <c r="NU9" s="1"/>
      <c r="NV9" s="1"/>
      <c r="NW9" s="1"/>
      <c r="NX9" s="1"/>
      <c r="NY9" s="1"/>
      <c r="NZ9" s="1"/>
      <c r="OA9" s="1"/>
      <c r="OB9" s="1"/>
      <c r="OC9" s="1"/>
      <c r="OD9" s="1"/>
      <c r="OE9" s="1"/>
      <c r="OF9" s="1"/>
      <c r="OG9" s="1"/>
      <c r="OH9" s="1"/>
      <c r="OI9" s="1"/>
      <c r="OJ9" s="1"/>
      <c r="OK9" s="1"/>
      <c r="OL9" s="1"/>
      <c r="OM9" s="1"/>
      <c r="ON9" s="1"/>
      <c r="OO9" s="1"/>
      <c r="OP9" s="1"/>
      <c r="OQ9" s="1"/>
      <c r="OR9" s="1"/>
      <c r="OS9" s="1"/>
      <c r="OT9" s="1"/>
      <c r="OU9" s="1"/>
      <c r="OV9" s="1"/>
      <c r="OW9" s="1"/>
      <c r="OX9" s="1"/>
      <c r="OY9" s="1"/>
      <c r="OZ9" s="1"/>
      <c r="PA9" s="1"/>
      <c r="PB9" s="1"/>
      <c r="PC9" s="1"/>
      <c r="PD9" s="1"/>
      <c r="PE9" s="1"/>
      <c r="PF9" s="1"/>
      <c r="PG9" s="1"/>
      <c r="PH9" s="1"/>
      <c r="PI9" s="1"/>
      <c r="PJ9" s="1"/>
      <c r="PK9" s="1"/>
      <c r="PL9" s="1"/>
      <c r="PM9" s="1"/>
      <c r="PN9" s="1"/>
      <c r="PO9" s="1"/>
      <c r="PP9" s="1"/>
      <c r="PQ9" s="1"/>
      <c r="PR9" s="1"/>
      <c r="PS9" s="1"/>
      <c r="PT9" s="1"/>
      <c r="PU9" s="1"/>
      <c r="PV9" s="1"/>
      <c r="PW9" s="1"/>
      <c r="PX9" s="1"/>
      <c r="PY9" s="1"/>
      <c r="PZ9" s="1"/>
      <c r="QA9" s="1"/>
      <c r="QB9" s="1"/>
      <c r="QC9" s="1"/>
      <c r="QD9" s="1"/>
      <c r="QE9" s="1"/>
      <c r="QF9" s="1"/>
      <c r="QG9" s="1"/>
      <c r="QH9" s="1"/>
      <c r="QI9" s="1"/>
      <c r="QJ9" s="1"/>
      <c r="QK9" s="1"/>
      <c r="QL9" s="1"/>
      <c r="QM9" s="1"/>
      <c r="QN9" s="1"/>
      <c r="QO9" s="1"/>
      <c r="QP9" s="1"/>
      <c r="QQ9" s="1"/>
      <c r="QR9" s="1"/>
      <c r="QS9" s="1"/>
      <c r="QT9" s="1"/>
      <c r="QU9" s="1"/>
      <c r="QV9" s="1"/>
      <c r="QW9" s="1"/>
      <c r="QX9" s="1"/>
      <c r="QY9" s="1"/>
      <c r="QZ9" s="1"/>
      <c r="RA9" s="1"/>
      <c r="RB9" s="1"/>
      <c r="RC9" s="1"/>
      <c r="RD9" s="1"/>
      <c r="RE9" s="1"/>
      <c r="RF9" s="1"/>
      <c r="RG9" s="1"/>
      <c r="RH9" s="1"/>
      <c r="RI9" s="1"/>
      <c r="RJ9" s="1"/>
      <c r="RK9" s="1"/>
      <c r="RL9" s="1"/>
      <c r="RM9" s="1"/>
      <c r="RN9" s="1"/>
      <c r="RO9" s="1"/>
      <c r="RP9" s="1"/>
      <c r="RQ9" s="1"/>
      <c r="RR9" s="1"/>
      <c r="RS9" s="1"/>
      <c r="RT9" s="1"/>
      <c r="RU9" s="1"/>
      <c r="RV9" s="1"/>
      <c r="RW9" s="1"/>
      <c r="RX9" s="1"/>
      <c r="RY9" s="1"/>
      <c r="RZ9" s="1"/>
      <c r="SA9" s="1"/>
      <c r="SB9" s="1"/>
      <c r="SC9" s="1"/>
      <c r="SD9" s="1"/>
      <c r="SE9" s="1"/>
      <c r="SF9" s="1"/>
      <c r="SG9" s="1"/>
      <c r="SH9" s="1"/>
      <c r="SI9" s="1"/>
      <c r="SJ9" s="1"/>
      <c r="SK9" s="1"/>
      <c r="SL9" s="1"/>
      <c r="SM9" s="1"/>
      <c r="SN9" s="1"/>
      <c r="SO9" s="1"/>
      <c r="SP9" s="1"/>
      <c r="SQ9" s="1"/>
      <c r="SR9" s="1"/>
      <c r="SS9" s="1"/>
      <c r="ST9" s="1"/>
      <c r="SU9" s="1"/>
      <c r="SV9" s="1"/>
      <c r="SW9" s="1"/>
      <c r="SX9" s="1"/>
      <c r="SY9" s="1"/>
      <c r="SZ9" s="1"/>
      <c r="TA9" s="1"/>
      <c r="TB9" s="1"/>
      <c r="TC9" s="1"/>
      <c r="TD9" s="1"/>
      <c r="TE9" s="1"/>
      <c r="TF9" s="1"/>
      <c r="TG9" s="1"/>
      <c r="TH9" s="1"/>
      <c r="TI9" s="1"/>
      <c r="TJ9" s="1"/>
      <c r="TK9" s="1"/>
      <c r="TL9" s="1"/>
      <c r="TM9" s="1"/>
      <c r="TN9" s="1"/>
      <c r="TO9" s="1"/>
      <c r="TP9" s="1"/>
      <c r="TQ9" s="1"/>
      <c r="TR9" s="1"/>
      <c r="TS9" s="1"/>
      <c r="TT9" s="1"/>
      <c r="TU9" s="1"/>
      <c r="TV9" s="1"/>
      <c r="TW9" s="1"/>
      <c r="TX9" s="1"/>
      <c r="TY9" s="1"/>
      <c r="TZ9" s="1"/>
      <c r="UA9" s="1"/>
      <c r="UB9" s="1"/>
      <c r="UC9" s="1"/>
      <c r="UD9" s="1"/>
      <c r="UE9" s="1"/>
      <c r="UF9" s="1"/>
      <c r="UG9" s="1"/>
      <c r="UH9" s="1"/>
      <c r="UI9" s="1"/>
      <c r="UJ9" s="1"/>
      <c r="UK9" s="1"/>
      <c r="UL9" s="1"/>
      <c r="UM9" s="1"/>
      <c r="UN9" s="1"/>
      <c r="UO9" s="1"/>
      <c r="UP9" s="1"/>
      <c r="UQ9" s="1"/>
      <c r="UR9" s="1"/>
      <c r="US9" s="1"/>
      <c r="UT9" s="1"/>
      <c r="UU9" s="1"/>
      <c r="UV9" s="1"/>
      <c r="UW9" s="1"/>
      <c r="UX9" s="1"/>
      <c r="UY9" s="1"/>
      <c r="UZ9" s="1"/>
      <c r="VA9" s="1"/>
      <c r="VB9" s="1"/>
      <c r="VC9" s="1"/>
      <c r="VD9" s="1"/>
      <c r="VE9" s="1"/>
      <c r="VF9" s="1"/>
      <c r="VG9" s="1"/>
      <c r="VH9" s="1"/>
      <c r="VI9" s="1"/>
      <c r="VJ9" s="1"/>
      <c r="VK9" s="1"/>
      <c r="VL9" s="1"/>
      <c r="VM9" s="1"/>
      <c r="VN9" s="1"/>
      <c r="VO9" s="1"/>
      <c r="VP9" s="1"/>
      <c r="VQ9" s="1"/>
      <c r="VR9" s="1"/>
      <c r="VS9" s="1"/>
      <c r="VT9" s="1"/>
      <c r="VU9" s="1"/>
      <c r="VV9" s="1"/>
      <c r="VW9" s="1"/>
      <c r="VX9" s="1"/>
      <c r="VY9" s="1"/>
      <c r="VZ9" s="1"/>
      <c r="WA9" s="1"/>
      <c r="WB9" s="1"/>
      <c r="WC9" s="1"/>
      <c r="WD9" s="1"/>
      <c r="WE9" s="1"/>
      <c r="WF9" s="1"/>
      <c r="WG9" s="1"/>
      <c r="WH9" s="1"/>
      <c r="WI9" s="1"/>
      <c r="WJ9" s="1"/>
      <c r="WK9" s="1"/>
      <c r="WL9" s="1"/>
      <c r="WM9" s="1"/>
      <c r="WN9" s="1"/>
      <c r="WO9" s="1"/>
      <c r="WP9" s="1"/>
      <c r="WQ9" s="1"/>
      <c r="WR9" s="1"/>
      <c r="WS9" s="1"/>
      <c r="WT9" s="1"/>
      <c r="WU9" s="1"/>
      <c r="WV9" s="1"/>
      <c r="WW9" s="1"/>
      <c r="WX9" s="1"/>
      <c r="WY9" s="1"/>
      <c r="WZ9" s="1"/>
      <c r="XA9" s="1"/>
      <c r="XB9" s="1"/>
      <c r="XC9" s="1"/>
      <c r="XD9" s="1"/>
      <c r="XE9" s="1"/>
      <c r="XF9" s="1"/>
      <c r="XG9" s="1"/>
      <c r="XH9" s="1"/>
      <c r="XI9" s="1"/>
      <c r="XJ9" s="1"/>
      <c r="XK9" s="1"/>
      <c r="XL9" s="1"/>
      <c r="XM9" s="1"/>
      <c r="XN9" s="1"/>
      <c r="XO9" s="1"/>
      <c r="XP9" s="1"/>
      <c r="XQ9" s="1"/>
      <c r="XR9" s="1"/>
      <c r="XS9" s="1"/>
      <c r="XT9" s="1"/>
      <c r="XU9" s="1"/>
      <c r="XV9" s="1"/>
      <c r="XW9" s="1"/>
      <c r="XX9" s="1"/>
      <c r="XY9" s="1"/>
      <c r="XZ9" s="1"/>
      <c r="YA9" s="1"/>
      <c r="YB9" s="1"/>
      <c r="YC9" s="1"/>
      <c r="YD9" s="1"/>
      <c r="YE9" s="1"/>
      <c r="YF9" s="1"/>
      <c r="YG9" s="1"/>
      <c r="YH9" s="1"/>
      <c r="YI9" s="1"/>
      <c r="YJ9" s="1"/>
      <c r="YK9" s="1"/>
      <c r="YL9" s="1"/>
      <c r="YM9" s="1"/>
      <c r="YN9" s="1"/>
      <c r="YO9" s="1"/>
      <c r="YP9" s="1"/>
      <c r="YQ9" s="1"/>
      <c r="YR9" s="1"/>
      <c r="YS9" s="1"/>
      <c r="YT9" s="1"/>
      <c r="YU9" s="1"/>
      <c r="YV9" s="1"/>
      <c r="YW9" s="1"/>
      <c r="YX9" s="1"/>
      <c r="YY9" s="1"/>
      <c r="YZ9" s="1"/>
      <c r="ZA9" s="1"/>
      <c r="ZB9" s="1"/>
      <c r="ZC9" s="1"/>
      <c r="ZD9" s="1"/>
      <c r="ZE9" s="1"/>
      <c r="ZF9" s="1"/>
      <c r="ZG9" s="1"/>
      <c r="ZH9" s="1"/>
      <c r="ZI9" s="1"/>
      <c r="ZJ9" s="1"/>
      <c r="ZK9" s="1"/>
      <c r="ZL9" s="1"/>
      <c r="ZM9" s="1"/>
      <c r="ZN9" s="1"/>
      <c r="ZO9" s="1"/>
      <c r="ZP9" s="1"/>
      <c r="ZQ9" s="1"/>
      <c r="ZR9" s="1"/>
      <c r="ZS9" s="1"/>
      <c r="ZT9" s="1"/>
      <c r="ZU9" s="1"/>
      <c r="ZV9" s="1"/>
      <c r="ZW9" s="1"/>
      <c r="ZX9" s="1"/>
      <c r="ZY9" s="1"/>
      <c r="ZZ9" s="1"/>
      <c r="AAA9" s="1"/>
      <c r="AAB9" s="1"/>
      <c r="AAC9" s="1"/>
      <c r="AAD9" s="1"/>
      <c r="AAE9" s="1"/>
      <c r="AAF9" s="1"/>
      <c r="AAG9" s="1"/>
      <c r="AAH9" s="1"/>
      <c r="AAI9" s="1"/>
      <c r="AAJ9" s="1"/>
      <c r="AAK9" s="1"/>
      <c r="AAL9" s="1"/>
      <c r="AAM9" s="1"/>
      <c r="AAN9" s="1"/>
      <c r="AAO9" s="1"/>
      <c r="AAP9" s="1"/>
      <c r="AAQ9" s="1"/>
      <c r="AAR9" s="1"/>
      <c r="AAS9" s="1"/>
      <c r="AAT9" s="1"/>
      <c r="AAU9" s="1"/>
      <c r="AAV9" s="1"/>
      <c r="AAW9" s="1"/>
      <c r="AAX9" s="1"/>
      <c r="AAY9" s="1"/>
      <c r="AAZ9" s="1"/>
      <c r="ABA9" s="1"/>
      <c r="ABB9" s="1"/>
      <c r="ABC9" s="1"/>
      <c r="ABD9" s="1"/>
      <c r="ABE9" s="1"/>
      <c r="ABF9" s="1"/>
      <c r="ABG9" s="1"/>
      <c r="ABH9" s="1"/>
      <c r="ABI9" s="1"/>
      <c r="ABJ9" s="1"/>
      <c r="ABK9" s="1"/>
      <c r="ABL9" s="1"/>
      <c r="ABM9" s="1"/>
      <c r="ABN9" s="1"/>
      <c r="ABO9" s="1"/>
      <c r="ABP9" s="1"/>
      <c r="ABQ9" s="1"/>
      <c r="ABR9" s="1"/>
      <c r="ABS9" s="1"/>
      <c r="ABT9" s="1"/>
      <c r="ABU9" s="1"/>
      <c r="ABV9" s="1"/>
      <c r="ABW9" s="1"/>
      <c r="ABX9" s="1"/>
      <c r="ABY9" s="1"/>
      <c r="ABZ9" s="1"/>
      <c r="ACA9" s="1"/>
      <c r="ACB9" s="1"/>
      <c r="ACC9" s="1"/>
      <c r="ACD9" s="1"/>
      <c r="ACE9" s="1"/>
      <c r="ACF9" s="1"/>
      <c r="ACG9" s="1"/>
      <c r="ACH9" s="1"/>
      <c r="ACI9" s="1"/>
      <c r="ACJ9" s="1"/>
      <c r="ACK9" s="1"/>
      <c r="ACL9" s="1"/>
      <c r="ACM9" s="1"/>
      <c r="ACN9" s="1"/>
      <c r="ACO9" s="1"/>
      <c r="ACP9" s="1"/>
    </row>
    <row r="10" spans="1:770" s="178" customFormat="1">
      <c r="A10" s="220" t="e">
        <f t="shared" si="0"/>
        <v>#REF!</v>
      </c>
      <c r="B10" s="1189" t="s">
        <v>254</v>
      </c>
      <c r="C10" s="278" t="s">
        <v>678</v>
      </c>
      <c r="D10" s="294"/>
      <c r="E10" s="306" t="s">
        <v>254</v>
      </c>
      <c r="F10" s="104" t="str">
        <f>VLOOKUP(B10,distribucion!C$9:FL$331,2,0)</f>
        <v xml:space="preserve">Asesor   </v>
      </c>
      <c r="G10" s="104">
        <f>ROUND((VLOOKUP($B10,'Nomina Proquima'!$B$4:$AB$187,4,0)),2)</f>
        <v>15</v>
      </c>
      <c r="H10" s="188">
        <f>ROUND((VLOOKUP($B10,'Nomina Proquima'!$B$4:$AB$187,6,0)),2)</f>
        <v>2500</v>
      </c>
      <c r="I10" s="188">
        <f>ROUND((VLOOKUP($B10,'Nomina Proquima'!$B$4:$AB$187,7,0)),2)</f>
        <v>5000</v>
      </c>
      <c r="J10" s="188">
        <f>ROUND((VLOOKUP($B10,'Nomina Proquima'!$B$4:$AB$187,9,0)),2)</f>
        <v>0</v>
      </c>
      <c r="K10" s="188">
        <f>ROUND((VLOOKUP($B10,'Nomina Proquima'!$B$4:$AB$187,10,0)),2)</f>
        <v>0</v>
      </c>
      <c r="L10" s="188">
        <f>ROUND((VLOOKUP($B10,'Nomina Proquima'!$B$4:$AB$187,11,0)),2)</f>
        <v>0</v>
      </c>
      <c r="M10" s="188">
        <f>ROUND((VLOOKUP($B10,'Nomina Proquima'!$B$4:$AB$187,12,0)),2)</f>
        <v>0</v>
      </c>
      <c r="N10" s="188">
        <f>ROUND((VLOOKUP($B10,'Nomina Proquima'!$B$4:$AB$187,13,0)),2)</f>
        <v>0</v>
      </c>
      <c r="O10" s="188">
        <f>ROUND((VLOOKUP($B10,'Nomina Proquima'!$B$4:$AB$187,14,0)),2)</f>
        <v>7500</v>
      </c>
      <c r="P10" s="188">
        <f>ROUND((VLOOKUP($B10,'Nomina Proquima'!$B$4:$AB$187,15,0)),2)</f>
        <v>120.75</v>
      </c>
      <c r="Q10" s="188">
        <f>ROUND((VLOOKUP($B10,'Nomina Proquima'!$B$4:$AB$187,16,0)),2)</f>
        <v>310.06</v>
      </c>
      <c r="R10" s="188">
        <f>ROUND((VLOOKUP($B10,'Nomina Proquima'!$B$4:$AB$187,17,0)),2)</f>
        <v>0</v>
      </c>
      <c r="S10" s="188">
        <f>ROUND((VLOOKUP($B10,'Nomina Proquima'!$B$4:$AB$187,18,0)),2)</f>
        <v>0</v>
      </c>
      <c r="T10" s="188">
        <f>ROUND((VLOOKUP($B10,'Nomina Proquima'!$B$4:$AB$187,19,0)),2)</f>
        <v>0</v>
      </c>
      <c r="U10" s="188">
        <f>ROUND((VLOOKUP($B10,'Nomina Proquima'!$B$4:$AB$187,20,0)),2)</f>
        <v>0</v>
      </c>
      <c r="V10" s="188">
        <f>ROUND((VLOOKUP($B10,'Nomina Proquima'!$B$4:$AB$187,21,0)),2)</f>
        <v>0</v>
      </c>
      <c r="W10" s="188">
        <f>ROUND((VLOOKUP($B10,'Nomina Proquima'!$B$4:$AB$187,22,0)),2)</f>
        <v>0</v>
      </c>
      <c r="X10" s="188">
        <f>ROUND((VLOOKUP($B10,'Nomina Proquima'!$B$4:$AB$187,23,0)),2)</f>
        <v>430.81</v>
      </c>
      <c r="Y10" s="184">
        <f>ROUND((VLOOKUP($B10,'Nomina Proquima'!$B$4:$AB$189,24,0)),2)</f>
        <v>7069.19</v>
      </c>
      <c r="Z10" s="212">
        <f>VLOOKUP(B10,'Nomina Proquima'!$B$4:$AA$190,25,0)</f>
        <v>7069.19</v>
      </c>
      <c r="AA10" s="188">
        <f>ROUND((VLOOKUP($B10,'Nomina Proquima'!$B$4:$AB$187,26,0)),2)</f>
        <v>0</v>
      </c>
      <c r="AB10" s="191"/>
      <c r="AC10" s="192"/>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c r="LT10" s="1"/>
      <c r="LU10" s="1"/>
      <c r="LV10" s="1"/>
      <c r="LW10" s="1"/>
      <c r="LX10" s="1"/>
      <c r="LY10" s="1"/>
      <c r="LZ10" s="1"/>
      <c r="MA10" s="1"/>
      <c r="MB10" s="1"/>
      <c r="MC10" s="1"/>
      <c r="MD10" s="1"/>
      <c r="ME10" s="1"/>
      <c r="MF10" s="1"/>
      <c r="MG10" s="1"/>
      <c r="MH10" s="1"/>
      <c r="MI10" s="1"/>
      <c r="MJ10" s="1"/>
      <c r="MK10" s="1"/>
      <c r="ML10" s="1"/>
      <c r="MM10" s="1"/>
      <c r="MN10" s="1"/>
      <c r="MO10" s="1"/>
      <c r="MP10" s="1"/>
      <c r="MQ10" s="1"/>
      <c r="MR10" s="1"/>
      <c r="MS10" s="1"/>
      <c r="MT10" s="1"/>
      <c r="MU10" s="1"/>
      <c r="MV10" s="1"/>
      <c r="MW10" s="1"/>
      <c r="MX10" s="1"/>
      <c r="MY10" s="1"/>
      <c r="MZ10" s="1"/>
      <c r="NA10" s="1"/>
      <c r="NB10" s="1"/>
      <c r="NC10" s="1"/>
      <c r="ND10" s="1"/>
      <c r="NE10" s="1"/>
      <c r="NF10" s="1"/>
      <c r="NG10" s="1"/>
      <c r="NH10" s="1"/>
      <c r="NI10" s="1"/>
      <c r="NJ10" s="1"/>
      <c r="NK10" s="1"/>
      <c r="NL10" s="1"/>
      <c r="NM10" s="1"/>
      <c r="NN10" s="1"/>
      <c r="NO10" s="1"/>
      <c r="NP10" s="1"/>
      <c r="NQ10" s="1"/>
      <c r="NR10" s="1"/>
      <c r="NS10" s="1"/>
      <c r="NT10" s="1"/>
      <c r="NU10" s="1"/>
      <c r="NV10" s="1"/>
      <c r="NW10" s="1"/>
      <c r="NX10" s="1"/>
      <c r="NY10" s="1"/>
      <c r="NZ10" s="1"/>
      <c r="OA10" s="1"/>
      <c r="OB10" s="1"/>
      <c r="OC10" s="1"/>
      <c r="OD10" s="1"/>
      <c r="OE10" s="1"/>
      <c r="OF10" s="1"/>
      <c r="OG10" s="1"/>
      <c r="OH10" s="1"/>
      <c r="OI10" s="1"/>
      <c r="OJ10" s="1"/>
      <c r="OK10" s="1"/>
      <c r="OL10" s="1"/>
      <c r="OM10" s="1"/>
      <c r="ON10" s="1"/>
      <c r="OO10" s="1"/>
      <c r="OP10" s="1"/>
      <c r="OQ10" s="1"/>
      <c r="OR10" s="1"/>
      <c r="OS10" s="1"/>
      <c r="OT10" s="1"/>
      <c r="OU10" s="1"/>
      <c r="OV10" s="1"/>
      <c r="OW10" s="1"/>
      <c r="OX10" s="1"/>
      <c r="OY10" s="1"/>
      <c r="OZ10" s="1"/>
      <c r="PA10" s="1"/>
      <c r="PB10" s="1"/>
      <c r="PC10" s="1"/>
      <c r="PD10" s="1"/>
      <c r="PE10" s="1"/>
      <c r="PF10" s="1"/>
      <c r="PG10" s="1"/>
      <c r="PH10" s="1"/>
      <c r="PI10" s="1"/>
      <c r="PJ10" s="1"/>
      <c r="PK10" s="1"/>
      <c r="PL10" s="1"/>
      <c r="PM10" s="1"/>
      <c r="PN10" s="1"/>
      <c r="PO10" s="1"/>
      <c r="PP10" s="1"/>
      <c r="PQ10" s="1"/>
      <c r="PR10" s="1"/>
      <c r="PS10" s="1"/>
      <c r="PT10" s="1"/>
      <c r="PU10" s="1"/>
      <c r="PV10" s="1"/>
      <c r="PW10" s="1"/>
      <c r="PX10" s="1"/>
      <c r="PY10" s="1"/>
      <c r="PZ10" s="1"/>
      <c r="QA10" s="1"/>
      <c r="QB10" s="1"/>
      <c r="QC10" s="1"/>
      <c r="QD10" s="1"/>
      <c r="QE10" s="1"/>
      <c r="QF10" s="1"/>
      <c r="QG10" s="1"/>
      <c r="QH10" s="1"/>
      <c r="QI10" s="1"/>
      <c r="QJ10" s="1"/>
      <c r="QK10" s="1"/>
      <c r="QL10" s="1"/>
      <c r="QM10" s="1"/>
      <c r="QN10" s="1"/>
      <c r="QO10" s="1"/>
      <c r="QP10" s="1"/>
      <c r="QQ10" s="1"/>
      <c r="QR10" s="1"/>
      <c r="QS10" s="1"/>
      <c r="QT10" s="1"/>
      <c r="QU10" s="1"/>
      <c r="QV10" s="1"/>
      <c r="QW10" s="1"/>
      <c r="QX10" s="1"/>
      <c r="QY10" s="1"/>
      <c r="QZ10" s="1"/>
      <c r="RA10" s="1"/>
      <c r="RB10" s="1"/>
      <c r="RC10" s="1"/>
      <c r="RD10" s="1"/>
      <c r="RE10" s="1"/>
      <c r="RF10" s="1"/>
      <c r="RG10" s="1"/>
      <c r="RH10" s="1"/>
      <c r="RI10" s="1"/>
      <c r="RJ10" s="1"/>
      <c r="RK10" s="1"/>
      <c r="RL10" s="1"/>
      <c r="RM10" s="1"/>
      <c r="RN10" s="1"/>
      <c r="RO10" s="1"/>
      <c r="RP10" s="1"/>
      <c r="RQ10" s="1"/>
      <c r="RR10" s="1"/>
      <c r="RS10" s="1"/>
      <c r="RT10" s="1"/>
      <c r="RU10" s="1"/>
      <c r="RV10" s="1"/>
      <c r="RW10" s="1"/>
      <c r="RX10" s="1"/>
      <c r="RY10" s="1"/>
      <c r="RZ10" s="1"/>
      <c r="SA10" s="1"/>
      <c r="SB10" s="1"/>
      <c r="SC10" s="1"/>
      <c r="SD10" s="1"/>
      <c r="SE10" s="1"/>
      <c r="SF10" s="1"/>
      <c r="SG10" s="1"/>
      <c r="SH10" s="1"/>
      <c r="SI10" s="1"/>
      <c r="SJ10" s="1"/>
      <c r="SK10" s="1"/>
      <c r="SL10" s="1"/>
      <c r="SM10" s="1"/>
      <c r="SN10" s="1"/>
      <c r="SO10" s="1"/>
      <c r="SP10" s="1"/>
      <c r="SQ10" s="1"/>
      <c r="SR10" s="1"/>
      <c r="SS10" s="1"/>
      <c r="ST10" s="1"/>
      <c r="SU10" s="1"/>
      <c r="SV10" s="1"/>
      <c r="SW10" s="1"/>
      <c r="SX10" s="1"/>
      <c r="SY10" s="1"/>
      <c r="SZ10" s="1"/>
      <c r="TA10" s="1"/>
      <c r="TB10" s="1"/>
      <c r="TC10" s="1"/>
      <c r="TD10" s="1"/>
      <c r="TE10" s="1"/>
      <c r="TF10" s="1"/>
      <c r="TG10" s="1"/>
      <c r="TH10" s="1"/>
      <c r="TI10" s="1"/>
      <c r="TJ10" s="1"/>
      <c r="TK10" s="1"/>
      <c r="TL10" s="1"/>
      <c r="TM10" s="1"/>
      <c r="TN10" s="1"/>
      <c r="TO10" s="1"/>
      <c r="TP10" s="1"/>
      <c r="TQ10" s="1"/>
      <c r="TR10" s="1"/>
      <c r="TS10" s="1"/>
      <c r="TT10" s="1"/>
      <c r="TU10" s="1"/>
      <c r="TV10" s="1"/>
      <c r="TW10" s="1"/>
      <c r="TX10" s="1"/>
      <c r="TY10" s="1"/>
      <c r="TZ10" s="1"/>
      <c r="UA10" s="1"/>
      <c r="UB10" s="1"/>
      <c r="UC10" s="1"/>
      <c r="UD10" s="1"/>
      <c r="UE10" s="1"/>
      <c r="UF10" s="1"/>
      <c r="UG10" s="1"/>
      <c r="UH10" s="1"/>
      <c r="UI10" s="1"/>
      <c r="UJ10" s="1"/>
      <c r="UK10" s="1"/>
      <c r="UL10" s="1"/>
      <c r="UM10" s="1"/>
      <c r="UN10" s="1"/>
      <c r="UO10" s="1"/>
      <c r="UP10" s="1"/>
      <c r="UQ10" s="1"/>
      <c r="UR10" s="1"/>
      <c r="US10" s="1"/>
      <c r="UT10" s="1"/>
      <c r="UU10" s="1"/>
      <c r="UV10" s="1"/>
      <c r="UW10" s="1"/>
      <c r="UX10" s="1"/>
      <c r="UY10" s="1"/>
      <c r="UZ10" s="1"/>
      <c r="VA10" s="1"/>
      <c r="VB10" s="1"/>
      <c r="VC10" s="1"/>
      <c r="VD10" s="1"/>
      <c r="VE10" s="1"/>
      <c r="VF10" s="1"/>
      <c r="VG10" s="1"/>
      <c r="VH10" s="1"/>
      <c r="VI10" s="1"/>
      <c r="VJ10" s="1"/>
      <c r="VK10" s="1"/>
      <c r="VL10" s="1"/>
      <c r="VM10" s="1"/>
      <c r="VN10" s="1"/>
      <c r="VO10" s="1"/>
      <c r="VP10" s="1"/>
      <c r="VQ10" s="1"/>
      <c r="VR10" s="1"/>
      <c r="VS10" s="1"/>
      <c r="VT10" s="1"/>
      <c r="VU10" s="1"/>
      <c r="VV10" s="1"/>
      <c r="VW10" s="1"/>
      <c r="VX10" s="1"/>
      <c r="VY10" s="1"/>
      <c r="VZ10" s="1"/>
      <c r="WA10" s="1"/>
      <c r="WB10" s="1"/>
      <c r="WC10" s="1"/>
      <c r="WD10" s="1"/>
      <c r="WE10" s="1"/>
      <c r="WF10" s="1"/>
      <c r="WG10" s="1"/>
      <c r="WH10" s="1"/>
      <c r="WI10" s="1"/>
      <c r="WJ10" s="1"/>
      <c r="WK10" s="1"/>
      <c r="WL10" s="1"/>
      <c r="WM10" s="1"/>
      <c r="WN10" s="1"/>
      <c r="WO10" s="1"/>
      <c r="WP10" s="1"/>
      <c r="WQ10" s="1"/>
      <c r="WR10" s="1"/>
      <c r="WS10" s="1"/>
      <c r="WT10" s="1"/>
      <c r="WU10" s="1"/>
      <c r="WV10" s="1"/>
      <c r="WW10" s="1"/>
      <c r="WX10" s="1"/>
      <c r="WY10" s="1"/>
      <c r="WZ10" s="1"/>
      <c r="XA10" s="1"/>
      <c r="XB10" s="1"/>
      <c r="XC10" s="1"/>
      <c r="XD10" s="1"/>
      <c r="XE10" s="1"/>
      <c r="XF10" s="1"/>
      <c r="XG10" s="1"/>
      <c r="XH10" s="1"/>
      <c r="XI10" s="1"/>
      <c r="XJ10" s="1"/>
      <c r="XK10" s="1"/>
      <c r="XL10" s="1"/>
      <c r="XM10" s="1"/>
      <c r="XN10" s="1"/>
      <c r="XO10" s="1"/>
      <c r="XP10" s="1"/>
      <c r="XQ10" s="1"/>
      <c r="XR10" s="1"/>
      <c r="XS10" s="1"/>
      <c r="XT10" s="1"/>
      <c r="XU10" s="1"/>
      <c r="XV10" s="1"/>
      <c r="XW10" s="1"/>
      <c r="XX10" s="1"/>
      <c r="XY10" s="1"/>
      <c r="XZ10" s="1"/>
      <c r="YA10" s="1"/>
      <c r="YB10" s="1"/>
      <c r="YC10" s="1"/>
      <c r="YD10" s="1"/>
      <c r="YE10" s="1"/>
      <c r="YF10" s="1"/>
      <c r="YG10" s="1"/>
      <c r="YH10" s="1"/>
      <c r="YI10" s="1"/>
      <c r="YJ10" s="1"/>
      <c r="YK10" s="1"/>
      <c r="YL10" s="1"/>
      <c r="YM10" s="1"/>
      <c r="YN10" s="1"/>
      <c r="YO10" s="1"/>
      <c r="YP10" s="1"/>
      <c r="YQ10" s="1"/>
      <c r="YR10" s="1"/>
      <c r="YS10" s="1"/>
      <c r="YT10" s="1"/>
      <c r="YU10" s="1"/>
      <c r="YV10" s="1"/>
      <c r="YW10" s="1"/>
      <c r="YX10" s="1"/>
      <c r="YY10" s="1"/>
      <c r="YZ10" s="1"/>
      <c r="ZA10" s="1"/>
      <c r="ZB10" s="1"/>
      <c r="ZC10" s="1"/>
      <c r="ZD10" s="1"/>
      <c r="ZE10" s="1"/>
      <c r="ZF10" s="1"/>
      <c r="ZG10" s="1"/>
      <c r="ZH10" s="1"/>
      <c r="ZI10" s="1"/>
      <c r="ZJ10" s="1"/>
      <c r="ZK10" s="1"/>
      <c r="ZL10" s="1"/>
      <c r="ZM10" s="1"/>
      <c r="ZN10" s="1"/>
      <c r="ZO10" s="1"/>
      <c r="ZP10" s="1"/>
      <c r="ZQ10" s="1"/>
      <c r="ZR10" s="1"/>
      <c r="ZS10" s="1"/>
      <c r="ZT10" s="1"/>
      <c r="ZU10" s="1"/>
      <c r="ZV10" s="1"/>
      <c r="ZW10" s="1"/>
      <c r="ZX10" s="1"/>
      <c r="ZY10" s="1"/>
      <c r="ZZ10" s="1"/>
      <c r="AAA10" s="1"/>
      <c r="AAB10" s="1"/>
      <c r="AAC10" s="1"/>
      <c r="AAD10" s="1"/>
      <c r="AAE10" s="1"/>
      <c r="AAF10" s="1"/>
      <c r="AAG10" s="1"/>
      <c r="AAH10" s="1"/>
      <c r="AAI10" s="1"/>
      <c r="AAJ10" s="1"/>
      <c r="AAK10" s="1"/>
      <c r="AAL10" s="1"/>
      <c r="AAM10" s="1"/>
      <c r="AAN10" s="1"/>
      <c r="AAO10" s="1"/>
      <c r="AAP10" s="1"/>
      <c r="AAQ10" s="1"/>
      <c r="AAR10" s="1"/>
      <c r="AAS10" s="1"/>
      <c r="AAT10" s="1"/>
      <c r="AAU10" s="1"/>
      <c r="AAV10" s="1"/>
      <c r="AAW10" s="1"/>
      <c r="AAX10" s="1"/>
      <c r="AAY10" s="1"/>
      <c r="AAZ10" s="1"/>
      <c r="ABA10" s="1"/>
      <c r="ABB10" s="1"/>
      <c r="ABC10" s="1"/>
      <c r="ABD10" s="1"/>
      <c r="ABE10" s="1"/>
      <c r="ABF10" s="1"/>
      <c r="ABG10" s="1"/>
      <c r="ABH10" s="1"/>
      <c r="ABI10" s="1"/>
      <c r="ABJ10" s="1"/>
      <c r="ABK10" s="1"/>
      <c r="ABL10" s="1"/>
      <c r="ABM10" s="1"/>
      <c r="ABN10" s="1"/>
      <c r="ABO10" s="1"/>
      <c r="ABP10" s="1"/>
      <c r="ABQ10" s="1"/>
      <c r="ABR10" s="1"/>
      <c r="ABS10" s="1"/>
      <c r="ABT10" s="1"/>
      <c r="ABU10" s="1"/>
      <c r="ABV10" s="1"/>
      <c r="ABW10" s="1"/>
      <c r="ABX10" s="1"/>
      <c r="ABY10" s="1"/>
      <c r="ABZ10" s="1"/>
      <c r="ACA10" s="1"/>
      <c r="ACB10" s="1"/>
      <c r="ACC10" s="1"/>
      <c r="ACD10" s="1"/>
      <c r="ACE10" s="1"/>
      <c r="ACF10" s="1"/>
      <c r="ACG10" s="1"/>
      <c r="ACH10" s="1"/>
      <c r="ACI10" s="1"/>
      <c r="ACJ10" s="1"/>
      <c r="ACK10" s="1"/>
      <c r="ACL10" s="1"/>
      <c r="ACM10" s="1"/>
      <c r="ACN10" s="1"/>
      <c r="ACO10" s="1"/>
      <c r="ACP10" s="1"/>
    </row>
    <row r="11" spans="1:770" s="178" customFormat="1">
      <c r="A11" s="220" t="e">
        <f t="shared" si="0"/>
        <v>#REF!</v>
      </c>
      <c r="B11" s="306" t="s">
        <v>118</v>
      </c>
      <c r="C11" s="278">
        <v>16265050383418</v>
      </c>
      <c r="D11" s="294"/>
      <c r="E11" s="306" t="s">
        <v>118</v>
      </c>
      <c r="F11" s="104" t="str">
        <f>VLOOKUP(B11,distribucion!C$9:FL$331,2,0)</f>
        <v>Operario  Sobres</v>
      </c>
      <c r="G11" s="104">
        <f>ROUND((VLOOKUP($B11,'Nomina Proquima'!$B$4:$AB$187,4,0)),2)</f>
        <v>15</v>
      </c>
      <c r="H11" s="188">
        <f>ROUND((VLOOKUP($B11,'Nomina Proquima'!$B$4:$AB$187,6,0)),2)</f>
        <v>2100</v>
      </c>
      <c r="I11" s="188">
        <f>ROUND((VLOOKUP($B11,'Nomina Proquima'!$B$4:$AB$187,7,0)),2)</f>
        <v>150</v>
      </c>
      <c r="J11" s="188">
        <f>ROUND((VLOOKUP($B11,'Nomina Proquima'!$B$4:$AB$187,9,0)),2)</f>
        <v>0</v>
      </c>
      <c r="K11" s="188">
        <f>ROUND((VLOOKUP($B11,'Nomina Proquima'!$B$4:$AB$187,10,0)),2)</f>
        <v>0</v>
      </c>
      <c r="L11" s="188">
        <f>ROUND((VLOOKUP($B11,'Nomina Proquima'!$B$4:$AB$187,11,0)),2)</f>
        <v>0</v>
      </c>
      <c r="M11" s="188">
        <f>ROUND((VLOOKUP($B11,'Nomina Proquima'!$B$4:$AB$187,12,0)),2)</f>
        <v>0</v>
      </c>
      <c r="N11" s="188">
        <f>ROUND((VLOOKUP($B11,'Nomina Proquima'!$B$4:$AB$187,13,0)),2)</f>
        <v>0</v>
      </c>
      <c r="O11" s="188">
        <f>ROUND((VLOOKUP($B11,'Nomina Proquima'!$B$4:$AB$187,14,0)),2)</f>
        <v>2250</v>
      </c>
      <c r="P11" s="188">
        <f>ROUND((VLOOKUP($B11,'Nomina Proquima'!$B$4:$AB$187,15,0)),2)</f>
        <v>101.43</v>
      </c>
      <c r="Q11" s="188">
        <f>ROUND((VLOOKUP($B11,'Nomina Proquima'!$B$4:$AB$187,16,0)),2)</f>
        <v>39.25</v>
      </c>
      <c r="R11" s="188">
        <f>ROUND((VLOOKUP($B11,'Nomina Proquima'!$B$4:$AB$187,17,0)),2)</f>
        <v>360.15</v>
      </c>
      <c r="S11" s="188">
        <f>ROUND((VLOOKUP($B11,'Nomina Proquima'!$B$4:$AB$187,18,0)),2)</f>
        <v>0</v>
      </c>
      <c r="T11" s="188">
        <f>ROUND((VLOOKUP($B11,'Nomina Proquima'!$B$4:$AB$187,19,0)),2)</f>
        <v>0</v>
      </c>
      <c r="U11" s="188">
        <f>ROUND((VLOOKUP($B11,'Nomina Proquima'!$B$4:$AB$187,20,0)),2)</f>
        <v>0</v>
      </c>
      <c r="V11" s="188">
        <f>ROUND((VLOOKUP($B11,'Nomina Proquima'!$B$4:$AB$187,21,0)),2)</f>
        <v>278</v>
      </c>
      <c r="W11" s="188">
        <f>ROUND((VLOOKUP($B11,'Nomina Proquima'!$B$4:$AB$187,22,0)),2)</f>
        <v>0</v>
      </c>
      <c r="X11" s="188">
        <f>ROUND((VLOOKUP($B11,'Nomina Proquima'!$B$4:$AB$187,23,0)),2)</f>
        <v>778.83</v>
      </c>
      <c r="Y11" s="184">
        <f>ROUND((VLOOKUP($B11,'Nomina Proquima'!$B$4:$AB$189,24,0)),2)</f>
        <v>1471.17</v>
      </c>
      <c r="Z11" s="212">
        <f>VLOOKUP(B11,'Nomina Proquima'!$B$4:$AA$190,25,0)</f>
        <v>1471.17</v>
      </c>
      <c r="AA11" s="188">
        <f>ROUND((VLOOKUP($B11,'Nomina Proquima'!$B$4:$AB$187,26,0)),2)</f>
        <v>0</v>
      </c>
      <c r="AB11" s="191"/>
      <c r="AC11" s="192"/>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c r="LT11" s="1"/>
      <c r="LU11" s="1"/>
      <c r="LV11" s="1"/>
      <c r="LW11" s="1"/>
      <c r="LX11" s="1"/>
      <c r="LY11" s="1"/>
      <c r="LZ11" s="1"/>
      <c r="MA11" s="1"/>
      <c r="MB11" s="1"/>
      <c r="MC11" s="1"/>
      <c r="MD11" s="1"/>
      <c r="ME11" s="1"/>
      <c r="MF11" s="1"/>
      <c r="MG11" s="1"/>
      <c r="MH11" s="1"/>
      <c r="MI11" s="1"/>
      <c r="MJ11" s="1"/>
      <c r="MK11" s="1"/>
      <c r="ML11" s="1"/>
      <c r="MM11" s="1"/>
      <c r="MN11" s="1"/>
      <c r="MO11" s="1"/>
      <c r="MP11" s="1"/>
      <c r="MQ11" s="1"/>
      <c r="MR11" s="1"/>
      <c r="MS11" s="1"/>
      <c r="MT11" s="1"/>
      <c r="MU11" s="1"/>
      <c r="MV11" s="1"/>
      <c r="MW11" s="1"/>
      <c r="MX11" s="1"/>
      <c r="MY11" s="1"/>
      <c r="MZ11" s="1"/>
      <c r="NA11" s="1"/>
      <c r="NB11" s="1"/>
      <c r="NC11" s="1"/>
      <c r="ND11" s="1"/>
      <c r="NE11" s="1"/>
      <c r="NF11" s="1"/>
      <c r="NG11" s="1"/>
      <c r="NH11" s="1"/>
      <c r="NI11" s="1"/>
      <c r="NJ11" s="1"/>
      <c r="NK11" s="1"/>
      <c r="NL11" s="1"/>
      <c r="NM11" s="1"/>
      <c r="NN11" s="1"/>
      <c r="NO11" s="1"/>
      <c r="NP11" s="1"/>
      <c r="NQ11" s="1"/>
      <c r="NR11" s="1"/>
      <c r="NS11" s="1"/>
      <c r="NT11" s="1"/>
      <c r="NU11" s="1"/>
      <c r="NV11" s="1"/>
      <c r="NW11" s="1"/>
      <c r="NX11" s="1"/>
      <c r="NY11" s="1"/>
      <c r="NZ11" s="1"/>
      <c r="OA11" s="1"/>
      <c r="OB11" s="1"/>
      <c r="OC11" s="1"/>
      <c r="OD11" s="1"/>
      <c r="OE11" s="1"/>
      <c r="OF11" s="1"/>
      <c r="OG11" s="1"/>
      <c r="OH11" s="1"/>
      <c r="OI11" s="1"/>
      <c r="OJ11" s="1"/>
      <c r="OK11" s="1"/>
      <c r="OL11" s="1"/>
      <c r="OM11" s="1"/>
      <c r="ON11" s="1"/>
      <c r="OO11" s="1"/>
      <c r="OP11" s="1"/>
      <c r="OQ11" s="1"/>
      <c r="OR11" s="1"/>
      <c r="OS11" s="1"/>
      <c r="OT11" s="1"/>
      <c r="OU11" s="1"/>
      <c r="OV11" s="1"/>
      <c r="OW11" s="1"/>
      <c r="OX11" s="1"/>
      <c r="OY11" s="1"/>
      <c r="OZ11" s="1"/>
      <c r="PA11" s="1"/>
      <c r="PB11" s="1"/>
      <c r="PC11" s="1"/>
      <c r="PD11" s="1"/>
      <c r="PE11" s="1"/>
      <c r="PF11" s="1"/>
      <c r="PG11" s="1"/>
      <c r="PH11" s="1"/>
      <c r="PI11" s="1"/>
      <c r="PJ11" s="1"/>
      <c r="PK11" s="1"/>
      <c r="PL11" s="1"/>
      <c r="PM11" s="1"/>
      <c r="PN11" s="1"/>
      <c r="PO11" s="1"/>
      <c r="PP11" s="1"/>
      <c r="PQ11" s="1"/>
      <c r="PR11" s="1"/>
      <c r="PS11" s="1"/>
      <c r="PT11" s="1"/>
      <c r="PU11" s="1"/>
      <c r="PV11" s="1"/>
      <c r="PW11" s="1"/>
      <c r="PX11" s="1"/>
      <c r="PY11" s="1"/>
      <c r="PZ11" s="1"/>
      <c r="QA11" s="1"/>
      <c r="QB11" s="1"/>
      <c r="QC11" s="1"/>
      <c r="QD11" s="1"/>
      <c r="QE11" s="1"/>
      <c r="QF11" s="1"/>
      <c r="QG11" s="1"/>
      <c r="QH11" s="1"/>
      <c r="QI11" s="1"/>
      <c r="QJ11" s="1"/>
      <c r="QK11" s="1"/>
      <c r="QL11" s="1"/>
      <c r="QM11" s="1"/>
      <c r="QN11" s="1"/>
      <c r="QO11" s="1"/>
      <c r="QP11" s="1"/>
      <c r="QQ11" s="1"/>
      <c r="QR11" s="1"/>
      <c r="QS11" s="1"/>
      <c r="QT11" s="1"/>
      <c r="QU11" s="1"/>
      <c r="QV11" s="1"/>
      <c r="QW11" s="1"/>
      <c r="QX11" s="1"/>
      <c r="QY11" s="1"/>
      <c r="QZ11" s="1"/>
      <c r="RA11" s="1"/>
      <c r="RB11" s="1"/>
      <c r="RC11" s="1"/>
      <c r="RD11" s="1"/>
      <c r="RE11" s="1"/>
      <c r="RF11" s="1"/>
      <c r="RG11" s="1"/>
      <c r="RH11" s="1"/>
      <c r="RI11" s="1"/>
      <c r="RJ11" s="1"/>
      <c r="RK11" s="1"/>
      <c r="RL11" s="1"/>
      <c r="RM11" s="1"/>
      <c r="RN11" s="1"/>
      <c r="RO11" s="1"/>
      <c r="RP11" s="1"/>
      <c r="RQ11" s="1"/>
      <c r="RR11" s="1"/>
      <c r="RS11" s="1"/>
      <c r="RT11" s="1"/>
      <c r="RU11" s="1"/>
      <c r="RV11" s="1"/>
      <c r="RW11" s="1"/>
      <c r="RX11" s="1"/>
      <c r="RY11" s="1"/>
      <c r="RZ11" s="1"/>
      <c r="SA11" s="1"/>
      <c r="SB11" s="1"/>
      <c r="SC11" s="1"/>
      <c r="SD11" s="1"/>
      <c r="SE11" s="1"/>
      <c r="SF11" s="1"/>
      <c r="SG11" s="1"/>
      <c r="SH11" s="1"/>
      <c r="SI11" s="1"/>
      <c r="SJ11" s="1"/>
      <c r="SK11" s="1"/>
      <c r="SL11" s="1"/>
      <c r="SM11" s="1"/>
      <c r="SN11" s="1"/>
      <c r="SO11" s="1"/>
      <c r="SP11" s="1"/>
      <c r="SQ11" s="1"/>
      <c r="SR11" s="1"/>
      <c r="SS11" s="1"/>
      <c r="ST11" s="1"/>
      <c r="SU11" s="1"/>
      <c r="SV11" s="1"/>
      <c r="SW11" s="1"/>
      <c r="SX11" s="1"/>
      <c r="SY11" s="1"/>
      <c r="SZ11" s="1"/>
      <c r="TA11" s="1"/>
      <c r="TB11" s="1"/>
      <c r="TC11" s="1"/>
      <c r="TD11" s="1"/>
      <c r="TE11" s="1"/>
      <c r="TF11" s="1"/>
      <c r="TG11" s="1"/>
      <c r="TH11" s="1"/>
      <c r="TI11" s="1"/>
      <c r="TJ11" s="1"/>
      <c r="TK11" s="1"/>
      <c r="TL11" s="1"/>
      <c r="TM11" s="1"/>
      <c r="TN11" s="1"/>
      <c r="TO11" s="1"/>
      <c r="TP11" s="1"/>
      <c r="TQ11" s="1"/>
      <c r="TR11" s="1"/>
      <c r="TS11" s="1"/>
      <c r="TT11" s="1"/>
      <c r="TU11" s="1"/>
      <c r="TV11" s="1"/>
      <c r="TW11" s="1"/>
      <c r="TX11" s="1"/>
      <c r="TY11" s="1"/>
      <c r="TZ11" s="1"/>
      <c r="UA11" s="1"/>
      <c r="UB11" s="1"/>
      <c r="UC11" s="1"/>
      <c r="UD11" s="1"/>
      <c r="UE11" s="1"/>
      <c r="UF11" s="1"/>
      <c r="UG11" s="1"/>
      <c r="UH11" s="1"/>
      <c r="UI11" s="1"/>
      <c r="UJ11" s="1"/>
      <c r="UK11" s="1"/>
      <c r="UL11" s="1"/>
      <c r="UM11" s="1"/>
      <c r="UN11" s="1"/>
      <c r="UO11" s="1"/>
      <c r="UP11" s="1"/>
      <c r="UQ11" s="1"/>
      <c r="UR11" s="1"/>
      <c r="US11" s="1"/>
      <c r="UT11" s="1"/>
      <c r="UU11" s="1"/>
      <c r="UV11" s="1"/>
      <c r="UW11" s="1"/>
      <c r="UX11" s="1"/>
      <c r="UY11" s="1"/>
      <c r="UZ11" s="1"/>
      <c r="VA11" s="1"/>
      <c r="VB11" s="1"/>
      <c r="VC11" s="1"/>
      <c r="VD11" s="1"/>
      <c r="VE11" s="1"/>
      <c r="VF11" s="1"/>
      <c r="VG11" s="1"/>
      <c r="VH11" s="1"/>
      <c r="VI11" s="1"/>
      <c r="VJ11" s="1"/>
      <c r="VK11" s="1"/>
      <c r="VL11" s="1"/>
      <c r="VM11" s="1"/>
      <c r="VN11" s="1"/>
      <c r="VO11" s="1"/>
      <c r="VP11" s="1"/>
      <c r="VQ11" s="1"/>
      <c r="VR11" s="1"/>
      <c r="VS11" s="1"/>
      <c r="VT11" s="1"/>
      <c r="VU11" s="1"/>
      <c r="VV11" s="1"/>
      <c r="VW11" s="1"/>
      <c r="VX11" s="1"/>
      <c r="VY11" s="1"/>
      <c r="VZ11" s="1"/>
      <c r="WA11" s="1"/>
      <c r="WB11" s="1"/>
      <c r="WC11" s="1"/>
      <c r="WD11" s="1"/>
      <c r="WE11" s="1"/>
      <c r="WF11" s="1"/>
      <c r="WG11" s="1"/>
      <c r="WH11" s="1"/>
      <c r="WI11" s="1"/>
      <c r="WJ11" s="1"/>
      <c r="WK11" s="1"/>
      <c r="WL11" s="1"/>
      <c r="WM11" s="1"/>
      <c r="WN11" s="1"/>
      <c r="WO11" s="1"/>
      <c r="WP11" s="1"/>
      <c r="WQ11" s="1"/>
      <c r="WR11" s="1"/>
      <c r="WS11" s="1"/>
      <c r="WT11" s="1"/>
      <c r="WU11" s="1"/>
      <c r="WV11" s="1"/>
      <c r="WW11" s="1"/>
      <c r="WX11" s="1"/>
      <c r="WY11" s="1"/>
      <c r="WZ11" s="1"/>
      <c r="XA11" s="1"/>
      <c r="XB11" s="1"/>
      <c r="XC11" s="1"/>
      <c r="XD11" s="1"/>
      <c r="XE11" s="1"/>
      <c r="XF11" s="1"/>
      <c r="XG11" s="1"/>
      <c r="XH11" s="1"/>
      <c r="XI11" s="1"/>
      <c r="XJ11" s="1"/>
      <c r="XK11" s="1"/>
      <c r="XL11" s="1"/>
      <c r="XM11" s="1"/>
      <c r="XN11" s="1"/>
      <c r="XO11" s="1"/>
      <c r="XP11" s="1"/>
      <c r="XQ11" s="1"/>
      <c r="XR11" s="1"/>
      <c r="XS11" s="1"/>
      <c r="XT11" s="1"/>
      <c r="XU11" s="1"/>
      <c r="XV11" s="1"/>
      <c r="XW11" s="1"/>
      <c r="XX11" s="1"/>
      <c r="XY11" s="1"/>
      <c r="XZ11" s="1"/>
      <c r="YA11" s="1"/>
      <c r="YB11" s="1"/>
      <c r="YC11" s="1"/>
      <c r="YD11" s="1"/>
      <c r="YE11" s="1"/>
      <c r="YF11" s="1"/>
      <c r="YG11" s="1"/>
      <c r="YH11" s="1"/>
      <c r="YI11" s="1"/>
      <c r="YJ11" s="1"/>
      <c r="YK11" s="1"/>
      <c r="YL11" s="1"/>
      <c r="YM11" s="1"/>
      <c r="YN11" s="1"/>
      <c r="YO11" s="1"/>
      <c r="YP11" s="1"/>
      <c r="YQ11" s="1"/>
      <c r="YR11" s="1"/>
      <c r="YS11" s="1"/>
      <c r="YT11" s="1"/>
      <c r="YU11" s="1"/>
      <c r="YV11" s="1"/>
      <c r="YW11" s="1"/>
      <c r="YX11" s="1"/>
      <c r="YY11" s="1"/>
      <c r="YZ11" s="1"/>
      <c r="ZA11" s="1"/>
      <c r="ZB11" s="1"/>
      <c r="ZC11" s="1"/>
      <c r="ZD11" s="1"/>
      <c r="ZE11" s="1"/>
      <c r="ZF11" s="1"/>
      <c r="ZG11" s="1"/>
      <c r="ZH11" s="1"/>
      <c r="ZI11" s="1"/>
      <c r="ZJ11" s="1"/>
      <c r="ZK11" s="1"/>
      <c r="ZL11" s="1"/>
      <c r="ZM11" s="1"/>
      <c r="ZN11" s="1"/>
      <c r="ZO11" s="1"/>
      <c r="ZP11" s="1"/>
      <c r="ZQ11" s="1"/>
      <c r="ZR11" s="1"/>
      <c r="ZS11" s="1"/>
      <c r="ZT11" s="1"/>
      <c r="ZU11" s="1"/>
      <c r="ZV11" s="1"/>
      <c r="ZW11" s="1"/>
      <c r="ZX11" s="1"/>
      <c r="ZY11" s="1"/>
      <c r="ZZ11" s="1"/>
      <c r="AAA11" s="1"/>
      <c r="AAB11" s="1"/>
      <c r="AAC11" s="1"/>
      <c r="AAD11" s="1"/>
      <c r="AAE11" s="1"/>
      <c r="AAF11" s="1"/>
      <c r="AAG11" s="1"/>
      <c r="AAH11" s="1"/>
      <c r="AAI11" s="1"/>
      <c r="AAJ11" s="1"/>
      <c r="AAK11" s="1"/>
      <c r="AAL11" s="1"/>
      <c r="AAM11" s="1"/>
      <c r="AAN11" s="1"/>
      <c r="AAO11" s="1"/>
      <c r="AAP11" s="1"/>
      <c r="AAQ11" s="1"/>
      <c r="AAR11" s="1"/>
      <c r="AAS11" s="1"/>
      <c r="AAT11" s="1"/>
      <c r="AAU11" s="1"/>
      <c r="AAV11" s="1"/>
      <c r="AAW11" s="1"/>
      <c r="AAX11" s="1"/>
      <c r="AAY11" s="1"/>
      <c r="AAZ11" s="1"/>
      <c r="ABA11" s="1"/>
      <c r="ABB11" s="1"/>
      <c r="ABC11" s="1"/>
      <c r="ABD11" s="1"/>
      <c r="ABE11" s="1"/>
      <c r="ABF11" s="1"/>
      <c r="ABG11" s="1"/>
      <c r="ABH11" s="1"/>
      <c r="ABI11" s="1"/>
      <c r="ABJ11" s="1"/>
      <c r="ABK11" s="1"/>
      <c r="ABL11" s="1"/>
      <c r="ABM11" s="1"/>
      <c r="ABN11" s="1"/>
      <c r="ABO11" s="1"/>
      <c r="ABP11" s="1"/>
      <c r="ABQ11" s="1"/>
      <c r="ABR11" s="1"/>
      <c r="ABS11" s="1"/>
      <c r="ABT11" s="1"/>
      <c r="ABU11" s="1"/>
      <c r="ABV11" s="1"/>
      <c r="ABW11" s="1"/>
      <c r="ABX11" s="1"/>
      <c r="ABY11" s="1"/>
      <c r="ABZ11" s="1"/>
      <c r="ACA11" s="1"/>
      <c r="ACB11" s="1"/>
      <c r="ACC11" s="1"/>
      <c r="ACD11" s="1"/>
      <c r="ACE11" s="1"/>
      <c r="ACF11" s="1"/>
      <c r="ACG11" s="1"/>
      <c r="ACH11" s="1"/>
      <c r="ACI11" s="1"/>
      <c r="ACJ11" s="1"/>
      <c r="ACK11" s="1"/>
      <c r="ACL11" s="1"/>
      <c r="ACM11" s="1"/>
      <c r="ACN11" s="1"/>
      <c r="ACO11" s="1"/>
      <c r="ACP11" s="1"/>
    </row>
    <row r="12" spans="1:770" s="178" customFormat="1">
      <c r="A12" s="220" t="e">
        <f>+#REF!+1</f>
        <v>#REF!</v>
      </c>
      <c r="B12" s="306" t="s">
        <v>393</v>
      </c>
      <c r="C12" s="278" t="s">
        <v>679</v>
      </c>
      <c r="D12" s="294"/>
      <c r="E12" s="754" t="s">
        <v>393</v>
      </c>
      <c r="F12" s="104" t="str">
        <f>VLOOKUP(B12,distribucion!C$9:FL$331,2,0)</f>
        <v>Gerente General</v>
      </c>
      <c r="G12" s="104">
        <f>ROUND((VLOOKUP($B12,'Nomina Proquima'!$B$4:$AB$187,4,0)),2)</f>
        <v>0</v>
      </c>
      <c r="H12" s="188">
        <f>ROUND((VLOOKUP($B12,'Nomina Proquima'!$B$4:$AB$187,6,0)),2)</f>
        <v>0</v>
      </c>
      <c r="I12" s="188">
        <f>ROUND((VLOOKUP($B12,'Nomina Proquima'!$B$4:$AB$187,7,0)),2)</f>
        <v>0</v>
      </c>
      <c r="J12" s="188">
        <f>ROUND((VLOOKUP($B12,'Nomina Proquima'!$B$4:$AB$187,9,0)),2)</f>
        <v>0</v>
      </c>
      <c r="K12" s="188">
        <f>ROUND((VLOOKUP($B12,'Nomina Proquima'!$B$4:$AB$187,10,0)),2)</f>
        <v>0</v>
      </c>
      <c r="L12" s="188">
        <f>ROUND((VLOOKUP($B12,'Nomina Proquima'!$B$4:$AB$187,11,0)),2)</f>
        <v>0</v>
      </c>
      <c r="M12" s="188">
        <f>ROUND((VLOOKUP($B12,'Nomina Proquima'!$B$4:$AB$187,12,0)),2)</f>
        <v>0</v>
      </c>
      <c r="N12" s="188">
        <f>ROUND((VLOOKUP($B12,'Nomina Proquima'!$B$4:$AB$187,13,0)),2)</f>
        <v>0</v>
      </c>
      <c r="O12" s="188">
        <f>ROUND((VLOOKUP($B12,'Nomina Proquima'!$B$4:$AB$187,14,0)),2)</f>
        <v>0</v>
      </c>
      <c r="P12" s="188">
        <f>ROUND((VLOOKUP($B12,'Nomina Proquima'!$B$4:$AB$187,15,0)),2)</f>
        <v>0</v>
      </c>
      <c r="Q12" s="188">
        <f>ROUND((VLOOKUP($B12,'Nomina Proquima'!$B$4:$AB$187,16,0)),2)</f>
        <v>0</v>
      </c>
      <c r="R12" s="188">
        <f>ROUND((VLOOKUP($B12,'Nomina Proquima'!$B$4:$AB$187,17,0)),2)</f>
        <v>0</v>
      </c>
      <c r="S12" s="188">
        <f>ROUND((VLOOKUP($B12,'Nomina Proquima'!$B$4:$AB$187,18,0)),2)</f>
        <v>0</v>
      </c>
      <c r="T12" s="188">
        <f>ROUND((VLOOKUP($B12,'Nomina Proquima'!$B$4:$AB$187,19,0)),2)</f>
        <v>0</v>
      </c>
      <c r="U12" s="188">
        <f>ROUND((VLOOKUP($B12,'Nomina Proquima'!$B$4:$AB$187,20,0)),2)</f>
        <v>0</v>
      </c>
      <c r="V12" s="188">
        <f>ROUND((VLOOKUP($B12,'Nomina Proquima'!$B$4:$AB$187,21,0)),2)</f>
        <v>0</v>
      </c>
      <c r="W12" s="188">
        <f>ROUND((VLOOKUP($B12,'Nomina Proquima'!$B$4:$AB$187,22,0)),2)</f>
        <v>0</v>
      </c>
      <c r="X12" s="188">
        <f>ROUND((VLOOKUP($B12,'Nomina Proquima'!$B$4:$AB$187,23,0)),2)</f>
        <v>0</v>
      </c>
      <c r="Y12" s="184">
        <f>ROUND((VLOOKUP($B12,'Nomina Proquima'!$B$4:$AB$189,24,0)),2)</f>
        <v>0</v>
      </c>
      <c r="Z12" s="212">
        <f>VLOOKUP(B12,'Nomina Proquima'!$B$4:$AA$190,25,0)</f>
        <v>0</v>
      </c>
      <c r="AA12" s="188">
        <f>ROUND((VLOOKUP($B12,'Nomina Proquima'!$B$4:$AB$187,26,0)),2)</f>
        <v>0</v>
      </c>
      <c r="AB12" s="191"/>
      <c r="AC12" s="192"/>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c r="UJ12" s="1"/>
      <c r="UK12" s="1"/>
      <c r="UL12" s="1"/>
      <c r="UM12" s="1"/>
      <c r="UN12" s="1"/>
      <c r="UO12" s="1"/>
      <c r="UP12" s="1"/>
      <c r="UQ12" s="1"/>
      <c r="UR12" s="1"/>
      <c r="US12" s="1"/>
      <c r="UT12" s="1"/>
      <c r="UU12" s="1"/>
      <c r="UV12" s="1"/>
      <c r="UW12" s="1"/>
      <c r="UX12" s="1"/>
      <c r="UY12" s="1"/>
      <c r="UZ12" s="1"/>
      <c r="VA12" s="1"/>
      <c r="VB12" s="1"/>
      <c r="VC12" s="1"/>
      <c r="VD12" s="1"/>
      <c r="VE12" s="1"/>
      <c r="VF12" s="1"/>
      <c r="VG12" s="1"/>
      <c r="VH12" s="1"/>
      <c r="VI12" s="1"/>
      <c r="VJ12" s="1"/>
      <c r="VK12" s="1"/>
      <c r="VL12" s="1"/>
      <c r="VM12" s="1"/>
      <c r="VN12" s="1"/>
      <c r="VO12" s="1"/>
      <c r="VP12" s="1"/>
      <c r="VQ12" s="1"/>
      <c r="VR12" s="1"/>
      <c r="VS12" s="1"/>
      <c r="VT12" s="1"/>
      <c r="VU12" s="1"/>
      <c r="VV12" s="1"/>
      <c r="VW12" s="1"/>
      <c r="VX12" s="1"/>
      <c r="VY12" s="1"/>
      <c r="VZ12" s="1"/>
      <c r="WA12" s="1"/>
      <c r="WB12" s="1"/>
      <c r="WC12" s="1"/>
      <c r="WD12" s="1"/>
      <c r="WE12" s="1"/>
      <c r="WF12" s="1"/>
      <c r="WG12" s="1"/>
      <c r="WH12" s="1"/>
      <c r="WI12" s="1"/>
      <c r="WJ12" s="1"/>
      <c r="WK12" s="1"/>
      <c r="WL12" s="1"/>
      <c r="WM12" s="1"/>
      <c r="WN12" s="1"/>
      <c r="WO12" s="1"/>
      <c r="WP12" s="1"/>
      <c r="WQ12" s="1"/>
      <c r="WR12" s="1"/>
      <c r="WS12" s="1"/>
      <c r="WT12" s="1"/>
      <c r="WU12" s="1"/>
      <c r="WV12" s="1"/>
      <c r="WW12" s="1"/>
      <c r="WX12" s="1"/>
      <c r="WY12" s="1"/>
      <c r="WZ12" s="1"/>
      <c r="XA12" s="1"/>
      <c r="XB12" s="1"/>
      <c r="XC12" s="1"/>
      <c r="XD12" s="1"/>
      <c r="XE12" s="1"/>
      <c r="XF12" s="1"/>
      <c r="XG12" s="1"/>
      <c r="XH12" s="1"/>
      <c r="XI12" s="1"/>
      <c r="XJ12" s="1"/>
      <c r="XK12" s="1"/>
      <c r="XL12" s="1"/>
      <c r="XM12" s="1"/>
      <c r="XN12" s="1"/>
      <c r="XO12" s="1"/>
      <c r="XP12" s="1"/>
      <c r="XQ12" s="1"/>
      <c r="XR12" s="1"/>
      <c r="XS12" s="1"/>
      <c r="XT12" s="1"/>
      <c r="XU12" s="1"/>
      <c r="XV12" s="1"/>
      <c r="XW12" s="1"/>
      <c r="XX12" s="1"/>
      <c r="XY12" s="1"/>
      <c r="XZ12" s="1"/>
      <c r="YA12" s="1"/>
      <c r="YB12" s="1"/>
      <c r="YC12" s="1"/>
      <c r="YD12" s="1"/>
      <c r="YE12" s="1"/>
      <c r="YF12" s="1"/>
      <c r="YG12" s="1"/>
      <c r="YH12" s="1"/>
      <c r="YI12" s="1"/>
      <c r="YJ12" s="1"/>
      <c r="YK12" s="1"/>
      <c r="YL12" s="1"/>
      <c r="YM12" s="1"/>
      <c r="YN12" s="1"/>
      <c r="YO12" s="1"/>
      <c r="YP12" s="1"/>
      <c r="YQ12" s="1"/>
      <c r="YR12" s="1"/>
      <c r="YS12" s="1"/>
      <c r="YT12" s="1"/>
      <c r="YU12" s="1"/>
      <c r="YV12" s="1"/>
      <c r="YW12" s="1"/>
      <c r="YX12" s="1"/>
      <c r="YY12" s="1"/>
      <c r="YZ12" s="1"/>
      <c r="ZA12" s="1"/>
      <c r="ZB12" s="1"/>
      <c r="ZC12" s="1"/>
      <c r="ZD12" s="1"/>
      <c r="ZE12" s="1"/>
      <c r="ZF12" s="1"/>
      <c r="ZG12" s="1"/>
      <c r="ZH12" s="1"/>
      <c r="ZI12" s="1"/>
      <c r="ZJ12" s="1"/>
      <c r="ZK12" s="1"/>
      <c r="ZL12" s="1"/>
      <c r="ZM12" s="1"/>
      <c r="ZN12" s="1"/>
      <c r="ZO12" s="1"/>
      <c r="ZP12" s="1"/>
      <c r="ZQ12" s="1"/>
      <c r="ZR12" s="1"/>
      <c r="ZS12" s="1"/>
      <c r="ZT12" s="1"/>
      <c r="ZU12" s="1"/>
      <c r="ZV12" s="1"/>
      <c r="ZW12" s="1"/>
      <c r="ZX12" s="1"/>
      <c r="ZY12" s="1"/>
      <c r="ZZ12" s="1"/>
      <c r="AAA12" s="1"/>
      <c r="AAB12" s="1"/>
      <c r="AAC12" s="1"/>
      <c r="AAD12" s="1"/>
      <c r="AAE12" s="1"/>
      <c r="AAF12" s="1"/>
      <c r="AAG12" s="1"/>
      <c r="AAH12" s="1"/>
      <c r="AAI12" s="1"/>
      <c r="AAJ12" s="1"/>
      <c r="AAK12" s="1"/>
      <c r="AAL12" s="1"/>
      <c r="AAM12" s="1"/>
      <c r="AAN12" s="1"/>
      <c r="AAO12" s="1"/>
      <c r="AAP12" s="1"/>
      <c r="AAQ12" s="1"/>
      <c r="AAR12" s="1"/>
      <c r="AAS12" s="1"/>
      <c r="AAT12" s="1"/>
      <c r="AAU12" s="1"/>
      <c r="AAV12" s="1"/>
      <c r="AAW12" s="1"/>
      <c r="AAX12" s="1"/>
      <c r="AAY12" s="1"/>
      <c r="AAZ12" s="1"/>
      <c r="ABA12" s="1"/>
      <c r="ABB12" s="1"/>
      <c r="ABC12" s="1"/>
      <c r="ABD12" s="1"/>
      <c r="ABE12" s="1"/>
      <c r="ABF12" s="1"/>
      <c r="ABG12" s="1"/>
      <c r="ABH12" s="1"/>
      <c r="ABI12" s="1"/>
      <c r="ABJ12" s="1"/>
      <c r="ABK12" s="1"/>
      <c r="ABL12" s="1"/>
      <c r="ABM12" s="1"/>
      <c r="ABN12" s="1"/>
      <c r="ABO12" s="1"/>
      <c r="ABP12" s="1"/>
      <c r="ABQ12" s="1"/>
      <c r="ABR12" s="1"/>
      <c r="ABS12" s="1"/>
      <c r="ABT12" s="1"/>
      <c r="ABU12" s="1"/>
      <c r="ABV12" s="1"/>
      <c r="ABW12" s="1"/>
      <c r="ABX12" s="1"/>
      <c r="ABY12" s="1"/>
      <c r="ABZ12" s="1"/>
      <c r="ACA12" s="1"/>
      <c r="ACB12" s="1"/>
      <c r="ACC12" s="1"/>
      <c r="ACD12" s="1"/>
      <c r="ACE12" s="1"/>
      <c r="ACF12" s="1"/>
      <c r="ACG12" s="1"/>
      <c r="ACH12" s="1"/>
      <c r="ACI12" s="1"/>
      <c r="ACJ12" s="1"/>
      <c r="ACK12" s="1"/>
      <c r="ACL12" s="1"/>
      <c r="ACM12" s="1"/>
      <c r="ACN12" s="1"/>
      <c r="ACO12" s="1"/>
      <c r="ACP12" s="1"/>
    </row>
    <row r="13" spans="1:770" s="178" customFormat="1">
      <c r="A13" s="220" t="e">
        <f t="shared" si="0"/>
        <v>#REF!</v>
      </c>
      <c r="B13" s="306" t="s">
        <v>490</v>
      </c>
      <c r="C13" s="169">
        <v>16265050475819</v>
      </c>
      <c r="D13" s="294"/>
      <c r="E13" s="754" t="s">
        <v>490</v>
      </c>
      <c r="F13" s="104" t="str">
        <f>VLOOKUP(B13,distribucion!C$9:FL$331,2,0)</f>
        <v>Jefe de Investigacion y Desarrollo</v>
      </c>
      <c r="G13" s="104">
        <f>ROUND((VLOOKUP($B13,'Nomina Proquima'!$B$4:$AB$187,4,0)),2)</f>
        <v>15</v>
      </c>
      <c r="H13" s="188">
        <f>ROUND((VLOOKUP($B13,'Nomina Proquima'!$B$4:$AB$187,6,0)),2)</f>
        <v>3750</v>
      </c>
      <c r="I13" s="188">
        <f>ROUND((VLOOKUP($B13,'Nomina Proquima'!$B$4:$AB$187,7,0)),2)</f>
        <v>1250</v>
      </c>
      <c r="J13" s="188">
        <f>ROUND((VLOOKUP($B13,'Nomina Proquima'!$B$4:$AB$187,9,0)),2)</f>
        <v>0</v>
      </c>
      <c r="K13" s="188">
        <f>ROUND((VLOOKUP($B13,'Nomina Proquima'!$B$4:$AB$187,10,0)),2)</f>
        <v>0</v>
      </c>
      <c r="L13" s="188">
        <f>ROUND((VLOOKUP($B13,'Nomina Proquima'!$B$4:$AB$187,11,0)),2)</f>
        <v>0</v>
      </c>
      <c r="M13" s="188">
        <f>ROUND((VLOOKUP($B13,'Nomina Proquima'!$B$4:$AB$187,12,0)),2)</f>
        <v>0</v>
      </c>
      <c r="N13" s="188">
        <f>ROUND((VLOOKUP($B13,'Nomina Proquima'!$B$4:$AB$187,13,0)),2)</f>
        <v>0</v>
      </c>
      <c r="O13" s="188">
        <f>ROUND((VLOOKUP($B13,'Nomina Proquima'!$B$4:$AB$187,14,0)),2)</f>
        <v>5000</v>
      </c>
      <c r="P13" s="188">
        <f>ROUND((VLOOKUP($B13,'Nomina Proquima'!$B$4:$AB$187,15,0)),2)</f>
        <v>181.13</v>
      </c>
      <c r="Q13" s="188">
        <f>ROUND((VLOOKUP($B13,'Nomina Proquima'!$B$4:$AB$187,16,0)),2)</f>
        <v>144.43</v>
      </c>
      <c r="R13" s="188">
        <f>ROUND((VLOOKUP($B13,'Nomina Proquima'!$B$4:$AB$187,17,0)),2)</f>
        <v>0</v>
      </c>
      <c r="S13" s="188">
        <f>ROUND((VLOOKUP($B13,'Nomina Proquima'!$B$4:$AB$187,18,0)),2)</f>
        <v>0</v>
      </c>
      <c r="T13" s="188">
        <f>ROUND((VLOOKUP($B13,'Nomina Proquima'!$B$4:$AB$187,19,0)),2)</f>
        <v>0</v>
      </c>
      <c r="U13" s="188">
        <f>ROUND((VLOOKUP($B13,'Nomina Proquima'!$B$4:$AB$187,20,0)),2)</f>
        <v>0</v>
      </c>
      <c r="V13" s="188">
        <f>ROUND((VLOOKUP($B13,'Nomina Proquima'!$B$4:$AB$187,21,0)),2)</f>
        <v>0</v>
      </c>
      <c r="W13" s="188">
        <f>ROUND((VLOOKUP($B13,'Nomina Proquima'!$B$4:$AB$187,22,0)),2)</f>
        <v>175</v>
      </c>
      <c r="X13" s="188">
        <f>ROUND((VLOOKUP($B13,'Nomina Proquima'!$B$4:$AB$187,23,0)),2)</f>
        <v>500.56</v>
      </c>
      <c r="Y13" s="184">
        <f>ROUND((VLOOKUP($B13,'Nomina Proquima'!$B$4:$AB$189,24,0)),2)</f>
        <v>4499.4399999999996</v>
      </c>
      <c r="Z13" s="212">
        <f>VLOOKUP(B13,'Nomina Proquima'!$B$4:$AA$190,25,0)</f>
        <v>4499.4399999999996</v>
      </c>
      <c r="AA13" s="188">
        <f>ROUND((VLOOKUP($B13,'Nomina Proquima'!$B$4:$AB$187,26,0)),2)</f>
        <v>0</v>
      </c>
      <c r="AB13" s="191"/>
      <c r="AC13" s="192"/>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c r="KN13" s="1"/>
      <c r="KO13" s="1"/>
      <c r="KP13" s="1"/>
      <c r="KQ13" s="1"/>
      <c r="KR13" s="1"/>
      <c r="KS13" s="1"/>
      <c r="KT13" s="1"/>
      <c r="KU13" s="1"/>
      <c r="KV13" s="1"/>
      <c r="KW13" s="1"/>
      <c r="KX13" s="1"/>
      <c r="KY13" s="1"/>
      <c r="KZ13" s="1"/>
      <c r="LA13" s="1"/>
      <c r="LB13" s="1"/>
      <c r="LC13" s="1"/>
      <c r="LD13" s="1"/>
      <c r="LE13" s="1"/>
      <c r="LF13" s="1"/>
      <c r="LG13" s="1"/>
      <c r="LH13" s="1"/>
      <c r="LI13" s="1"/>
      <c r="LJ13" s="1"/>
      <c r="LK13" s="1"/>
      <c r="LL13" s="1"/>
      <c r="LM13" s="1"/>
      <c r="LN13" s="1"/>
      <c r="LO13" s="1"/>
      <c r="LP13" s="1"/>
      <c r="LQ13" s="1"/>
      <c r="LR13" s="1"/>
      <c r="LS13" s="1"/>
      <c r="LT13" s="1"/>
      <c r="LU13" s="1"/>
      <c r="LV13" s="1"/>
      <c r="LW13" s="1"/>
      <c r="LX13" s="1"/>
      <c r="LY13" s="1"/>
      <c r="LZ13" s="1"/>
      <c r="MA13" s="1"/>
      <c r="MB13" s="1"/>
      <c r="MC13" s="1"/>
      <c r="MD13" s="1"/>
      <c r="ME13" s="1"/>
      <c r="MF13" s="1"/>
      <c r="MG13" s="1"/>
      <c r="MH13" s="1"/>
      <c r="MI13" s="1"/>
      <c r="MJ13" s="1"/>
      <c r="MK13" s="1"/>
      <c r="ML13" s="1"/>
      <c r="MM13" s="1"/>
      <c r="MN13" s="1"/>
      <c r="MO13" s="1"/>
      <c r="MP13" s="1"/>
      <c r="MQ13" s="1"/>
      <c r="MR13" s="1"/>
      <c r="MS13" s="1"/>
      <c r="MT13" s="1"/>
      <c r="MU13" s="1"/>
      <c r="MV13" s="1"/>
      <c r="MW13" s="1"/>
      <c r="MX13" s="1"/>
      <c r="MY13" s="1"/>
      <c r="MZ13" s="1"/>
      <c r="NA13" s="1"/>
      <c r="NB13" s="1"/>
      <c r="NC13" s="1"/>
      <c r="ND13" s="1"/>
      <c r="NE13" s="1"/>
      <c r="NF13" s="1"/>
      <c r="NG13" s="1"/>
      <c r="NH13" s="1"/>
      <c r="NI13" s="1"/>
      <c r="NJ13" s="1"/>
      <c r="NK13" s="1"/>
      <c r="NL13" s="1"/>
      <c r="NM13" s="1"/>
      <c r="NN13" s="1"/>
      <c r="NO13" s="1"/>
      <c r="NP13" s="1"/>
      <c r="NQ13" s="1"/>
      <c r="NR13" s="1"/>
      <c r="NS13" s="1"/>
      <c r="NT13" s="1"/>
      <c r="NU13" s="1"/>
      <c r="NV13" s="1"/>
      <c r="NW13" s="1"/>
      <c r="NX13" s="1"/>
      <c r="NY13" s="1"/>
      <c r="NZ13" s="1"/>
      <c r="OA13" s="1"/>
      <c r="OB13" s="1"/>
      <c r="OC13" s="1"/>
      <c r="OD13" s="1"/>
      <c r="OE13" s="1"/>
      <c r="OF13" s="1"/>
      <c r="OG13" s="1"/>
      <c r="OH13" s="1"/>
      <c r="OI13" s="1"/>
      <c r="OJ13" s="1"/>
      <c r="OK13" s="1"/>
      <c r="OL13" s="1"/>
      <c r="OM13" s="1"/>
      <c r="ON13" s="1"/>
      <c r="OO13" s="1"/>
      <c r="OP13" s="1"/>
      <c r="OQ13" s="1"/>
      <c r="OR13" s="1"/>
      <c r="OS13" s="1"/>
      <c r="OT13" s="1"/>
      <c r="OU13" s="1"/>
      <c r="OV13" s="1"/>
      <c r="OW13" s="1"/>
      <c r="OX13" s="1"/>
      <c r="OY13" s="1"/>
      <c r="OZ13" s="1"/>
      <c r="PA13" s="1"/>
      <c r="PB13" s="1"/>
      <c r="PC13" s="1"/>
      <c r="PD13" s="1"/>
      <c r="PE13" s="1"/>
      <c r="PF13" s="1"/>
      <c r="PG13" s="1"/>
      <c r="PH13" s="1"/>
      <c r="PI13" s="1"/>
      <c r="PJ13" s="1"/>
      <c r="PK13" s="1"/>
      <c r="PL13" s="1"/>
      <c r="PM13" s="1"/>
      <c r="PN13" s="1"/>
      <c r="PO13" s="1"/>
      <c r="PP13" s="1"/>
      <c r="PQ13" s="1"/>
      <c r="PR13" s="1"/>
      <c r="PS13" s="1"/>
      <c r="PT13" s="1"/>
      <c r="PU13" s="1"/>
      <c r="PV13" s="1"/>
      <c r="PW13" s="1"/>
      <c r="PX13" s="1"/>
      <c r="PY13" s="1"/>
      <c r="PZ13" s="1"/>
      <c r="QA13" s="1"/>
      <c r="QB13" s="1"/>
      <c r="QC13" s="1"/>
      <c r="QD13" s="1"/>
      <c r="QE13" s="1"/>
      <c r="QF13" s="1"/>
      <c r="QG13" s="1"/>
      <c r="QH13" s="1"/>
      <c r="QI13" s="1"/>
      <c r="QJ13" s="1"/>
      <c r="QK13" s="1"/>
      <c r="QL13" s="1"/>
      <c r="QM13" s="1"/>
      <c r="QN13" s="1"/>
      <c r="QO13" s="1"/>
      <c r="QP13" s="1"/>
      <c r="QQ13" s="1"/>
      <c r="QR13" s="1"/>
      <c r="QS13" s="1"/>
      <c r="QT13" s="1"/>
      <c r="QU13" s="1"/>
      <c r="QV13" s="1"/>
      <c r="QW13" s="1"/>
      <c r="QX13" s="1"/>
      <c r="QY13" s="1"/>
      <c r="QZ13" s="1"/>
      <c r="RA13" s="1"/>
      <c r="RB13" s="1"/>
      <c r="RC13" s="1"/>
      <c r="RD13" s="1"/>
      <c r="RE13" s="1"/>
      <c r="RF13" s="1"/>
      <c r="RG13" s="1"/>
      <c r="RH13" s="1"/>
      <c r="RI13" s="1"/>
      <c r="RJ13" s="1"/>
      <c r="RK13" s="1"/>
      <c r="RL13" s="1"/>
      <c r="RM13" s="1"/>
      <c r="RN13" s="1"/>
      <c r="RO13" s="1"/>
      <c r="RP13" s="1"/>
      <c r="RQ13" s="1"/>
      <c r="RR13" s="1"/>
      <c r="RS13" s="1"/>
      <c r="RT13" s="1"/>
      <c r="RU13" s="1"/>
      <c r="RV13" s="1"/>
      <c r="RW13" s="1"/>
      <c r="RX13" s="1"/>
      <c r="RY13" s="1"/>
      <c r="RZ13" s="1"/>
      <c r="SA13" s="1"/>
      <c r="SB13" s="1"/>
      <c r="SC13" s="1"/>
      <c r="SD13" s="1"/>
      <c r="SE13" s="1"/>
      <c r="SF13" s="1"/>
      <c r="SG13" s="1"/>
      <c r="SH13" s="1"/>
      <c r="SI13" s="1"/>
      <c r="SJ13" s="1"/>
      <c r="SK13" s="1"/>
      <c r="SL13" s="1"/>
      <c r="SM13" s="1"/>
      <c r="SN13" s="1"/>
      <c r="SO13" s="1"/>
      <c r="SP13" s="1"/>
      <c r="SQ13" s="1"/>
      <c r="SR13" s="1"/>
      <c r="SS13" s="1"/>
      <c r="ST13" s="1"/>
      <c r="SU13" s="1"/>
      <c r="SV13" s="1"/>
      <c r="SW13" s="1"/>
      <c r="SX13" s="1"/>
      <c r="SY13" s="1"/>
      <c r="SZ13" s="1"/>
      <c r="TA13" s="1"/>
      <c r="TB13" s="1"/>
      <c r="TC13" s="1"/>
      <c r="TD13" s="1"/>
      <c r="TE13" s="1"/>
      <c r="TF13" s="1"/>
      <c r="TG13" s="1"/>
      <c r="TH13" s="1"/>
      <c r="TI13" s="1"/>
      <c r="TJ13" s="1"/>
      <c r="TK13" s="1"/>
      <c r="TL13" s="1"/>
      <c r="TM13" s="1"/>
      <c r="TN13" s="1"/>
      <c r="TO13" s="1"/>
      <c r="TP13" s="1"/>
      <c r="TQ13" s="1"/>
      <c r="TR13" s="1"/>
      <c r="TS13" s="1"/>
      <c r="TT13" s="1"/>
      <c r="TU13" s="1"/>
      <c r="TV13" s="1"/>
      <c r="TW13" s="1"/>
      <c r="TX13" s="1"/>
      <c r="TY13" s="1"/>
      <c r="TZ13" s="1"/>
      <c r="UA13" s="1"/>
      <c r="UB13" s="1"/>
      <c r="UC13" s="1"/>
      <c r="UD13" s="1"/>
      <c r="UE13" s="1"/>
      <c r="UF13" s="1"/>
      <c r="UG13" s="1"/>
      <c r="UH13" s="1"/>
      <c r="UI13" s="1"/>
      <c r="UJ13" s="1"/>
      <c r="UK13" s="1"/>
      <c r="UL13" s="1"/>
      <c r="UM13" s="1"/>
      <c r="UN13" s="1"/>
      <c r="UO13" s="1"/>
      <c r="UP13" s="1"/>
      <c r="UQ13" s="1"/>
      <c r="UR13" s="1"/>
      <c r="US13" s="1"/>
      <c r="UT13" s="1"/>
      <c r="UU13" s="1"/>
      <c r="UV13" s="1"/>
      <c r="UW13" s="1"/>
      <c r="UX13" s="1"/>
      <c r="UY13" s="1"/>
      <c r="UZ13" s="1"/>
      <c r="VA13" s="1"/>
      <c r="VB13" s="1"/>
      <c r="VC13" s="1"/>
      <c r="VD13" s="1"/>
      <c r="VE13" s="1"/>
      <c r="VF13" s="1"/>
      <c r="VG13" s="1"/>
      <c r="VH13" s="1"/>
      <c r="VI13" s="1"/>
      <c r="VJ13" s="1"/>
      <c r="VK13" s="1"/>
      <c r="VL13" s="1"/>
      <c r="VM13" s="1"/>
      <c r="VN13" s="1"/>
      <c r="VO13" s="1"/>
      <c r="VP13" s="1"/>
      <c r="VQ13" s="1"/>
      <c r="VR13" s="1"/>
      <c r="VS13" s="1"/>
      <c r="VT13" s="1"/>
      <c r="VU13" s="1"/>
      <c r="VV13" s="1"/>
      <c r="VW13" s="1"/>
      <c r="VX13" s="1"/>
      <c r="VY13" s="1"/>
      <c r="VZ13" s="1"/>
      <c r="WA13" s="1"/>
      <c r="WB13" s="1"/>
      <c r="WC13" s="1"/>
      <c r="WD13" s="1"/>
      <c r="WE13" s="1"/>
      <c r="WF13" s="1"/>
      <c r="WG13" s="1"/>
      <c r="WH13" s="1"/>
      <c r="WI13" s="1"/>
      <c r="WJ13" s="1"/>
      <c r="WK13" s="1"/>
      <c r="WL13" s="1"/>
      <c r="WM13" s="1"/>
      <c r="WN13" s="1"/>
      <c r="WO13" s="1"/>
      <c r="WP13" s="1"/>
      <c r="WQ13" s="1"/>
      <c r="WR13" s="1"/>
      <c r="WS13" s="1"/>
      <c r="WT13" s="1"/>
      <c r="WU13" s="1"/>
      <c r="WV13" s="1"/>
      <c r="WW13" s="1"/>
      <c r="WX13" s="1"/>
      <c r="WY13" s="1"/>
      <c r="WZ13" s="1"/>
      <c r="XA13" s="1"/>
      <c r="XB13" s="1"/>
      <c r="XC13" s="1"/>
      <c r="XD13" s="1"/>
      <c r="XE13" s="1"/>
      <c r="XF13" s="1"/>
      <c r="XG13" s="1"/>
      <c r="XH13" s="1"/>
      <c r="XI13" s="1"/>
      <c r="XJ13" s="1"/>
      <c r="XK13" s="1"/>
      <c r="XL13" s="1"/>
      <c r="XM13" s="1"/>
      <c r="XN13" s="1"/>
      <c r="XO13" s="1"/>
      <c r="XP13" s="1"/>
      <c r="XQ13" s="1"/>
      <c r="XR13" s="1"/>
      <c r="XS13" s="1"/>
      <c r="XT13" s="1"/>
      <c r="XU13" s="1"/>
      <c r="XV13" s="1"/>
      <c r="XW13" s="1"/>
      <c r="XX13" s="1"/>
      <c r="XY13" s="1"/>
      <c r="XZ13" s="1"/>
      <c r="YA13" s="1"/>
      <c r="YB13" s="1"/>
      <c r="YC13" s="1"/>
      <c r="YD13" s="1"/>
      <c r="YE13" s="1"/>
      <c r="YF13" s="1"/>
      <c r="YG13" s="1"/>
      <c r="YH13" s="1"/>
      <c r="YI13" s="1"/>
      <c r="YJ13" s="1"/>
      <c r="YK13" s="1"/>
      <c r="YL13" s="1"/>
      <c r="YM13" s="1"/>
      <c r="YN13" s="1"/>
      <c r="YO13" s="1"/>
      <c r="YP13" s="1"/>
      <c r="YQ13" s="1"/>
      <c r="YR13" s="1"/>
      <c r="YS13" s="1"/>
      <c r="YT13" s="1"/>
      <c r="YU13" s="1"/>
      <c r="YV13" s="1"/>
      <c r="YW13" s="1"/>
      <c r="YX13" s="1"/>
      <c r="YY13" s="1"/>
      <c r="YZ13" s="1"/>
      <c r="ZA13" s="1"/>
      <c r="ZB13" s="1"/>
      <c r="ZC13" s="1"/>
      <c r="ZD13" s="1"/>
      <c r="ZE13" s="1"/>
      <c r="ZF13" s="1"/>
      <c r="ZG13" s="1"/>
      <c r="ZH13" s="1"/>
      <c r="ZI13" s="1"/>
      <c r="ZJ13" s="1"/>
      <c r="ZK13" s="1"/>
      <c r="ZL13" s="1"/>
      <c r="ZM13" s="1"/>
      <c r="ZN13" s="1"/>
      <c r="ZO13" s="1"/>
      <c r="ZP13" s="1"/>
      <c r="ZQ13" s="1"/>
      <c r="ZR13" s="1"/>
      <c r="ZS13" s="1"/>
      <c r="ZT13" s="1"/>
      <c r="ZU13" s="1"/>
      <c r="ZV13" s="1"/>
      <c r="ZW13" s="1"/>
      <c r="ZX13" s="1"/>
      <c r="ZY13" s="1"/>
      <c r="ZZ13" s="1"/>
      <c r="AAA13" s="1"/>
      <c r="AAB13" s="1"/>
      <c r="AAC13" s="1"/>
      <c r="AAD13" s="1"/>
      <c r="AAE13" s="1"/>
      <c r="AAF13" s="1"/>
      <c r="AAG13" s="1"/>
      <c r="AAH13" s="1"/>
      <c r="AAI13" s="1"/>
      <c r="AAJ13" s="1"/>
      <c r="AAK13" s="1"/>
      <c r="AAL13" s="1"/>
      <c r="AAM13" s="1"/>
      <c r="AAN13" s="1"/>
      <c r="AAO13" s="1"/>
      <c r="AAP13" s="1"/>
      <c r="AAQ13" s="1"/>
      <c r="AAR13" s="1"/>
      <c r="AAS13" s="1"/>
      <c r="AAT13" s="1"/>
      <c r="AAU13" s="1"/>
      <c r="AAV13" s="1"/>
      <c r="AAW13" s="1"/>
      <c r="AAX13" s="1"/>
      <c r="AAY13" s="1"/>
      <c r="AAZ13" s="1"/>
      <c r="ABA13" s="1"/>
      <c r="ABB13" s="1"/>
      <c r="ABC13" s="1"/>
      <c r="ABD13" s="1"/>
      <c r="ABE13" s="1"/>
      <c r="ABF13" s="1"/>
      <c r="ABG13" s="1"/>
      <c r="ABH13" s="1"/>
      <c r="ABI13" s="1"/>
      <c r="ABJ13" s="1"/>
      <c r="ABK13" s="1"/>
      <c r="ABL13" s="1"/>
      <c r="ABM13" s="1"/>
      <c r="ABN13" s="1"/>
      <c r="ABO13" s="1"/>
      <c r="ABP13" s="1"/>
      <c r="ABQ13" s="1"/>
      <c r="ABR13" s="1"/>
      <c r="ABS13" s="1"/>
      <c r="ABT13" s="1"/>
      <c r="ABU13" s="1"/>
      <c r="ABV13" s="1"/>
      <c r="ABW13" s="1"/>
      <c r="ABX13" s="1"/>
      <c r="ABY13" s="1"/>
      <c r="ABZ13" s="1"/>
      <c r="ACA13" s="1"/>
      <c r="ACB13" s="1"/>
      <c r="ACC13" s="1"/>
      <c r="ACD13" s="1"/>
      <c r="ACE13" s="1"/>
      <c r="ACF13" s="1"/>
      <c r="ACG13" s="1"/>
      <c r="ACH13" s="1"/>
      <c r="ACI13" s="1"/>
      <c r="ACJ13" s="1"/>
      <c r="ACK13" s="1"/>
      <c r="ACL13" s="1"/>
      <c r="ACM13" s="1"/>
      <c r="ACN13" s="1"/>
      <c r="ACO13" s="1"/>
      <c r="ACP13" s="1"/>
    </row>
    <row r="14" spans="1:770" s="178" customFormat="1" ht="15" customHeight="1">
      <c r="A14" s="220" t="e">
        <f t="shared" si="0"/>
        <v>#REF!</v>
      </c>
      <c r="B14" s="306" t="s">
        <v>401</v>
      </c>
      <c r="C14" s="169">
        <v>16265050578671</v>
      </c>
      <c r="D14" s="294"/>
      <c r="E14" s="754" t="s">
        <v>401</v>
      </c>
      <c r="F14" s="104" t="str">
        <f>VLOOKUP(B14,distribucion!C$9:FL$331,2,0)</f>
        <v>Asistente de Mercadeo</v>
      </c>
      <c r="G14" s="104">
        <f>ROUND((VLOOKUP($B14,'Nomina Proquima'!$B$4:$AB$187,4,0)),2)</f>
        <v>15</v>
      </c>
      <c r="H14" s="188">
        <f>ROUND((VLOOKUP($B14,'Nomina Proquima'!$B$4:$AB$187,6,0)),2)</f>
        <v>2875</v>
      </c>
      <c r="I14" s="188">
        <f>ROUND((VLOOKUP($B14,'Nomina Proquima'!$B$4:$AB$187,7,0)),2)</f>
        <v>125</v>
      </c>
      <c r="J14" s="188">
        <f>ROUND((VLOOKUP($B14,'Nomina Proquima'!$B$4:$AB$187,9,0)),2)</f>
        <v>0</v>
      </c>
      <c r="K14" s="188">
        <f>ROUND((VLOOKUP($B14,'Nomina Proquima'!$B$4:$AB$187,10,0)),2)</f>
        <v>0</v>
      </c>
      <c r="L14" s="188">
        <f>ROUND((VLOOKUP($B14,'Nomina Proquima'!$B$4:$AB$187,11,0)),2)</f>
        <v>0</v>
      </c>
      <c r="M14" s="188">
        <f>ROUND((VLOOKUP($B14,'Nomina Proquima'!$B$4:$AB$187,12,0)),2)</f>
        <v>0</v>
      </c>
      <c r="N14" s="188">
        <f>ROUND((VLOOKUP($B14,'Nomina Proquima'!$B$4:$AB$187,13,0)),2)</f>
        <v>0</v>
      </c>
      <c r="O14" s="188">
        <f>ROUND((VLOOKUP($B14,'Nomina Proquima'!$B$4:$AB$187,14,0)),2)</f>
        <v>3000</v>
      </c>
      <c r="P14" s="188">
        <f>ROUND((VLOOKUP($B14,'Nomina Proquima'!$B$4:$AB$187,15,0)),2)</f>
        <v>138.86000000000001</v>
      </c>
      <c r="Q14" s="188">
        <f>ROUND((VLOOKUP($B14,'Nomina Proquima'!$B$4:$AB$187,16,0)),2)</f>
        <v>43.06</v>
      </c>
      <c r="R14" s="188">
        <f>ROUND((VLOOKUP($B14,'Nomina Proquima'!$B$4:$AB$187,17,0)),2)</f>
        <v>0</v>
      </c>
      <c r="S14" s="188">
        <f>ROUND((VLOOKUP($B14,'Nomina Proquima'!$B$4:$AB$187,18,0)),2)</f>
        <v>0</v>
      </c>
      <c r="T14" s="188">
        <f>ROUND((VLOOKUP($B14,'Nomina Proquima'!$B$4:$AB$187,19,0)),2)</f>
        <v>0</v>
      </c>
      <c r="U14" s="188">
        <f>ROUND((VLOOKUP($B14,'Nomina Proquima'!$B$4:$AB$187,20,0)),2)</f>
        <v>0</v>
      </c>
      <c r="V14" s="188">
        <f>ROUND((VLOOKUP($B14,'Nomina Proquima'!$B$4:$AB$187,21,0)),2)</f>
        <v>0</v>
      </c>
      <c r="W14" s="188">
        <f>ROUND((VLOOKUP($B14,'Nomina Proquima'!$B$4:$AB$187,22,0)),2)</f>
        <v>0</v>
      </c>
      <c r="X14" s="188">
        <f>ROUND((VLOOKUP($B14,'Nomina Proquima'!$B$4:$AB$187,23,0)),2)</f>
        <v>181.92</v>
      </c>
      <c r="Y14" s="184">
        <f>ROUND((VLOOKUP($B14,'Nomina Proquima'!$B$4:$AB$189,24,0)),2)</f>
        <v>2818.08</v>
      </c>
      <c r="Z14" s="212">
        <f>VLOOKUP(B14,'Nomina Proquima'!$B$4:$AA$190,25,0)</f>
        <v>2818.08</v>
      </c>
      <c r="AA14" s="188">
        <f>ROUND((VLOOKUP($B14,'Nomina Proquima'!$B$4:$AB$187,26,0)),2)</f>
        <v>0</v>
      </c>
      <c r="AB14" s="191"/>
      <c r="AC14" s="192"/>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c r="LT14" s="1"/>
      <c r="LU14" s="1"/>
      <c r="LV14" s="1"/>
      <c r="LW14" s="1"/>
      <c r="LX14" s="1"/>
      <c r="LY14" s="1"/>
      <c r="LZ14" s="1"/>
      <c r="MA14" s="1"/>
      <c r="MB14" s="1"/>
      <c r="MC14" s="1"/>
      <c r="MD14" s="1"/>
      <c r="ME14" s="1"/>
      <c r="MF14" s="1"/>
      <c r="MG14" s="1"/>
      <c r="MH14" s="1"/>
      <c r="MI14" s="1"/>
      <c r="MJ14" s="1"/>
      <c r="MK14" s="1"/>
      <c r="ML14" s="1"/>
      <c r="MM14" s="1"/>
      <c r="MN14" s="1"/>
      <c r="MO14" s="1"/>
      <c r="MP14" s="1"/>
      <c r="MQ14" s="1"/>
      <c r="MR14" s="1"/>
      <c r="MS14" s="1"/>
      <c r="MT14" s="1"/>
      <c r="MU14" s="1"/>
      <c r="MV14" s="1"/>
      <c r="MW14" s="1"/>
      <c r="MX14" s="1"/>
      <c r="MY14" s="1"/>
      <c r="MZ14" s="1"/>
      <c r="NA14" s="1"/>
      <c r="NB14" s="1"/>
      <c r="NC14" s="1"/>
      <c r="ND14" s="1"/>
      <c r="NE14" s="1"/>
      <c r="NF14" s="1"/>
      <c r="NG14" s="1"/>
      <c r="NH14" s="1"/>
      <c r="NI14" s="1"/>
      <c r="NJ14" s="1"/>
      <c r="NK14" s="1"/>
      <c r="NL14" s="1"/>
      <c r="NM14" s="1"/>
      <c r="NN14" s="1"/>
      <c r="NO14" s="1"/>
      <c r="NP14" s="1"/>
      <c r="NQ14" s="1"/>
      <c r="NR14" s="1"/>
      <c r="NS14" s="1"/>
      <c r="NT14" s="1"/>
      <c r="NU14" s="1"/>
      <c r="NV14" s="1"/>
      <c r="NW14" s="1"/>
      <c r="NX14" s="1"/>
      <c r="NY14" s="1"/>
      <c r="NZ14" s="1"/>
      <c r="OA14" s="1"/>
      <c r="OB14" s="1"/>
      <c r="OC14" s="1"/>
      <c r="OD14" s="1"/>
      <c r="OE14" s="1"/>
      <c r="OF14" s="1"/>
      <c r="OG14" s="1"/>
      <c r="OH14" s="1"/>
      <c r="OI14" s="1"/>
      <c r="OJ14" s="1"/>
      <c r="OK14" s="1"/>
      <c r="OL14" s="1"/>
      <c r="OM14" s="1"/>
      <c r="ON14" s="1"/>
      <c r="OO14" s="1"/>
      <c r="OP14" s="1"/>
      <c r="OQ14" s="1"/>
      <c r="OR14" s="1"/>
      <c r="OS14" s="1"/>
      <c r="OT14" s="1"/>
      <c r="OU14" s="1"/>
      <c r="OV14" s="1"/>
      <c r="OW14" s="1"/>
      <c r="OX14" s="1"/>
      <c r="OY14" s="1"/>
      <c r="OZ14" s="1"/>
      <c r="PA14" s="1"/>
      <c r="PB14" s="1"/>
      <c r="PC14" s="1"/>
      <c r="PD14" s="1"/>
      <c r="PE14" s="1"/>
      <c r="PF14" s="1"/>
      <c r="PG14" s="1"/>
      <c r="PH14" s="1"/>
      <c r="PI14" s="1"/>
      <c r="PJ14" s="1"/>
      <c r="PK14" s="1"/>
      <c r="PL14" s="1"/>
      <c r="PM14" s="1"/>
      <c r="PN14" s="1"/>
      <c r="PO14" s="1"/>
      <c r="PP14" s="1"/>
      <c r="PQ14" s="1"/>
      <c r="PR14" s="1"/>
      <c r="PS14" s="1"/>
      <c r="PT14" s="1"/>
      <c r="PU14" s="1"/>
      <c r="PV14" s="1"/>
      <c r="PW14" s="1"/>
      <c r="PX14" s="1"/>
      <c r="PY14" s="1"/>
      <c r="PZ14" s="1"/>
      <c r="QA14" s="1"/>
      <c r="QB14" s="1"/>
      <c r="QC14" s="1"/>
      <c r="QD14" s="1"/>
      <c r="QE14" s="1"/>
      <c r="QF14" s="1"/>
      <c r="QG14" s="1"/>
      <c r="QH14" s="1"/>
      <c r="QI14" s="1"/>
      <c r="QJ14" s="1"/>
      <c r="QK14" s="1"/>
      <c r="QL14" s="1"/>
      <c r="QM14" s="1"/>
      <c r="QN14" s="1"/>
      <c r="QO14" s="1"/>
      <c r="QP14" s="1"/>
      <c r="QQ14" s="1"/>
      <c r="QR14" s="1"/>
      <c r="QS14" s="1"/>
      <c r="QT14" s="1"/>
      <c r="QU14" s="1"/>
      <c r="QV14" s="1"/>
      <c r="QW14" s="1"/>
      <c r="QX14" s="1"/>
      <c r="QY14" s="1"/>
      <c r="QZ14" s="1"/>
      <c r="RA14" s="1"/>
      <c r="RB14" s="1"/>
      <c r="RC14" s="1"/>
      <c r="RD14" s="1"/>
      <c r="RE14" s="1"/>
      <c r="RF14" s="1"/>
      <c r="RG14" s="1"/>
      <c r="RH14" s="1"/>
      <c r="RI14" s="1"/>
      <c r="RJ14" s="1"/>
      <c r="RK14" s="1"/>
      <c r="RL14" s="1"/>
      <c r="RM14" s="1"/>
      <c r="RN14" s="1"/>
      <c r="RO14" s="1"/>
      <c r="RP14" s="1"/>
      <c r="RQ14" s="1"/>
      <c r="RR14" s="1"/>
      <c r="RS14" s="1"/>
      <c r="RT14" s="1"/>
      <c r="RU14" s="1"/>
      <c r="RV14" s="1"/>
      <c r="RW14" s="1"/>
      <c r="RX14" s="1"/>
      <c r="RY14" s="1"/>
      <c r="RZ14" s="1"/>
      <c r="SA14" s="1"/>
      <c r="SB14" s="1"/>
      <c r="SC14" s="1"/>
      <c r="SD14" s="1"/>
      <c r="SE14" s="1"/>
      <c r="SF14" s="1"/>
      <c r="SG14" s="1"/>
      <c r="SH14" s="1"/>
      <c r="SI14" s="1"/>
      <c r="SJ14" s="1"/>
      <c r="SK14" s="1"/>
      <c r="SL14" s="1"/>
      <c r="SM14" s="1"/>
      <c r="SN14" s="1"/>
      <c r="SO14" s="1"/>
      <c r="SP14" s="1"/>
      <c r="SQ14" s="1"/>
      <c r="SR14" s="1"/>
      <c r="SS14" s="1"/>
      <c r="ST14" s="1"/>
      <c r="SU14" s="1"/>
      <c r="SV14" s="1"/>
      <c r="SW14" s="1"/>
      <c r="SX14" s="1"/>
      <c r="SY14" s="1"/>
      <c r="SZ14" s="1"/>
      <c r="TA14" s="1"/>
      <c r="TB14" s="1"/>
      <c r="TC14" s="1"/>
      <c r="TD14" s="1"/>
      <c r="TE14" s="1"/>
      <c r="TF14" s="1"/>
      <c r="TG14" s="1"/>
      <c r="TH14" s="1"/>
      <c r="TI14" s="1"/>
      <c r="TJ14" s="1"/>
      <c r="TK14" s="1"/>
      <c r="TL14" s="1"/>
      <c r="TM14" s="1"/>
      <c r="TN14" s="1"/>
      <c r="TO14" s="1"/>
      <c r="TP14" s="1"/>
      <c r="TQ14" s="1"/>
      <c r="TR14" s="1"/>
      <c r="TS14" s="1"/>
      <c r="TT14" s="1"/>
      <c r="TU14" s="1"/>
      <c r="TV14" s="1"/>
      <c r="TW14" s="1"/>
      <c r="TX14" s="1"/>
      <c r="TY14" s="1"/>
      <c r="TZ14" s="1"/>
      <c r="UA14" s="1"/>
      <c r="UB14" s="1"/>
      <c r="UC14" s="1"/>
      <c r="UD14" s="1"/>
      <c r="UE14" s="1"/>
      <c r="UF14" s="1"/>
      <c r="UG14" s="1"/>
      <c r="UH14" s="1"/>
      <c r="UI14" s="1"/>
      <c r="UJ14" s="1"/>
      <c r="UK14" s="1"/>
      <c r="UL14" s="1"/>
      <c r="UM14" s="1"/>
      <c r="UN14" s="1"/>
      <c r="UO14" s="1"/>
      <c r="UP14" s="1"/>
      <c r="UQ14" s="1"/>
      <c r="UR14" s="1"/>
      <c r="US14" s="1"/>
      <c r="UT14" s="1"/>
      <c r="UU14" s="1"/>
      <c r="UV14" s="1"/>
      <c r="UW14" s="1"/>
      <c r="UX14" s="1"/>
      <c r="UY14" s="1"/>
      <c r="UZ14" s="1"/>
      <c r="VA14" s="1"/>
      <c r="VB14" s="1"/>
      <c r="VC14" s="1"/>
      <c r="VD14" s="1"/>
      <c r="VE14" s="1"/>
      <c r="VF14" s="1"/>
      <c r="VG14" s="1"/>
      <c r="VH14" s="1"/>
      <c r="VI14" s="1"/>
      <c r="VJ14" s="1"/>
      <c r="VK14" s="1"/>
      <c r="VL14" s="1"/>
      <c r="VM14" s="1"/>
      <c r="VN14" s="1"/>
      <c r="VO14" s="1"/>
      <c r="VP14" s="1"/>
      <c r="VQ14" s="1"/>
      <c r="VR14" s="1"/>
      <c r="VS14" s="1"/>
      <c r="VT14" s="1"/>
      <c r="VU14" s="1"/>
      <c r="VV14" s="1"/>
      <c r="VW14" s="1"/>
      <c r="VX14" s="1"/>
      <c r="VY14" s="1"/>
      <c r="VZ14" s="1"/>
      <c r="WA14" s="1"/>
      <c r="WB14" s="1"/>
      <c r="WC14" s="1"/>
      <c r="WD14" s="1"/>
      <c r="WE14" s="1"/>
      <c r="WF14" s="1"/>
      <c r="WG14" s="1"/>
      <c r="WH14" s="1"/>
      <c r="WI14" s="1"/>
      <c r="WJ14" s="1"/>
      <c r="WK14" s="1"/>
      <c r="WL14" s="1"/>
      <c r="WM14" s="1"/>
      <c r="WN14" s="1"/>
      <c r="WO14" s="1"/>
      <c r="WP14" s="1"/>
      <c r="WQ14" s="1"/>
      <c r="WR14" s="1"/>
      <c r="WS14" s="1"/>
      <c r="WT14" s="1"/>
      <c r="WU14" s="1"/>
      <c r="WV14" s="1"/>
      <c r="WW14" s="1"/>
      <c r="WX14" s="1"/>
      <c r="WY14" s="1"/>
      <c r="WZ14" s="1"/>
      <c r="XA14" s="1"/>
      <c r="XB14" s="1"/>
      <c r="XC14" s="1"/>
      <c r="XD14" s="1"/>
      <c r="XE14" s="1"/>
      <c r="XF14" s="1"/>
      <c r="XG14" s="1"/>
      <c r="XH14" s="1"/>
      <c r="XI14" s="1"/>
      <c r="XJ14" s="1"/>
      <c r="XK14" s="1"/>
      <c r="XL14" s="1"/>
      <c r="XM14" s="1"/>
      <c r="XN14" s="1"/>
      <c r="XO14" s="1"/>
      <c r="XP14" s="1"/>
      <c r="XQ14" s="1"/>
      <c r="XR14" s="1"/>
      <c r="XS14" s="1"/>
      <c r="XT14" s="1"/>
      <c r="XU14" s="1"/>
      <c r="XV14" s="1"/>
      <c r="XW14" s="1"/>
      <c r="XX14" s="1"/>
      <c r="XY14" s="1"/>
      <c r="XZ14" s="1"/>
      <c r="YA14" s="1"/>
      <c r="YB14" s="1"/>
      <c r="YC14" s="1"/>
      <c r="YD14" s="1"/>
      <c r="YE14" s="1"/>
      <c r="YF14" s="1"/>
      <c r="YG14" s="1"/>
      <c r="YH14" s="1"/>
      <c r="YI14" s="1"/>
      <c r="YJ14" s="1"/>
      <c r="YK14" s="1"/>
      <c r="YL14" s="1"/>
      <c r="YM14" s="1"/>
      <c r="YN14" s="1"/>
      <c r="YO14" s="1"/>
      <c r="YP14" s="1"/>
      <c r="YQ14" s="1"/>
      <c r="YR14" s="1"/>
      <c r="YS14" s="1"/>
      <c r="YT14" s="1"/>
      <c r="YU14" s="1"/>
      <c r="YV14" s="1"/>
      <c r="YW14" s="1"/>
      <c r="YX14" s="1"/>
      <c r="YY14" s="1"/>
      <c r="YZ14" s="1"/>
      <c r="ZA14" s="1"/>
      <c r="ZB14" s="1"/>
      <c r="ZC14" s="1"/>
      <c r="ZD14" s="1"/>
      <c r="ZE14" s="1"/>
      <c r="ZF14" s="1"/>
      <c r="ZG14" s="1"/>
      <c r="ZH14" s="1"/>
      <c r="ZI14" s="1"/>
      <c r="ZJ14" s="1"/>
      <c r="ZK14" s="1"/>
      <c r="ZL14" s="1"/>
      <c r="ZM14" s="1"/>
      <c r="ZN14" s="1"/>
      <c r="ZO14" s="1"/>
      <c r="ZP14" s="1"/>
      <c r="ZQ14" s="1"/>
      <c r="ZR14" s="1"/>
      <c r="ZS14" s="1"/>
      <c r="ZT14" s="1"/>
      <c r="ZU14" s="1"/>
      <c r="ZV14" s="1"/>
      <c r="ZW14" s="1"/>
      <c r="ZX14" s="1"/>
      <c r="ZY14" s="1"/>
      <c r="ZZ14" s="1"/>
      <c r="AAA14" s="1"/>
      <c r="AAB14" s="1"/>
      <c r="AAC14" s="1"/>
      <c r="AAD14" s="1"/>
      <c r="AAE14" s="1"/>
      <c r="AAF14" s="1"/>
      <c r="AAG14" s="1"/>
      <c r="AAH14" s="1"/>
      <c r="AAI14" s="1"/>
      <c r="AAJ14" s="1"/>
      <c r="AAK14" s="1"/>
      <c r="AAL14" s="1"/>
      <c r="AAM14" s="1"/>
      <c r="AAN14" s="1"/>
      <c r="AAO14" s="1"/>
      <c r="AAP14" s="1"/>
      <c r="AAQ14" s="1"/>
      <c r="AAR14" s="1"/>
      <c r="AAS14" s="1"/>
      <c r="AAT14" s="1"/>
      <c r="AAU14" s="1"/>
      <c r="AAV14" s="1"/>
      <c r="AAW14" s="1"/>
      <c r="AAX14" s="1"/>
      <c r="AAY14" s="1"/>
      <c r="AAZ14" s="1"/>
      <c r="ABA14" s="1"/>
      <c r="ABB14" s="1"/>
      <c r="ABC14" s="1"/>
      <c r="ABD14" s="1"/>
      <c r="ABE14" s="1"/>
      <c r="ABF14" s="1"/>
      <c r="ABG14" s="1"/>
      <c r="ABH14" s="1"/>
      <c r="ABI14" s="1"/>
      <c r="ABJ14" s="1"/>
      <c r="ABK14" s="1"/>
      <c r="ABL14" s="1"/>
      <c r="ABM14" s="1"/>
      <c r="ABN14" s="1"/>
      <c r="ABO14" s="1"/>
      <c r="ABP14" s="1"/>
      <c r="ABQ14" s="1"/>
      <c r="ABR14" s="1"/>
      <c r="ABS14" s="1"/>
      <c r="ABT14" s="1"/>
      <c r="ABU14" s="1"/>
      <c r="ABV14" s="1"/>
      <c r="ABW14" s="1"/>
      <c r="ABX14" s="1"/>
      <c r="ABY14" s="1"/>
      <c r="ABZ14" s="1"/>
      <c r="ACA14" s="1"/>
      <c r="ACB14" s="1"/>
      <c r="ACC14" s="1"/>
      <c r="ACD14" s="1"/>
      <c r="ACE14" s="1"/>
      <c r="ACF14" s="1"/>
      <c r="ACG14" s="1"/>
      <c r="ACH14" s="1"/>
      <c r="ACI14" s="1"/>
      <c r="ACJ14" s="1"/>
      <c r="ACK14" s="1"/>
      <c r="ACL14" s="1"/>
      <c r="ACM14" s="1"/>
      <c r="ACN14" s="1"/>
      <c r="ACO14" s="1"/>
      <c r="ACP14" s="1"/>
    </row>
    <row r="15" spans="1:770" s="178" customFormat="1" ht="15" customHeight="1">
      <c r="A15" s="220"/>
      <c r="B15" s="306" t="str">
        <f>+'Nomina Proquima'!B166</f>
        <v>Estrada Bouscayrol Jose Pablo</v>
      </c>
      <c r="C15" s="169">
        <v>16265050834114</v>
      </c>
      <c r="D15" s="294"/>
      <c r="E15" s="754" t="str">
        <f>+'Nomina Proquima'!B166</f>
        <v>Estrada Bouscayrol Jose Pablo</v>
      </c>
      <c r="F15" s="104" t="str">
        <f>VLOOKUP(B15,distribucion!C$9:FL$331,2,0)</f>
        <v>Asistente de Mercadeo</v>
      </c>
      <c r="G15" s="104">
        <f>ROUND((VLOOKUP($B15,'Nomina Proquima'!$B$4:$AB$187,4,0)),2)</f>
        <v>15</v>
      </c>
      <c r="H15" s="188">
        <f>ROUND((VLOOKUP($B15,'Nomina Proquima'!$B$4:$AB$187,6,0)),2)</f>
        <v>4875</v>
      </c>
      <c r="I15" s="188">
        <f>ROUND((VLOOKUP($B15,'Nomina Proquima'!$B$4:$AB$187,7,0)),2)</f>
        <v>2125</v>
      </c>
      <c r="J15" s="188">
        <f>ROUND((VLOOKUP($B15,'Nomina Proquima'!$B$4:$AB$187,9,0)),2)</f>
        <v>0</v>
      </c>
      <c r="K15" s="188">
        <f>ROUND((VLOOKUP($B15,'Nomina Proquima'!$B$4:$AB$187,10,0)),2)</f>
        <v>0</v>
      </c>
      <c r="L15" s="188">
        <f>ROUND((VLOOKUP($B15,'Nomina Proquima'!$B$4:$AB$187,11,0)),2)</f>
        <v>0</v>
      </c>
      <c r="M15" s="188">
        <f>ROUND((VLOOKUP($B15,'Nomina Proquima'!$B$4:$AB$187,12,0)),2)</f>
        <v>0</v>
      </c>
      <c r="N15" s="188">
        <f>ROUND((VLOOKUP($B15,'Nomina Proquima'!$B$4:$AB$187,13,0)),2)</f>
        <v>0</v>
      </c>
      <c r="O15" s="188">
        <f>ROUND((VLOOKUP($B15,'Nomina Proquima'!$B$4:$AB$187,14,0)),2)</f>
        <v>7000</v>
      </c>
      <c r="P15" s="188">
        <f>ROUND((VLOOKUP($B15,'Nomina Proquima'!$B$4:$AB$187,15,0)),2)</f>
        <v>235.46</v>
      </c>
      <c r="Q15" s="188">
        <f>ROUND((VLOOKUP($B15,'Nomina Proquima'!$B$4:$AB$187,16,0)),2)</f>
        <v>246.97</v>
      </c>
      <c r="R15" s="188">
        <f>ROUND((VLOOKUP($B15,'Nomina Proquima'!$B$4:$AB$187,17,0)),2)</f>
        <v>0</v>
      </c>
      <c r="S15" s="188">
        <f>ROUND((VLOOKUP($B15,'Nomina Proquima'!$B$4:$AB$187,18,0)),2)</f>
        <v>0</v>
      </c>
      <c r="T15" s="188">
        <f>ROUND((VLOOKUP($B15,'Nomina Proquima'!$B$4:$AB$187,19,0)),2)</f>
        <v>0</v>
      </c>
      <c r="U15" s="188">
        <f>ROUND((VLOOKUP($B15,'Nomina Proquima'!$B$4:$AB$187,20,0)),2)</f>
        <v>0</v>
      </c>
      <c r="V15" s="188">
        <f>ROUND((VLOOKUP($B15,'Nomina Proquima'!$B$4:$AB$187,21,0)),2)</f>
        <v>0</v>
      </c>
      <c r="W15" s="188">
        <f>ROUND((VLOOKUP($B15,'Nomina Proquima'!$B$4:$AB$187,22,0)),2)</f>
        <v>0</v>
      </c>
      <c r="X15" s="188">
        <f>ROUND((VLOOKUP($B15,'Nomina Proquima'!$B$4:$AB$187,23,0)),2)</f>
        <v>482.43</v>
      </c>
      <c r="Y15" s="184">
        <f>ROUND((VLOOKUP($B15,'Nomina Proquima'!$B$4:$AB$189,24,0)),2)</f>
        <v>6517.57</v>
      </c>
      <c r="Z15" s="212">
        <f>VLOOKUP(B15,'Nomina Proquima'!$B$4:$AA$190,25,0)</f>
        <v>6517.57</v>
      </c>
      <c r="AA15" s="188">
        <f>ROUND((VLOOKUP($B15,'Nomina Proquima'!$B$4:$AB$187,26,0)),2)</f>
        <v>0</v>
      </c>
      <c r="AB15" s="191"/>
      <c r="AC15" s="192"/>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1"/>
      <c r="PF15" s="1"/>
      <c r="PG15" s="1"/>
      <c r="PH15" s="1"/>
      <c r="PI15" s="1"/>
      <c r="PJ15" s="1"/>
      <c r="PK15" s="1"/>
      <c r="PL15" s="1"/>
      <c r="PM15" s="1"/>
      <c r="PN15" s="1"/>
      <c r="PO15" s="1"/>
      <c r="PP15" s="1"/>
      <c r="PQ15" s="1"/>
      <c r="PR15" s="1"/>
      <c r="PS15" s="1"/>
      <c r="PT15" s="1"/>
      <c r="PU15" s="1"/>
      <c r="PV15" s="1"/>
      <c r="PW15" s="1"/>
      <c r="PX15" s="1"/>
      <c r="PY15" s="1"/>
      <c r="PZ15" s="1"/>
      <c r="QA15" s="1"/>
      <c r="QB15" s="1"/>
      <c r="QC15" s="1"/>
      <c r="QD15" s="1"/>
      <c r="QE15" s="1"/>
      <c r="QF15" s="1"/>
      <c r="QG15" s="1"/>
      <c r="QH15" s="1"/>
      <c r="QI15" s="1"/>
      <c r="QJ15" s="1"/>
      <c r="QK15" s="1"/>
      <c r="QL15" s="1"/>
      <c r="QM15" s="1"/>
      <c r="QN15" s="1"/>
      <c r="QO15" s="1"/>
      <c r="QP15" s="1"/>
      <c r="QQ15" s="1"/>
      <c r="QR15" s="1"/>
      <c r="QS15" s="1"/>
      <c r="QT15" s="1"/>
      <c r="QU15" s="1"/>
      <c r="QV15" s="1"/>
      <c r="QW15" s="1"/>
      <c r="QX15" s="1"/>
      <c r="QY15" s="1"/>
      <c r="QZ15" s="1"/>
      <c r="RA15" s="1"/>
      <c r="RB15" s="1"/>
      <c r="RC15" s="1"/>
      <c r="RD15" s="1"/>
      <c r="RE15" s="1"/>
      <c r="RF15" s="1"/>
      <c r="RG15" s="1"/>
      <c r="RH15" s="1"/>
      <c r="RI15" s="1"/>
      <c r="RJ15" s="1"/>
      <c r="RK15" s="1"/>
      <c r="RL15" s="1"/>
      <c r="RM15" s="1"/>
      <c r="RN15" s="1"/>
      <c r="RO15" s="1"/>
      <c r="RP15" s="1"/>
      <c r="RQ15" s="1"/>
      <c r="RR15" s="1"/>
      <c r="RS15" s="1"/>
      <c r="RT15" s="1"/>
      <c r="RU15" s="1"/>
      <c r="RV15" s="1"/>
      <c r="RW15" s="1"/>
      <c r="RX15" s="1"/>
      <c r="RY15" s="1"/>
      <c r="RZ15" s="1"/>
      <c r="SA15" s="1"/>
      <c r="SB15" s="1"/>
      <c r="SC15" s="1"/>
      <c r="SD15" s="1"/>
      <c r="SE15" s="1"/>
      <c r="SF15" s="1"/>
      <c r="SG15" s="1"/>
      <c r="SH15" s="1"/>
      <c r="SI15" s="1"/>
      <c r="SJ15" s="1"/>
      <c r="SK15" s="1"/>
      <c r="SL15" s="1"/>
      <c r="SM15" s="1"/>
      <c r="SN15" s="1"/>
      <c r="SO15" s="1"/>
      <c r="SP15" s="1"/>
      <c r="SQ15" s="1"/>
      <c r="SR15" s="1"/>
      <c r="SS15" s="1"/>
      <c r="ST15" s="1"/>
      <c r="SU15" s="1"/>
      <c r="SV15" s="1"/>
      <c r="SW15" s="1"/>
      <c r="SX15" s="1"/>
      <c r="SY15" s="1"/>
      <c r="SZ15" s="1"/>
      <c r="TA15" s="1"/>
      <c r="TB15" s="1"/>
      <c r="TC15" s="1"/>
      <c r="TD15" s="1"/>
      <c r="TE15" s="1"/>
      <c r="TF15" s="1"/>
      <c r="TG15" s="1"/>
      <c r="TH15" s="1"/>
      <c r="TI15" s="1"/>
      <c r="TJ15" s="1"/>
      <c r="TK15" s="1"/>
      <c r="TL15" s="1"/>
      <c r="TM15" s="1"/>
      <c r="TN15" s="1"/>
      <c r="TO15" s="1"/>
      <c r="TP15" s="1"/>
      <c r="TQ15" s="1"/>
      <c r="TR15" s="1"/>
      <c r="TS15" s="1"/>
      <c r="TT15" s="1"/>
      <c r="TU15" s="1"/>
      <c r="TV15" s="1"/>
      <c r="TW15" s="1"/>
      <c r="TX15" s="1"/>
      <c r="TY15" s="1"/>
      <c r="TZ15" s="1"/>
      <c r="UA15" s="1"/>
      <c r="UB15" s="1"/>
      <c r="UC15" s="1"/>
      <c r="UD15" s="1"/>
      <c r="UE15" s="1"/>
      <c r="UF15" s="1"/>
      <c r="UG15" s="1"/>
      <c r="UH15" s="1"/>
      <c r="UI15" s="1"/>
      <c r="UJ15" s="1"/>
      <c r="UK15" s="1"/>
      <c r="UL15" s="1"/>
      <c r="UM15" s="1"/>
      <c r="UN15" s="1"/>
      <c r="UO15" s="1"/>
      <c r="UP15" s="1"/>
      <c r="UQ15" s="1"/>
      <c r="UR15" s="1"/>
      <c r="US15" s="1"/>
      <c r="UT15" s="1"/>
      <c r="UU15" s="1"/>
      <c r="UV15" s="1"/>
      <c r="UW15" s="1"/>
      <c r="UX15" s="1"/>
      <c r="UY15" s="1"/>
      <c r="UZ15" s="1"/>
      <c r="VA15" s="1"/>
      <c r="VB15" s="1"/>
      <c r="VC15" s="1"/>
      <c r="VD15" s="1"/>
      <c r="VE15" s="1"/>
      <c r="VF15" s="1"/>
      <c r="VG15" s="1"/>
      <c r="VH15" s="1"/>
      <c r="VI15" s="1"/>
      <c r="VJ15" s="1"/>
      <c r="VK15" s="1"/>
      <c r="VL15" s="1"/>
      <c r="VM15" s="1"/>
      <c r="VN15" s="1"/>
      <c r="VO15" s="1"/>
      <c r="VP15" s="1"/>
      <c r="VQ15" s="1"/>
      <c r="VR15" s="1"/>
      <c r="VS15" s="1"/>
      <c r="VT15" s="1"/>
      <c r="VU15" s="1"/>
      <c r="VV15" s="1"/>
      <c r="VW15" s="1"/>
      <c r="VX15" s="1"/>
      <c r="VY15" s="1"/>
      <c r="VZ15" s="1"/>
      <c r="WA15" s="1"/>
      <c r="WB15" s="1"/>
      <c r="WC15" s="1"/>
      <c r="WD15" s="1"/>
      <c r="WE15" s="1"/>
      <c r="WF15" s="1"/>
      <c r="WG15" s="1"/>
      <c r="WH15" s="1"/>
      <c r="WI15" s="1"/>
      <c r="WJ15" s="1"/>
      <c r="WK15" s="1"/>
      <c r="WL15" s="1"/>
      <c r="WM15" s="1"/>
      <c r="WN15" s="1"/>
      <c r="WO15" s="1"/>
      <c r="WP15" s="1"/>
      <c r="WQ15" s="1"/>
      <c r="WR15" s="1"/>
      <c r="WS15" s="1"/>
      <c r="WT15" s="1"/>
      <c r="WU15" s="1"/>
      <c r="WV15" s="1"/>
      <c r="WW15" s="1"/>
      <c r="WX15" s="1"/>
      <c r="WY15" s="1"/>
      <c r="WZ15" s="1"/>
      <c r="XA15" s="1"/>
      <c r="XB15" s="1"/>
      <c r="XC15" s="1"/>
      <c r="XD15" s="1"/>
      <c r="XE15" s="1"/>
      <c r="XF15" s="1"/>
      <c r="XG15" s="1"/>
      <c r="XH15" s="1"/>
      <c r="XI15" s="1"/>
      <c r="XJ15" s="1"/>
      <c r="XK15" s="1"/>
      <c r="XL15" s="1"/>
      <c r="XM15" s="1"/>
      <c r="XN15" s="1"/>
      <c r="XO15" s="1"/>
      <c r="XP15" s="1"/>
      <c r="XQ15" s="1"/>
      <c r="XR15" s="1"/>
      <c r="XS15" s="1"/>
      <c r="XT15" s="1"/>
      <c r="XU15" s="1"/>
      <c r="XV15" s="1"/>
      <c r="XW15" s="1"/>
      <c r="XX15" s="1"/>
      <c r="XY15" s="1"/>
      <c r="XZ15" s="1"/>
      <c r="YA15" s="1"/>
      <c r="YB15" s="1"/>
      <c r="YC15" s="1"/>
      <c r="YD15" s="1"/>
      <c r="YE15" s="1"/>
      <c r="YF15" s="1"/>
      <c r="YG15" s="1"/>
      <c r="YH15" s="1"/>
      <c r="YI15" s="1"/>
      <c r="YJ15" s="1"/>
      <c r="YK15" s="1"/>
      <c r="YL15" s="1"/>
      <c r="YM15" s="1"/>
      <c r="YN15" s="1"/>
      <c r="YO15" s="1"/>
      <c r="YP15" s="1"/>
      <c r="YQ15" s="1"/>
      <c r="YR15" s="1"/>
      <c r="YS15" s="1"/>
      <c r="YT15" s="1"/>
      <c r="YU15" s="1"/>
      <c r="YV15" s="1"/>
      <c r="YW15" s="1"/>
      <c r="YX15" s="1"/>
      <c r="YY15" s="1"/>
      <c r="YZ15" s="1"/>
      <c r="ZA15" s="1"/>
      <c r="ZB15" s="1"/>
      <c r="ZC15" s="1"/>
      <c r="ZD15" s="1"/>
      <c r="ZE15" s="1"/>
      <c r="ZF15" s="1"/>
      <c r="ZG15" s="1"/>
      <c r="ZH15" s="1"/>
      <c r="ZI15" s="1"/>
      <c r="ZJ15" s="1"/>
      <c r="ZK15" s="1"/>
      <c r="ZL15" s="1"/>
      <c r="ZM15" s="1"/>
      <c r="ZN15" s="1"/>
      <c r="ZO15" s="1"/>
      <c r="ZP15" s="1"/>
      <c r="ZQ15" s="1"/>
      <c r="ZR15" s="1"/>
      <c r="ZS15" s="1"/>
      <c r="ZT15" s="1"/>
      <c r="ZU15" s="1"/>
      <c r="ZV15" s="1"/>
      <c r="ZW15" s="1"/>
      <c r="ZX15" s="1"/>
      <c r="ZY15" s="1"/>
      <c r="ZZ15" s="1"/>
      <c r="AAA15" s="1"/>
      <c r="AAB15" s="1"/>
      <c r="AAC15" s="1"/>
      <c r="AAD15" s="1"/>
      <c r="AAE15" s="1"/>
      <c r="AAF15" s="1"/>
      <c r="AAG15" s="1"/>
      <c r="AAH15" s="1"/>
      <c r="AAI15" s="1"/>
      <c r="AAJ15" s="1"/>
      <c r="AAK15" s="1"/>
      <c r="AAL15" s="1"/>
      <c r="AAM15" s="1"/>
      <c r="AAN15" s="1"/>
      <c r="AAO15" s="1"/>
      <c r="AAP15" s="1"/>
      <c r="AAQ15" s="1"/>
      <c r="AAR15" s="1"/>
      <c r="AAS15" s="1"/>
      <c r="AAT15" s="1"/>
      <c r="AAU15" s="1"/>
      <c r="AAV15" s="1"/>
      <c r="AAW15" s="1"/>
      <c r="AAX15" s="1"/>
      <c r="AAY15" s="1"/>
      <c r="AAZ15" s="1"/>
      <c r="ABA15" s="1"/>
      <c r="ABB15" s="1"/>
      <c r="ABC15" s="1"/>
      <c r="ABD15" s="1"/>
      <c r="ABE15" s="1"/>
      <c r="ABF15" s="1"/>
      <c r="ABG15" s="1"/>
      <c r="ABH15" s="1"/>
      <c r="ABI15" s="1"/>
      <c r="ABJ15" s="1"/>
      <c r="ABK15" s="1"/>
      <c r="ABL15" s="1"/>
      <c r="ABM15" s="1"/>
      <c r="ABN15" s="1"/>
      <c r="ABO15" s="1"/>
      <c r="ABP15" s="1"/>
      <c r="ABQ15" s="1"/>
      <c r="ABR15" s="1"/>
      <c r="ABS15" s="1"/>
      <c r="ABT15" s="1"/>
      <c r="ABU15" s="1"/>
      <c r="ABV15" s="1"/>
      <c r="ABW15" s="1"/>
      <c r="ABX15" s="1"/>
      <c r="ABY15" s="1"/>
      <c r="ABZ15" s="1"/>
      <c r="ACA15" s="1"/>
      <c r="ACB15" s="1"/>
      <c r="ACC15" s="1"/>
      <c r="ACD15" s="1"/>
      <c r="ACE15" s="1"/>
      <c r="ACF15" s="1"/>
      <c r="ACG15" s="1"/>
      <c r="ACH15" s="1"/>
      <c r="ACI15" s="1"/>
      <c r="ACJ15" s="1"/>
      <c r="ACK15" s="1"/>
      <c r="ACL15" s="1"/>
      <c r="ACM15" s="1"/>
      <c r="ACN15" s="1"/>
      <c r="ACO15" s="1"/>
      <c r="ACP15" s="1"/>
    </row>
    <row r="16" spans="1:770">
      <c r="A16" s="220" t="e">
        <f>+A14+1</f>
        <v>#REF!</v>
      </c>
      <c r="B16" s="306" t="str">
        <f>+'Nomina Proquima'!B96</f>
        <v>De la Rosa Garcia Carlos Enrique</v>
      </c>
      <c r="C16" s="169">
        <v>16265050685814</v>
      </c>
      <c r="D16" s="294"/>
      <c r="E16" s="754" t="str">
        <f>+'Nomina Proquima'!B96</f>
        <v>De la Rosa Garcia Carlos Enrique</v>
      </c>
      <c r="F16" s="104" t="str">
        <f>VLOOKUP(B16,distribucion!C$9:FL$331,2,0)</f>
        <v>Operario</v>
      </c>
      <c r="G16" s="104">
        <f>ROUND((VLOOKUP($B16,'Nomina Proquima'!$B$4:$AB$187,4,0)),2)</f>
        <v>15</v>
      </c>
      <c r="H16" s="188">
        <f>ROUND((VLOOKUP($B16,'Nomina Proquima'!$B$4:$AB$187,6,0)),2)</f>
        <v>2100</v>
      </c>
      <c r="I16" s="188">
        <f>ROUND((VLOOKUP($B16,'Nomina Proquima'!$B$4:$AB$187,7,0)),2)</f>
        <v>125</v>
      </c>
      <c r="J16" s="188">
        <f>ROUND((VLOOKUP($B16,'Nomina Proquima'!$B$4:$AB$187,9,0)),2)</f>
        <v>0</v>
      </c>
      <c r="K16" s="188">
        <f>ROUND((VLOOKUP($B16,'Nomina Proquima'!$B$4:$AB$187,10,0)),2)</f>
        <v>0</v>
      </c>
      <c r="L16" s="188">
        <f>ROUND((VLOOKUP($B16,'Nomina Proquima'!$B$4:$AB$187,11,0)),2)</f>
        <v>0</v>
      </c>
      <c r="M16" s="188">
        <f>ROUND((VLOOKUP($B16,'Nomina Proquima'!$B$4:$AB$187,12,0)),2)</f>
        <v>0</v>
      </c>
      <c r="N16" s="188">
        <f>ROUND((VLOOKUP($B16,'Nomina Proquima'!$B$4:$AB$187,13,0)),2)</f>
        <v>0</v>
      </c>
      <c r="O16" s="188">
        <f>ROUND((VLOOKUP($B16,'Nomina Proquima'!$B$4:$AB$187,14,0)),2)</f>
        <v>2225</v>
      </c>
      <c r="P16" s="188">
        <f>ROUND((VLOOKUP($B16,'Nomina Proquima'!$B$4:$AB$187,15,0)),2)</f>
        <v>101.43</v>
      </c>
      <c r="Q16" s="188">
        <f>ROUND((VLOOKUP($B16,'Nomina Proquima'!$B$4:$AB$187,16,0)),2)</f>
        <v>41.76</v>
      </c>
      <c r="R16" s="188">
        <f>ROUND((VLOOKUP($B16,'Nomina Proquima'!$B$4:$AB$187,17,0)),2)</f>
        <v>299.22000000000003</v>
      </c>
      <c r="S16" s="188">
        <f>ROUND((VLOOKUP($B16,'Nomina Proquima'!$B$4:$AB$187,18,0)),2)</f>
        <v>0</v>
      </c>
      <c r="T16" s="188">
        <f>ROUND((VLOOKUP($B16,'Nomina Proquima'!$B$4:$AB$187,19,0)),2)</f>
        <v>0</v>
      </c>
      <c r="U16" s="188">
        <f>ROUND((VLOOKUP($B16,'Nomina Proquima'!$B$4:$AB$187,20,0)),2)</f>
        <v>76.66</v>
      </c>
      <c r="V16" s="188">
        <f>ROUND((VLOOKUP($B16,'Nomina Proquima'!$B$4:$AB$187,21,0)),2)</f>
        <v>0</v>
      </c>
      <c r="W16" s="188">
        <f>ROUND((VLOOKUP($B16,'Nomina Proquima'!$B$4:$AB$187,22,0)),2)</f>
        <v>0</v>
      </c>
      <c r="X16" s="188">
        <f>ROUND((VLOOKUP($B16,'Nomina Proquima'!$B$4:$AB$187,23,0)),2)</f>
        <v>519.07000000000005</v>
      </c>
      <c r="Y16" s="184">
        <f>ROUND((VLOOKUP($B16,'Nomina Proquima'!$B$4:$AB$189,24,0)),2)</f>
        <v>1705.93</v>
      </c>
      <c r="Z16" s="212">
        <f>VLOOKUP(B16,'Nomina Proquima'!$B$4:$AA$190,25,0)</f>
        <v>1705.9299999999998</v>
      </c>
      <c r="AA16" s="188">
        <f>ROUND((VLOOKUP($B16,'Nomina Proquima'!$B$4:$AB$187,26,0)),2)</f>
        <v>0</v>
      </c>
    </row>
    <row r="17" spans="1:27">
      <c r="A17" s="220" t="e">
        <f>+#REF!+1</f>
        <v>#REF!</v>
      </c>
      <c r="B17" s="306" t="str">
        <f>+'Nomina Proquima'!B66</f>
        <v>Chavez Garcia Benner Amilcar</v>
      </c>
      <c r="C17" s="169">
        <v>16265050722997</v>
      </c>
      <c r="D17" s="294"/>
      <c r="E17" s="754" t="str">
        <f>+'Nomina Proquima'!B66</f>
        <v>Chavez Garcia Benner Amilcar</v>
      </c>
      <c r="F17" s="104" t="str">
        <f>VLOOKUP(B17,distribucion!C$9:FL$331,2,0)</f>
        <v>Coordinador Administrativo</v>
      </c>
      <c r="G17" s="104">
        <f>ROUND((VLOOKUP($B17,'Nomina Proquima'!$B$4:$AB$187,4,0)),2)</f>
        <v>15</v>
      </c>
      <c r="H17" s="188">
        <f>ROUND((VLOOKUP($B17,'Nomina Proquima'!$B$4:$AB$187,6,0)),2)</f>
        <v>2150</v>
      </c>
      <c r="I17" s="188">
        <f>ROUND((VLOOKUP($B17,'Nomina Proquima'!$B$4:$AB$187,7,0)),2)</f>
        <v>500</v>
      </c>
      <c r="J17" s="188">
        <f>ROUND((VLOOKUP($B17,'Nomina Proquima'!$B$4:$AB$187,9,0)),2)</f>
        <v>0</v>
      </c>
      <c r="K17" s="188">
        <f>ROUND((VLOOKUP($B17,'Nomina Proquima'!$B$4:$AB$187,10,0)),2)</f>
        <v>0</v>
      </c>
      <c r="L17" s="188">
        <f>ROUND((VLOOKUP($B17,'Nomina Proquima'!$B$4:$AB$187,11,0)),2)</f>
        <v>0</v>
      </c>
      <c r="M17" s="188">
        <f>ROUND((VLOOKUP($B17,'Nomina Proquima'!$B$4:$AB$187,12,0)),2)</f>
        <v>0</v>
      </c>
      <c r="N17" s="188">
        <f>ROUND((VLOOKUP($B17,'Nomina Proquima'!$B$4:$AB$187,13,0)),2)</f>
        <v>0</v>
      </c>
      <c r="O17" s="188">
        <f>ROUND((VLOOKUP($B17,'Nomina Proquima'!$B$4:$AB$187,14,0)),2)</f>
        <v>2650</v>
      </c>
      <c r="P17" s="188">
        <f>ROUND((VLOOKUP($B17,'Nomina Proquima'!$B$4:$AB$187,15,0)),2)</f>
        <v>103.85</v>
      </c>
      <c r="Q17" s="188">
        <f>ROUND((VLOOKUP($B17,'Nomina Proquima'!$B$4:$AB$187,16,0)),2)</f>
        <v>26.12</v>
      </c>
      <c r="R17" s="188">
        <f>ROUND((VLOOKUP($B17,'Nomina Proquima'!$B$4:$AB$187,17,0)),2)</f>
        <v>0</v>
      </c>
      <c r="S17" s="188">
        <f>ROUND((VLOOKUP($B17,'Nomina Proquima'!$B$4:$AB$187,18,0)),2)</f>
        <v>0</v>
      </c>
      <c r="T17" s="188">
        <f>ROUND((VLOOKUP($B17,'Nomina Proquima'!$B$4:$AB$187,19,0)),2)</f>
        <v>0</v>
      </c>
      <c r="U17" s="188">
        <f>ROUND((VLOOKUP($B17,'Nomina Proquima'!$B$4:$AB$187,20,0)),2)</f>
        <v>0</v>
      </c>
      <c r="V17" s="188">
        <f>ROUND((VLOOKUP($B17,'Nomina Proquima'!$B$4:$AB$187,21,0)),2)</f>
        <v>283.5</v>
      </c>
      <c r="W17" s="188">
        <f>ROUND((VLOOKUP($B17,'Nomina Proquima'!$B$4:$AB$187,22,0)),2)</f>
        <v>0</v>
      </c>
      <c r="X17" s="188">
        <f>ROUND((VLOOKUP($B17,'Nomina Proquima'!$B$4:$AB$187,23,0)),2)</f>
        <v>413.47</v>
      </c>
      <c r="Y17" s="184">
        <f>ROUND((VLOOKUP($B17,'Nomina Proquima'!$B$4:$AB$189,24,0)),2)</f>
        <v>2236.5300000000002</v>
      </c>
      <c r="Z17" s="212">
        <f>VLOOKUP(B17,'Nomina Proquima'!$B$4:$AA$190,25,0)</f>
        <v>2236.5299999999997</v>
      </c>
      <c r="AA17" s="188">
        <f>ROUND((VLOOKUP($B17,'Nomina Proquima'!$B$4:$AB$187,26,0)),2)</f>
        <v>0</v>
      </c>
    </row>
    <row r="18" spans="1:27">
      <c r="A18" s="220" t="e">
        <f t="shared" si="0"/>
        <v>#REF!</v>
      </c>
      <c r="B18" s="306" t="str">
        <f>+'Nomina Proquima'!B17</f>
        <v>Cortez Ajcojon Sandra Edith</v>
      </c>
      <c r="C18" s="169">
        <v>16265050774914</v>
      </c>
      <c r="D18" s="294"/>
      <c r="E18" s="754" t="str">
        <f>+'Nomina Proquima'!B17</f>
        <v>Cortez Ajcojon Sandra Edith</v>
      </c>
      <c r="F18" s="104" t="str">
        <f>VLOOKUP(B18,distribucion!C$9:FL$331,2,0)</f>
        <v>Conserje</v>
      </c>
      <c r="G18" s="104">
        <f>ROUND((VLOOKUP($B18,'Nomina Proquima'!$B$4:$AB$187,4,0)),2)</f>
        <v>15</v>
      </c>
      <c r="H18" s="188">
        <f>ROUND((VLOOKUP($B18,'Nomina Proquima'!$B$4:$AB$187,6,0)),2)</f>
        <v>2001.14</v>
      </c>
      <c r="I18" s="188">
        <f>ROUND((VLOOKUP($B18,'Nomina Proquima'!$B$4:$AB$187,7,0)),2)</f>
        <v>125</v>
      </c>
      <c r="J18" s="188">
        <f>ROUND((VLOOKUP($B18,'Nomina Proquima'!$B$4:$AB$187,9,0)),2)</f>
        <v>0</v>
      </c>
      <c r="K18" s="188">
        <f>ROUND((VLOOKUP($B18,'Nomina Proquima'!$B$4:$AB$187,10,0)),2)</f>
        <v>0</v>
      </c>
      <c r="L18" s="188">
        <f>ROUND((VLOOKUP($B18,'Nomina Proquima'!$B$4:$AB$187,11,0)),2)</f>
        <v>0</v>
      </c>
      <c r="M18" s="188">
        <f>ROUND((VLOOKUP($B18,'Nomina Proquima'!$B$4:$AB$187,12,0)),2)</f>
        <v>0</v>
      </c>
      <c r="N18" s="188">
        <f>ROUND((VLOOKUP($B18,'Nomina Proquima'!$B$4:$AB$187,13,0)),2)</f>
        <v>0</v>
      </c>
      <c r="O18" s="188">
        <f>ROUND((VLOOKUP($B18,'Nomina Proquima'!$B$4:$AB$187,14,0)),2)</f>
        <v>2126.14</v>
      </c>
      <c r="P18" s="188">
        <f>ROUND((VLOOKUP($B18,'Nomina Proquima'!$B$4:$AB$187,15,0)),2)</f>
        <v>96.66</v>
      </c>
      <c r="Q18" s="188">
        <f>ROUND((VLOOKUP($B18,'Nomina Proquima'!$B$4:$AB$187,16,0)),2)</f>
        <v>1.48</v>
      </c>
      <c r="R18" s="188">
        <f>ROUND((VLOOKUP($B18,'Nomina Proquima'!$B$4:$AB$187,17,0)),2)</f>
        <v>405.48</v>
      </c>
      <c r="S18" s="188">
        <f>ROUND((VLOOKUP($B18,'Nomina Proquima'!$B$4:$AB$187,18,0)),2)</f>
        <v>0</v>
      </c>
      <c r="T18" s="188">
        <f>ROUND((VLOOKUP($B18,'Nomina Proquima'!$B$4:$AB$187,19,0)),2)</f>
        <v>0</v>
      </c>
      <c r="U18" s="188">
        <f>ROUND((VLOOKUP($B18,'Nomina Proquima'!$B$4:$AB$187,20,0)),2)</f>
        <v>0</v>
      </c>
      <c r="V18" s="188">
        <f>ROUND((VLOOKUP($B18,'Nomina Proquima'!$B$4:$AB$187,21,0)),2)</f>
        <v>0</v>
      </c>
      <c r="W18" s="188">
        <f>ROUND((VLOOKUP($B18,'Nomina Proquima'!$B$4:$AB$187,22,0)),2)</f>
        <v>0</v>
      </c>
      <c r="X18" s="188">
        <f>ROUND((VLOOKUP($B18,'Nomina Proquima'!$B$4:$AB$187,23,0)),2)</f>
        <v>503.62</v>
      </c>
      <c r="Y18" s="184">
        <f>ROUND((VLOOKUP($B18,'Nomina Proquima'!$B$4:$AB$189,24,0)),2)</f>
        <v>1622.52</v>
      </c>
      <c r="Z18" s="212">
        <f>VLOOKUP(B18,'Nomina Proquima'!$B$4:$AA$190,25,0)</f>
        <v>1622.5200000000004</v>
      </c>
      <c r="AA18" s="188">
        <f>ROUND((VLOOKUP($B18,'Nomina Proquima'!$B$4:$AB$187,26,0)),2)</f>
        <v>0</v>
      </c>
    </row>
    <row r="19" spans="1:27">
      <c r="A19" s="220" t="e">
        <f t="shared" si="0"/>
        <v>#REF!</v>
      </c>
      <c r="B19" s="306" t="str">
        <f>+'Nomina Proquima'!B18</f>
        <v>Chumil Chumil Glenda Rafaela</v>
      </c>
      <c r="C19" s="169">
        <v>16265050774906</v>
      </c>
      <c r="D19" s="294"/>
      <c r="E19" s="754" t="str">
        <f>+'Nomina Proquima'!B18</f>
        <v>Chumil Chumil Glenda Rafaela</v>
      </c>
      <c r="F19" s="104" t="str">
        <f>VLOOKUP(B19,distribucion!C$9:FL$331,2,0)</f>
        <v>Conserje</v>
      </c>
      <c r="G19" s="104">
        <f>ROUND((VLOOKUP($B19,'Nomina Proquima'!$B$4:$AB$187,4,0)),2)</f>
        <v>15</v>
      </c>
      <c r="H19" s="188">
        <f>ROUND((VLOOKUP($B19,'Nomina Proquima'!$B$4:$AB$187,6,0)),2)</f>
        <v>2001.14</v>
      </c>
      <c r="I19" s="188">
        <f>ROUND((VLOOKUP($B19,'Nomina Proquima'!$B$4:$AB$187,7,0)),2)</f>
        <v>125</v>
      </c>
      <c r="J19" s="188">
        <f>ROUND((VLOOKUP($B19,'Nomina Proquima'!$B$4:$AB$187,9,0)),2)</f>
        <v>0</v>
      </c>
      <c r="K19" s="188">
        <f>ROUND((VLOOKUP($B19,'Nomina Proquima'!$B$4:$AB$187,10,0)),2)</f>
        <v>0</v>
      </c>
      <c r="L19" s="188">
        <f>ROUND((VLOOKUP($B19,'Nomina Proquima'!$B$4:$AB$187,11,0)),2)</f>
        <v>0</v>
      </c>
      <c r="M19" s="188">
        <f>ROUND((VLOOKUP($B19,'Nomina Proquima'!$B$4:$AB$187,12,0)),2)</f>
        <v>0</v>
      </c>
      <c r="N19" s="188">
        <f>ROUND((VLOOKUP($B19,'Nomina Proquima'!$B$4:$AB$187,13,0)),2)</f>
        <v>0</v>
      </c>
      <c r="O19" s="188">
        <f>ROUND((VLOOKUP($B19,'Nomina Proquima'!$B$4:$AB$187,14,0)),2)</f>
        <v>2126.14</v>
      </c>
      <c r="P19" s="188">
        <f>ROUND((VLOOKUP($B19,'Nomina Proquima'!$B$4:$AB$187,15,0)),2)</f>
        <v>96.66</v>
      </c>
      <c r="Q19" s="188">
        <f>ROUND((VLOOKUP($B19,'Nomina Proquima'!$B$4:$AB$187,16,0)),2)</f>
        <v>5.64</v>
      </c>
      <c r="R19" s="188">
        <f>ROUND((VLOOKUP($B19,'Nomina Proquima'!$B$4:$AB$187,17,0)),2)</f>
        <v>0</v>
      </c>
      <c r="S19" s="188">
        <f>ROUND((VLOOKUP($B19,'Nomina Proquima'!$B$4:$AB$187,18,0)),2)</f>
        <v>0</v>
      </c>
      <c r="T19" s="188">
        <f>ROUND((VLOOKUP($B19,'Nomina Proquima'!$B$4:$AB$187,19,0)),2)</f>
        <v>0</v>
      </c>
      <c r="U19" s="188">
        <f>ROUND((VLOOKUP($B19,'Nomina Proquima'!$B$4:$AB$187,20,0)),2)</f>
        <v>0</v>
      </c>
      <c r="V19" s="188">
        <f>ROUND((VLOOKUP($B19,'Nomina Proquima'!$B$4:$AB$187,21,0)),2)</f>
        <v>0</v>
      </c>
      <c r="W19" s="188">
        <f>ROUND((VLOOKUP($B19,'Nomina Proquima'!$B$4:$AB$187,22,0)),2)</f>
        <v>0</v>
      </c>
      <c r="X19" s="188">
        <f>ROUND((VLOOKUP($B19,'Nomina Proquima'!$B$4:$AB$187,23,0)),2)</f>
        <v>102.3</v>
      </c>
      <c r="Y19" s="184">
        <f>ROUND((VLOOKUP($B19,'Nomina Proquima'!$B$4:$AB$189,24,0)),2)</f>
        <v>2023.84</v>
      </c>
      <c r="Z19" s="212">
        <f>VLOOKUP(B19,'Nomina Proquima'!$B$4:$AA$190,25,0)</f>
        <v>2023.8400000000004</v>
      </c>
      <c r="AA19" s="188">
        <f>ROUND((VLOOKUP($B19,'Nomina Proquima'!$B$4:$AB$187,26,0)),2)</f>
        <v>0</v>
      </c>
    </row>
    <row r="20" spans="1:27">
      <c r="A20" s="220" t="e">
        <f t="shared" si="0"/>
        <v>#REF!</v>
      </c>
      <c r="B20" s="306" t="str">
        <f>+'Nomina Proquima'!B24</f>
        <v>Morales Boteo Oliver Edmilzon</v>
      </c>
      <c r="C20" s="169">
        <v>16265050774931</v>
      </c>
      <c r="D20" s="294"/>
      <c r="E20" s="754" t="str">
        <f>+'Nomina Proquima'!B24</f>
        <v>Morales Boteo Oliver Edmilzon</v>
      </c>
      <c r="F20" s="104" t="str">
        <f>VLOOKUP(B20,distribucion!C$9:FL$331,2,0)</f>
        <v>Mensajero</v>
      </c>
      <c r="G20" s="104">
        <f>ROUND((VLOOKUP($B20,'Nomina Proquima'!$B$4:$AB$187,4,0)),2)</f>
        <v>15</v>
      </c>
      <c r="H20" s="188">
        <f>ROUND((VLOOKUP($B20,'Nomina Proquima'!$B$4:$AB$187,6,0)),2)</f>
        <v>2001.14</v>
      </c>
      <c r="I20" s="188">
        <f>ROUND((VLOOKUP($B20,'Nomina Proquima'!$B$4:$AB$187,7,0)),2)</f>
        <v>185</v>
      </c>
      <c r="J20" s="188">
        <f>ROUND((VLOOKUP($B20,'Nomina Proquima'!$B$4:$AB$187,9,0)),2)</f>
        <v>0</v>
      </c>
      <c r="K20" s="188">
        <f>ROUND((VLOOKUP($B20,'Nomina Proquima'!$B$4:$AB$187,10,0)),2)</f>
        <v>0</v>
      </c>
      <c r="L20" s="188">
        <f>ROUND((VLOOKUP($B20,'Nomina Proquima'!$B$4:$AB$187,11,0)),2)</f>
        <v>0</v>
      </c>
      <c r="M20" s="188">
        <f>ROUND((VLOOKUP($B20,'Nomina Proquima'!$B$4:$AB$187,12,0)),2)</f>
        <v>0</v>
      </c>
      <c r="N20" s="188">
        <f>ROUND((VLOOKUP($B20,'Nomina Proquima'!$B$4:$AB$187,13,0)),2)</f>
        <v>0</v>
      </c>
      <c r="O20" s="188">
        <f>ROUND((VLOOKUP($B20,'Nomina Proquima'!$B$4:$AB$187,14,0)),2)</f>
        <v>2186.14</v>
      </c>
      <c r="P20" s="188">
        <f>ROUND((VLOOKUP($B20,'Nomina Proquima'!$B$4:$AB$187,15,0)),2)</f>
        <v>96.66</v>
      </c>
      <c r="Q20" s="188">
        <f>ROUND((VLOOKUP($B20,'Nomina Proquima'!$B$4:$AB$187,16,0)),2)</f>
        <v>4.49</v>
      </c>
      <c r="R20" s="188">
        <f>ROUND((VLOOKUP($B20,'Nomina Proquima'!$B$4:$AB$187,17,0)),2)</f>
        <v>0</v>
      </c>
      <c r="S20" s="188">
        <f>ROUND((VLOOKUP($B20,'Nomina Proquima'!$B$4:$AB$187,18,0)),2)</f>
        <v>0</v>
      </c>
      <c r="T20" s="188">
        <f>ROUND((VLOOKUP($B20,'Nomina Proquima'!$B$4:$AB$187,19,0)),2)</f>
        <v>0</v>
      </c>
      <c r="U20" s="188">
        <f>ROUND((VLOOKUP($B20,'Nomina Proquima'!$B$4:$AB$187,20,0)),2)</f>
        <v>0</v>
      </c>
      <c r="V20" s="188">
        <f>ROUND((VLOOKUP($B20,'Nomina Proquima'!$B$4:$AB$187,21,0)),2)</f>
        <v>0</v>
      </c>
      <c r="W20" s="188">
        <f>ROUND((VLOOKUP($B20,'Nomina Proquima'!$B$4:$AB$187,22,0)),2)</f>
        <v>621.44000000000005</v>
      </c>
      <c r="X20" s="188">
        <f>ROUND((VLOOKUP($B20,'Nomina Proquima'!$B$4:$AB$187,23,0)),2)</f>
        <v>722.59</v>
      </c>
      <c r="Y20" s="184">
        <f>ROUND((VLOOKUP($B20,'Nomina Proquima'!$B$4:$AB$189,24,0)),2)</f>
        <v>1463.55</v>
      </c>
      <c r="Z20" s="212">
        <f>VLOOKUP(B20,'Nomina Proquima'!$B$4:$AA$190,25,0)</f>
        <v>1463.5500000000002</v>
      </c>
      <c r="AA20" s="188">
        <f>ROUND((VLOOKUP($B20,'Nomina Proquima'!$B$4:$AB$187,26,0)),2)</f>
        <v>0</v>
      </c>
    </row>
    <row r="21" spans="1:27">
      <c r="A21" s="220" t="e">
        <f>+#REF!+1</f>
        <v>#REF!</v>
      </c>
      <c r="B21" s="306" t="str">
        <f>+'Nomina Proquima'!B80</f>
        <v>De la Roca Godoy Crysta Adamary</v>
      </c>
      <c r="C21" s="169">
        <v>16265050833249</v>
      </c>
      <c r="D21" s="294"/>
      <c r="E21" s="754" t="str">
        <f>+'Nomina Proquima'!B80</f>
        <v>De la Roca Godoy Crysta Adamary</v>
      </c>
      <c r="F21" s="104" t="str">
        <f>VLOOKUP(B21,distribucion!C$9:FL$331,2,0)</f>
        <v>Analista de Investigacion y Desarrollo</v>
      </c>
      <c r="G21" s="104">
        <f>ROUND((VLOOKUP($B21,'Nomina Proquima'!$B$4:$AB$187,4,0)),2)</f>
        <v>15</v>
      </c>
      <c r="H21" s="188">
        <f>ROUND((VLOOKUP($B21,'Nomina Proquima'!$B$4:$AB$187,6,0)),2)</f>
        <v>2125</v>
      </c>
      <c r="I21" s="188">
        <f>ROUND((VLOOKUP($B21,'Nomina Proquima'!$B$4:$AB$187,7,0)),2)</f>
        <v>375</v>
      </c>
      <c r="J21" s="188">
        <f>ROUND((VLOOKUP($B21,'Nomina Proquima'!$B$4:$AB$187,9,0)),2)</f>
        <v>0</v>
      </c>
      <c r="K21" s="188">
        <f>ROUND((VLOOKUP($B21,'Nomina Proquima'!$B$4:$AB$187,10,0)),2)</f>
        <v>0</v>
      </c>
      <c r="L21" s="188">
        <f>ROUND((VLOOKUP($B21,'Nomina Proquima'!$B$4:$AB$187,11,0)),2)</f>
        <v>0</v>
      </c>
      <c r="M21" s="188">
        <f>ROUND((VLOOKUP($B21,'Nomina Proquima'!$B$4:$AB$187,12,0)),2)</f>
        <v>0</v>
      </c>
      <c r="N21" s="188">
        <f>ROUND((VLOOKUP($B21,'Nomina Proquima'!$B$4:$AB$187,13,0)),2)</f>
        <v>0</v>
      </c>
      <c r="O21" s="188">
        <f>ROUND((VLOOKUP($B21,'Nomina Proquima'!$B$4:$AB$187,14,0)),2)</f>
        <v>2500</v>
      </c>
      <c r="P21" s="188">
        <f>ROUND((VLOOKUP($B21,'Nomina Proquima'!$B$4:$AB$187,15,0)),2)</f>
        <v>102.64</v>
      </c>
      <c r="Q21" s="188">
        <f>ROUND((VLOOKUP($B21,'Nomina Proquima'!$B$4:$AB$187,16,0)),2)</f>
        <v>20.73</v>
      </c>
      <c r="R21" s="188">
        <f>ROUND((VLOOKUP($B21,'Nomina Proquima'!$B$4:$AB$187,17,0)),2)</f>
        <v>0</v>
      </c>
      <c r="S21" s="188">
        <f>ROUND((VLOOKUP($B21,'Nomina Proquima'!$B$4:$AB$187,18,0)),2)</f>
        <v>0</v>
      </c>
      <c r="T21" s="188">
        <f>ROUND((VLOOKUP($B21,'Nomina Proquima'!$B$4:$AB$187,19,0)),2)</f>
        <v>0</v>
      </c>
      <c r="U21" s="188">
        <f>ROUND((VLOOKUP($B21,'Nomina Proquima'!$B$4:$AB$187,20,0)),2)</f>
        <v>0</v>
      </c>
      <c r="V21" s="188">
        <f>ROUND((VLOOKUP($B21,'Nomina Proquima'!$B$4:$AB$187,21,0)),2)</f>
        <v>0</v>
      </c>
      <c r="W21" s="188">
        <f>ROUND((VLOOKUP($B21,'Nomina Proquima'!$B$4:$AB$187,22,0)),2)</f>
        <v>175</v>
      </c>
      <c r="X21" s="188">
        <f>ROUND((VLOOKUP($B21,'Nomina Proquima'!$B$4:$AB$187,23,0)),2)</f>
        <v>298.37</v>
      </c>
      <c r="Y21" s="184">
        <f>ROUND((VLOOKUP($B21,'Nomina Proquima'!$B$4:$AB$189,24,0)),2)</f>
        <v>2201.63</v>
      </c>
      <c r="Z21" s="212">
        <f>VLOOKUP(B21,'Nomina Proquima'!$B$4:$AA$190,25,0)</f>
        <v>2201.63</v>
      </c>
      <c r="AA21" s="188">
        <f>ROUND((VLOOKUP($B21,'Nomina Proquima'!$B$4:$AB$187,26,0)),2)</f>
        <v>0</v>
      </c>
    </row>
    <row r="22" spans="1:27">
      <c r="A22" s="220" t="e">
        <f t="shared" si="0"/>
        <v>#REF!</v>
      </c>
      <c r="B22" s="306" t="str">
        <f>+'Nomina Proquima'!B99</f>
        <v>Bulux de Leon Douglas Samuel</v>
      </c>
      <c r="C22" s="169">
        <v>16265050850591</v>
      </c>
      <c r="D22" s="294"/>
      <c r="E22" s="754" t="str">
        <f>+'Nomina Proquima'!B99</f>
        <v>Bulux de Leon Douglas Samuel</v>
      </c>
      <c r="F22" s="104" t="str">
        <f>VLOOKUP(B22,distribucion!C$9:FL$331,2,0)</f>
        <v>Operario</v>
      </c>
      <c r="G22" s="104">
        <f>ROUND((VLOOKUP($B22,'Nomina Proquima'!$B$4:$AB$187,4,0)),2)</f>
        <v>15</v>
      </c>
      <c r="H22" s="188">
        <f>ROUND((VLOOKUP($B22,'Nomina Proquima'!$B$4:$AB$187,6,0)),2)</f>
        <v>2001.14</v>
      </c>
      <c r="I22" s="188">
        <f>ROUND((VLOOKUP($B22,'Nomina Proquima'!$B$4:$AB$187,7,0)),2)</f>
        <v>125</v>
      </c>
      <c r="J22" s="188">
        <f>ROUND((VLOOKUP($B22,'Nomina Proquima'!$B$4:$AB$187,9,0)),2)</f>
        <v>0</v>
      </c>
      <c r="K22" s="188">
        <f>ROUND((VLOOKUP($B22,'Nomina Proquima'!$B$4:$AB$187,10,0)),2)</f>
        <v>0</v>
      </c>
      <c r="L22" s="188">
        <f>ROUND((VLOOKUP($B22,'Nomina Proquima'!$B$4:$AB$187,11,0)),2)</f>
        <v>0</v>
      </c>
      <c r="M22" s="188">
        <f>ROUND((VLOOKUP($B22,'Nomina Proquima'!$B$4:$AB$187,12,0)),2)</f>
        <v>0</v>
      </c>
      <c r="N22" s="188">
        <f>ROUND((VLOOKUP($B22,'Nomina Proquima'!$B$4:$AB$187,13,0)),2)</f>
        <v>0</v>
      </c>
      <c r="O22" s="188">
        <f>ROUND((VLOOKUP($B22,'Nomina Proquima'!$B$4:$AB$187,14,0)),2)</f>
        <v>2126.14</v>
      </c>
      <c r="P22" s="188">
        <f>ROUND((VLOOKUP($B22,'Nomina Proquima'!$B$4:$AB$187,15,0)),2)</f>
        <v>96.66</v>
      </c>
      <c r="Q22" s="188">
        <f>ROUND((VLOOKUP($B22,'Nomina Proquima'!$B$4:$AB$187,16,0)),2)</f>
        <v>24.16</v>
      </c>
      <c r="R22" s="188">
        <f>ROUND((VLOOKUP($B22,'Nomina Proquima'!$B$4:$AB$187,17,0)),2)</f>
        <v>0</v>
      </c>
      <c r="S22" s="188">
        <f>ROUND((VLOOKUP($B22,'Nomina Proquima'!$B$4:$AB$187,18,0)),2)</f>
        <v>0</v>
      </c>
      <c r="T22" s="188">
        <f>ROUND((VLOOKUP($B22,'Nomina Proquima'!$B$4:$AB$187,19,0)),2)</f>
        <v>0</v>
      </c>
      <c r="U22" s="188">
        <f>ROUND((VLOOKUP($B22,'Nomina Proquima'!$B$4:$AB$187,20,0)),2)</f>
        <v>76.66</v>
      </c>
      <c r="V22" s="188">
        <f>ROUND((VLOOKUP($B22,'Nomina Proquima'!$B$4:$AB$187,21,0)),2)</f>
        <v>0</v>
      </c>
      <c r="W22" s="188">
        <f>ROUND((VLOOKUP($B22,'Nomina Proquima'!$B$4:$AB$187,22,0)),2)</f>
        <v>0</v>
      </c>
      <c r="X22" s="188">
        <f>ROUND((VLOOKUP($B22,'Nomina Proquima'!$B$4:$AB$187,23,0)),2)</f>
        <v>197.48</v>
      </c>
      <c r="Y22" s="184">
        <f>ROUND((VLOOKUP($B22,'Nomina Proquima'!$B$4:$AB$189,24,0)),2)</f>
        <v>1928.66</v>
      </c>
      <c r="Z22" s="212">
        <f>VLOOKUP(B22,'Nomina Proquima'!$B$4:$AA$190,25,0)</f>
        <v>1928.6600000000003</v>
      </c>
      <c r="AA22" s="188">
        <f>ROUND((VLOOKUP($B22,'Nomina Proquima'!$B$4:$AB$187,26,0)),2)</f>
        <v>0</v>
      </c>
    </row>
    <row r="23" spans="1:27">
      <c r="A23" s="220" t="e">
        <f t="shared" si="0"/>
        <v>#REF!</v>
      </c>
      <c r="B23" s="306" t="str">
        <f>+'Nomina Proquima'!B81</f>
        <v>Gonzalez Chinchilla Heidi Marisol</v>
      </c>
      <c r="C23" s="169">
        <v>16265050898011</v>
      </c>
      <c r="D23" s="294"/>
      <c r="E23" s="754" t="str">
        <f>+'Nomina Proquima'!B81</f>
        <v>Gonzalez Chinchilla Heidi Marisol</v>
      </c>
      <c r="F23" s="104" t="str">
        <f>VLOOKUP(B23,distribucion!C$9:FL$331,2,0)</f>
        <v>Analista de Investigacion y Desarrollo</v>
      </c>
      <c r="G23" s="104">
        <f>ROUND((VLOOKUP($B23,'Nomina Proquima'!$B$4:$AB$187,4,0)),2)</f>
        <v>15</v>
      </c>
      <c r="H23" s="188">
        <f>ROUND((VLOOKUP($B23,'Nomina Proquima'!$B$4:$AB$187,6,0)),2)</f>
        <v>2125</v>
      </c>
      <c r="I23" s="188">
        <f>ROUND((VLOOKUP($B23,'Nomina Proquima'!$B$4:$AB$187,7,0)),2)</f>
        <v>250</v>
      </c>
      <c r="J23" s="188">
        <f>ROUND((VLOOKUP($B23,'Nomina Proquima'!$B$4:$AB$187,9,0)),2)</f>
        <v>0</v>
      </c>
      <c r="K23" s="188">
        <f>ROUND((VLOOKUP($B23,'Nomina Proquima'!$B$4:$AB$187,10,0)),2)</f>
        <v>0</v>
      </c>
      <c r="L23" s="188">
        <f>ROUND((VLOOKUP($B23,'Nomina Proquima'!$B$4:$AB$187,11,0)),2)</f>
        <v>0</v>
      </c>
      <c r="M23" s="188">
        <f>ROUND((VLOOKUP($B23,'Nomina Proquima'!$B$4:$AB$187,12,0)),2)</f>
        <v>0</v>
      </c>
      <c r="N23" s="188">
        <f>ROUND((VLOOKUP($B23,'Nomina Proquima'!$B$4:$AB$187,13,0)),2)</f>
        <v>0</v>
      </c>
      <c r="O23" s="188">
        <f>ROUND((VLOOKUP($B23,'Nomina Proquima'!$B$4:$AB$187,14,0)),2)</f>
        <v>2375</v>
      </c>
      <c r="P23" s="188">
        <f>ROUND((VLOOKUP($B23,'Nomina Proquima'!$B$4:$AB$187,15,0)),2)</f>
        <v>102.64</v>
      </c>
      <c r="Q23" s="188">
        <f>ROUND((VLOOKUP($B23,'Nomina Proquima'!$B$4:$AB$187,16,0)),2)</f>
        <v>13.91</v>
      </c>
      <c r="R23" s="188">
        <f>ROUND((VLOOKUP($B23,'Nomina Proquima'!$B$4:$AB$187,17,0)),2)</f>
        <v>0</v>
      </c>
      <c r="S23" s="188">
        <f>ROUND((VLOOKUP($B23,'Nomina Proquima'!$B$4:$AB$187,18,0)),2)</f>
        <v>0</v>
      </c>
      <c r="T23" s="188">
        <f>ROUND((VLOOKUP($B23,'Nomina Proquima'!$B$4:$AB$187,19,0)),2)</f>
        <v>0</v>
      </c>
      <c r="U23" s="188">
        <f>ROUND((VLOOKUP($B23,'Nomina Proquima'!$B$4:$AB$187,20,0)),2)</f>
        <v>0</v>
      </c>
      <c r="V23" s="188">
        <f>ROUND((VLOOKUP($B23,'Nomina Proquima'!$B$4:$AB$187,21,0)),2)</f>
        <v>0</v>
      </c>
      <c r="W23" s="188">
        <f>ROUND((VLOOKUP($B23,'Nomina Proquima'!$B$4:$AB$187,22,0)),2)</f>
        <v>175</v>
      </c>
      <c r="X23" s="188">
        <f>ROUND((VLOOKUP($B23,'Nomina Proquima'!$B$4:$AB$187,23,0)),2)</f>
        <v>291.55</v>
      </c>
      <c r="Y23" s="184">
        <f>ROUND((VLOOKUP($B23,'Nomina Proquima'!$B$4:$AB$189,24,0)),2)</f>
        <v>2083.4499999999998</v>
      </c>
      <c r="Z23" s="212">
        <f>VLOOKUP(B23,'Nomina Proquima'!$B$4:$AA$190,25,0)</f>
        <v>2083.4499999999998</v>
      </c>
      <c r="AA23" s="188">
        <f>ROUND((VLOOKUP($B23,'Nomina Proquima'!$B$4:$AB$187,26,0)),2)</f>
        <v>0</v>
      </c>
    </row>
    <row r="24" spans="1:27">
      <c r="A24" s="220" t="e">
        <f t="shared" si="0"/>
        <v>#REF!</v>
      </c>
      <c r="B24" s="306" t="str">
        <f>+'Nomina Proquima'!B83</f>
        <v>Linares Valdez Madelyn Stefanie</v>
      </c>
      <c r="C24" s="169">
        <v>16265050898029</v>
      </c>
      <c r="D24" s="294"/>
      <c r="E24" s="754" t="str">
        <f>+'Nomina Proquima'!B83</f>
        <v>Linares Valdez Madelyn Stefanie</v>
      </c>
      <c r="F24" s="104" t="str">
        <f>VLOOKUP(B24,distribucion!C$9:FL$331,2,0)</f>
        <v>Auxiliar de ID</v>
      </c>
      <c r="G24" s="104">
        <f>ROUND((VLOOKUP($B24,'Nomina Proquima'!$B$4:$AB$187,4,0)),2)</f>
        <v>15</v>
      </c>
      <c r="H24" s="188">
        <f>ROUND((VLOOKUP($B24,'Nomina Proquima'!$B$4:$AB$187,6,0)),2)</f>
        <v>2125</v>
      </c>
      <c r="I24" s="188">
        <f>ROUND((VLOOKUP($B24,'Nomina Proquima'!$B$4:$AB$187,7,0)),2)</f>
        <v>125</v>
      </c>
      <c r="J24" s="188">
        <f>ROUND((VLOOKUP($B24,'Nomina Proquima'!$B$4:$AB$187,9,0)),2)</f>
        <v>0</v>
      </c>
      <c r="K24" s="188">
        <f>ROUND((VLOOKUP($B24,'Nomina Proquima'!$B$4:$AB$187,10,0)),2)</f>
        <v>0</v>
      </c>
      <c r="L24" s="188">
        <f>ROUND((VLOOKUP($B24,'Nomina Proquima'!$B$4:$AB$187,11,0)),2)</f>
        <v>0</v>
      </c>
      <c r="M24" s="188">
        <f>ROUND((VLOOKUP($B24,'Nomina Proquima'!$B$4:$AB$187,12,0)),2)</f>
        <v>0</v>
      </c>
      <c r="N24" s="188">
        <f>ROUND((VLOOKUP($B24,'Nomina Proquima'!$B$4:$AB$187,13,0)),2)</f>
        <v>0</v>
      </c>
      <c r="O24" s="188">
        <f>ROUND((VLOOKUP($B24,'Nomina Proquima'!$B$4:$AB$187,14,0)),2)</f>
        <v>2250</v>
      </c>
      <c r="P24" s="188">
        <f>ROUND((VLOOKUP($B24,'Nomina Proquima'!$B$4:$AB$187,15,0)),2)</f>
        <v>102.64</v>
      </c>
      <c r="Q24" s="188">
        <f>ROUND((VLOOKUP($B24,'Nomina Proquima'!$B$4:$AB$187,16,0)),2)</f>
        <v>8.23</v>
      </c>
      <c r="R24" s="188">
        <f>ROUND((VLOOKUP($B24,'Nomina Proquima'!$B$4:$AB$187,17,0)),2)</f>
        <v>0</v>
      </c>
      <c r="S24" s="188">
        <f>ROUND((VLOOKUP($B24,'Nomina Proquima'!$B$4:$AB$187,18,0)),2)</f>
        <v>0</v>
      </c>
      <c r="T24" s="188">
        <f>ROUND((VLOOKUP($B24,'Nomina Proquima'!$B$4:$AB$187,19,0)),2)</f>
        <v>0</v>
      </c>
      <c r="U24" s="188">
        <f>ROUND((VLOOKUP($B24,'Nomina Proquima'!$B$4:$AB$187,20,0)),2)</f>
        <v>0</v>
      </c>
      <c r="V24" s="188">
        <f>ROUND((VLOOKUP($B24,'Nomina Proquima'!$B$4:$AB$187,21,0)),2)</f>
        <v>0</v>
      </c>
      <c r="W24" s="188">
        <f>ROUND((VLOOKUP($B24,'Nomina Proquima'!$B$4:$AB$187,22,0)),2)</f>
        <v>0</v>
      </c>
      <c r="X24" s="188">
        <f>ROUND((VLOOKUP($B24,'Nomina Proquima'!$B$4:$AB$187,23,0)),2)</f>
        <v>110.87</v>
      </c>
      <c r="Y24" s="184">
        <f>ROUND((VLOOKUP($B24,'Nomina Proquima'!$B$4:$AB$189,24,0)),2)</f>
        <v>2139.13</v>
      </c>
      <c r="Z24" s="212">
        <f>VLOOKUP(B24,'Nomina Proquima'!$B$4:$AA$190,25,0)</f>
        <v>2139.13</v>
      </c>
      <c r="AA24" s="188">
        <f>ROUND((VLOOKUP($B24,'Nomina Proquima'!$B$4:$AB$187,26,0)),2)</f>
        <v>0</v>
      </c>
    </row>
    <row r="25" spans="1:27">
      <c r="A25" s="220" t="e">
        <f t="shared" si="0"/>
        <v>#REF!</v>
      </c>
      <c r="B25" s="306" t="str">
        <f>+'Nomina Proquima'!B98</f>
        <v>Vicente Gonzalez Kevin Eliu</v>
      </c>
      <c r="C25" s="169">
        <v>16265050898037</v>
      </c>
      <c r="D25" s="294"/>
      <c r="E25" s="754" t="str">
        <f>+'Nomina Proquima'!B98</f>
        <v>Vicente Gonzalez Kevin Eliu</v>
      </c>
      <c r="F25" s="104" t="str">
        <f>VLOOKUP(B25,distribucion!C$9:FL$331,2,0)</f>
        <v>Operario</v>
      </c>
      <c r="G25" s="104">
        <f>ROUND((VLOOKUP($B25,'Nomina Proquima'!$B$4:$AB$187,4,0)),2)</f>
        <v>15</v>
      </c>
      <c r="H25" s="188">
        <f>ROUND((VLOOKUP($B25,'Nomina Proquima'!$B$4:$AB$187,6,0)),2)</f>
        <v>2001.14</v>
      </c>
      <c r="I25" s="188">
        <f>ROUND((VLOOKUP($B25,'Nomina Proquima'!$B$4:$AB$187,7,0)),2)</f>
        <v>125</v>
      </c>
      <c r="J25" s="188">
        <f>ROUND((VLOOKUP($B25,'Nomina Proquima'!$B$4:$AB$187,9,0)),2)</f>
        <v>0</v>
      </c>
      <c r="K25" s="188">
        <f>ROUND((VLOOKUP($B25,'Nomina Proquima'!$B$4:$AB$187,10,0)),2)</f>
        <v>0</v>
      </c>
      <c r="L25" s="188">
        <f>ROUND((VLOOKUP($B25,'Nomina Proquima'!$B$4:$AB$187,11,0)),2)</f>
        <v>0</v>
      </c>
      <c r="M25" s="188">
        <f>ROUND((VLOOKUP($B25,'Nomina Proquima'!$B$4:$AB$187,12,0)),2)</f>
        <v>0</v>
      </c>
      <c r="N25" s="188">
        <f>ROUND((VLOOKUP($B25,'Nomina Proquima'!$B$4:$AB$187,13,0)),2)</f>
        <v>0</v>
      </c>
      <c r="O25" s="188">
        <f>ROUND((VLOOKUP($B25,'Nomina Proquima'!$B$4:$AB$187,14,0)),2)</f>
        <v>2126.14</v>
      </c>
      <c r="P25" s="188">
        <f>ROUND((VLOOKUP($B25,'Nomina Proquima'!$B$4:$AB$187,15,0)),2)</f>
        <v>96.66</v>
      </c>
      <c r="Q25" s="188">
        <f>ROUND((VLOOKUP($B25,'Nomina Proquima'!$B$4:$AB$187,16,0)),2)</f>
        <v>6.89</v>
      </c>
      <c r="R25" s="188">
        <f>ROUND((VLOOKUP($B25,'Nomina Proquima'!$B$4:$AB$187,17,0)),2)</f>
        <v>0</v>
      </c>
      <c r="S25" s="188">
        <f>ROUND((VLOOKUP($B25,'Nomina Proquima'!$B$4:$AB$187,18,0)),2)</f>
        <v>0</v>
      </c>
      <c r="T25" s="188">
        <f>ROUND((VLOOKUP($B25,'Nomina Proquima'!$B$4:$AB$187,19,0)),2)</f>
        <v>0</v>
      </c>
      <c r="U25" s="188">
        <f>ROUND((VLOOKUP($B25,'Nomina Proquima'!$B$4:$AB$187,20,0)),2)</f>
        <v>0</v>
      </c>
      <c r="V25" s="188">
        <f>ROUND((VLOOKUP($B25,'Nomina Proquima'!$B$4:$AB$187,21,0)),2)</f>
        <v>0</v>
      </c>
      <c r="W25" s="188">
        <f>ROUND((VLOOKUP($B25,'Nomina Proquima'!$B$4:$AB$187,22,0)),2)</f>
        <v>0</v>
      </c>
      <c r="X25" s="188">
        <f>ROUND((VLOOKUP($B25,'Nomina Proquima'!$B$4:$AB$187,23,0)),2)</f>
        <v>103.55</v>
      </c>
      <c r="Y25" s="184">
        <f>ROUND((VLOOKUP($B25,'Nomina Proquima'!$B$4:$AB$189,24,0)),2)</f>
        <v>2022.59</v>
      </c>
      <c r="Z25" s="212">
        <f>VLOOKUP(B25,'Nomina Proquima'!$B$4:$AA$190,25,0)</f>
        <v>2022.5900000000004</v>
      </c>
      <c r="AA25" s="188">
        <f>ROUND((VLOOKUP($B25,'Nomina Proquima'!$B$4:$AB$187,26,0)),2)</f>
        <v>0</v>
      </c>
    </row>
    <row r="26" spans="1:27">
      <c r="A26" s="220" t="e">
        <f t="shared" si="0"/>
        <v>#REF!</v>
      </c>
      <c r="B26" s="306" t="str">
        <f>+'Nomina Proquima'!B61</f>
        <v>Flores Garcia Andres David</v>
      </c>
      <c r="C26" s="169">
        <v>16265050898045</v>
      </c>
      <c r="D26" s="294"/>
      <c r="E26" s="754" t="str">
        <f>+'Nomina Proquima'!B61</f>
        <v>Flores Garcia Andres David</v>
      </c>
      <c r="F26" s="104" t="str">
        <f>VLOOKUP(B26,distribucion!C$9:FL$331,2,0)</f>
        <v>Jefe Administrativo Comercial</v>
      </c>
      <c r="G26" s="104">
        <f>ROUND((VLOOKUP($B26,'Nomina Proquima'!$B$4:$AB$187,4,0)),2)</f>
        <v>15</v>
      </c>
      <c r="H26" s="188">
        <f>ROUND((VLOOKUP($B26,'Nomina Proquima'!$B$4:$AB$187,6,0)),2)</f>
        <v>4500</v>
      </c>
      <c r="I26" s="188">
        <f>ROUND((VLOOKUP($B26,'Nomina Proquima'!$B$4:$AB$187,7,0)),2)</f>
        <v>4460.45</v>
      </c>
      <c r="J26" s="188">
        <f>ROUND((VLOOKUP($B26,'Nomina Proquima'!$B$4:$AB$187,9,0)),2)</f>
        <v>0</v>
      </c>
      <c r="K26" s="188">
        <f>ROUND((VLOOKUP($B26,'Nomina Proquima'!$B$4:$AB$187,10,0)),2)</f>
        <v>0</v>
      </c>
      <c r="L26" s="188">
        <f>ROUND((VLOOKUP($B26,'Nomina Proquima'!$B$4:$AB$187,11,0)),2)</f>
        <v>0</v>
      </c>
      <c r="M26" s="188">
        <f>ROUND((VLOOKUP($B26,'Nomina Proquima'!$B$4:$AB$187,12,0)),2)</f>
        <v>0</v>
      </c>
      <c r="N26" s="188">
        <f>ROUND((VLOOKUP($B26,'Nomina Proquima'!$B$4:$AB$187,13,0)),2)</f>
        <v>0</v>
      </c>
      <c r="O26" s="188">
        <f>ROUND((VLOOKUP($B26,'Nomina Proquima'!$B$4:$AB$187,14,0)),2)</f>
        <v>8960.4500000000007</v>
      </c>
      <c r="P26" s="188">
        <f>ROUND((VLOOKUP($B26,'Nomina Proquima'!$B$4:$AB$187,15,0)),2)</f>
        <v>217.35</v>
      </c>
      <c r="Q26" s="188">
        <f>ROUND((VLOOKUP($B26,'Nomina Proquima'!$B$4:$AB$187,16,0)),2)</f>
        <v>167.9</v>
      </c>
      <c r="R26" s="188">
        <f>ROUND((VLOOKUP($B26,'Nomina Proquima'!$B$4:$AB$187,17,0)),2)</f>
        <v>0</v>
      </c>
      <c r="S26" s="188">
        <f>ROUND((VLOOKUP($B26,'Nomina Proquima'!$B$4:$AB$187,18,0)),2)</f>
        <v>0</v>
      </c>
      <c r="T26" s="188">
        <f>ROUND((VLOOKUP($B26,'Nomina Proquima'!$B$4:$AB$187,19,0)),2)</f>
        <v>0</v>
      </c>
      <c r="U26" s="188">
        <f>ROUND((VLOOKUP($B26,'Nomina Proquima'!$B$4:$AB$187,20,0)),2)</f>
        <v>0</v>
      </c>
      <c r="V26" s="188">
        <f>ROUND((VLOOKUP($B26,'Nomina Proquima'!$B$4:$AB$187,21,0)),2)</f>
        <v>57</v>
      </c>
      <c r="W26" s="188">
        <f>ROUND((VLOOKUP($B26,'Nomina Proquima'!$B$4:$AB$187,22,0)),2)</f>
        <v>175</v>
      </c>
      <c r="X26" s="188">
        <f>ROUND((VLOOKUP($B26,'Nomina Proquima'!$B$4:$AB$187,23,0)),2)</f>
        <v>617.25</v>
      </c>
      <c r="Y26" s="184">
        <f>ROUND((VLOOKUP($B26,'Nomina Proquima'!$B$4:$AB$189,24,0)),2)</f>
        <v>8343.2000000000007</v>
      </c>
      <c r="Z26" s="212">
        <f>VLOOKUP(B26,'Nomina Proquima'!$B$4:$AA$190,25,0)</f>
        <v>8343.2000000000007</v>
      </c>
      <c r="AA26" s="188">
        <f>ROUND((VLOOKUP($B26,'Nomina Proquima'!$B$4:$AB$187,26,0)),2)</f>
        <v>0</v>
      </c>
    </row>
    <row r="27" spans="1:27">
      <c r="A27" s="220" t="e">
        <f t="shared" si="0"/>
        <v>#REF!</v>
      </c>
      <c r="B27" s="306" t="str">
        <f>+'Nomina Proquima'!B19</f>
        <v>Equila Mejia Elsa Elena</v>
      </c>
      <c r="C27" s="169">
        <v>16265050774922</v>
      </c>
      <c r="D27" s="294"/>
      <c r="E27" s="754" t="str">
        <f>+'Nomina Proquima'!B19</f>
        <v>Equila Mejia Elsa Elena</v>
      </c>
      <c r="F27" s="104" t="str">
        <f>VLOOKUP(B27,distribucion!C$9:FL$331,2,0)</f>
        <v>Conserje</v>
      </c>
      <c r="G27" s="104">
        <f>ROUND((VLOOKUP($B27,'Nomina Proquima'!$B$4:$AB$187,4,0)),2)</f>
        <v>15</v>
      </c>
      <c r="H27" s="188">
        <f>ROUND((VLOOKUP($B27,'Nomina Proquima'!$B$4:$AB$187,6,0)),2)</f>
        <v>2001.14</v>
      </c>
      <c r="I27" s="188">
        <f>ROUND((VLOOKUP($B27,'Nomina Proquima'!$B$4:$AB$187,7,0)),2)</f>
        <v>266.81</v>
      </c>
      <c r="J27" s="188">
        <f>ROUND((VLOOKUP($B27,'Nomina Proquima'!$B$4:$AB$187,9,0)),2)</f>
        <v>0</v>
      </c>
      <c r="K27" s="188">
        <f>ROUND((VLOOKUP($B27,'Nomina Proquima'!$B$4:$AB$187,10,0)),2)</f>
        <v>0</v>
      </c>
      <c r="L27" s="188">
        <f>ROUND((VLOOKUP($B27,'Nomina Proquima'!$B$4:$AB$187,11,0)),2)</f>
        <v>0</v>
      </c>
      <c r="M27" s="188">
        <f>ROUND((VLOOKUP($B27,'Nomina Proquima'!$B$4:$AB$187,12,0)),2)</f>
        <v>0</v>
      </c>
      <c r="N27" s="188">
        <f>ROUND((VLOOKUP($B27,'Nomina Proquima'!$B$4:$AB$187,13,0)),2)</f>
        <v>0</v>
      </c>
      <c r="O27" s="188">
        <f>ROUND((VLOOKUP($B27,'Nomina Proquima'!$B$4:$AB$187,14,0)),2)</f>
        <v>2267.9499999999998</v>
      </c>
      <c r="P27" s="188">
        <f>ROUND((VLOOKUP($B27,'Nomina Proquima'!$B$4:$AB$187,15,0)),2)</f>
        <v>96.66</v>
      </c>
      <c r="Q27" s="188">
        <f>ROUND((VLOOKUP($B27,'Nomina Proquima'!$B$4:$AB$187,16,0)),2)</f>
        <v>8.57</v>
      </c>
      <c r="R27" s="188">
        <f>ROUND((VLOOKUP($B27,'Nomina Proquima'!$B$4:$AB$187,17,0)),2)</f>
        <v>0</v>
      </c>
      <c r="S27" s="188">
        <f>ROUND((VLOOKUP($B27,'Nomina Proquima'!$B$4:$AB$187,18,0)),2)</f>
        <v>0</v>
      </c>
      <c r="T27" s="188">
        <f>ROUND((VLOOKUP($B27,'Nomina Proquima'!$B$4:$AB$187,19,0)),2)</f>
        <v>0</v>
      </c>
      <c r="U27" s="188">
        <f>ROUND((VLOOKUP($B27,'Nomina Proquima'!$B$4:$AB$187,20,0)),2)</f>
        <v>0</v>
      </c>
      <c r="V27" s="188">
        <f>ROUND((VLOOKUP($B27,'Nomina Proquima'!$B$4:$AB$187,21,0)),2)</f>
        <v>0</v>
      </c>
      <c r="W27" s="188">
        <f>ROUND((VLOOKUP($B27,'Nomina Proquima'!$B$4:$AB$187,22,0)),2)</f>
        <v>0</v>
      </c>
      <c r="X27" s="188">
        <f>ROUND((VLOOKUP($B27,'Nomina Proquima'!$B$4:$AB$187,23,0)),2)</f>
        <v>105.23</v>
      </c>
      <c r="Y27" s="184">
        <f>ROUND((VLOOKUP($B27,'Nomina Proquima'!$B$4:$AB$189,24,0)),2)</f>
        <v>2162.7199999999998</v>
      </c>
      <c r="Z27" s="212">
        <f>VLOOKUP(B27,'Nomina Proquima'!$B$4:$AA$190,25,0)</f>
        <v>2162.7200000000003</v>
      </c>
      <c r="AA27" s="188">
        <f>ROUND((VLOOKUP($B27,'Nomina Proquima'!$B$4:$AB$187,26,0)),2)</f>
        <v>0</v>
      </c>
    </row>
    <row r="28" spans="1:27">
      <c r="A28" s="220" t="e">
        <f t="shared" si="0"/>
        <v>#REF!</v>
      </c>
      <c r="B28" s="306" t="str">
        <f>+'Nomina Proquima'!B31</f>
        <v>Gaitan Hernandez Luis Daniel</v>
      </c>
      <c r="C28" s="169">
        <v>16265050898053</v>
      </c>
      <c r="D28" s="294"/>
      <c r="E28" s="754" t="str">
        <f>+'Nomina Proquima'!B31</f>
        <v>Gaitan Hernandez Luis Daniel</v>
      </c>
      <c r="F28" s="104" t="str">
        <f>VLOOKUP(B28,distribucion!C$9:FL$331,2,0)</f>
        <v>Piloto</v>
      </c>
      <c r="G28" s="104">
        <f>ROUND((VLOOKUP($B28,'Nomina Proquima'!$B$4:$AB$187,4,0)),2)</f>
        <v>15</v>
      </c>
      <c r="H28" s="188">
        <f>ROUND((VLOOKUP($B28,'Nomina Proquima'!$B$4:$AB$187,6,0)),2)</f>
        <v>3000</v>
      </c>
      <c r="I28" s="188">
        <f>ROUND((VLOOKUP($B28,'Nomina Proquima'!$B$4:$AB$187,7,0)),2)</f>
        <v>750</v>
      </c>
      <c r="J28" s="188">
        <f>ROUND((VLOOKUP($B28,'Nomina Proquima'!$B$4:$AB$187,9,0)),2)</f>
        <v>0</v>
      </c>
      <c r="K28" s="188">
        <f>ROUND((VLOOKUP($B28,'Nomina Proquima'!$B$4:$AB$187,10,0)),2)</f>
        <v>0</v>
      </c>
      <c r="L28" s="188">
        <f>ROUND((VLOOKUP($B28,'Nomina Proquima'!$B$4:$AB$187,11,0)),2)</f>
        <v>0</v>
      </c>
      <c r="M28" s="188">
        <f>ROUND((VLOOKUP($B28,'Nomina Proquima'!$B$4:$AB$187,12,0)),2)</f>
        <v>0</v>
      </c>
      <c r="N28" s="188">
        <f>ROUND((VLOOKUP($B28,'Nomina Proquima'!$B$4:$AB$187,13,0)),2)</f>
        <v>0</v>
      </c>
      <c r="O28" s="188">
        <f>ROUND((VLOOKUP($B28,'Nomina Proquima'!$B$4:$AB$187,14,0)),2)</f>
        <v>3750</v>
      </c>
      <c r="P28" s="188">
        <f>ROUND((VLOOKUP($B28,'Nomina Proquima'!$B$4:$AB$187,15,0)),2)</f>
        <v>144.9</v>
      </c>
      <c r="Q28" s="188">
        <f>ROUND((VLOOKUP($B28,'Nomina Proquima'!$B$4:$AB$187,16,0)),2)</f>
        <v>80.260000000000005</v>
      </c>
      <c r="R28" s="188">
        <f>ROUND((VLOOKUP($B28,'Nomina Proquima'!$B$4:$AB$187,17,0)),2)</f>
        <v>0</v>
      </c>
      <c r="S28" s="188">
        <f>ROUND((VLOOKUP($B28,'Nomina Proquima'!$B$4:$AB$187,18,0)),2)</f>
        <v>0</v>
      </c>
      <c r="T28" s="188">
        <f>ROUND((VLOOKUP($B28,'Nomina Proquima'!$B$4:$AB$187,19,0)),2)</f>
        <v>0</v>
      </c>
      <c r="U28" s="188">
        <f>ROUND((VLOOKUP($B28,'Nomina Proquima'!$B$4:$AB$187,20,0)),2)</f>
        <v>0</v>
      </c>
      <c r="V28" s="188">
        <f>ROUND((VLOOKUP($B28,'Nomina Proquima'!$B$4:$AB$187,21,0)),2)</f>
        <v>0</v>
      </c>
      <c r="W28" s="188">
        <f>ROUND((VLOOKUP($B28,'Nomina Proquima'!$B$4:$AB$187,22,0)),2)</f>
        <v>0</v>
      </c>
      <c r="X28" s="188">
        <f>ROUND((VLOOKUP($B28,'Nomina Proquima'!$B$4:$AB$187,23,0)),2)</f>
        <v>225.16</v>
      </c>
      <c r="Y28" s="184">
        <f>ROUND((VLOOKUP($B28,'Nomina Proquima'!$B$4:$AB$189,24,0)),2)</f>
        <v>3524.84</v>
      </c>
      <c r="Z28" s="212">
        <f>VLOOKUP(B28,'Nomina Proquima'!$B$4:$AA$190,25,0)</f>
        <v>3524.84</v>
      </c>
      <c r="AA28" s="188">
        <f>ROUND((VLOOKUP($B28,'Nomina Proquima'!$B$4:$AB$187,26,0)),2)</f>
        <v>0</v>
      </c>
    </row>
    <row r="29" spans="1:27">
      <c r="A29" s="220" t="e">
        <f t="shared" si="0"/>
        <v>#REF!</v>
      </c>
      <c r="B29" s="306" t="str">
        <f>+'Nomina Proquima'!B47</f>
        <v>Lago Martinez Jhonatan Josue</v>
      </c>
      <c r="C29" s="169">
        <v>16265050898061</v>
      </c>
      <c r="D29" s="294"/>
      <c r="E29" s="754" t="str">
        <f>+'Nomina Proquima'!B47</f>
        <v>Lago Martinez Jhonatan Josue</v>
      </c>
      <c r="F29" s="104" t="str">
        <f>VLOOKUP(B29,distribucion!C$9:FL$331,2,0)</f>
        <v>Contador Jr</v>
      </c>
      <c r="G29" s="104">
        <f>ROUND((VLOOKUP($B29,'Nomina Proquima'!$B$4:$AB$187,4,0)),2)</f>
        <v>15</v>
      </c>
      <c r="H29" s="188">
        <f>ROUND((VLOOKUP($B29,'Nomina Proquima'!$B$4:$AB$187,6,0)),2)</f>
        <v>2425</v>
      </c>
      <c r="I29" s="188">
        <f>ROUND((VLOOKUP($B29,'Nomina Proquima'!$B$4:$AB$187,7,0)),2)</f>
        <v>450</v>
      </c>
      <c r="J29" s="188">
        <f>ROUND((VLOOKUP($B29,'Nomina Proquima'!$B$4:$AB$187,9,0)),2)</f>
        <v>0</v>
      </c>
      <c r="K29" s="188">
        <f>ROUND((VLOOKUP($B29,'Nomina Proquima'!$B$4:$AB$187,10,0)),2)</f>
        <v>0</v>
      </c>
      <c r="L29" s="188">
        <f>ROUND((VLOOKUP($B29,'Nomina Proquima'!$B$4:$AB$187,11,0)),2)</f>
        <v>0</v>
      </c>
      <c r="M29" s="188">
        <f>ROUND((VLOOKUP($B29,'Nomina Proquima'!$B$4:$AB$187,12,0)),2)</f>
        <v>0</v>
      </c>
      <c r="N29" s="188">
        <f>ROUND((VLOOKUP($B29,'Nomina Proquima'!$B$4:$AB$187,13,0)),2)</f>
        <v>0</v>
      </c>
      <c r="O29" s="188">
        <f>ROUND((VLOOKUP($B29,'Nomina Proquima'!$B$4:$AB$187,14,0)),2)</f>
        <v>2875</v>
      </c>
      <c r="P29" s="188">
        <f>ROUND((VLOOKUP($B29,'Nomina Proquima'!$B$4:$AB$187,15,0)),2)</f>
        <v>117.13</v>
      </c>
      <c r="Q29" s="188">
        <f>ROUND((VLOOKUP($B29,'Nomina Proquima'!$B$4:$AB$187,16,0)),2)</f>
        <v>49.82</v>
      </c>
      <c r="R29" s="188">
        <f>ROUND((VLOOKUP($B29,'Nomina Proquima'!$B$4:$AB$187,17,0)),2)</f>
        <v>0</v>
      </c>
      <c r="S29" s="188">
        <f>ROUND((VLOOKUP($B29,'Nomina Proquima'!$B$4:$AB$187,18,0)),2)</f>
        <v>0</v>
      </c>
      <c r="T29" s="188">
        <f>ROUND((VLOOKUP($B29,'Nomina Proquima'!$B$4:$AB$187,19,0)),2)</f>
        <v>0</v>
      </c>
      <c r="U29" s="188">
        <f>ROUND((VLOOKUP($B29,'Nomina Proquima'!$B$4:$AB$187,20,0)),2)</f>
        <v>0</v>
      </c>
      <c r="V29" s="188">
        <f>ROUND((VLOOKUP($B29,'Nomina Proquima'!$B$4:$AB$187,21,0)),2)</f>
        <v>0</v>
      </c>
      <c r="W29" s="188">
        <f>ROUND((VLOOKUP($B29,'Nomina Proquima'!$B$4:$AB$187,22,0)),2)</f>
        <v>0</v>
      </c>
      <c r="X29" s="188">
        <f>ROUND((VLOOKUP($B29,'Nomina Proquima'!$B$4:$AB$187,23,0)),2)</f>
        <v>166.95</v>
      </c>
      <c r="Y29" s="184">
        <f>ROUND((VLOOKUP($B29,'Nomina Proquima'!$B$4:$AB$189,24,0)),2)</f>
        <v>2708.05</v>
      </c>
      <c r="Z29" s="212">
        <f>VLOOKUP(B29,'Nomina Proquima'!$B$4:$AA$190,25,0)</f>
        <v>2708.05</v>
      </c>
      <c r="AA29" s="188">
        <f>ROUND((VLOOKUP($B29,'Nomina Proquima'!$B$4:$AB$187,26,0)),2)</f>
        <v>0</v>
      </c>
    </row>
    <row r="30" spans="1:27">
      <c r="A30" s="220" t="e">
        <f>+#REF!+1</f>
        <v>#REF!</v>
      </c>
      <c r="B30" s="306" t="str">
        <f>+'Nomina Proquima'!B90</f>
        <v>Cisneros Gonzales  Esvin Antonio</v>
      </c>
      <c r="C30" s="169">
        <v>16355050194229</v>
      </c>
      <c r="D30" s="294"/>
      <c r="E30" s="754" t="str">
        <f>+'Nomina Proquima'!B90</f>
        <v>Cisneros Gonzales  Esvin Antonio</v>
      </c>
      <c r="F30" s="104" t="str">
        <f>VLOOKUP(B30,distribucion!C$9:FL$331,2,0)</f>
        <v>Jefe de Produccion Proquima</v>
      </c>
      <c r="G30" s="104">
        <f>ROUND((VLOOKUP($B30,'Nomina Proquima'!$B$4:$AB$187,4,0)),2)</f>
        <v>15</v>
      </c>
      <c r="H30" s="188">
        <f>ROUND((VLOOKUP($B30,'Nomina Proquima'!$B$4:$AB$187,6,0)),2)</f>
        <v>4250</v>
      </c>
      <c r="I30" s="188">
        <f>ROUND((VLOOKUP($B30,'Nomina Proquima'!$B$4:$AB$187,7,0)),2)</f>
        <v>4500</v>
      </c>
      <c r="J30" s="188">
        <f>ROUND((VLOOKUP($B30,'Nomina Proquima'!$B$4:$AB$187,9,0)),2)</f>
        <v>0</v>
      </c>
      <c r="K30" s="188">
        <f>ROUND((VLOOKUP($B30,'Nomina Proquima'!$B$4:$AB$187,10,0)),2)</f>
        <v>0</v>
      </c>
      <c r="L30" s="188">
        <f>ROUND((VLOOKUP($B30,'Nomina Proquima'!$B$4:$AB$187,11,0)),2)</f>
        <v>0</v>
      </c>
      <c r="M30" s="188">
        <f>ROUND((VLOOKUP($B30,'Nomina Proquima'!$B$4:$AB$187,12,0)),2)</f>
        <v>0</v>
      </c>
      <c r="N30" s="188">
        <f>ROUND((VLOOKUP($B30,'Nomina Proquima'!$B$4:$AB$187,13,0)),2)</f>
        <v>0</v>
      </c>
      <c r="O30" s="188">
        <f>ROUND((VLOOKUP($B30,'Nomina Proquima'!$B$4:$AB$187,14,0)),2)</f>
        <v>8750</v>
      </c>
      <c r="P30" s="188">
        <f>ROUND((VLOOKUP($B30,'Nomina Proquima'!$B$4:$AB$187,15,0)),2)</f>
        <v>205.28</v>
      </c>
      <c r="Q30" s="188">
        <f>ROUND((VLOOKUP($B30,'Nomina Proquima'!$B$4:$AB$187,16,0)),2)</f>
        <v>259.45</v>
      </c>
      <c r="R30" s="188">
        <f>ROUND((VLOOKUP($B30,'Nomina Proquima'!$B$4:$AB$187,17,0)),2)</f>
        <v>1484.07</v>
      </c>
      <c r="S30" s="188">
        <f>ROUND((VLOOKUP($B30,'Nomina Proquima'!$B$4:$AB$187,18,0)),2)</f>
        <v>0</v>
      </c>
      <c r="T30" s="188">
        <f>ROUND((VLOOKUP($B30,'Nomina Proquima'!$B$4:$AB$187,19,0)),2)</f>
        <v>0</v>
      </c>
      <c r="U30" s="188">
        <f>ROUND((VLOOKUP($B30,'Nomina Proquima'!$B$4:$AB$187,20,0)),2)</f>
        <v>0</v>
      </c>
      <c r="V30" s="188">
        <f>ROUND((VLOOKUP($B30,'Nomina Proquima'!$B$4:$AB$187,21,0)),2)</f>
        <v>190</v>
      </c>
      <c r="W30" s="188">
        <f>ROUND((VLOOKUP($B30,'Nomina Proquima'!$B$4:$AB$187,22,0)),2)</f>
        <v>0</v>
      </c>
      <c r="X30" s="188">
        <f>ROUND((VLOOKUP($B30,'Nomina Proquima'!$B$4:$AB$187,23,0)),2)</f>
        <v>2138.8000000000002</v>
      </c>
      <c r="Y30" s="184">
        <f>ROUND((VLOOKUP($B30,'Nomina Proquima'!$B$4:$AB$189,24,0)),2)</f>
        <v>6611.2</v>
      </c>
      <c r="Z30" s="212">
        <f>VLOOKUP(B30,'Nomina Proquima'!$B$4:$AA$190,25,0)</f>
        <v>6611.2</v>
      </c>
      <c r="AA30" s="188">
        <f>ROUND((VLOOKUP($B30,'Nomina Proquima'!$B$4:$AB$187,26,0)),2)</f>
        <v>0</v>
      </c>
    </row>
    <row r="31" spans="1:27">
      <c r="A31" s="220" t="e">
        <f t="shared" si="0"/>
        <v>#REF!</v>
      </c>
      <c r="B31" s="306" t="str">
        <f>+'Nomina Proquima'!B82</f>
        <v>Echeverria Juarez Jose Rodrigo</v>
      </c>
      <c r="C31" s="169">
        <v>16265050932091</v>
      </c>
      <c r="D31" s="294"/>
      <c r="E31" s="754" t="str">
        <f>+'Nomina Proquima'!B82</f>
        <v>Echeverria Juarez Jose Rodrigo</v>
      </c>
      <c r="F31" s="104" t="str">
        <f>VLOOKUP(B31,distribucion!C$9:FL$331,2,0)</f>
        <v>Asistente de Id</v>
      </c>
      <c r="G31" s="104">
        <f>ROUND((VLOOKUP($B31,'Nomina Proquima'!$B$4:$AB$187,4,0)),2)</f>
        <v>15</v>
      </c>
      <c r="H31" s="188">
        <f>ROUND((VLOOKUP($B31,'Nomina Proquima'!$B$4:$AB$187,6,0)),2)</f>
        <v>2500</v>
      </c>
      <c r="I31" s="188">
        <f>ROUND((VLOOKUP($B31,'Nomina Proquima'!$B$4:$AB$187,7,0)),2)</f>
        <v>750</v>
      </c>
      <c r="J31" s="188">
        <f>ROUND((VLOOKUP($B31,'Nomina Proquima'!$B$4:$AB$187,9,0)),2)</f>
        <v>0</v>
      </c>
      <c r="K31" s="188">
        <f>ROUND((VLOOKUP($B31,'Nomina Proquima'!$B$4:$AB$187,10,0)),2)</f>
        <v>0</v>
      </c>
      <c r="L31" s="188">
        <f>ROUND((VLOOKUP($B31,'Nomina Proquima'!$B$4:$AB$187,11,0)),2)</f>
        <v>0</v>
      </c>
      <c r="M31" s="188">
        <f>ROUND((VLOOKUP($B31,'Nomina Proquima'!$B$4:$AB$187,12,0)),2)</f>
        <v>0</v>
      </c>
      <c r="N31" s="188">
        <f>ROUND((VLOOKUP($B31,'Nomina Proquima'!$B$4:$AB$187,13,0)),2)</f>
        <v>0</v>
      </c>
      <c r="O31" s="188">
        <f>ROUND((VLOOKUP($B31,'Nomina Proquima'!$B$4:$AB$187,14,0)),2)</f>
        <v>3250</v>
      </c>
      <c r="P31" s="188">
        <f>ROUND((VLOOKUP($B31,'Nomina Proquima'!$B$4:$AB$187,15,0)),2)</f>
        <v>120.75</v>
      </c>
      <c r="Q31" s="188">
        <f>ROUND((VLOOKUP($B31,'Nomina Proquima'!$B$4:$AB$187,16,0)),2)</f>
        <v>56.46</v>
      </c>
      <c r="R31" s="188">
        <f>ROUND((VLOOKUP($B31,'Nomina Proquima'!$B$4:$AB$187,17,0)),2)</f>
        <v>0</v>
      </c>
      <c r="S31" s="188">
        <f>ROUND((VLOOKUP($B31,'Nomina Proquima'!$B$4:$AB$187,18,0)),2)</f>
        <v>0</v>
      </c>
      <c r="T31" s="188">
        <f>ROUND((VLOOKUP($B31,'Nomina Proquima'!$B$4:$AB$187,19,0)),2)</f>
        <v>0</v>
      </c>
      <c r="U31" s="188">
        <f>ROUND((VLOOKUP($B31,'Nomina Proquima'!$B$4:$AB$187,20,0)),2)</f>
        <v>0</v>
      </c>
      <c r="V31" s="188">
        <f>ROUND((VLOOKUP($B31,'Nomina Proquima'!$B$4:$AB$187,21,0)),2)</f>
        <v>0</v>
      </c>
      <c r="W31" s="188">
        <f>ROUND((VLOOKUP($B31,'Nomina Proquima'!$B$4:$AB$187,22,0)),2)</f>
        <v>175</v>
      </c>
      <c r="X31" s="188">
        <f>ROUND((VLOOKUP($B31,'Nomina Proquima'!$B$4:$AB$187,23,0)),2)</f>
        <v>352.21</v>
      </c>
      <c r="Y31" s="184">
        <f>ROUND((VLOOKUP($B31,'Nomina Proquima'!$B$4:$AB$189,24,0)),2)</f>
        <v>2897.79</v>
      </c>
      <c r="Z31" s="212">
        <f>VLOOKUP(B31,'Nomina Proquima'!$B$4:$AA$190,25,0)</f>
        <v>2897.79</v>
      </c>
      <c r="AA31" s="188">
        <f>ROUND((VLOOKUP($B31,'Nomina Proquima'!$B$4:$AB$187,26,0)),2)</f>
        <v>0</v>
      </c>
    </row>
    <row r="32" spans="1:27">
      <c r="A32" s="220" t="e">
        <f t="shared" si="0"/>
        <v>#REF!</v>
      </c>
      <c r="B32" s="306" t="str">
        <f>+distribucion!C267</f>
        <v>Morales Victor Hugo</v>
      </c>
      <c r="C32" s="169">
        <v>16265050936118</v>
      </c>
      <c r="D32" s="294"/>
      <c r="E32" s="754" t="str">
        <f>+'Nomina Proquima'!B137</f>
        <v>Morales Victor Hugo</v>
      </c>
      <c r="F32" s="104" t="str">
        <f>VLOOKUP(B32,distribucion!C$9:FL$331,2,0)</f>
        <v>Aux de Piloto</v>
      </c>
      <c r="G32" s="104">
        <f>ROUND((VLOOKUP($B32,'Nomina Proquima'!$B$4:$AB$187,4,0)),2)</f>
        <v>15</v>
      </c>
      <c r="H32" s="188">
        <f>ROUND((VLOOKUP($B32,'Nomina Proquima'!$B$4:$AB$187,6,0)),2)</f>
        <v>2001.14</v>
      </c>
      <c r="I32" s="188">
        <f>ROUND((VLOOKUP($B32,'Nomina Proquima'!$B$4:$AB$187,7,0)),2)</f>
        <v>375</v>
      </c>
      <c r="J32" s="188">
        <f>ROUND((VLOOKUP($B32,'Nomina Proquima'!$B$4:$AB$187,9,0)),2)</f>
        <v>0</v>
      </c>
      <c r="K32" s="188">
        <f>ROUND((VLOOKUP($B32,'Nomina Proquima'!$B$4:$AB$187,10,0)),2)</f>
        <v>0</v>
      </c>
      <c r="L32" s="188">
        <f>ROUND((VLOOKUP($B32,'Nomina Proquima'!$B$4:$AB$187,11,0)),2)</f>
        <v>0</v>
      </c>
      <c r="M32" s="188">
        <f>ROUND((VLOOKUP($B32,'Nomina Proquima'!$B$4:$AB$187,12,0)),2)</f>
        <v>0</v>
      </c>
      <c r="N32" s="188">
        <f>ROUND((VLOOKUP($B32,'Nomina Proquima'!$B$4:$AB$187,13,0)),2)</f>
        <v>0</v>
      </c>
      <c r="O32" s="188">
        <f>ROUND((VLOOKUP($B32,'Nomina Proquima'!$B$4:$AB$187,14,0)),2)</f>
        <v>2376.14</v>
      </c>
      <c r="P32" s="188">
        <f>ROUND((VLOOKUP($B32,'Nomina Proquima'!$B$4:$AB$187,15,0)),2)</f>
        <v>96.66</v>
      </c>
      <c r="Q32" s="188">
        <f>ROUND((VLOOKUP($B32,'Nomina Proquima'!$B$4:$AB$187,16,0)),2)</f>
        <v>13.98</v>
      </c>
      <c r="R32" s="188">
        <f>ROUND((VLOOKUP($B32,'Nomina Proquima'!$B$4:$AB$187,17,0)),2)</f>
        <v>0</v>
      </c>
      <c r="S32" s="188">
        <f>ROUND((VLOOKUP($B32,'Nomina Proquima'!$B$4:$AB$187,18,0)),2)</f>
        <v>0</v>
      </c>
      <c r="T32" s="188">
        <f>ROUND((VLOOKUP($B32,'Nomina Proquima'!$B$4:$AB$187,19,0)),2)</f>
        <v>0</v>
      </c>
      <c r="U32" s="188">
        <f>ROUND((VLOOKUP($B32,'Nomina Proquima'!$B$4:$AB$187,20,0)),2)</f>
        <v>0</v>
      </c>
      <c r="V32" s="188">
        <f>ROUND((VLOOKUP($B32,'Nomina Proquima'!$B$4:$AB$187,21,0)),2)</f>
        <v>0</v>
      </c>
      <c r="W32" s="188">
        <f>ROUND((VLOOKUP($B32,'Nomina Proquima'!$B$4:$AB$187,22,0)),2)</f>
        <v>0</v>
      </c>
      <c r="X32" s="188">
        <f>ROUND((VLOOKUP($B32,'Nomina Proquima'!$B$4:$AB$187,23,0)),2)</f>
        <v>110.64</v>
      </c>
      <c r="Y32" s="184">
        <f>ROUND((VLOOKUP($B32,'Nomina Proquima'!$B$4:$AB$189,24,0)),2)</f>
        <v>2265.5</v>
      </c>
      <c r="Z32" s="212">
        <f>VLOOKUP(B32,'Nomina Proquima'!$B$4:$AA$190,25,0)</f>
        <v>2265.5000000000005</v>
      </c>
      <c r="AA32" s="188">
        <f>ROUND((VLOOKUP($B32,'Nomina Proquima'!$B$4:$AB$187,26,0)),2)</f>
        <v>0</v>
      </c>
    </row>
    <row r="33" spans="1:27">
      <c r="A33" s="220" t="e">
        <f t="shared" si="0"/>
        <v>#REF!</v>
      </c>
      <c r="B33" s="306" t="str">
        <f>+distribucion!C268</f>
        <v>Tzoc Gonzalez Mario Rene</v>
      </c>
      <c r="C33" s="169">
        <v>16265050935962</v>
      </c>
      <c r="D33" s="294"/>
      <c r="E33" s="754" t="str">
        <f>+distribucion!C268</f>
        <v>Tzoc Gonzalez Mario Rene</v>
      </c>
      <c r="F33" s="104" t="str">
        <f>VLOOKUP(B33,distribucion!C$9:FL$331,2,0)</f>
        <v>Piloto</v>
      </c>
      <c r="G33" s="104">
        <f>ROUND((VLOOKUP($B33,'Nomina Proquima'!$B$4:$AB$187,4,0)),2)</f>
        <v>15</v>
      </c>
      <c r="H33" s="188">
        <f>ROUND((VLOOKUP($B33,'Nomina Proquima'!$B$4:$AB$187,6,0)),2)</f>
        <v>2001.14</v>
      </c>
      <c r="I33" s="188">
        <f>ROUND((VLOOKUP($B33,'Nomina Proquima'!$B$4:$AB$187,7,0)),2)</f>
        <v>750</v>
      </c>
      <c r="J33" s="188">
        <f>ROUND((VLOOKUP($B33,'Nomina Proquima'!$B$4:$AB$187,9,0)),2)</f>
        <v>0</v>
      </c>
      <c r="K33" s="188">
        <f>ROUND((VLOOKUP($B33,'Nomina Proquima'!$B$4:$AB$187,10,0)),2)</f>
        <v>0</v>
      </c>
      <c r="L33" s="188">
        <f>ROUND((VLOOKUP($B33,'Nomina Proquima'!$B$4:$AB$187,11,0)),2)</f>
        <v>0</v>
      </c>
      <c r="M33" s="188">
        <f>ROUND((VLOOKUP($B33,'Nomina Proquima'!$B$4:$AB$187,12,0)),2)</f>
        <v>0</v>
      </c>
      <c r="N33" s="188">
        <f>ROUND((VLOOKUP($B33,'Nomina Proquima'!$B$4:$AB$187,13,0)),2)</f>
        <v>0</v>
      </c>
      <c r="O33" s="188">
        <f>ROUND((VLOOKUP($B33,'Nomina Proquima'!$B$4:$AB$187,14,0)),2)</f>
        <v>2751.14</v>
      </c>
      <c r="P33" s="188">
        <f>ROUND((VLOOKUP($B33,'Nomina Proquima'!$B$4:$AB$187,15,0)),2)</f>
        <v>96.66</v>
      </c>
      <c r="Q33" s="188">
        <f>ROUND((VLOOKUP($B33,'Nomina Proquima'!$B$4:$AB$187,16,0)),2)</f>
        <v>32.729999999999997</v>
      </c>
      <c r="R33" s="188">
        <f>ROUND((VLOOKUP($B33,'Nomina Proquima'!$B$4:$AB$187,17,0)),2)</f>
        <v>0</v>
      </c>
      <c r="S33" s="188">
        <f>ROUND((VLOOKUP($B33,'Nomina Proquima'!$B$4:$AB$187,18,0)),2)</f>
        <v>0</v>
      </c>
      <c r="T33" s="188">
        <f>ROUND((VLOOKUP($B33,'Nomina Proquima'!$B$4:$AB$187,19,0)),2)</f>
        <v>0</v>
      </c>
      <c r="U33" s="188">
        <f>ROUND((VLOOKUP($B33,'Nomina Proquima'!$B$4:$AB$187,20,0)),2)</f>
        <v>0</v>
      </c>
      <c r="V33" s="188">
        <f>ROUND((VLOOKUP($B33,'Nomina Proquima'!$B$4:$AB$187,21,0)),2)</f>
        <v>0</v>
      </c>
      <c r="W33" s="188">
        <f>ROUND((VLOOKUP($B33,'Nomina Proquima'!$B$4:$AB$187,22,0)),2)</f>
        <v>0</v>
      </c>
      <c r="X33" s="188">
        <f>ROUND((VLOOKUP($B33,'Nomina Proquima'!$B$4:$AB$187,23,0)),2)</f>
        <v>129.38999999999999</v>
      </c>
      <c r="Y33" s="184">
        <f>ROUND((VLOOKUP($B33,'Nomina Proquima'!$B$4:$AB$189,24,0)),2)</f>
        <v>2621.75</v>
      </c>
      <c r="Z33" s="212">
        <f>VLOOKUP(B33,'Nomina Proquima'!$B$4:$AA$190,25,0)</f>
        <v>2621.7500000000005</v>
      </c>
      <c r="AA33" s="188">
        <f>ROUND((VLOOKUP($B33,'Nomina Proquima'!$B$4:$AB$187,26,0)),2)</f>
        <v>0</v>
      </c>
    </row>
    <row r="34" spans="1:27">
      <c r="A34" s="220" t="e">
        <f t="shared" si="0"/>
        <v>#REF!</v>
      </c>
      <c r="B34" s="306" t="str">
        <f>+'Nomina Proquima'!B100</f>
        <v>Hernandez Agustin Yeison Omar</v>
      </c>
      <c r="C34" s="169">
        <v>16265050936077</v>
      </c>
      <c r="D34" s="294"/>
      <c r="E34" s="754" t="str">
        <f>+'Nomina Proquima'!B100</f>
        <v>Hernandez Agustin Yeison Omar</v>
      </c>
      <c r="F34" s="104" t="str">
        <f>VLOOKUP(B34,distribucion!C$9:FL$331,2,0)</f>
        <v>Operario</v>
      </c>
      <c r="G34" s="104">
        <f>ROUND((VLOOKUP($B34,'Nomina Proquima'!$B$4:$AB$187,4,0)),2)</f>
        <v>15</v>
      </c>
      <c r="H34" s="188">
        <f>ROUND((VLOOKUP($B34,'Nomina Proquima'!$B$4:$AB$187,6,0)),2)</f>
        <v>2001.14</v>
      </c>
      <c r="I34" s="188">
        <f>ROUND((VLOOKUP($B34,'Nomina Proquima'!$B$4:$AB$187,7,0)),2)</f>
        <v>125</v>
      </c>
      <c r="J34" s="188">
        <f>ROUND((VLOOKUP($B34,'Nomina Proquima'!$B$4:$AB$187,9,0)),2)</f>
        <v>0</v>
      </c>
      <c r="K34" s="188">
        <f>ROUND((VLOOKUP($B34,'Nomina Proquima'!$B$4:$AB$187,10,0)),2)</f>
        <v>0</v>
      </c>
      <c r="L34" s="188">
        <f>ROUND((VLOOKUP($B34,'Nomina Proquima'!$B$4:$AB$187,11,0)),2)</f>
        <v>0</v>
      </c>
      <c r="M34" s="188">
        <f>ROUND((VLOOKUP($B34,'Nomina Proquima'!$B$4:$AB$187,12,0)),2)</f>
        <v>0</v>
      </c>
      <c r="N34" s="188">
        <f>ROUND((VLOOKUP($B34,'Nomina Proquima'!$B$4:$AB$187,13,0)),2)</f>
        <v>0</v>
      </c>
      <c r="O34" s="188">
        <f>ROUND((VLOOKUP($B34,'Nomina Proquima'!$B$4:$AB$187,14,0)),2)</f>
        <v>2126.14</v>
      </c>
      <c r="P34" s="188">
        <f>ROUND((VLOOKUP($B34,'Nomina Proquima'!$B$4:$AB$187,15,0)),2)</f>
        <v>96.66</v>
      </c>
      <c r="Q34" s="188">
        <f>ROUND((VLOOKUP($B34,'Nomina Proquima'!$B$4:$AB$187,16,0)),2)</f>
        <v>66.55</v>
      </c>
      <c r="R34" s="188">
        <f>ROUND((VLOOKUP($B34,'Nomina Proquima'!$B$4:$AB$187,17,0)),2)</f>
        <v>0</v>
      </c>
      <c r="S34" s="188">
        <f>ROUND((VLOOKUP($B34,'Nomina Proquima'!$B$4:$AB$187,18,0)),2)</f>
        <v>0</v>
      </c>
      <c r="T34" s="188">
        <f>ROUND((VLOOKUP($B34,'Nomina Proquima'!$B$4:$AB$187,19,0)),2)</f>
        <v>0</v>
      </c>
      <c r="U34" s="188">
        <f>ROUND((VLOOKUP($B34,'Nomina Proquima'!$B$4:$AB$187,20,0)),2)</f>
        <v>76.66</v>
      </c>
      <c r="V34" s="188">
        <f>ROUND((VLOOKUP($B34,'Nomina Proquima'!$B$4:$AB$187,21,0)),2)</f>
        <v>0</v>
      </c>
      <c r="W34" s="188">
        <f>ROUND((VLOOKUP($B34,'Nomina Proquima'!$B$4:$AB$187,22,0)),2)</f>
        <v>0</v>
      </c>
      <c r="X34" s="188">
        <f>ROUND((VLOOKUP($B34,'Nomina Proquima'!$B$4:$AB$187,23,0)),2)</f>
        <v>239.87</v>
      </c>
      <c r="Y34" s="184">
        <f>ROUND((VLOOKUP($B34,'Nomina Proquima'!$B$4:$AB$189,24,0)),2)</f>
        <v>1886.27</v>
      </c>
      <c r="Z34" s="212">
        <f>VLOOKUP(B34,'Nomina Proquima'!$B$4:$AA$190,25,0)</f>
        <v>1886.2700000000004</v>
      </c>
      <c r="AA34" s="188">
        <f>ROUND((VLOOKUP($B34,'Nomina Proquima'!$B$4:$AB$187,26,0)),2)</f>
        <v>0</v>
      </c>
    </row>
    <row r="35" spans="1:27">
      <c r="A35" s="220" t="e">
        <f t="shared" si="0"/>
        <v>#REF!</v>
      </c>
      <c r="B35" s="306" t="str">
        <f>+'Nomina Proquima'!B97</f>
        <v>Tebalan Yanez Brayan Alejandro</v>
      </c>
      <c r="C35" s="169" t="s">
        <v>678</v>
      </c>
      <c r="D35" s="294"/>
      <c r="E35" s="754" t="str">
        <f>+'Nomina Proquima'!B97</f>
        <v>Tebalan Yanez Brayan Alejandro</v>
      </c>
      <c r="F35" s="104" t="str">
        <f>VLOOKUP(B35,distribucion!C$9:FL$331,2,0)</f>
        <v>Operario</v>
      </c>
      <c r="G35" s="104">
        <f>ROUND((VLOOKUP($B35,'Nomina Proquima'!$B$4:$AB$187,4,0)),2)</f>
        <v>15</v>
      </c>
      <c r="H35" s="188">
        <f>ROUND((VLOOKUP($B35,'Nomina Proquima'!$B$4:$AB$187,6,0)),2)</f>
        <v>2001.25</v>
      </c>
      <c r="I35" s="188">
        <f>ROUND((VLOOKUP($B35,'Nomina Proquima'!$B$4:$AB$187,7,0)),2)</f>
        <v>125</v>
      </c>
      <c r="J35" s="188">
        <f>ROUND((VLOOKUP($B35,'Nomina Proquima'!$B$4:$AB$187,9,0)),2)</f>
        <v>0</v>
      </c>
      <c r="K35" s="188">
        <f>ROUND((VLOOKUP($B35,'Nomina Proquima'!$B$4:$AB$187,10,0)),2)</f>
        <v>0</v>
      </c>
      <c r="L35" s="188">
        <f>ROUND((VLOOKUP($B35,'Nomina Proquima'!$B$4:$AB$187,11,0)),2)</f>
        <v>0</v>
      </c>
      <c r="M35" s="188">
        <f>ROUND((VLOOKUP($B35,'Nomina Proquima'!$B$4:$AB$187,12,0)),2)</f>
        <v>0</v>
      </c>
      <c r="N35" s="188">
        <f>ROUND((VLOOKUP($B35,'Nomina Proquima'!$B$4:$AB$187,13,0)),2)</f>
        <v>0</v>
      </c>
      <c r="O35" s="188">
        <f>ROUND((VLOOKUP($B35,'Nomina Proquima'!$B$4:$AB$187,14,0)),2)</f>
        <v>2126.25</v>
      </c>
      <c r="P35" s="188">
        <f>ROUND((VLOOKUP($B35,'Nomina Proquima'!$B$4:$AB$187,15,0)),2)</f>
        <v>96.66</v>
      </c>
      <c r="Q35" s="188">
        <f>ROUND((VLOOKUP($B35,'Nomina Proquima'!$B$4:$AB$187,16,0)),2)</f>
        <v>66.55</v>
      </c>
      <c r="R35" s="188">
        <f>ROUND((VLOOKUP($B35,'Nomina Proquima'!$B$4:$AB$187,17,0)),2)</f>
        <v>0</v>
      </c>
      <c r="S35" s="188">
        <f>ROUND((VLOOKUP($B35,'Nomina Proquima'!$B$4:$AB$187,18,0)),2)</f>
        <v>0</v>
      </c>
      <c r="T35" s="188">
        <f>ROUND((VLOOKUP($B35,'Nomina Proquima'!$B$4:$AB$187,19,0)),2)</f>
        <v>0</v>
      </c>
      <c r="U35" s="188">
        <f>ROUND((VLOOKUP($B35,'Nomina Proquima'!$B$4:$AB$187,20,0)),2)</f>
        <v>0</v>
      </c>
      <c r="V35" s="188">
        <f>ROUND((VLOOKUP($B35,'Nomina Proquima'!$B$4:$AB$187,21,0)),2)</f>
        <v>0</v>
      </c>
      <c r="W35" s="188">
        <f>ROUND((VLOOKUP($B35,'Nomina Proquima'!$B$4:$AB$187,22,0)),2)</f>
        <v>0</v>
      </c>
      <c r="X35" s="188">
        <f>ROUND((VLOOKUP($B35,'Nomina Proquima'!$B$4:$AB$187,23,0)),2)</f>
        <v>163.21</v>
      </c>
      <c r="Y35" s="184">
        <f>ROUND((VLOOKUP($B35,'Nomina Proquima'!$B$4:$AB$189,24,0)),2)</f>
        <v>1963.04</v>
      </c>
      <c r="Z35" s="212">
        <f>VLOOKUP(B35,'Nomina Proquima'!$B$4:$AA$190,25,0)</f>
        <v>1963.04</v>
      </c>
      <c r="AA35" s="188">
        <f>ROUND((VLOOKUP($B35,'Nomina Proquima'!$B$4:$AB$187,26,0)),2)</f>
        <v>0</v>
      </c>
    </row>
  </sheetData>
  <sheetProtection selectLockedCells="1" selectUnlockedCells="1"/>
  <conditionalFormatting sqref="A3:A35">
    <cfRule type="duplicateValues" dxfId="173" priority="24737"/>
  </conditionalFormatting>
  <conditionalFormatting sqref="A36:C1048576 B6:C7 A1:C1 A2:B2 B9 B3:C3">
    <cfRule type="duplicateValues" dxfId="172" priority="708"/>
  </conditionalFormatting>
  <conditionalFormatting sqref="B10">
    <cfRule type="duplicateValues" dxfId="171" priority="574"/>
    <cfRule type="duplicateValues" dxfId="170" priority="573"/>
    <cfRule type="duplicateValues" dxfId="169" priority="576"/>
    <cfRule type="duplicateValues" dxfId="168" priority="575"/>
  </conditionalFormatting>
  <conditionalFormatting sqref="B11">
    <cfRule type="duplicateValues" dxfId="167" priority="555"/>
    <cfRule type="duplicateValues" dxfId="166" priority="556"/>
    <cfRule type="duplicateValues" dxfId="165" priority="557"/>
    <cfRule type="duplicateValues" dxfId="164" priority="558"/>
  </conditionalFormatting>
  <conditionalFormatting sqref="B12">
    <cfRule type="duplicateValues" dxfId="163" priority="418"/>
    <cfRule type="duplicateValues" dxfId="162" priority="419"/>
    <cfRule type="duplicateValues" dxfId="161" priority="420"/>
    <cfRule type="duplicateValues" dxfId="160" priority="421"/>
  </conditionalFormatting>
  <conditionalFormatting sqref="B13">
    <cfRule type="duplicateValues" dxfId="159" priority="237"/>
    <cfRule type="duplicateValues" dxfId="158" priority="238"/>
    <cfRule type="duplicateValues" dxfId="157" priority="239"/>
    <cfRule type="duplicateValues" dxfId="156" priority="240"/>
  </conditionalFormatting>
  <conditionalFormatting sqref="B14:B15">
    <cfRule type="duplicateValues" dxfId="155" priority="17035"/>
    <cfRule type="duplicateValues" dxfId="154" priority="17034"/>
    <cfRule type="duplicateValues" dxfId="153" priority="17033"/>
    <cfRule type="duplicateValues" dxfId="152" priority="17032"/>
  </conditionalFormatting>
  <conditionalFormatting sqref="B16:B35">
    <cfRule type="duplicateValues" dxfId="151" priority="24717"/>
    <cfRule type="duplicateValues" dxfId="150" priority="24718"/>
    <cfRule type="duplicateValues" dxfId="149" priority="24719"/>
    <cfRule type="duplicateValues" dxfId="148" priority="24716"/>
  </conditionalFormatting>
  <conditionalFormatting sqref="C8">
    <cfRule type="duplicateValues" dxfId="147" priority="14013"/>
  </conditionalFormatting>
  <conditionalFormatting sqref="C13">
    <cfRule type="duplicateValues" dxfId="146" priority="228"/>
    <cfRule type="duplicateValues" dxfId="145" priority="227"/>
  </conditionalFormatting>
  <conditionalFormatting sqref="C14:C15">
    <cfRule type="duplicateValues" dxfId="144" priority="17036"/>
    <cfRule type="duplicateValues" dxfId="143" priority="17037"/>
  </conditionalFormatting>
  <conditionalFormatting sqref="C16:C35">
    <cfRule type="duplicateValues" dxfId="142" priority="24724"/>
    <cfRule type="duplicateValues" dxfId="141" priority="24725"/>
  </conditionalFormatting>
  <conditionalFormatting sqref="E10">
    <cfRule type="duplicateValues" dxfId="140" priority="572"/>
    <cfRule type="duplicateValues" dxfId="139" priority="570"/>
    <cfRule type="duplicateValues" dxfId="138" priority="569"/>
    <cfRule type="duplicateValues" dxfId="137" priority="571"/>
  </conditionalFormatting>
  <conditionalFormatting sqref="E11">
    <cfRule type="duplicateValues" dxfId="136" priority="553"/>
    <cfRule type="duplicateValues" dxfId="135" priority="552"/>
    <cfRule type="duplicateValues" dxfId="134" priority="554"/>
    <cfRule type="duplicateValues" dxfId="133" priority="551"/>
  </conditionalFormatting>
  <conditionalFormatting sqref="E12">
    <cfRule type="duplicateValues" dxfId="132" priority="414"/>
    <cfRule type="duplicateValues" dxfId="131" priority="417"/>
    <cfRule type="duplicateValues" dxfId="130" priority="416"/>
    <cfRule type="duplicateValues" dxfId="129" priority="415"/>
  </conditionalFormatting>
  <conditionalFormatting sqref="E13">
    <cfRule type="duplicateValues" dxfId="128" priority="233"/>
    <cfRule type="duplicateValues" dxfId="127" priority="234"/>
    <cfRule type="duplicateValues" dxfId="126" priority="235"/>
    <cfRule type="duplicateValues" dxfId="125" priority="236"/>
  </conditionalFormatting>
  <conditionalFormatting sqref="E14:E15">
    <cfRule type="duplicateValues" dxfId="124" priority="17039"/>
    <cfRule type="duplicateValues" dxfId="123" priority="17040"/>
    <cfRule type="duplicateValues" dxfId="122" priority="17041"/>
    <cfRule type="duplicateValues" dxfId="121" priority="17038"/>
  </conditionalFormatting>
  <conditionalFormatting sqref="E16:E35">
    <cfRule type="duplicateValues" dxfId="120" priority="24728"/>
    <cfRule type="duplicateValues" dxfId="119" priority="24729"/>
    <cfRule type="duplicateValues" dxfId="118" priority="24730"/>
    <cfRule type="duplicateValues" dxfId="117" priority="24731"/>
  </conditionalFormatting>
  <pageMargins left="0.7" right="0.7" top="0.75" bottom="0.75" header="0.51180555555555551" footer="0.51180555555555551"/>
  <pageSetup firstPageNumber="0" orientation="portrait"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4"/>
  <dimension ref="A1:XEU271"/>
  <sheetViews>
    <sheetView showGridLines="0" view="pageBreakPreview" zoomScale="46" zoomScaleNormal="56" zoomScaleSheetLayoutView="46" workbookViewId="0">
      <pane xSplit="3" ySplit="6" topLeftCell="W217" activePane="bottomRight" state="frozen"/>
      <selection pane="topRight" activeCell="O19" activeCellId="1" sqref="O16 O19"/>
      <selection pane="bottomLeft" activeCell="O19" activeCellId="1" sqref="O16 O19"/>
      <selection pane="bottomRight" activeCell="Z65" sqref="Z65"/>
    </sheetView>
  </sheetViews>
  <sheetFormatPr baseColWidth="10" defaultColWidth="11.44140625" defaultRowHeight="27.6"/>
  <cols>
    <col min="1" max="1" width="7.5546875" style="1198" customWidth="1"/>
    <col min="2" max="2" width="78.5546875" style="1199" customWidth="1"/>
    <col min="3" max="3" width="78.109375" style="1200" customWidth="1"/>
    <col min="4" max="4" width="25.109375" style="1203" hidden="1" customWidth="1"/>
    <col min="5" max="5" width="15.5546875" style="1200" customWidth="1"/>
    <col min="6" max="6" width="15.33203125" style="1200" hidden="1" customWidth="1"/>
    <col min="7" max="7" width="37.88671875" style="1282" customWidth="1"/>
    <col min="8" max="8" width="42.6640625" style="1282" customWidth="1"/>
    <col min="9" max="9" width="35.109375" style="1282" customWidth="1"/>
    <col min="10" max="10" width="21.33203125" style="1282" bestFit="1" customWidth="1"/>
    <col min="11" max="11" width="32.33203125" style="1282" customWidth="1"/>
    <col min="12" max="12" width="25.5546875" style="1282" customWidth="1"/>
    <col min="13" max="13" width="31.44140625" style="1282" customWidth="1"/>
    <col min="14" max="14" width="27.88671875" style="1282" bestFit="1" customWidth="1"/>
    <col min="15" max="15" width="20.88671875" style="1282" bestFit="1" customWidth="1"/>
    <col min="16" max="16" width="44.88671875" style="1282" customWidth="1"/>
    <col min="17" max="17" width="23.5546875" style="1282" bestFit="1" customWidth="1"/>
    <col min="18" max="18" width="23.5546875" style="1442" bestFit="1" customWidth="1"/>
    <col min="19" max="19" width="38.109375" style="1282" customWidth="1"/>
    <col min="20" max="20" width="28.5546875" style="1282" customWidth="1"/>
    <col min="21" max="21" width="28.44140625" style="1282" customWidth="1"/>
    <col min="22" max="22" width="26.5546875" style="1282" customWidth="1"/>
    <col min="23" max="23" width="30.44140625" style="1282" customWidth="1"/>
    <col min="24" max="24" width="35" style="1282" customWidth="1"/>
    <col min="25" max="25" width="31" style="1201" customWidth="1"/>
    <col min="26" max="26" width="38.5546875" style="1201" customWidth="1"/>
    <col min="27" max="27" width="40" style="1201" customWidth="1"/>
    <col min="28" max="28" width="44.6640625" style="1206" customWidth="1"/>
    <col min="29" max="29" width="20.6640625" style="1200" bestFit="1" customWidth="1"/>
    <col min="30" max="30" width="23" style="1200" bestFit="1" customWidth="1"/>
    <col min="31" max="31" width="23.44140625" style="1200" customWidth="1"/>
    <col min="32" max="32" width="18" style="1200" bestFit="1" customWidth="1"/>
    <col min="33" max="16384" width="11.44140625" style="1200"/>
  </cols>
  <sheetData>
    <row r="1" spans="1:32">
      <c r="B1" s="1199">
        <v>1</v>
      </c>
      <c r="C1" s="1200">
        <v>2</v>
      </c>
      <c r="D1" s="1200">
        <v>3</v>
      </c>
      <c r="E1" s="1200">
        <v>4</v>
      </c>
      <c r="F1" s="1200">
        <v>5</v>
      </c>
      <c r="G1" s="1200">
        <v>6</v>
      </c>
      <c r="H1" s="1200">
        <v>7</v>
      </c>
      <c r="I1" s="1200">
        <v>8</v>
      </c>
      <c r="J1" s="1200">
        <v>9</v>
      </c>
      <c r="K1" s="1200">
        <v>10</v>
      </c>
      <c r="L1" s="1200">
        <v>11</v>
      </c>
      <c r="M1" s="1200">
        <v>12</v>
      </c>
      <c r="N1" s="1200">
        <v>13</v>
      </c>
      <c r="O1" s="1200">
        <v>14</v>
      </c>
      <c r="P1" s="1200">
        <v>15</v>
      </c>
      <c r="Q1" s="1200">
        <v>16</v>
      </c>
      <c r="R1" s="1203">
        <v>17</v>
      </c>
      <c r="S1" s="1200">
        <v>18</v>
      </c>
      <c r="T1" s="1200">
        <v>19</v>
      </c>
      <c r="U1" s="1200">
        <v>20</v>
      </c>
      <c r="V1" s="1200">
        <v>21</v>
      </c>
      <c r="W1" s="1200">
        <v>22</v>
      </c>
      <c r="X1" s="1200">
        <v>23</v>
      </c>
      <c r="Y1" s="1200">
        <v>24</v>
      </c>
      <c r="Z1" s="1200">
        <v>25</v>
      </c>
      <c r="AA1" s="1201">
        <v>26</v>
      </c>
      <c r="AB1" s="1201">
        <v>27</v>
      </c>
    </row>
    <row r="2" spans="1:32" ht="25.5" customHeight="1">
      <c r="A2" s="1198" t="s">
        <v>680</v>
      </c>
      <c r="C2" s="1202"/>
      <c r="G2" s="1204"/>
      <c r="H2" s="1204"/>
      <c r="I2" s="1204"/>
      <c r="J2" s="1204"/>
      <c r="K2" s="1204"/>
      <c r="L2" s="1204"/>
      <c r="M2" s="1204"/>
      <c r="N2" s="1204"/>
      <c r="O2" s="1204"/>
      <c r="P2" s="1204"/>
      <c r="Q2" s="1204"/>
      <c r="R2" s="1434"/>
      <c r="S2" s="1204"/>
      <c r="T2" s="1204"/>
      <c r="U2" s="1204"/>
      <c r="V2" s="1204"/>
      <c r="W2" s="1204"/>
      <c r="X2" s="1204"/>
      <c r="Y2" s="1205"/>
      <c r="Z2" s="1205"/>
      <c r="AA2" s="1205"/>
    </row>
    <row r="3" spans="1:32" ht="33" customHeight="1">
      <c r="A3" s="1207" t="str">
        <f>+distribucion!C3</f>
        <v>NOMINA MES DE: MAYO  2026  1ERA  QUINCENA</v>
      </c>
      <c r="B3" s="1208"/>
      <c r="C3" s="1209"/>
      <c r="G3" s="1204"/>
      <c r="H3" s="1204"/>
      <c r="I3" s="1204"/>
      <c r="J3" s="1204"/>
      <c r="K3" s="1204"/>
      <c r="L3" s="1204"/>
      <c r="M3" s="1204"/>
      <c r="N3" s="1204"/>
      <c r="O3" s="1204"/>
      <c r="P3" s="1204"/>
      <c r="Q3" s="1204"/>
      <c r="R3" s="1434"/>
      <c r="S3" s="1204"/>
      <c r="T3" s="1204"/>
      <c r="U3" s="1204"/>
      <c r="V3" s="1204"/>
      <c r="W3" s="1204"/>
      <c r="X3" s="1204"/>
      <c r="Y3" s="1205"/>
      <c r="Z3" s="1205"/>
      <c r="AA3" s="1205"/>
    </row>
    <row r="4" spans="1:32" s="1211" customFormat="1" ht="20.100000000000001" customHeight="1">
      <c r="A4" s="1828" t="s">
        <v>616</v>
      </c>
      <c r="B4" s="1829" t="s">
        <v>4</v>
      </c>
      <c r="C4" s="1829" t="s">
        <v>5</v>
      </c>
      <c r="D4" s="1830" t="s">
        <v>617</v>
      </c>
      <c r="E4" s="1831" t="s">
        <v>618</v>
      </c>
      <c r="F4" s="1832" t="s">
        <v>619</v>
      </c>
      <c r="G4" s="1834" t="s">
        <v>620</v>
      </c>
      <c r="H4" s="1833" t="s">
        <v>621</v>
      </c>
      <c r="I4" s="1833" t="s">
        <v>622</v>
      </c>
      <c r="J4" s="1833" t="s">
        <v>623</v>
      </c>
      <c r="K4" s="1833" t="s">
        <v>624</v>
      </c>
      <c r="L4" s="1833" t="s">
        <v>625</v>
      </c>
      <c r="M4" s="1833" t="s">
        <v>626</v>
      </c>
      <c r="N4" s="1826" t="s">
        <v>342</v>
      </c>
      <c r="O4" s="1210"/>
      <c r="P4" s="1826" t="s">
        <v>628</v>
      </c>
      <c r="Q4" s="1826" t="s">
        <v>629</v>
      </c>
      <c r="R4" s="1825" t="s">
        <v>376</v>
      </c>
      <c r="S4" s="1833" t="s">
        <v>630</v>
      </c>
      <c r="T4" s="1826" t="s">
        <v>631</v>
      </c>
      <c r="U4" s="1826" t="s">
        <v>681</v>
      </c>
      <c r="V4" s="1826" t="s">
        <v>383</v>
      </c>
      <c r="W4" s="1826" t="s">
        <v>379</v>
      </c>
      <c r="X4" s="1826" t="s">
        <v>632</v>
      </c>
      <c r="Y4" s="1824" t="s">
        <v>633</v>
      </c>
      <c r="Z4" s="1827" t="s">
        <v>634</v>
      </c>
      <c r="AA4" s="1827" t="s">
        <v>635</v>
      </c>
      <c r="AB4" s="1823" t="s">
        <v>636</v>
      </c>
    </row>
    <row r="5" spans="1:32" ht="20.100000000000001" customHeight="1">
      <c r="A5" s="1828"/>
      <c r="B5" s="1829"/>
      <c r="C5" s="1829"/>
      <c r="D5" s="1830"/>
      <c r="E5" s="1831"/>
      <c r="F5" s="1832"/>
      <c r="G5" s="1834"/>
      <c r="H5" s="1833"/>
      <c r="I5" s="1833"/>
      <c r="J5" s="1833"/>
      <c r="K5" s="1833"/>
      <c r="L5" s="1833"/>
      <c r="M5" s="1833"/>
      <c r="N5" s="1826"/>
      <c r="O5" s="1212" t="s">
        <v>682</v>
      </c>
      <c r="P5" s="1826"/>
      <c r="Q5" s="1826"/>
      <c r="R5" s="1825"/>
      <c r="S5" s="1833"/>
      <c r="T5" s="1826"/>
      <c r="U5" s="1826"/>
      <c r="V5" s="1826"/>
      <c r="W5" s="1826"/>
      <c r="X5" s="1826"/>
      <c r="Y5" s="1824"/>
      <c r="Z5" s="1827"/>
      <c r="AA5" s="1827"/>
      <c r="AB5" s="1823"/>
    </row>
    <row r="6" spans="1:32" ht="40.5" customHeight="1">
      <c r="A6" s="1828"/>
      <c r="B6" s="1829"/>
      <c r="C6" s="1829"/>
      <c r="D6" s="1830"/>
      <c r="E6" s="1831"/>
      <c r="F6" s="1832"/>
      <c r="G6" s="1834"/>
      <c r="H6" s="1833"/>
      <c r="I6" s="1833"/>
      <c r="J6" s="1833"/>
      <c r="K6" s="1833"/>
      <c r="L6" s="1833"/>
      <c r="M6" s="1833"/>
      <c r="N6" s="1826"/>
      <c r="O6" s="1213"/>
      <c r="P6" s="1826"/>
      <c r="Q6" s="1826"/>
      <c r="R6" s="1825"/>
      <c r="S6" s="1833"/>
      <c r="T6" s="1826"/>
      <c r="U6" s="1826"/>
      <c r="V6" s="1826"/>
      <c r="W6" s="1826"/>
      <c r="X6" s="1826"/>
      <c r="Y6" s="1824"/>
      <c r="Z6" s="1827"/>
      <c r="AA6" s="1827"/>
      <c r="AB6" s="1823"/>
    </row>
    <row r="7" spans="1:32" ht="25.2" customHeight="1">
      <c r="A7" s="1214"/>
      <c r="B7" s="1215" t="s">
        <v>11</v>
      </c>
      <c r="C7" s="1216"/>
      <c r="D7" s="1217"/>
      <c r="E7" s="1218"/>
      <c r="F7" s="1219"/>
      <c r="G7" s="1220"/>
      <c r="H7" s="1220"/>
      <c r="I7" s="1220"/>
      <c r="J7" s="1220"/>
      <c r="K7" s="1220"/>
      <c r="L7" s="1220"/>
      <c r="M7" s="1220"/>
      <c r="N7" s="1212"/>
      <c r="O7" s="1212"/>
      <c r="P7" s="1212"/>
      <c r="Q7" s="1212"/>
      <c r="R7" s="1435"/>
      <c r="S7" s="1212"/>
      <c r="T7" s="1212"/>
      <c r="U7" s="1212"/>
      <c r="V7" s="1212"/>
      <c r="W7" s="1212"/>
      <c r="X7" s="1212"/>
      <c r="Y7" s="1221"/>
      <c r="Z7" s="1222"/>
      <c r="AA7" s="1222"/>
      <c r="AB7" s="1223"/>
    </row>
    <row r="8" spans="1:32" ht="25.2" customHeight="1">
      <c r="A8" s="1214"/>
      <c r="B8" s="1224" t="s">
        <v>272</v>
      </c>
      <c r="C8" s="1216"/>
      <c r="D8" s="1225"/>
      <c r="E8" s="1216"/>
      <c r="F8" s="1216"/>
      <c r="G8" s="1226"/>
      <c r="H8" s="1226"/>
      <c r="I8" s="1226"/>
      <c r="J8" s="1226"/>
      <c r="K8" s="1226"/>
      <c r="L8" s="1226"/>
      <c r="M8" s="1226"/>
      <c r="N8" s="1226"/>
      <c r="O8" s="1226"/>
      <c r="P8" s="1226"/>
      <c r="Q8" s="1226"/>
      <c r="R8" s="1436"/>
      <c r="S8" s="1226"/>
      <c r="T8" s="1226"/>
      <c r="U8" s="1226"/>
      <c r="V8" s="1226"/>
      <c r="W8" s="1226"/>
      <c r="X8" s="1226"/>
      <c r="Y8" s="1227"/>
      <c r="Z8" s="1227"/>
      <c r="AA8" s="1227"/>
      <c r="AB8" s="1228"/>
      <c r="AC8" s="1238"/>
    </row>
    <row r="9" spans="1:32" ht="25.2" customHeight="1">
      <c r="A9" s="1198">
        <v>1</v>
      </c>
      <c r="B9" s="1199" t="str">
        <f>+distribucion!C10</f>
        <v xml:space="preserve">Estrada Robles Victor Gerardo </v>
      </c>
      <c r="C9" s="1229" t="str">
        <f>VLOOKUP(B9,distribucion!C$9:FL$331,2,0)</f>
        <v>Presidente</v>
      </c>
      <c r="D9" s="1230">
        <f t="shared" ref="D9" si="0">G9+K9+M9+N9</f>
        <v>2500</v>
      </c>
      <c r="E9" s="1231">
        <f>VLOOKUP(B9,distribucion!C10:I327,7,FALSE)</f>
        <v>15</v>
      </c>
      <c r="F9" s="1232">
        <f>VLOOKUP(B9,distribucion!$C$9:$DR$393,14,0)</f>
        <v>0</v>
      </c>
      <c r="G9" s="1233">
        <f>ROUND((VLOOKUP(B9,distribucion!C$1:FL$331,103,0)),2)</f>
        <v>2500</v>
      </c>
      <c r="H9" s="1233">
        <f>ROUND((VLOOKUP(B9,distribucion!C$9:FK$331,104,0)),2)</f>
        <v>8252.9500000000007</v>
      </c>
      <c r="I9" s="1233">
        <f t="shared" ref="I9" si="1">G9+H9</f>
        <v>10752.95</v>
      </c>
      <c r="J9" s="1233">
        <f>VLOOKUP(B9,distribucion!C$9:FL$331,105,0)</f>
        <v>0</v>
      </c>
      <c r="K9" s="1233">
        <f>ROUND((VLOOKUP(B9,distribucion!C$9:FL$331,106,0)),2)</f>
        <v>0</v>
      </c>
      <c r="L9" s="1233">
        <f>VLOOKUP(B9,distribucion!C$9:FL$331,107,0)</f>
        <v>0</v>
      </c>
      <c r="M9" s="1233">
        <f>ROUND((VLOOKUP(B9,distribucion!C$9:FL$331,108,0)),2)</f>
        <v>0</v>
      </c>
      <c r="N9" s="1233">
        <v>0</v>
      </c>
      <c r="O9" s="1648">
        <f>ROUND((VLOOKUP(B9,distribucion!C$9:FL$331,36,0)),2)</f>
        <v>0</v>
      </c>
      <c r="P9" s="1233">
        <f t="shared" ref="P9" si="2">SUM(I9:O9)-J9-L9</f>
        <v>10752.95</v>
      </c>
      <c r="Q9" s="1649">
        <f>ROUND(((G9+K9+M9+N9+O9)*0.0483),2)</f>
        <v>120.75</v>
      </c>
      <c r="R9" s="1236">
        <f>ROUND((VLOOKUP(B9,distribucion!C$9:FL$331,151,0)),2)</f>
        <v>888.01</v>
      </c>
      <c r="S9" s="1233">
        <f>ROUND((VLOOKUP(B9,distribucion!C$9:FL$331,152,0)),2)</f>
        <v>1616.16</v>
      </c>
      <c r="T9" s="1233">
        <f>ROUND((VLOOKUP(B9,distribucion!C$9:FL$331,153,0)),2)</f>
        <v>0</v>
      </c>
      <c r="U9" s="1233">
        <f>ROUND((VLOOKUP(B9,distribucion!$C$1:$FF$333,159,0)),2)</f>
        <v>0</v>
      </c>
      <c r="V9" s="1233">
        <f>ROUND((VLOOKUP(B9,distribucion!$C$1:$FF$333,158,0)),2)</f>
        <v>0</v>
      </c>
      <c r="W9" s="1233">
        <f>ROUND((VLOOKUP(B9,distribucion!$C$1:$FF$333,154,0)),2)</f>
        <v>0</v>
      </c>
      <c r="X9" s="1233">
        <f>ROUND((VLOOKUP(B9,distribucion!C$9:FL$331,160,0)),2)</f>
        <v>0</v>
      </c>
      <c r="Y9" s="1237">
        <f t="shared" ref="Y9" si="3">SUM(Q9:X9)</f>
        <v>2624.92</v>
      </c>
      <c r="Z9" s="1233">
        <f t="shared" ref="Z9" si="4">P9-Y9</f>
        <v>8128.0300000000007</v>
      </c>
      <c r="AA9" s="1237">
        <f>+Z9</f>
        <v>8128.0300000000007</v>
      </c>
      <c r="AB9" s="1228">
        <v>0</v>
      </c>
      <c r="AC9" s="1238"/>
      <c r="AD9" s="1238">
        <f>Z9-AA9-AB9</f>
        <v>0</v>
      </c>
      <c r="AE9" s="1238">
        <f>((G9+H9+K9+M9+N9+O9)-SUM(Q9:X9))-Z9</f>
        <v>0</v>
      </c>
    </row>
    <row r="10" spans="1:32" ht="25.2" customHeight="1">
      <c r="B10" s="1224" t="s">
        <v>398</v>
      </c>
      <c r="C10" s="1229"/>
      <c r="D10" s="1230"/>
      <c r="E10" s="1231"/>
      <c r="F10" s="1232"/>
      <c r="G10" s="1233"/>
      <c r="H10" s="1233"/>
      <c r="I10" s="1233"/>
      <c r="J10" s="1233"/>
      <c r="K10" s="1233"/>
      <c r="L10" s="1233"/>
      <c r="M10" s="1233"/>
      <c r="N10" s="1233"/>
      <c r="O10" s="1648"/>
      <c r="P10" s="1233"/>
      <c r="Q10" s="1284"/>
      <c r="R10" s="1236"/>
      <c r="S10" s="1233"/>
      <c r="T10" s="1233"/>
      <c r="U10" s="1233"/>
      <c r="V10" s="1233"/>
      <c r="W10" s="1233"/>
      <c r="X10" s="1233"/>
      <c r="Y10" s="1237"/>
      <c r="Z10" s="1233"/>
      <c r="AA10" s="1237"/>
      <c r="AB10" s="1228"/>
      <c r="AC10" s="1238"/>
      <c r="AD10" s="1238">
        <f t="shared" ref="AD10:AD11" si="5">Z10-AA10-AB10</f>
        <v>0</v>
      </c>
      <c r="AE10" s="1238">
        <f t="shared" ref="AE10:AE11" si="6">((G10+H10+K10+M10+N10+O10)-SUM(Q10:X10))-Z10</f>
        <v>0</v>
      </c>
    </row>
    <row r="11" spans="1:32" ht="25.2" customHeight="1">
      <c r="A11" s="1198">
        <v>2</v>
      </c>
      <c r="B11" s="1199" t="str">
        <f>+distribucion!C20</f>
        <v>Chavez Najera Fredy Amilcar</v>
      </c>
      <c r="C11" s="1229" t="str">
        <f>VLOOKUP(B11,distribucion!C$9:FL$331,2,0)</f>
        <v>Piloto</v>
      </c>
      <c r="D11" s="1230">
        <f t="shared" ref="D11" si="7">G11+K11+M11+N11</f>
        <v>2001.14</v>
      </c>
      <c r="E11" s="1231">
        <f>VLOOKUP(B11,distribucion!C12:I329,7,FALSE)</f>
        <v>15</v>
      </c>
      <c r="F11" s="1232">
        <f>VLOOKUP(B11,distribucion!$C$9:$DR$393,14,0)</f>
        <v>0</v>
      </c>
      <c r="G11" s="1233">
        <f>ROUND((VLOOKUP(B11,distribucion!C$1:FL$331,103,0)),2)</f>
        <v>2001.14</v>
      </c>
      <c r="H11" s="1233">
        <f>ROUND((VLOOKUP(B11,distribucion!C$9:FK$331,104,0)),2)</f>
        <v>750</v>
      </c>
      <c r="I11" s="1233">
        <f t="shared" ref="I11" si="8">G11+H11</f>
        <v>2751.1400000000003</v>
      </c>
      <c r="J11" s="1233">
        <f>VLOOKUP(B11,distribucion!C$9:FL$331,105,0)</f>
        <v>0</v>
      </c>
      <c r="K11" s="1233">
        <f>ROUND((VLOOKUP(B11,distribucion!C$9:FL$331,106,0)),2)</f>
        <v>0</v>
      </c>
      <c r="L11" s="1233">
        <f>VLOOKUP(B11,distribucion!C$9:FL$331,107,0)</f>
        <v>0</v>
      </c>
      <c r="M11" s="1233">
        <f>ROUND((VLOOKUP(B11,distribucion!C$9:FL$331,108,0)),2)</f>
        <v>0</v>
      </c>
      <c r="N11" s="1233">
        <v>0</v>
      </c>
      <c r="O11" s="1648">
        <f>ROUND((VLOOKUP(B11,distribucion!C$9:FL$331,36,0)),2)</f>
        <v>0</v>
      </c>
      <c r="P11" s="1233">
        <f t="shared" ref="P11" si="9">SUM(I11:O11)-J11-L11</f>
        <v>2751.1400000000003</v>
      </c>
      <c r="Q11" s="1649">
        <f>ROUND(((G11+K11+M11+N11+O11)*0.0483),2)</f>
        <v>96.66</v>
      </c>
      <c r="R11" s="1236">
        <f>ROUND((VLOOKUP(B11,distribucion!C$9:FL$331,151,0)),2)</f>
        <v>32.729999999999997</v>
      </c>
      <c r="S11" s="1233">
        <f>ROUND((VLOOKUP(B11,distribucion!C$9:FL$331,152,0)),2)</f>
        <v>0</v>
      </c>
      <c r="T11" s="1233">
        <f>ROUND((VLOOKUP(B11,distribucion!C$9:FL$331,153,0)),2)</f>
        <v>0</v>
      </c>
      <c r="U11" s="1233">
        <f>ROUND((VLOOKUP(B11,distribucion!$C$1:$FF$333,159,0)),2)</f>
        <v>0</v>
      </c>
      <c r="V11" s="1233">
        <f>ROUND((VLOOKUP(B11,distribucion!$C$1:$FF$333,158,0)),2)</f>
        <v>0</v>
      </c>
      <c r="W11" s="1233">
        <f>ROUND((VLOOKUP(B11,distribucion!$C$1:$FF$333,154,0)),2)</f>
        <v>0</v>
      </c>
      <c r="X11" s="1233">
        <f>ROUND((VLOOKUP(B11,distribucion!C$9:FL$331,160,0)),2)</f>
        <v>0</v>
      </c>
      <c r="Y11" s="1237">
        <f t="shared" ref="Y11" si="10">SUM(Q11:X11)</f>
        <v>129.38999999999999</v>
      </c>
      <c r="Z11" s="1233">
        <f t="shared" ref="Z11" si="11">P11-Y11</f>
        <v>2621.7500000000005</v>
      </c>
      <c r="AA11" s="1237">
        <f>+Z11</f>
        <v>2621.7500000000005</v>
      </c>
      <c r="AB11" s="1228">
        <v>0</v>
      </c>
      <c r="AC11" s="1238"/>
      <c r="AD11" s="1238">
        <f t="shared" si="5"/>
        <v>0</v>
      </c>
      <c r="AE11" s="1238">
        <f t="shared" si="6"/>
        <v>0</v>
      </c>
    </row>
    <row r="12" spans="1:32" s="1170" customFormat="1" ht="25.2" customHeight="1">
      <c r="A12" s="1198"/>
      <c r="B12" s="1246"/>
      <c r="C12" s="1247"/>
      <c r="D12" s="1171"/>
      <c r="E12" s="1248"/>
      <c r="F12" s="1232"/>
      <c r="G12" s="1249">
        <f>SUM(G9:G11)</f>
        <v>4501.1400000000003</v>
      </c>
      <c r="H12" s="1249">
        <f>SUM(H9:H11)</f>
        <v>9002.9500000000007</v>
      </c>
      <c r="I12" s="1249">
        <f t="shared" ref="I12:AB12" si="12">SUM(I9:I11)</f>
        <v>13504.09</v>
      </c>
      <c r="J12" s="1249">
        <f t="shared" si="12"/>
        <v>0</v>
      </c>
      <c r="K12" s="1249">
        <f t="shared" si="12"/>
        <v>0</v>
      </c>
      <c r="L12" s="1249">
        <f t="shared" si="12"/>
        <v>0</v>
      </c>
      <c r="M12" s="1249">
        <f t="shared" si="12"/>
        <v>0</v>
      </c>
      <c r="N12" s="1249">
        <f t="shared" si="12"/>
        <v>0</v>
      </c>
      <c r="O12" s="1249">
        <f t="shared" si="12"/>
        <v>0</v>
      </c>
      <c r="P12" s="1249">
        <f t="shared" si="12"/>
        <v>13504.09</v>
      </c>
      <c r="Q12" s="1249">
        <f t="shared" si="12"/>
        <v>217.41</v>
      </c>
      <c r="R12" s="1283">
        <f t="shared" si="12"/>
        <v>920.74</v>
      </c>
      <c r="S12" s="1249">
        <f t="shared" si="12"/>
        <v>1616.16</v>
      </c>
      <c r="T12" s="1249">
        <f t="shared" si="12"/>
        <v>0</v>
      </c>
      <c r="U12" s="1249">
        <f t="shared" si="12"/>
        <v>0</v>
      </c>
      <c r="V12" s="1249">
        <f t="shared" si="12"/>
        <v>0</v>
      </c>
      <c r="W12" s="1249">
        <f t="shared" si="12"/>
        <v>0</v>
      </c>
      <c r="X12" s="1249">
        <f t="shared" si="12"/>
        <v>0</v>
      </c>
      <c r="Y12" s="1249">
        <f t="shared" si="12"/>
        <v>2754.31</v>
      </c>
      <c r="Z12" s="1249">
        <f t="shared" si="12"/>
        <v>10749.78</v>
      </c>
      <c r="AA12" s="1249">
        <f t="shared" si="12"/>
        <v>10749.78</v>
      </c>
      <c r="AB12" s="1249">
        <f t="shared" si="12"/>
        <v>0</v>
      </c>
      <c r="AC12" s="1238"/>
      <c r="AD12" s="1238">
        <f t="shared" ref="AD12:AD32" si="13">Z12-AA12-AB12</f>
        <v>0</v>
      </c>
      <c r="AE12" s="1238">
        <f t="shared" ref="AE12:AE32" si="14">((G12+H12+K12+M12+N12+O12)-SUM(Q12:X12))-Z12</f>
        <v>0</v>
      </c>
      <c r="AF12" s="1200"/>
    </row>
    <row r="13" spans="1:32" s="1244" customFormat="1" ht="25.2" customHeight="1">
      <c r="A13" s="1198"/>
      <c r="B13" s="1239"/>
      <c r="C13" s="1240"/>
      <c r="D13" s="1241"/>
      <c r="E13" s="1231"/>
      <c r="F13" s="1242"/>
      <c r="G13" s="1235"/>
      <c r="H13" s="1235"/>
      <c r="I13" s="1235"/>
      <c r="J13" s="1235"/>
      <c r="K13" s="1235"/>
      <c r="L13" s="1235"/>
      <c r="M13" s="1235"/>
      <c r="N13" s="1235"/>
      <c r="O13" s="1235"/>
      <c r="P13" s="1235"/>
      <c r="Q13" s="1235"/>
      <c r="R13" s="1437"/>
      <c r="S13" s="1235"/>
      <c r="T13" s="1235"/>
      <c r="U13" s="1235"/>
      <c r="V13" s="1235"/>
      <c r="W13" s="1235"/>
      <c r="X13" s="1235"/>
      <c r="Y13" s="1243"/>
      <c r="Z13" s="1235"/>
      <c r="AA13" s="1237"/>
      <c r="AB13" s="1228"/>
      <c r="AC13" s="1238"/>
      <c r="AD13" s="1238">
        <f t="shared" si="13"/>
        <v>0</v>
      </c>
      <c r="AE13" s="1238">
        <f t="shared" si="14"/>
        <v>0</v>
      </c>
    </row>
    <row r="14" spans="1:32" s="1244" customFormat="1" ht="25.2" customHeight="1">
      <c r="A14" s="1198"/>
      <c r="B14" s="1224" t="s">
        <v>400</v>
      </c>
      <c r="C14" s="1240"/>
      <c r="D14" s="1241"/>
      <c r="E14" s="1245"/>
      <c r="F14" s="1242"/>
      <c r="G14" s="1235"/>
      <c r="H14" s="1235"/>
      <c r="I14" s="1235"/>
      <c r="J14" s="1235"/>
      <c r="K14" s="1235"/>
      <c r="L14" s="1235"/>
      <c r="M14" s="1235"/>
      <c r="N14" s="1235"/>
      <c r="O14" s="1235"/>
      <c r="P14" s="1235"/>
      <c r="Q14" s="1235"/>
      <c r="R14" s="1437"/>
      <c r="S14" s="1235"/>
      <c r="T14" s="1235"/>
      <c r="U14" s="1235"/>
      <c r="V14" s="1235"/>
      <c r="W14" s="1235"/>
      <c r="X14" s="1235"/>
      <c r="Y14" s="1243"/>
      <c r="Z14" s="1235"/>
      <c r="AA14" s="1237"/>
      <c r="AB14" s="1228"/>
      <c r="AC14" s="1238"/>
      <c r="AD14" s="1238">
        <f t="shared" si="13"/>
        <v>0</v>
      </c>
      <c r="AE14" s="1238">
        <f t="shared" si="14"/>
        <v>0</v>
      </c>
    </row>
    <row r="15" spans="1:32" ht="25.2" customHeight="1">
      <c r="A15" s="1198">
        <v>3</v>
      </c>
      <c r="B15" s="1199" t="str">
        <f>+distribucion!C29</f>
        <v>Quevedo Lopez Ingrid Aracely</v>
      </c>
      <c r="C15" s="1229" t="str">
        <f>VLOOKUP(B15,distribucion!C$9:FL$331,2,0)</f>
        <v>Conserje</v>
      </c>
      <c r="D15" s="1230">
        <f t="shared" ref="D15:D16" si="15">G15+K15+M15+N15</f>
        <v>2001.14</v>
      </c>
      <c r="E15" s="1231">
        <f>VLOOKUP(B15,distribucion!C15:I332,7,FALSE)</f>
        <v>15</v>
      </c>
      <c r="F15" s="1242">
        <f>VLOOKUP(B15,distribucion!$C$9:$DR$393,14,0)</f>
        <v>0</v>
      </c>
      <c r="G15" s="1235">
        <f>ROUND((VLOOKUP(B15,distribucion!C$1:FL$331,103,0)),2)</f>
        <v>2001.14</v>
      </c>
      <c r="H15" s="1235">
        <f>ROUND((VLOOKUP(B15,distribucion!C$9:FK$331,104,0)),2)</f>
        <v>125</v>
      </c>
      <c r="I15" s="1235">
        <f t="shared" ref="I15:I16" si="16">G15+H15</f>
        <v>2126.1400000000003</v>
      </c>
      <c r="J15" s="1235">
        <f>VLOOKUP(B15,distribucion!C$9:FL$331,105,0)</f>
        <v>0</v>
      </c>
      <c r="K15" s="1235">
        <f>ROUND((VLOOKUP(B15,distribucion!C$9:FL$331,106,0)),2)</f>
        <v>0</v>
      </c>
      <c r="L15" s="1235">
        <f>VLOOKUP(B15,distribucion!C$9:FL$331,107,0)</f>
        <v>0</v>
      </c>
      <c r="M15" s="1235">
        <f>ROUND((VLOOKUP(B15,distribucion!C$9:FL$331,108,0)),2)</f>
        <v>0</v>
      </c>
      <c r="N15" s="1235">
        <v>0</v>
      </c>
      <c r="O15" s="1235">
        <f>ROUND((VLOOKUP(B15,distribucion!C$9:FL$331,36,0)),2)</f>
        <v>0</v>
      </c>
      <c r="P15" s="1235">
        <f t="shared" ref="P15:P16" si="17">SUM(I15:O15)-J15-L15</f>
        <v>2126.1400000000003</v>
      </c>
      <c r="Q15" s="1437">
        <f t="shared" ref="Q15:Q16" si="18">ROUND(((G15+K15+M15+N15+O15)*0.0483),2)</f>
        <v>96.66</v>
      </c>
      <c r="R15" s="1437">
        <f>ROUND((VLOOKUP(B15,distribucion!C$9:FL$331,151,0)),2)</f>
        <v>1.48</v>
      </c>
      <c r="S15" s="1235">
        <f>ROUND((VLOOKUP(B15,distribucion!C$9:FL$331,152,0)),2)</f>
        <v>975.53</v>
      </c>
      <c r="T15" s="1235">
        <f>ROUND((VLOOKUP(B15,distribucion!C$9:FL$331,153,0)),2)</f>
        <v>0</v>
      </c>
      <c r="U15" s="1235">
        <f>ROUND((VLOOKUP(B15,distribucion!$C$1:$FF$333,159,0)),2)</f>
        <v>0</v>
      </c>
      <c r="V15" s="1235">
        <f>ROUND((VLOOKUP(B15,distribucion!$C$1:$FF$333,158,0)),2)</f>
        <v>0</v>
      </c>
      <c r="W15" s="1235">
        <f>ROUND((VLOOKUP(B15,distribucion!$C$1:$FF$333,154,0)),2)</f>
        <v>0</v>
      </c>
      <c r="X15" s="1235">
        <f>ROUND((VLOOKUP(B15,distribucion!C$9:FL$331,160,0)),2)</f>
        <v>0</v>
      </c>
      <c r="Y15" s="1243">
        <f t="shared" ref="Y15:Y16" si="19">SUM(Q15:X15)</f>
        <v>1073.67</v>
      </c>
      <c r="Z15" s="1235">
        <f t="shared" ref="Z15:Z16" si="20">P15-Y15</f>
        <v>1052.4700000000003</v>
      </c>
      <c r="AA15" s="1237">
        <f t="shared" ref="AA15:AA16" si="21">+Z15</f>
        <v>1052.4700000000003</v>
      </c>
      <c r="AB15" s="1228">
        <v>0</v>
      </c>
      <c r="AC15" s="1238"/>
      <c r="AD15" s="1238">
        <f t="shared" si="13"/>
        <v>0</v>
      </c>
      <c r="AE15" s="1238">
        <f t="shared" si="14"/>
        <v>0</v>
      </c>
    </row>
    <row r="16" spans="1:32" ht="25.2" customHeight="1">
      <c r="A16" s="1198">
        <f t="shared" ref="A16" si="22">+A15+1</f>
        <v>4</v>
      </c>
      <c r="B16" s="1199" t="str">
        <f>+distribucion!C30</f>
        <v>Morales Alvarez Yony</v>
      </c>
      <c r="C16" s="1229" t="str">
        <f>VLOOKUP(B16,distribucion!C$9:FL$331,2,0)</f>
        <v>Conserje</v>
      </c>
      <c r="D16" s="1230">
        <f t="shared" si="15"/>
        <v>2001.14</v>
      </c>
      <c r="E16" s="1231">
        <f>VLOOKUP(B16,distribucion!C16:I333,7,FALSE)</f>
        <v>15</v>
      </c>
      <c r="F16" s="1242">
        <f>VLOOKUP(B16,distribucion!$C$9:$DR$393,14,0)</f>
        <v>0</v>
      </c>
      <c r="G16" s="1235">
        <f>ROUND((VLOOKUP(B16,distribucion!C$1:FL$331,103,0)),2)</f>
        <v>2001.14</v>
      </c>
      <c r="H16" s="1235">
        <f>ROUND((VLOOKUP(B16,distribucion!C$9:FK$331,104,0)),2)</f>
        <v>125</v>
      </c>
      <c r="I16" s="1235">
        <f t="shared" si="16"/>
        <v>2126.1400000000003</v>
      </c>
      <c r="J16" s="1235">
        <f>VLOOKUP(B16,distribucion!C$9:FL$331,105,0)</f>
        <v>0</v>
      </c>
      <c r="K16" s="1235">
        <f>ROUND((VLOOKUP(B16,distribucion!C$9:FL$331,106,0)),2)</f>
        <v>0</v>
      </c>
      <c r="L16" s="1235">
        <f>VLOOKUP(B16,distribucion!C$9:FL$331,107,0)</f>
        <v>0</v>
      </c>
      <c r="M16" s="1235">
        <f>ROUND((VLOOKUP(B16,distribucion!C$9:FL$331,108,0)),2)</f>
        <v>0</v>
      </c>
      <c r="N16" s="1235">
        <v>0</v>
      </c>
      <c r="O16" s="1235">
        <f>ROUND((VLOOKUP(B16,distribucion!C$9:FL$331,36,0)),2)</f>
        <v>0</v>
      </c>
      <c r="P16" s="1235">
        <f t="shared" si="17"/>
        <v>2126.1400000000003</v>
      </c>
      <c r="Q16" s="1437">
        <f t="shared" si="18"/>
        <v>96.66</v>
      </c>
      <c r="R16" s="1437">
        <f>ROUND((VLOOKUP(B16,distribucion!C$9:FL$331,151,0)),2)</f>
        <v>1.48</v>
      </c>
      <c r="S16" s="1235">
        <f>ROUND((VLOOKUP(B16,distribucion!C$9:FL$331,152,0)),2)</f>
        <v>0</v>
      </c>
      <c r="T16" s="1235">
        <f>ROUND((VLOOKUP(B16,distribucion!C$9:FL$331,153,0)),2)</f>
        <v>0</v>
      </c>
      <c r="U16" s="1235">
        <f>ROUND((VLOOKUP(B16,distribucion!$C$1:$FF$333,159,0)),2)</f>
        <v>0</v>
      </c>
      <c r="V16" s="1235">
        <f>ROUND((VLOOKUP(B16,distribucion!$C$1:$FF$333,158,0)),2)</f>
        <v>0</v>
      </c>
      <c r="W16" s="1235">
        <f>ROUND((VLOOKUP(B16,distribucion!$C$1:$FF$333,154,0)),2)</f>
        <v>0</v>
      </c>
      <c r="X16" s="1235">
        <f>ROUND((VLOOKUP(B16,distribucion!C$9:FL$331,160,0)),2)</f>
        <v>0</v>
      </c>
      <c r="Y16" s="1243">
        <f t="shared" si="19"/>
        <v>98.14</v>
      </c>
      <c r="Z16" s="1235">
        <f t="shared" si="20"/>
        <v>2028.0000000000002</v>
      </c>
      <c r="AA16" s="1237">
        <f t="shared" si="21"/>
        <v>2028.0000000000002</v>
      </c>
      <c r="AB16" s="1228">
        <v>0</v>
      </c>
      <c r="AC16" s="1238"/>
      <c r="AD16" s="1238">
        <f t="shared" si="13"/>
        <v>0</v>
      </c>
      <c r="AE16" s="1238">
        <f t="shared" si="14"/>
        <v>0</v>
      </c>
    </row>
    <row r="17" spans="1:32" s="1170" customFormat="1" ht="25.2" customHeight="1">
      <c r="A17" s="1198"/>
      <c r="B17" s="1246"/>
      <c r="C17" s="1247" t="s">
        <v>298</v>
      </c>
      <c r="D17" s="1171" t="s">
        <v>298</v>
      </c>
      <c r="E17" s="1248"/>
      <c r="F17" s="1232"/>
      <c r="G17" s="1249">
        <f t="shared" ref="G17:AB17" si="23">SUM(G15:G16)</f>
        <v>4002.28</v>
      </c>
      <c r="H17" s="1249">
        <f>SUM(H15:H16)</f>
        <v>250</v>
      </c>
      <c r="I17" s="1249">
        <f t="shared" si="23"/>
        <v>4252.2800000000007</v>
      </c>
      <c r="J17" s="1249">
        <f t="shared" si="23"/>
        <v>0</v>
      </c>
      <c r="K17" s="1249">
        <f t="shared" si="23"/>
        <v>0</v>
      </c>
      <c r="L17" s="1249">
        <f t="shared" si="23"/>
        <v>0</v>
      </c>
      <c r="M17" s="1249">
        <f t="shared" si="23"/>
        <v>0</v>
      </c>
      <c r="N17" s="1249">
        <f t="shared" si="23"/>
        <v>0</v>
      </c>
      <c r="O17" s="1249">
        <f t="shared" si="23"/>
        <v>0</v>
      </c>
      <c r="P17" s="1249">
        <f t="shared" si="23"/>
        <v>4252.2800000000007</v>
      </c>
      <c r="Q17" s="1249">
        <f t="shared" si="23"/>
        <v>193.32</v>
      </c>
      <c r="R17" s="1283">
        <f t="shared" si="23"/>
        <v>2.96</v>
      </c>
      <c r="S17" s="1249">
        <f t="shared" si="23"/>
        <v>975.53</v>
      </c>
      <c r="T17" s="1249">
        <f t="shared" si="23"/>
        <v>0</v>
      </c>
      <c r="U17" s="1249">
        <f t="shared" si="23"/>
        <v>0</v>
      </c>
      <c r="V17" s="1249">
        <f t="shared" si="23"/>
        <v>0</v>
      </c>
      <c r="W17" s="1249">
        <f t="shared" si="23"/>
        <v>0</v>
      </c>
      <c r="X17" s="1249">
        <f t="shared" si="23"/>
        <v>0</v>
      </c>
      <c r="Y17" s="1249">
        <f t="shared" si="23"/>
        <v>1171.8100000000002</v>
      </c>
      <c r="Z17" s="1249">
        <f t="shared" si="23"/>
        <v>3080.4700000000003</v>
      </c>
      <c r="AA17" s="1249">
        <f t="shared" si="23"/>
        <v>3080.4700000000003</v>
      </c>
      <c r="AB17" s="1249">
        <f t="shared" si="23"/>
        <v>0</v>
      </c>
      <c r="AC17" s="1238"/>
      <c r="AD17" s="1238">
        <f t="shared" si="13"/>
        <v>0</v>
      </c>
      <c r="AE17" s="1238">
        <f t="shared" si="14"/>
        <v>0</v>
      </c>
      <c r="AF17" s="1200"/>
    </row>
    <row r="18" spans="1:32" s="1170" customFormat="1" ht="25.2" customHeight="1">
      <c r="A18" s="1198"/>
      <c r="B18" s="1246"/>
      <c r="C18" s="1247"/>
      <c r="D18" s="1171"/>
      <c r="E18" s="1248"/>
      <c r="F18" s="1232"/>
      <c r="G18" s="1251"/>
      <c r="H18" s="1251"/>
      <c r="I18" s="1251"/>
      <c r="J18" s="1251"/>
      <c r="K18" s="1251"/>
      <c r="L18" s="1251"/>
      <c r="M18" s="1251"/>
      <c r="N18" s="1251"/>
      <c r="O18" s="1251"/>
      <c r="P18" s="1251"/>
      <c r="Q18" s="1251"/>
      <c r="R18" s="1438"/>
      <c r="S18" s="1251"/>
      <c r="T18" s="1251"/>
      <c r="U18" s="1251"/>
      <c r="V18" s="1251"/>
      <c r="W18" s="1251"/>
      <c r="X18" s="1251"/>
      <c r="Y18" s="1251"/>
      <c r="Z18" s="1251"/>
      <c r="AA18" s="1252"/>
      <c r="AB18" s="1252"/>
      <c r="AC18" s="1238"/>
      <c r="AD18" s="1238">
        <f t="shared" si="13"/>
        <v>0</v>
      </c>
      <c r="AE18" s="1238">
        <f t="shared" si="14"/>
        <v>0</v>
      </c>
      <c r="AF18" s="1200"/>
    </row>
    <row r="19" spans="1:32" s="1170" customFormat="1" ht="25.2" customHeight="1">
      <c r="A19" s="1198"/>
      <c r="B19" s="1246"/>
      <c r="C19" s="1247"/>
      <c r="D19" s="1171"/>
      <c r="E19" s="1248"/>
      <c r="F19" s="1232"/>
      <c r="G19" s="1251"/>
      <c r="H19" s="1251"/>
      <c r="I19" s="1251"/>
      <c r="J19" s="1251"/>
      <c r="K19" s="1251"/>
      <c r="L19" s="1251"/>
      <c r="M19" s="1251"/>
      <c r="N19" s="1251"/>
      <c r="O19" s="1251"/>
      <c r="P19" s="1251"/>
      <c r="Q19" s="1251"/>
      <c r="R19" s="1438"/>
      <c r="S19" s="1251"/>
      <c r="T19" s="1251"/>
      <c r="U19" s="1251"/>
      <c r="V19" s="1251"/>
      <c r="W19" s="1251"/>
      <c r="X19" s="1251"/>
      <c r="Y19" s="1251"/>
      <c r="Z19" s="1251"/>
      <c r="AA19" s="1252"/>
      <c r="AB19" s="1252"/>
      <c r="AC19" s="1238"/>
      <c r="AD19" s="1238">
        <f t="shared" si="13"/>
        <v>0</v>
      </c>
      <c r="AE19" s="1238">
        <f t="shared" si="14"/>
        <v>0</v>
      </c>
      <c r="AF19" s="1200"/>
    </row>
    <row r="20" spans="1:32" s="1170" customFormat="1" ht="25.2" customHeight="1">
      <c r="A20" s="1198"/>
      <c r="B20" s="1224" t="s">
        <v>278</v>
      </c>
      <c r="C20" s="1247"/>
      <c r="D20" s="1171"/>
      <c r="E20" s="1248"/>
      <c r="F20" s="1232"/>
      <c r="G20" s="1251"/>
      <c r="H20" s="1251"/>
      <c r="I20" s="1251"/>
      <c r="J20" s="1251"/>
      <c r="K20" s="1251"/>
      <c r="L20" s="1251"/>
      <c r="M20" s="1251"/>
      <c r="N20" s="1251"/>
      <c r="O20" s="1251"/>
      <c r="P20" s="1251"/>
      <c r="Q20" s="1251"/>
      <c r="R20" s="1438"/>
      <c r="S20" s="1251"/>
      <c r="T20" s="1251"/>
      <c r="U20" s="1251"/>
      <c r="V20" s="1251"/>
      <c r="W20" s="1251"/>
      <c r="X20" s="1251"/>
      <c r="Y20" s="1251"/>
      <c r="Z20" s="1251"/>
      <c r="AA20" s="1252"/>
      <c r="AB20" s="1252"/>
      <c r="AC20" s="1238"/>
      <c r="AD20" s="1238">
        <f t="shared" si="13"/>
        <v>0</v>
      </c>
      <c r="AE20" s="1238">
        <f t="shared" si="14"/>
        <v>0</v>
      </c>
      <c r="AF20" s="1200"/>
    </row>
    <row r="21" spans="1:32" s="1170" customFormat="1" ht="25.2" customHeight="1">
      <c r="A21" s="1198"/>
      <c r="B21" s="1224" t="s">
        <v>400</v>
      </c>
      <c r="C21" s="1247"/>
      <c r="D21" s="1171"/>
      <c r="E21" s="1248"/>
      <c r="F21" s="1232"/>
      <c r="G21" s="1251"/>
      <c r="H21" s="1251"/>
      <c r="I21" s="1251"/>
      <c r="J21" s="1251"/>
      <c r="K21" s="1251"/>
      <c r="L21" s="1251"/>
      <c r="M21" s="1251"/>
      <c r="N21" s="1251"/>
      <c r="O21" s="1251"/>
      <c r="P21" s="1251"/>
      <c r="Q21" s="1251"/>
      <c r="R21" s="1438"/>
      <c r="S21" s="1251"/>
      <c r="T21" s="1251"/>
      <c r="U21" s="1251"/>
      <c r="V21" s="1251"/>
      <c r="W21" s="1251"/>
      <c r="X21" s="1251"/>
      <c r="Y21" s="1251"/>
      <c r="Z21" s="1251"/>
      <c r="AA21" s="1252"/>
      <c r="AB21" s="1252"/>
      <c r="AC21" s="1238"/>
      <c r="AD21" s="1238">
        <f t="shared" si="13"/>
        <v>0</v>
      </c>
      <c r="AE21" s="1238">
        <f t="shared" si="14"/>
        <v>0</v>
      </c>
      <c r="AF21" s="1200"/>
    </row>
    <row r="22" spans="1:32" s="1170" customFormat="1" ht="25.2" customHeight="1">
      <c r="A22" s="1198"/>
      <c r="B22" s="1253"/>
      <c r="C22" s="1229"/>
      <c r="D22" s="1230"/>
      <c r="E22" s="1231"/>
      <c r="F22" s="1232"/>
      <c r="G22" s="1233"/>
      <c r="H22" s="1233"/>
      <c r="I22" s="1233"/>
      <c r="J22" s="1233"/>
      <c r="K22" s="1233"/>
      <c r="L22" s="1233"/>
      <c r="M22" s="1233"/>
      <c r="N22" s="1233"/>
      <c r="O22" s="1234"/>
      <c r="P22" s="1233"/>
      <c r="Q22" s="1233"/>
      <c r="R22" s="1236"/>
      <c r="S22" s="1233"/>
      <c r="T22" s="1233"/>
      <c r="U22" s="1233"/>
      <c r="V22" s="1233"/>
      <c r="W22" s="1236"/>
      <c r="X22" s="1233"/>
      <c r="Y22" s="1237"/>
      <c r="Z22" s="1233"/>
      <c r="AA22" s="1237"/>
      <c r="AB22" s="1228"/>
      <c r="AC22" s="1238"/>
      <c r="AD22" s="1238">
        <f t="shared" si="13"/>
        <v>0</v>
      </c>
      <c r="AE22" s="1238">
        <f t="shared" si="14"/>
        <v>0</v>
      </c>
      <c r="AF22" s="1200"/>
    </row>
    <row r="23" spans="1:32" s="1170" customFormat="1" ht="25.2" customHeight="1">
      <c r="A23" s="1198"/>
      <c r="B23" s="1246"/>
      <c r="C23" s="1247"/>
      <c r="D23" s="1171"/>
      <c r="E23" s="1248"/>
      <c r="F23" s="1232"/>
      <c r="G23" s="1249">
        <f t="shared" ref="G23:AB23" si="24">+G22</f>
        <v>0</v>
      </c>
      <c r="H23" s="1249">
        <f t="shared" si="24"/>
        <v>0</v>
      </c>
      <c r="I23" s="1249">
        <f t="shared" si="24"/>
        <v>0</v>
      </c>
      <c r="J23" s="1249">
        <f t="shared" si="24"/>
        <v>0</v>
      </c>
      <c r="K23" s="1249">
        <f t="shared" si="24"/>
        <v>0</v>
      </c>
      <c r="L23" s="1249">
        <f t="shared" si="24"/>
        <v>0</v>
      </c>
      <c r="M23" s="1249">
        <f t="shared" si="24"/>
        <v>0</v>
      </c>
      <c r="N23" s="1249">
        <f t="shared" si="24"/>
        <v>0</v>
      </c>
      <c r="O23" s="1249">
        <f t="shared" si="24"/>
        <v>0</v>
      </c>
      <c r="P23" s="1249">
        <f t="shared" si="24"/>
        <v>0</v>
      </c>
      <c r="Q23" s="1249">
        <f t="shared" si="24"/>
        <v>0</v>
      </c>
      <c r="R23" s="1283">
        <f t="shared" si="24"/>
        <v>0</v>
      </c>
      <c r="S23" s="1249">
        <f t="shared" si="24"/>
        <v>0</v>
      </c>
      <c r="T23" s="1249">
        <f t="shared" si="24"/>
        <v>0</v>
      </c>
      <c r="U23" s="1249">
        <f t="shared" si="24"/>
        <v>0</v>
      </c>
      <c r="V23" s="1249">
        <f t="shared" si="24"/>
        <v>0</v>
      </c>
      <c r="W23" s="1249">
        <f t="shared" si="24"/>
        <v>0</v>
      </c>
      <c r="X23" s="1249">
        <f t="shared" si="24"/>
        <v>0</v>
      </c>
      <c r="Y23" s="1249">
        <f t="shared" si="24"/>
        <v>0</v>
      </c>
      <c r="Z23" s="1249">
        <f t="shared" si="24"/>
        <v>0</v>
      </c>
      <c r="AA23" s="1250">
        <f t="shared" si="24"/>
        <v>0</v>
      </c>
      <c r="AB23" s="1250">
        <f t="shared" si="24"/>
        <v>0</v>
      </c>
      <c r="AC23" s="1238"/>
      <c r="AD23" s="1238">
        <f t="shared" si="13"/>
        <v>0</v>
      </c>
      <c r="AE23" s="1238">
        <f t="shared" si="14"/>
        <v>0</v>
      </c>
      <c r="AF23" s="1200"/>
    </row>
    <row r="24" spans="1:32" s="1170" customFormat="1" ht="25.2" customHeight="1">
      <c r="A24" s="1198"/>
      <c r="B24" s="1246"/>
      <c r="C24" s="1247"/>
      <c r="D24" s="1171"/>
      <c r="E24" s="1248"/>
      <c r="F24" s="1232"/>
      <c r="G24" s="1251"/>
      <c r="H24" s="1254"/>
      <c r="I24" s="1254"/>
      <c r="J24" s="1254"/>
      <c r="K24" s="1254"/>
      <c r="L24" s="1254"/>
      <c r="M24" s="1254"/>
      <c r="N24" s="1254"/>
      <c r="O24" s="1254"/>
      <c r="P24" s="1254"/>
      <c r="Q24" s="1254"/>
      <c r="R24" s="1439"/>
      <c r="S24" s="1254"/>
      <c r="T24" s="1254"/>
      <c r="U24" s="1254"/>
      <c r="V24" s="1254"/>
      <c r="W24" s="1254"/>
      <c r="X24" s="1254"/>
      <c r="Y24" s="1254"/>
      <c r="Z24" s="1254"/>
      <c r="AA24" s="1255"/>
      <c r="AB24" s="1256"/>
      <c r="AC24" s="1238"/>
      <c r="AD24" s="1238">
        <f t="shared" si="13"/>
        <v>0</v>
      </c>
      <c r="AE24" s="1238">
        <f t="shared" si="14"/>
        <v>0</v>
      </c>
      <c r="AF24" s="1200"/>
    </row>
    <row r="25" spans="1:32" s="1170" customFormat="1" ht="25.2" customHeight="1">
      <c r="A25" s="1198"/>
      <c r="B25" s="1224" t="s">
        <v>277</v>
      </c>
      <c r="C25" s="1247"/>
      <c r="D25" s="1171"/>
      <c r="E25" s="1248"/>
      <c r="F25" s="1232"/>
      <c r="G25" s="1251"/>
      <c r="H25" s="1254"/>
      <c r="I25" s="1254"/>
      <c r="J25" s="1254"/>
      <c r="K25" s="1254"/>
      <c r="L25" s="1254"/>
      <c r="M25" s="1254"/>
      <c r="N25" s="1254"/>
      <c r="O25" s="1254"/>
      <c r="P25" s="1254"/>
      <c r="Q25" s="1254"/>
      <c r="R25" s="1439"/>
      <c r="S25" s="1254"/>
      <c r="T25" s="1254"/>
      <c r="U25" s="1254"/>
      <c r="V25" s="1254"/>
      <c r="W25" s="1254"/>
      <c r="X25" s="1254"/>
      <c r="Y25" s="1254"/>
      <c r="Z25" s="1254"/>
      <c r="AA25" s="1255"/>
      <c r="AB25" s="1256"/>
      <c r="AC25" s="1238"/>
      <c r="AD25" s="1238">
        <f t="shared" si="13"/>
        <v>0</v>
      </c>
      <c r="AE25" s="1238">
        <f t="shared" si="14"/>
        <v>0</v>
      </c>
      <c r="AF25" s="1200"/>
    </row>
    <row r="26" spans="1:32" ht="25.2" customHeight="1">
      <c r="C26" s="1229"/>
      <c r="D26" s="1230"/>
      <c r="E26" s="1231"/>
      <c r="F26" s="1232"/>
      <c r="G26" s="1233"/>
      <c r="H26" s="1233"/>
      <c r="I26" s="1233"/>
      <c r="J26" s="1233"/>
      <c r="K26" s="1233"/>
      <c r="L26" s="1233"/>
      <c r="M26" s="1233"/>
      <c r="N26" s="1233"/>
      <c r="O26" s="1234"/>
      <c r="P26" s="1233"/>
      <c r="Q26" s="1233"/>
      <c r="R26" s="1236"/>
      <c r="S26" s="1233"/>
      <c r="T26" s="1233"/>
      <c r="U26" s="1233"/>
      <c r="V26" s="1233"/>
      <c r="W26" s="1233"/>
      <c r="X26" s="1233"/>
      <c r="Y26" s="1237"/>
      <c r="Z26" s="1233"/>
      <c r="AA26" s="1237"/>
      <c r="AB26" s="1228"/>
      <c r="AC26" s="1238"/>
      <c r="AD26" s="1238">
        <f t="shared" si="13"/>
        <v>0</v>
      </c>
      <c r="AE26" s="1238">
        <f t="shared" si="14"/>
        <v>0</v>
      </c>
    </row>
    <row r="27" spans="1:32" s="1170" customFormat="1" ht="25.2" customHeight="1">
      <c r="A27" s="1198"/>
      <c r="B27" s="1246"/>
      <c r="C27" s="1247" t="s">
        <v>298</v>
      </c>
      <c r="D27" s="1171" t="s">
        <v>298</v>
      </c>
      <c r="E27" s="1248"/>
      <c r="F27" s="1232"/>
      <c r="G27" s="1249">
        <f t="shared" ref="G27:AB27" si="25">SUM(G26:G26)</f>
        <v>0</v>
      </c>
      <c r="H27" s="1249">
        <f t="shared" si="25"/>
        <v>0</v>
      </c>
      <c r="I27" s="1249">
        <f t="shared" si="25"/>
        <v>0</v>
      </c>
      <c r="J27" s="1249">
        <f t="shared" si="25"/>
        <v>0</v>
      </c>
      <c r="K27" s="1249">
        <f t="shared" si="25"/>
        <v>0</v>
      </c>
      <c r="L27" s="1249">
        <f t="shared" si="25"/>
        <v>0</v>
      </c>
      <c r="M27" s="1249">
        <f t="shared" si="25"/>
        <v>0</v>
      </c>
      <c r="N27" s="1249">
        <f t="shared" si="25"/>
        <v>0</v>
      </c>
      <c r="O27" s="1249">
        <f t="shared" si="25"/>
        <v>0</v>
      </c>
      <c r="P27" s="1249">
        <f t="shared" si="25"/>
        <v>0</v>
      </c>
      <c r="Q27" s="1249">
        <f t="shared" si="25"/>
        <v>0</v>
      </c>
      <c r="R27" s="1283">
        <f t="shared" si="25"/>
        <v>0</v>
      </c>
      <c r="S27" s="1249">
        <f t="shared" si="25"/>
        <v>0</v>
      </c>
      <c r="T27" s="1249">
        <f t="shared" si="25"/>
        <v>0</v>
      </c>
      <c r="U27" s="1249">
        <f t="shared" si="25"/>
        <v>0</v>
      </c>
      <c r="V27" s="1249">
        <f t="shared" si="25"/>
        <v>0</v>
      </c>
      <c r="W27" s="1249">
        <f t="shared" si="25"/>
        <v>0</v>
      </c>
      <c r="X27" s="1249">
        <f t="shared" si="25"/>
        <v>0</v>
      </c>
      <c r="Y27" s="1249">
        <f t="shared" si="25"/>
        <v>0</v>
      </c>
      <c r="Z27" s="1249">
        <f t="shared" si="25"/>
        <v>0</v>
      </c>
      <c r="AA27" s="1249">
        <f t="shared" si="25"/>
        <v>0</v>
      </c>
      <c r="AB27" s="1249">
        <f t="shared" si="25"/>
        <v>0</v>
      </c>
      <c r="AC27" s="1238"/>
      <c r="AD27" s="1238">
        <f t="shared" si="13"/>
        <v>0</v>
      </c>
      <c r="AE27" s="1238">
        <f t="shared" si="14"/>
        <v>0</v>
      </c>
      <c r="AF27" s="1200"/>
    </row>
    <row r="28" spans="1:32" s="1170" customFormat="1" ht="25.2" customHeight="1">
      <c r="A28" s="1198"/>
      <c r="B28" s="1246"/>
      <c r="C28" s="1247"/>
      <c r="D28" s="1171"/>
      <c r="E28" s="1248"/>
      <c r="F28" s="1232"/>
      <c r="G28" s="1251"/>
      <c r="H28" s="1251"/>
      <c r="I28" s="1251"/>
      <c r="J28" s="1251"/>
      <c r="K28" s="1251"/>
      <c r="L28" s="1251"/>
      <c r="M28" s="1251"/>
      <c r="N28" s="1251"/>
      <c r="O28" s="1251"/>
      <c r="P28" s="1251"/>
      <c r="Q28" s="1251"/>
      <c r="R28" s="1438"/>
      <c r="S28" s="1251"/>
      <c r="T28" s="1251"/>
      <c r="U28" s="1251"/>
      <c r="V28" s="1251"/>
      <c r="W28" s="1251"/>
      <c r="X28" s="1251"/>
      <c r="Y28" s="1251"/>
      <c r="Z28" s="1251"/>
      <c r="AA28" s="1252"/>
      <c r="AB28" s="1252"/>
      <c r="AC28" s="1238"/>
      <c r="AD28" s="1238">
        <f t="shared" si="13"/>
        <v>0</v>
      </c>
      <c r="AE28" s="1238">
        <f t="shared" si="14"/>
        <v>0</v>
      </c>
      <c r="AF28" s="1200"/>
    </row>
    <row r="29" spans="1:32" s="1170" customFormat="1" ht="25.2" customHeight="1">
      <c r="A29" s="1198"/>
      <c r="B29" s="1224" t="s">
        <v>416</v>
      </c>
      <c r="C29" s="1247"/>
      <c r="D29" s="1171"/>
      <c r="E29" s="1248"/>
      <c r="F29" s="1232"/>
      <c r="G29" s="1251"/>
      <c r="H29" s="1251"/>
      <c r="I29" s="1251"/>
      <c r="J29" s="1251"/>
      <c r="K29" s="1251"/>
      <c r="L29" s="1251"/>
      <c r="M29" s="1251"/>
      <c r="N29" s="1251"/>
      <c r="O29" s="1251"/>
      <c r="P29" s="1251"/>
      <c r="Q29" s="1251"/>
      <c r="R29" s="1438"/>
      <c r="S29" s="1251"/>
      <c r="T29" s="1251"/>
      <c r="U29" s="1251"/>
      <c r="V29" s="1251"/>
      <c r="W29" s="1251"/>
      <c r="X29" s="1251"/>
      <c r="Y29" s="1251"/>
      <c r="Z29" s="1251"/>
      <c r="AA29" s="1252"/>
      <c r="AB29" s="1252"/>
      <c r="AC29" s="1238"/>
      <c r="AD29" s="1238">
        <f t="shared" si="13"/>
        <v>0</v>
      </c>
      <c r="AE29" s="1238">
        <f t="shared" si="14"/>
        <v>0</v>
      </c>
      <c r="AF29" s="1200"/>
    </row>
    <row r="30" spans="1:32" s="1170" customFormat="1" ht="25.2" customHeight="1">
      <c r="A30" s="1198"/>
      <c r="B30" s="1224" t="s">
        <v>400</v>
      </c>
      <c r="C30" s="1247"/>
      <c r="D30" s="1171"/>
      <c r="E30" s="1248"/>
      <c r="F30" s="1232"/>
      <c r="G30" s="1251"/>
      <c r="H30" s="1251"/>
      <c r="I30" s="1251"/>
      <c r="J30" s="1251"/>
      <c r="K30" s="1251"/>
      <c r="L30" s="1251"/>
      <c r="M30" s="1251"/>
      <c r="N30" s="1251"/>
      <c r="O30" s="1251"/>
      <c r="P30" s="1251"/>
      <c r="Q30" s="1251"/>
      <c r="R30" s="1438"/>
      <c r="S30" s="1251"/>
      <c r="T30" s="1251"/>
      <c r="U30" s="1251"/>
      <c r="V30" s="1251"/>
      <c r="W30" s="1251"/>
      <c r="X30" s="1251"/>
      <c r="Y30" s="1251"/>
      <c r="Z30" s="1251"/>
      <c r="AA30" s="1252"/>
      <c r="AB30" s="1252"/>
      <c r="AC30" s="1238"/>
      <c r="AD30" s="1238">
        <f t="shared" si="13"/>
        <v>0</v>
      </c>
      <c r="AE30" s="1238">
        <f t="shared" si="14"/>
        <v>0</v>
      </c>
      <c r="AF30" s="1200"/>
    </row>
    <row r="31" spans="1:32" s="1170" customFormat="1" ht="25.2" customHeight="1">
      <c r="A31" s="1198"/>
      <c r="B31" s="1199"/>
      <c r="C31" s="1229"/>
      <c r="D31" s="1230"/>
      <c r="E31" s="1231"/>
      <c r="F31" s="1232"/>
      <c r="G31" s="1233"/>
      <c r="H31" s="1233"/>
      <c r="I31" s="1233"/>
      <c r="J31" s="1233"/>
      <c r="K31" s="1233"/>
      <c r="L31" s="1233"/>
      <c r="M31" s="1233"/>
      <c r="N31" s="1233"/>
      <c r="O31" s="1234"/>
      <c r="P31" s="1233"/>
      <c r="Q31" s="1233"/>
      <c r="R31" s="1236"/>
      <c r="S31" s="1233"/>
      <c r="T31" s="1233"/>
      <c r="U31" s="1233"/>
      <c r="V31" s="1233"/>
      <c r="W31" s="1233"/>
      <c r="X31" s="1233"/>
      <c r="Y31" s="1237"/>
      <c r="Z31" s="1233"/>
      <c r="AA31" s="1237"/>
      <c r="AB31" s="1228"/>
      <c r="AC31" s="1238"/>
      <c r="AD31" s="1238">
        <f t="shared" si="13"/>
        <v>0</v>
      </c>
      <c r="AE31" s="1238">
        <f t="shared" si="14"/>
        <v>0</v>
      </c>
      <c r="AF31" s="1200"/>
    </row>
    <row r="32" spans="1:32" s="1170" customFormat="1" ht="25.2" customHeight="1">
      <c r="A32" s="1198"/>
      <c r="B32" s="1246"/>
      <c r="C32" s="1247"/>
      <c r="D32" s="1171"/>
      <c r="E32" s="1248"/>
      <c r="F32" s="1232"/>
      <c r="G32" s="1249">
        <f>+G31</f>
        <v>0</v>
      </c>
      <c r="H32" s="1249">
        <f>+H31</f>
        <v>0</v>
      </c>
      <c r="I32" s="1249">
        <f t="shared" ref="I32:AB32" si="26">+I31</f>
        <v>0</v>
      </c>
      <c r="J32" s="1249">
        <f t="shared" si="26"/>
        <v>0</v>
      </c>
      <c r="K32" s="1249">
        <f t="shared" si="26"/>
        <v>0</v>
      </c>
      <c r="L32" s="1249">
        <f t="shared" si="26"/>
        <v>0</v>
      </c>
      <c r="M32" s="1249">
        <f t="shared" si="26"/>
        <v>0</v>
      </c>
      <c r="N32" s="1249">
        <f t="shared" si="26"/>
        <v>0</v>
      </c>
      <c r="O32" s="1249">
        <f t="shared" si="26"/>
        <v>0</v>
      </c>
      <c r="P32" s="1249">
        <f t="shared" si="26"/>
        <v>0</v>
      </c>
      <c r="Q32" s="1249">
        <f t="shared" si="26"/>
        <v>0</v>
      </c>
      <c r="R32" s="1283">
        <f t="shared" si="26"/>
        <v>0</v>
      </c>
      <c r="S32" s="1249">
        <f t="shared" si="26"/>
        <v>0</v>
      </c>
      <c r="T32" s="1249">
        <f t="shared" si="26"/>
        <v>0</v>
      </c>
      <c r="U32" s="1249">
        <f t="shared" si="26"/>
        <v>0</v>
      </c>
      <c r="V32" s="1249">
        <f t="shared" si="26"/>
        <v>0</v>
      </c>
      <c r="W32" s="1249">
        <f t="shared" si="26"/>
        <v>0</v>
      </c>
      <c r="X32" s="1249">
        <f t="shared" si="26"/>
        <v>0</v>
      </c>
      <c r="Y32" s="1249">
        <f t="shared" si="26"/>
        <v>0</v>
      </c>
      <c r="Z32" s="1249">
        <f t="shared" si="26"/>
        <v>0</v>
      </c>
      <c r="AA32" s="1250">
        <f t="shared" si="26"/>
        <v>0</v>
      </c>
      <c r="AB32" s="1250">
        <f t="shared" si="26"/>
        <v>0</v>
      </c>
      <c r="AC32" s="1238"/>
      <c r="AD32" s="1238">
        <f t="shared" si="13"/>
        <v>0</v>
      </c>
      <c r="AE32" s="1238">
        <f t="shared" si="14"/>
        <v>0</v>
      </c>
      <c r="AF32" s="1200"/>
    </row>
    <row r="33" spans="1:32" s="1170" customFormat="1" ht="25.2" customHeight="1">
      <c r="A33" s="1198"/>
      <c r="B33" s="1246"/>
      <c r="C33" s="1257"/>
      <c r="D33" s="1258"/>
      <c r="E33" s="1259"/>
      <c r="F33" s="1260"/>
      <c r="G33" s="1234"/>
      <c r="H33" s="1234"/>
      <c r="I33" s="1234"/>
      <c r="J33" s="1234"/>
      <c r="K33" s="1234"/>
      <c r="L33" s="1234"/>
      <c r="M33" s="1234"/>
      <c r="N33" s="1234"/>
      <c r="O33" s="1234"/>
      <c r="P33" s="1234"/>
      <c r="Q33" s="1234"/>
      <c r="R33" s="1440"/>
      <c r="S33" s="1234"/>
      <c r="T33" s="1234"/>
      <c r="U33" s="1234"/>
      <c r="V33" s="1234"/>
      <c r="W33" s="1234"/>
      <c r="X33" s="1234"/>
      <c r="Y33" s="1261"/>
      <c r="Z33" s="1234"/>
      <c r="AA33" s="1237"/>
      <c r="AB33" s="1228"/>
      <c r="AC33" s="1238"/>
      <c r="AD33" s="1238">
        <f t="shared" ref="AD33:AD100" si="27">Z33-AA33-AB33</f>
        <v>0</v>
      </c>
      <c r="AE33" s="1238">
        <f t="shared" ref="AE33:AE100" si="28">((G33+H33+K33+M33+N33+O33)-SUM(Q33:X33))-Z33</f>
        <v>0</v>
      </c>
      <c r="AF33" s="1200"/>
    </row>
    <row r="34" spans="1:32" s="1170" customFormat="1" ht="25.2" customHeight="1">
      <c r="A34" s="1198"/>
      <c r="B34" s="1224" t="s">
        <v>418</v>
      </c>
      <c r="C34" s="1263"/>
      <c r="D34" s="1203"/>
      <c r="E34" s="1231"/>
      <c r="F34" s="1232"/>
      <c r="G34" s="1233"/>
      <c r="H34" s="1233"/>
      <c r="I34" s="1233"/>
      <c r="J34" s="1233"/>
      <c r="K34" s="1233"/>
      <c r="L34" s="1233"/>
      <c r="M34" s="1233"/>
      <c r="N34" s="1233"/>
      <c r="O34" s="1233"/>
      <c r="P34" s="1233"/>
      <c r="Q34" s="1233"/>
      <c r="R34" s="1236"/>
      <c r="S34" s="1233"/>
      <c r="T34" s="1233"/>
      <c r="U34" s="1233"/>
      <c r="V34" s="1233"/>
      <c r="W34" s="1233"/>
      <c r="X34" s="1233"/>
      <c r="Y34" s="1237"/>
      <c r="Z34" s="1233"/>
      <c r="AA34" s="1237"/>
      <c r="AB34" s="1228"/>
      <c r="AC34" s="1238"/>
      <c r="AD34" s="1238">
        <f t="shared" si="27"/>
        <v>0</v>
      </c>
      <c r="AE34" s="1238">
        <f t="shared" si="28"/>
        <v>0</v>
      </c>
      <c r="AF34" s="1200"/>
    </row>
    <row r="35" spans="1:32" s="1170" customFormat="1" ht="25.2" customHeight="1">
      <c r="A35" s="1198"/>
      <c r="B35" s="1224" t="s">
        <v>400</v>
      </c>
      <c r="C35" s="1263"/>
      <c r="D35" s="1203"/>
      <c r="E35" s="1231"/>
      <c r="F35" s="1232"/>
      <c r="G35" s="1233"/>
      <c r="H35" s="1233"/>
      <c r="I35" s="1233"/>
      <c r="J35" s="1233"/>
      <c r="K35" s="1233"/>
      <c r="L35" s="1233"/>
      <c r="M35" s="1233"/>
      <c r="N35" s="1233"/>
      <c r="O35" s="1233"/>
      <c r="P35" s="1233"/>
      <c r="Q35" s="1233"/>
      <c r="R35" s="1236"/>
      <c r="S35" s="1233"/>
      <c r="T35" s="1233"/>
      <c r="U35" s="1233"/>
      <c r="V35" s="1233"/>
      <c r="W35" s="1233"/>
      <c r="X35" s="1233"/>
      <c r="Y35" s="1237"/>
      <c r="Z35" s="1233"/>
      <c r="AA35" s="1237"/>
      <c r="AB35" s="1228"/>
      <c r="AC35" s="1238"/>
      <c r="AD35" s="1238">
        <f t="shared" si="27"/>
        <v>0</v>
      </c>
      <c r="AE35" s="1238">
        <f t="shared" si="28"/>
        <v>0</v>
      </c>
      <c r="AF35" s="1200"/>
    </row>
    <row r="36" spans="1:32" s="1170" customFormat="1" ht="25.2" customHeight="1">
      <c r="A36" s="1198"/>
      <c r="B36" s="1253"/>
      <c r="C36" s="1229"/>
      <c r="D36" s="1230"/>
      <c r="E36" s="1231"/>
      <c r="F36" s="1232"/>
      <c r="G36" s="1233"/>
      <c r="H36" s="1233"/>
      <c r="I36" s="1233"/>
      <c r="J36" s="1233"/>
      <c r="K36" s="1233"/>
      <c r="L36" s="1233"/>
      <c r="M36" s="1233"/>
      <c r="N36" s="1233"/>
      <c r="O36" s="1234"/>
      <c r="P36" s="1233"/>
      <c r="Q36" s="1233"/>
      <c r="R36" s="1236"/>
      <c r="S36" s="1233"/>
      <c r="T36" s="1233"/>
      <c r="U36" s="1233"/>
      <c r="V36" s="1233"/>
      <c r="W36" s="1233"/>
      <c r="X36" s="1233"/>
      <c r="Y36" s="1237"/>
      <c r="Z36" s="1233"/>
      <c r="AA36" s="1237"/>
      <c r="AB36" s="1228"/>
      <c r="AC36" s="1238"/>
      <c r="AD36" s="1238">
        <f t="shared" si="27"/>
        <v>0</v>
      </c>
      <c r="AE36" s="1238">
        <f t="shared" si="28"/>
        <v>0</v>
      </c>
      <c r="AF36" s="1200"/>
    </row>
    <row r="37" spans="1:32" s="1170" customFormat="1" ht="25.2" customHeight="1">
      <c r="A37" s="1198"/>
      <c r="B37" s="1224" t="s">
        <v>274</v>
      </c>
      <c r="C37" s="1229"/>
      <c r="D37" s="1230"/>
      <c r="E37" s="1231">
        <v>0</v>
      </c>
      <c r="F37" s="1232"/>
      <c r="G37" s="1233"/>
      <c r="H37" s="1233"/>
      <c r="I37" s="1233"/>
      <c r="J37" s="1233"/>
      <c r="K37" s="1233"/>
      <c r="L37" s="1233"/>
      <c r="M37" s="1233"/>
      <c r="N37" s="1233"/>
      <c r="O37" s="1234"/>
      <c r="P37" s="1233"/>
      <c r="Q37" s="1233"/>
      <c r="R37" s="1236"/>
      <c r="S37" s="1233"/>
      <c r="T37" s="1233"/>
      <c r="U37" s="1233"/>
      <c r="V37" s="1233"/>
      <c r="W37" s="1233"/>
      <c r="X37" s="1233"/>
      <c r="Y37" s="1237"/>
      <c r="Z37" s="1233"/>
      <c r="AA37" s="1237"/>
      <c r="AB37" s="1228"/>
      <c r="AC37" s="1238"/>
      <c r="AD37" s="1238">
        <f t="shared" si="27"/>
        <v>0</v>
      </c>
      <c r="AE37" s="1238">
        <f t="shared" si="28"/>
        <v>0</v>
      </c>
      <c r="AF37" s="1200"/>
    </row>
    <row r="38" spans="1:32" s="1170" customFormat="1" ht="25.2" customHeight="1">
      <c r="A38" s="1198">
        <v>5</v>
      </c>
      <c r="B38" s="1253" t="str">
        <f>+distribucion!C73</f>
        <v>Garcia Sanchez Juan Pablo</v>
      </c>
      <c r="C38" s="1229" t="str">
        <f>VLOOKUP(B38,distribucion!C$9:FL$331,2,0)</f>
        <v>Aux contable</v>
      </c>
      <c r="D38" s="1230">
        <f t="shared" ref="D38" si="29">G38+K38+M38+N38</f>
        <v>2425</v>
      </c>
      <c r="E38" s="1231">
        <f>VLOOKUP(B38,distribucion!C48:I359,7,FALSE)</f>
        <v>15</v>
      </c>
      <c r="F38" s="1232">
        <f>VLOOKUP(B38,distribucion!$C$9:$DR$393,14,0)</f>
        <v>0</v>
      </c>
      <c r="G38" s="1233">
        <f>ROUND((VLOOKUP(B38,distribucion!C$1:FL$331,103,0)),2)</f>
        <v>2425</v>
      </c>
      <c r="H38" s="1233">
        <f>ROUND((VLOOKUP(B38,distribucion!C$9:FK$331,104,0)),2)</f>
        <v>450</v>
      </c>
      <c r="I38" s="1233">
        <f t="shared" ref="I38" si="30">G38+H38</f>
        <v>2875</v>
      </c>
      <c r="J38" s="1233">
        <f>VLOOKUP(B38,distribucion!C$9:FL$331,105,0)</f>
        <v>0</v>
      </c>
      <c r="K38" s="1233">
        <f>ROUND((VLOOKUP(B38,distribucion!C$9:FL$331,106,0)),2)</f>
        <v>0</v>
      </c>
      <c r="L38" s="1233">
        <f>VLOOKUP(B38,distribucion!C$9:FL$331,107,0)</f>
        <v>0</v>
      </c>
      <c r="M38" s="1233">
        <f>ROUND((VLOOKUP(B38,distribucion!C$9:FL$331,108,0)),2)</f>
        <v>0</v>
      </c>
      <c r="N38" s="1233">
        <v>0</v>
      </c>
      <c r="O38" s="1234">
        <f>ROUND((VLOOKUP(B38,distribucion!C$9:FL$331,36,0)),2)</f>
        <v>0</v>
      </c>
      <c r="P38" s="1233">
        <f t="shared" ref="P38" si="31">SUM(I38:O38)-J38-L38</f>
        <v>2875</v>
      </c>
      <c r="Q38" s="1437">
        <f t="shared" ref="Q38" si="32">ROUND(((G38+K38+M38+N38+O38)*0.0483),2)</f>
        <v>117.13</v>
      </c>
      <c r="R38" s="1236">
        <f>ROUND((VLOOKUP(B38,distribucion!C$9:FL$331,151,0)),2)</f>
        <v>52.6</v>
      </c>
      <c r="S38" s="1233">
        <f>ROUND((VLOOKUP(B38,distribucion!C$9:FL$331,152,0)),2)</f>
        <v>0</v>
      </c>
      <c r="T38" s="1233">
        <f>ROUND((VLOOKUP(B38,distribucion!C$9:FL$331,153,0)),2)</f>
        <v>0</v>
      </c>
      <c r="U38" s="1233">
        <f>ROUND((VLOOKUP(B38,distribucion!C16:FF345,159,0)),2)</f>
        <v>0</v>
      </c>
      <c r="V38" s="1233">
        <f>ROUND((VLOOKUP(B38,distribucion!C16:FF345,158,0)),2)</f>
        <v>0</v>
      </c>
      <c r="W38" s="1233">
        <f>ROUND((VLOOKUP(B38,distribucion!C16:FF345,154,0)),2)</f>
        <v>0</v>
      </c>
      <c r="X38" s="1233">
        <f>ROUND((VLOOKUP(B38,distribucion!C$9:FL$331,160,0)),2)</f>
        <v>0</v>
      </c>
      <c r="Y38" s="1237">
        <f t="shared" ref="Y38" si="33">SUM(Q38:X38)</f>
        <v>169.73</v>
      </c>
      <c r="Z38" s="1233">
        <f t="shared" ref="Z38" si="34">P38-Y38</f>
        <v>2705.27</v>
      </c>
      <c r="AA38" s="1237">
        <f t="shared" ref="AA38" si="35">+Z38</f>
        <v>2705.27</v>
      </c>
      <c r="AB38" s="1228">
        <v>0</v>
      </c>
      <c r="AC38" s="1238"/>
      <c r="AD38" s="1238"/>
      <c r="AE38" s="1238"/>
      <c r="AF38" s="1200"/>
    </row>
    <row r="39" spans="1:32" s="1170" customFormat="1" ht="25.2" customHeight="1">
      <c r="A39" s="1198"/>
      <c r="B39" s="1253"/>
      <c r="C39" s="1229"/>
      <c r="D39" s="1230"/>
      <c r="E39" s="1231"/>
      <c r="F39" s="1232"/>
      <c r="G39" s="1233"/>
      <c r="H39" s="1233"/>
      <c r="I39" s="1233"/>
      <c r="J39" s="1233"/>
      <c r="K39" s="1233"/>
      <c r="L39" s="1233"/>
      <c r="M39" s="1233"/>
      <c r="N39" s="1233"/>
      <c r="O39" s="1234"/>
      <c r="P39" s="1233"/>
      <c r="Q39" s="1233"/>
      <c r="R39" s="1236"/>
      <c r="S39" s="1233"/>
      <c r="T39" s="1233"/>
      <c r="U39" s="1233"/>
      <c r="V39" s="1233"/>
      <c r="W39" s="1233"/>
      <c r="X39" s="1233"/>
      <c r="Y39" s="1237"/>
      <c r="Z39" s="1233"/>
      <c r="AA39" s="1237"/>
      <c r="AB39" s="1228"/>
      <c r="AC39" s="1238"/>
      <c r="AD39" s="1238">
        <f t="shared" si="27"/>
        <v>0</v>
      </c>
      <c r="AE39" s="1238">
        <f t="shared" si="28"/>
        <v>0</v>
      </c>
      <c r="AF39" s="1200"/>
    </row>
    <row r="40" spans="1:32" ht="25.2" customHeight="1">
      <c r="B40" s="1253"/>
      <c r="C40" s="1247" t="s">
        <v>298</v>
      </c>
      <c r="D40" s="1171" t="s">
        <v>298</v>
      </c>
      <c r="E40" s="1248"/>
      <c r="F40" s="1232"/>
      <c r="G40" s="1249">
        <f t="shared" ref="G40:AB40" si="36">SUM(G36:G39)</f>
        <v>2425</v>
      </c>
      <c r="H40" s="1249">
        <f>SUM(H36:H39)</f>
        <v>450</v>
      </c>
      <c r="I40" s="1249">
        <f t="shared" si="36"/>
        <v>2875</v>
      </c>
      <c r="J40" s="1249">
        <f t="shared" si="36"/>
        <v>0</v>
      </c>
      <c r="K40" s="1249">
        <f t="shared" si="36"/>
        <v>0</v>
      </c>
      <c r="L40" s="1249">
        <f t="shared" si="36"/>
        <v>0</v>
      </c>
      <c r="M40" s="1249">
        <f t="shared" si="36"/>
        <v>0</v>
      </c>
      <c r="N40" s="1249">
        <f t="shared" si="36"/>
        <v>0</v>
      </c>
      <c r="O40" s="1249">
        <f t="shared" si="36"/>
        <v>0</v>
      </c>
      <c r="P40" s="1249">
        <f t="shared" si="36"/>
        <v>2875</v>
      </c>
      <c r="Q40" s="1249">
        <f t="shared" si="36"/>
        <v>117.13</v>
      </c>
      <c r="R40" s="1283">
        <f t="shared" si="36"/>
        <v>52.6</v>
      </c>
      <c r="S40" s="1249">
        <f t="shared" si="36"/>
        <v>0</v>
      </c>
      <c r="T40" s="1249">
        <f t="shared" si="36"/>
        <v>0</v>
      </c>
      <c r="U40" s="1249">
        <f t="shared" si="36"/>
        <v>0</v>
      </c>
      <c r="V40" s="1249">
        <f t="shared" si="36"/>
        <v>0</v>
      </c>
      <c r="W40" s="1249">
        <f t="shared" si="36"/>
        <v>0</v>
      </c>
      <c r="X40" s="1249">
        <f t="shared" si="36"/>
        <v>0</v>
      </c>
      <c r="Y40" s="1249">
        <f t="shared" si="36"/>
        <v>169.73</v>
      </c>
      <c r="Z40" s="1249">
        <f t="shared" si="36"/>
        <v>2705.27</v>
      </c>
      <c r="AA40" s="1250">
        <f t="shared" si="36"/>
        <v>2705.27</v>
      </c>
      <c r="AB40" s="1250">
        <f t="shared" si="36"/>
        <v>0</v>
      </c>
      <c r="AC40" s="1238"/>
      <c r="AD40" s="1238">
        <f t="shared" si="27"/>
        <v>0</v>
      </c>
      <c r="AE40" s="1238">
        <f t="shared" si="28"/>
        <v>0</v>
      </c>
    </row>
    <row r="41" spans="1:32" ht="25.2" customHeight="1">
      <c r="B41" s="1224" t="s">
        <v>425</v>
      </c>
      <c r="C41" s="1247"/>
      <c r="D41" s="1171"/>
      <c r="E41" s="1248"/>
      <c r="F41" s="1232"/>
      <c r="G41" s="1251"/>
      <c r="H41" s="1251"/>
      <c r="I41" s="1251"/>
      <c r="J41" s="1251"/>
      <c r="K41" s="1251"/>
      <c r="L41" s="1251"/>
      <c r="M41" s="1251"/>
      <c r="N41" s="1251"/>
      <c r="O41" s="1251"/>
      <c r="P41" s="1251"/>
      <c r="Q41" s="1251"/>
      <c r="R41" s="1438"/>
      <c r="S41" s="1251"/>
      <c r="T41" s="1251"/>
      <c r="U41" s="1251"/>
      <c r="V41" s="1251"/>
      <c r="W41" s="1251"/>
      <c r="X41" s="1251"/>
      <c r="Y41" s="1251"/>
      <c r="Z41" s="1251"/>
      <c r="AA41" s="1252"/>
      <c r="AB41" s="1252"/>
      <c r="AC41" s="1238"/>
      <c r="AD41" s="1238">
        <f t="shared" si="27"/>
        <v>0</v>
      </c>
      <c r="AE41" s="1238">
        <f t="shared" si="28"/>
        <v>0</v>
      </c>
    </row>
    <row r="42" spans="1:32" s="1170" customFormat="1" ht="25.2" customHeight="1">
      <c r="A42" s="1198"/>
      <c r="B42" s="1253"/>
      <c r="C42" s="1229"/>
      <c r="D42" s="1230"/>
      <c r="E42" s="1231"/>
      <c r="F42" s="1232"/>
      <c r="G42" s="1233"/>
      <c r="H42" s="1233"/>
      <c r="I42" s="1233"/>
      <c r="J42" s="1233"/>
      <c r="K42" s="1233"/>
      <c r="L42" s="1233"/>
      <c r="M42" s="1233"/>
      <c r="N42" s="1233"/>
      <c r="O42" s="1234"/>
      <c r="P42" s="1233"/>
      <c r="Q42" s="1233"/>
      <c r="R42" s="1236"/>
      <c r="S42" s="1233"/>
      <c r="T42" s="1233"/>
      <c r="U42" s="1233"/>
      <c r="V42" s="1233"/>
      <c r="W42" s="1236"/>
      <c r="X42" s="1233"/>
      <c r="Y42" s="1237"/>
      <c r="Z42" s="1233"/>
      <c r="AA42" s="1237"/>
      <c r="AB42" s="1228"/>
      <c r="AC42" s="1238"/>
      <c r="AD42" s="1238">
        <f t="shared" si="27"/>
        <v>0</v>
      </c>
      <c r="AE42" s="1238">
        <f t="shared" si="28"/>
        <v>0</v>
      </c>
      <c r="AF42" s="1200"/>
    </row>
    <row r="43" spans="1:32" ht="25.2" customHeight="1">
      <c r="B43" s="1253"/>
      <c r="C43" s="1247"/>
      <c r="D43" s="1171"/>
      <c r="E43" s="1248"/>
      <c r="F43" s="1232"/>
      <c r="G43" s="1249">
        <f>+G42</f>
        <v>0</v>
      </c>
      <c r="H43" s="1249">
        <f>+H42</f>
        <v>0</v>
      </c>
      <c r="I43" s="1249">
        <f t="shared" ref="I43:AB43" si="37">+I42</f>
        <v>0</v>
      </c>
      <c r="J43" s="1249">
        <f t="shared" si="37"/>
        <v>0</v>
      </c>
      <c r="K43" s="1249">
        <f t="shared" si="37"/>
        <v>0</v>
      </c>
      <c r="L43" s="1249">
        <f t="shared" si="37"/>
        <v>0</v>
      </c>
      <c r="M43" s="1249">
        <f t="shared" si="37"/>
        <v>0</v>
      </c>
      <c r="N43" s="1249">
        <f t="shared" si="37"/>
        <v>0</v>
      </c>
      <c r="O43" s="1249">
        <f t="shared" si="37"/>
        <v>0</v>
      </c>
      <c r="P43" s="1249">
        <f t="shared" si="37"/>
        <v>0</v>
      </c>
      <c r="Q43" s="1249">
        <f t="shared" si="37"/>
        <v>0</v>
      </c>
      <c r="R43" s="1283">
        <f t="shared" si="37"/>
        <v>0</v>
      </c>
      <c r="S43" s="1249">
        <f t="shared" si="37"/>
        <v>0</v>
      </c>
      <c r="T43" s="1249">
        <f t="shared" si="37"/>
        <v>0</v>
      </c>
      <c r="U43" s="1249">
        <f t="shared" si="37"/>
        <v>0</v>
      </c>
      <c r="V43" s="1249">
        <f t="shared" si="37"/>
        <v>0</v>
      </c>
      <c r="W43" s="1249">
        <f t="shared" si="37"/>
        <v>0</v>
      </c>
      <c r="X43" s="1249">
        <f t="shared" si="37"/>
        <v>0</v>
      </c>
      <c r="Y43" s="1249">
        <f t="shared" si="37"/>
        <v>0</v>
      </c>
      <c r="Z43" s="1249">
        <f t="shared" si="37"/>
        <v>0</v>
      </c>
      <c r="AA43" s="1250">
        <f t="shared" si="37"/>
        <v>0</v>
      </c>
      <c r="AB43" s="1250">
        <f t="shared" si="37"/>
        <v>0</v>
      </c>
      <c r="AC43" s="1238"/>
      <c r="AD43" s="1238">
        <f t="shared" si="27"/>
        <v>0</v>
      </c>
      <c r="AE43" s="1238">
        <f t="shared" si="28"/>
        <v>0</v>
      </c>
    </row>
    <row r="44" spans="1:32" ht="25.2" customHeight="1">
      <c r="B44" s="1253"/>
      <c r="C44" s="1247"/>
      <c r="D44" s="1171"/>
      <c r="E44" s="1248"/>
      <c r="F44" s="1232"/>
      <c r="G44" s="1251"/>
      <c r="H44" s="1251"/>
      <c r="I44" s="1251"/>
      <c r="J44" s="1251"/>
      <c r="K44" s="1251"/>
      <c r="L44" s="1251"/>
      <c r="M44" s="1251"/>
      <c r="N44" s="1251"/>
      <c r="O44" s="1251"/>
      <c r="P44" s="1251"/>
      <c r="Q44" s="1251"/>
      <c r="R44" s="1438"/>
      <c r="S44" s="1251"/>
      <c r="T44" s="1251"/>
      <c r="U44" s="1251"/>
      <c r="V44" s="1251"/>
      <c r="W44" s="1251"/>
      <c r="X44" s="1251"/>
      <c r="Y44" s="1251"/>
      <c r="Z44" s="1251"/>
      <c r="AA44" s="1252"/>
      <c r="AB44" s="1252"/>
      <c r="AC44" s="1238"/>
      <c r="AD44" s="1238">
        <f t="shared" si="27"/>
        <v>0</v>
      </c>
      <c r="AE44" s="1238">
        <f t="shared" si="28"/>
        <v>0</v>
      </c>
    </row>
    <row r="45" spans="1:32" ht="25.2" customHeight="1">
      <c r="B45" s="1215" t="s">
        <v>431</v>
      </c>
      <c r="C45" s="1247"/>
      <c r="D45" s="1171"/>
      <c r="E45" s="1248"/>
      <c r="F45" s="1232"/>
      <c r="G45" s="1251"/>
      <c r="H45" s="1251"/>
      <c r="I45" s="1251"/>
      <c r="J45" s="1251"/>
      <c r="K45" s="1251"/>
      <c r="L45" s="1251"/>
      <c r="M45" s="1251"/>
      <c r="N45" s="1251"/>
      <c r="O45" s="1438"/>
      <c r="P45" s="1251"/>
      <c r="Q45" s="1251"/>
      <c r="R45" s="1438"/>
      <c r="S45" s="1251"/>
      <c r="T45" s="1251"/>
      <c r="U45" s="1251"/>
      <c r="V45" s="1251"/>
      <c r="W45" s="1251"/>
      <c r="X45" s="1251"/>
      <c r="Y45" s="1251"/>
      <c r="Z45" s="1251"/>
      <c r="AA45" s="1252"/>
      <c r="AB45" s="1252"/>
      <c r="AC45" s="1238"/>
      <c r="AD45" s="1238">
        <f t="shared" si="27"/>
        <v>0</v>
      </c>
      <c r="AE45" s="1238">
        <f t="shared" si="28"/>
        <v>0</v>
      </c>
    </row>
    <row r="46" spans="1:32" ht="25.2" customHeight="1">
      <c r="A46" s="1198">
        <v>6</v>
      </c>
      <c r="B46" s="1253" t="str">
        <f>+distribucion!C90</f>
        <v>Jolon Carrascoza Erwin Antonio</v>
      </c>
      <c r="C46" s="1229" t="str">
        <f>VLOOKUP(B46,distribucion!C$9:FL$331,2,0)</f>
        <v>Gerente Comercial</v>
      </c>
      <c r="D46" s="1230">
        <f t="shared" ref="D46" si="38">G46+K46+M46+N46</f>
        <v>9730</v>
      </c>
      <c r="E46" s="1231">
        <f>VLOOKUP(B46,distribucion!C56:I367,7,FALSE)</f>
        <v>15</v>
      </c>
      <c r="F46" s="1232" t="str">
        <f>VLOOKUP(B46,distribucion!$C$9:$DR$393,14,0)</f>
        <v xml:space="preserve"> </v>
      </c>
      <c r="G46" s="1233">
        <f>ROUND((VLOOKUP(B46,distribucion!C$1:FL$331,103,0)),2)</f>
        <v>9730</v>
      </c>
      <c r="H46" s="1233">
        <f>ROUND((VLOOKUP(B46,distribucion!C$9:FK$331,104,0)),2)</f>
        <v>9125</v>
      </c>
      <c r="I46" s="1233">
        <f t="shared" ref="I46" si="39">G46+H46</f>
        <v>18855</v>
      </c>
      <c r="J46" s="1233">
        <f>VLOOKUP(B46,distribucion!C$9:FL$331,105,0)</f>
        <v>0</v>
      </c>
      <c r="K46" s="1233">
        <f>ROUND((VLOOKUP(B46,distribucion!C$9:FL$331,106,0)),2)</f>
        <v>0</v>
      </c>
      <c r="L46" s="1233">
        <f>VLOOKUP(B46,distribucion!C$9:FL$331,107,0)</f>
        <v>0</v>
      </c>
      <c r="M46" s="1233">
        <f>ROUND((VLOOKUP(B46,distribucion!C$9:FL$331,108,0)),2)</f>
        <v>0</v>
      </c>
      <c r="N46" s="1233">
        <v>0</v>
      </c>
      <c r="O46" s="1648">
        <f>ROUND((VLOOKUP(B46,distribucion!C$9:FL$331,36,0)),2)</f>
        <v>0</v>
      </c>
      <c r="P46" s="1233">
        <f t="shared" ref="P46" si="40">SUM(I46:O46)-J46-L46</f>
        <v>18855</v>
      </c>
      <c r="Q46" s="1437">
        <f t="shared" ref="Q46" si="41">ROUND(((G46+K46+M46+N46+O46)*0.0483),2)</f>
        <v>469.96</v>
      </c>
      <c r="R46" s="1236">
        <f>ROUND((VLOOKUP(B46,distribucion!C$9:FL$331,151,0)),2)</f>
        <v>725.83</v>
      </c>
      <c r="S46" s="1233">
        <f>ROUND((VLOOKUP(B46,distribucion!C$9:FL$331,152,0)),2)</f>
        <v>4226.58</v>
      </c>
      <c r="T46" s="1233">
        <f>ROUND((VLOOKUP(B46,distribucion!C$9:FL$331,153,0)),2)</f>
        <v>0</v>
      </c>
      <c r="U46" s="1233">
        <f>ROUND((VLOOKUP(B46,distribucion!C24:FF353,159,0)),2)</f>
        <v>0</v>
      </c>
      <c r="V46" s="1233">
        <f>ROUND((VLOOKUP(B46,distribucion!C24:FF353,158,0)),2)</f>
        <v>0</v>
      </c>
      <c r="W46" s="1233">
        <f>ROUND((VLOOKUP(B46,distribucion!C24:FF353,154,0)),2)</f>
        <v>0</v>
      </c>
      <c r="X46" s="1233">
        <f>ROUND((VLOOKUP(B46,distribucion!C$9:FL$331,160,0)),2)</f>
        <v>0</v>
      </c>
      <c r="Y46" s="1237">
        <f t="shared" ref="Y46" si="42">SUM(Q46:X46)</f>
        <v>5422.37</v>
      </c>
      <c r="Z46" s="1233">
        <f t="shared" ref="Z46" si="43">P46-Y46</f>
        <v>13432.630000000001</v>
      </c>
      <c r="AA46" s="1237">
        <f t="shared" ref="AA46" si="44">+Z46</f>
        <v>13432.630000000001</v>
      </c>
      <c r="AB46" s="1228">
        <v>0</v>
      </c>
      <c r="AC46" s="1238"/>
      <c r="AD46" s="1238">
        <f t="shared" si="27"/>
        <v>0</v>
      </c>
      <c r="AE46" s="1238">
        <f t="shared" si="28"/>
        <v>0</v>
      </c>
    </row>
    <row r="47" spans="1:32" ht="25.2" customHeight="1">
      <c r="B47" s="1253"/>
      <c r="C47" s="1247"/>
      <c r="D47" s="1171"/>
      <c r="E47" s="1248"/>
      <c r="F47" s="1232"/>
      <c r="G47" s="1249">
        <f>+G46</f>
        <v>9730</v>
      </c>
      <c r="H47" s="1249">
        <f>+H46</f>
        <v>9125</v>
      </c>
      <c r="I47" s="1249">
        <f t="shared" ref="I47:AB47" si="45">+I46</f>
        <v>18855</v>
      </c>
      <c r="J47" s="1249">
        <f t="shared" si="45"/>
        <v>0</v>
      </c>
      <c r="K47" s="1249">
        <f t="shared" si="45"/>
        <v>0</v>
      </c>
      <c r="L47" s="1249">
        <f t="shared" si="45"/>
        <v>0</v>
      </c>
      <c r="M47" s="1249">
        <f t="shared" si="45"/>
        <v>0</v>
      </c>
      <c r="N47" s="1249">
        <f t="shared" si="45"/>
        <v>0</v>
      </c>
      <c r="O47" s="1283">
        <f t="shared" si="45"/>
        <v>0</v>
      </c>
      <c r="P47" s="1249">
        <f t="shared" si="45"/>
        <v>18855</v>
      </c>
      <c r="Q47" s="1283">
        <f t="shared" si="45"/>
        <v>469.96</v>
      </c>
      <c r="R47" s="1283">
        <f t="shared" si="45"/>
        <v>725.83</v>
      </c>
      <c r="S47" s="1249">
        <f t="shared" si="45"/>
        <v>4226.58</v>
      </c>
      <c r="T47" s="1249">
        <f t="shared" si="45"/>
        <v>0</v>
      </c>
      <c r="U47" s="1249">
        <f t="shared" si="45"/>
        <v>0</v>
      </c>
      <c r="V47" s="1249">
        <f t="shared" si="45"/>
        <v>0</v>
      </c>
      <c r="W47" s="1249">
        <f t="shared" si="45"/>
        <v>0</v>
      </c>
      <c r="X47" s="1249">
        <f t="shared" si="45"/>
        <v>0</v>
      </c>
      <c r="Y47" s="1249">
        <f t="shared" si="45"/>
        <v>5422.37</v>
      </c>
      <c r="Z47" s="1249">
        <f t="shared" si="45"/>
        <v>13432.630000000001</v>
      </c>
      <c r="AA47" s="1250">
        <f t="shared" si="45"/>
        <v>13432.630000000001</v>
      </c>
      <c r="AB47" s="1250">
        <f t="shared" si="45"/>
        <v>0</v>
      </c>
      <c r="AC47" s="1238"/>
      <c r="AD47" s="1238">
        <f t="shared" si="27"/>
        <v>0</v>
      </c>
      <c r="AE47" s="1238">
        <f t="shared" si="28"/>
        <v>0</v>
      </c>
    </row>
    <row r="48" spans="1:32" ht="25.2" customHeight="1">
      <c r="B48" s="1246"/>
      <c r="C48" s="1247"/>
      <c r="D48" s="1171"/>
      <c r="E48" s="1248"/>
      <c r="F48" s="1232"/>
      <c r="G48" s="1173"/>
      <c r="H48" s="1173"/>
      <c r="I48" s="1173"/>
      <c r="J48" s="1173"/>
      <c r="K48" s="1173"/>
      <c r="L48" s="1173"/>
      <c r="M48" s="1173"/>
      <c r="N48" s="1173"/>
      <c r="O48" s="1284"/>
      <c r="P48" s="1173"/>
      <c r="Q48" s="1284"/>
      <c r="R48" s="1284"/>
      <c r="S48" s="1173"/>
      <c r="T48" s="1173"/>
      <c r="U48" s="1173"/>
      <c r="V48" s="1173"/>
      <c r="W48" s="1173"/>
      <c r="X48" s="1173"/>
      <c r="Y48" s="1264"/>
      <c r="Z48" s="1173"/>
      <c r="AA48" s="1237"/>
      <c r="AB48" s="1265"/>
      <c r="AC48" s="1238"/>
      <c r="AD48" s="1238">
        <f t="shared" si="27"/>
        <v>0</v>
      </c>
      <c r="AE48" s="1238">
        <f t="shared" si="28"/>
        <v>0</v>
      </c>
    </row>
    <row r="49" spans="1:31" ht="25.2" customHeight="1">
      <c r="B49" s="1224" t="s">
        <v>436</v>
      </c>
      <c r="C49" s="1247"/>
      <c r="D49" s="1171"/>
      <c r="E49" s="1248"/>
      <c r="F49" s="1232"/>
      <c r="G49" s="1173"/>
      <c r="H49" s="1173"/>
      <c r="I49" s="1173"/>
      <c r="J49" s="1173"/>
      <c r="K49" s="1173"/>
      <c r="L49" s="1173"/>
      <c r="M49" s="1173"/>
      <c r="N49" s="1173"/>
      <c r="O49" s="1284"/>
      <c r="P49" s="1173"/>
      <c r="Q49" s="1284"/>
      <c r="R49" s="1284"/>
      <c r="S49" s="1173"/>
      <c r="T49" s="1173"/>
      <c r="U49" s="1173"/>
      <c r="V49" s="1173"/>
      <c r="W49" s="1173"/>
      <c r="X49" s="1173"/>
      <c r="Y49" s="1264"/>
      <c r="Z49" s="1173"/>
      <c r="AA49" s="1237"/>
      <c r="AB49" s="1265"/>
      <c r="AC49" s="1238"/>
      <c r="AD49" s="1238">
        <f t="shared" si="27"/>
        <v>0</v>
      </c>
      <c r="AE49" s="1238">
        <f t="shared" si="28"/>
        <v>0</v>
      </c>
    </row>
    <row r="50" spans="1:31" ht="25.2" customHeight="1">
      <c r="A50" s="1198">
        <v>7</v>
      </c>
      <c r="B50" s="1253" t="str">
        <f>+distribucion!C95</f>
        <v>Ambrocio Sanchez Rolando</v>
      </c>
      <c r="C50" s="1229" t="str">
        <f>VLOOKUP(B50,distribucion!C$9:FL$331,2,0)</f>
        <v>Encargado Administrativo</v>
      </c>
      <c r="D50" s="1230">
        <f t="shared" ref="D50" si="46">G50+K50+M50+N50</f>
        <v>2075</v>
      </c>
      <c r="E50" s="1231">
        <f>VLOOKUP(B50,distribucion!C59:I371,7,FALSE)</f>
        <v>15</v>
      </c>
      <c r="F50" s="1232">
        <f>VLOOKUP(B50,distribucion!$C$9:$DR$393,14,0)</f>
        <v>0</v>
      </c>
      <c r="G50" s="1233">
        <f>ROUND((VLOOKUP(B50,distribucion!C$1:FL$331,103,0)),2)</f>
        <v>2075</v>
      </c>
      <c r="H50" s="1233">
        <f>ROUND((VLOOKUP(B50,distribucion!C$9:FK$331,104,0)),2)</f>
        <v>1500</v>
      </c>
      <c r="I50" s="1233">
        <f t="shared" ref="I50" si="47">G50+H50</f>
        <v>3575</v>
      </c>
      <c r="J50" s="1233">
        <f>VLOOKUP(B50,distribucion!C$9:FL$331,105,0)</f>
        <v>0</v>
      </c>
      <c r="K50" s="1233">
        <f>ROUND((VLOOKUP(B50,distribucion!C$9:FL$331,106,0)),2)</f>
        <v>0</v>
      </c>
      <c r="L50" s="1233">
        <f>VLOOKUP(B50,distribucion!C$9:FL$331,107,0)</f>
        <v>0</v>
      </c>
      <c r="M50" s="1233">
        <f>ROUND((VLOOKUP(B50,distribucion!C$9:FL$331,108,0)),2)</f>
        <v>0</v>
      </c>
      <c r="N50" s="1233">
        <v>0</v>
      </c>
      <c r="O50" s="1648">
        <f>ROUND((VLOOKUP(B50,distribucion!C$9:FL$331,36,0)),2)</f>
        <v>0</v>
      </c>
      <c r="P50" s="1233">
        <f t="shared" ref="P50" si="48">SUM(I50:O50)-J50-L50</f>
        <v>3575</v>
      </c>
      <c r="Q50" s="1437">
        <f t="shared" ref="Q50:Q52" si="49">ROUND(((G50+K50+M50+N50+O50)*0.0483),2)</f>
        <v>100.22</v>
      </c>
      <c r="R50" s="1236">
        <f>ROUND((VLOOKUP(B50,distribucion!C$9:FL$331,151,0)),2)</f>
        <v>69.760000000000005</v>
      </c>
      <c r="S50" s="1233">
        <f>ROUND((VLOOKUP(B50,distribucion!C$9:FL$331,152,0)),2)</f>
        <v>0</v>
      </c>
      <c r="T50" s="1233">
        <f>ROUND((VLOOKUP(B50,distribucion!C$9:FL$331,153,0)),2)</f>
        <v>0</v>
      </c>
      <c r="U50" s="1233">
        <f>ROUND((VLOOKUP(B50,distribucion!C29:FF357,159,0)),2)</f>
        <v>0</v>
      </c>
      <c r="V50" s="1233">
        <f>ROUND((VLOOKUP(B50,distribucion!C29:FF357,158,0)),2)</f>
        <v>0</v>
      </c>
      <c r="W50" s="1233">
        <f>ROUND((VLOOKUP(B50,distribucion!C29:FF357,154,0)),2)</f>
        <v>0</v>
      </c>
      <c r="X50" s="1233">
        <f>ROUND((VLOOKUP(B50,distribucion!C$9:FL$331,160,0)),2)</f>
        <v>0</v>
      </c>
      <c r="Y50" s="1237">
        <f t="shared" ref="Y50" si="50">SUM(Q50:X50)</f>
        <v>169.98000000000002</v>
      </c>
      <c r="Z50" s="1233">
        <f t="shared" ref="Z50" si="51">P50-Y50</f>
        <v>3405.02</v>
      </c>
      <c r="AA50" s="1237">
        <f t="shared" ref="AA50:AA52" si="52">+Z50</f>
        <v>3405.02</v>
      </c>
      <c r="AB50" s="1228">
        <v>0</v>
      </c>
      <c r="AC50" s="1238"/>
      <c r="AD50" s="1238">
        <f t="shared" si="27"/>
        <v>0</v>
      </c>
      <c r="AE50" s="1238">
        <f t="shared" si="28"/>
        <v>0</v>
      </c>
    </row>
    <row r="51" spans="1:31" ht="25.2" customHeight="1">
      <c r="A51" s="1198">
        <v>8</v>
      </c>
      <c r="B51" s="1253" t="str">
        <f>+distribucion!C96</f>
        <v>Ramos Pinto Farian Estuardo</v>
      </c>
      <c r="C51" s="1229" t="str">
        <f>VLOOKUP(B51,distribucion!C$9:FL$331,2,0)</f>
        <v>Jefe de Ventas Online</v>
      </c>
      <c r="D51" s="1230">
        <f t="shared" ref="D51" si="53">G51+K51+M51+N51</f>
        <v>2500</v>
      </c>
      <c r="E51" s="1231">
        <f>VLOOKUP(B51,distribucion!C60:I372,7,FALSE)</f>
        <v>15</v>
      </c>
      <c r="F51" s="1232">
        <f>VLOOKUP(B51,distribucion!$C$9:$DR$393,14,0)</f>
        <v>0</v>
      </c>
      <c r="G51" s="1233">
        <f>ROUND((VLOOKUP(B51,distribucion!C$1:FL$331,103,0)),2)</f>
        <v>2500</v>
      </c>
      <c r="H51" s="1233">
        <f>ROUND((VLOOKUP(B51,distribucion!C$9:FK$331,104,0)),2)</f>
        <v>1875</v>
      </c>
      <c r="I51" s="1233">
        <f t="shared" ref="I51" si="54">G51+H51</f>
        <v>4375</v>
      </c>
      <c r="J51" s="1233">
        <f>VLOOKUP(B51,distribucion!C$9:FL$331,105,0)</f>
        <v>0</v>
      </c>
      <c r="K51" s="1233">
        <f>ROUND((VLOOKUP(B51,distribucion!C$9:FL$331,106,0)),2)</f>
        <v>0</v>
      </c>
      <c r="L51" s="1233">
        <f>VLOOKUP(B51,distribucion!C$9:FL$331,107,0)</f>
        <v>0</v>
      </c>
      <c r="M51" s="1233">
        <f>ROUND((VLOOKUP(B51,distribucion!C$9:FL$331,108,0)),2)</f>
        <v>0</v>
      </c>
      <c r="N51" s="1233">
        <v>0</v>
      </c>
      <c r="O51" s="1648">
        <f>ROUND((VLOOKUP(B51,distribucion!C$9:FL$331,36,0)),2)</f>
        <v>0</v>
      </c>
      <c r="P51" s="1233">
        <f t="shared" ref="P51" si="55">SUM(I51:O51)-J51-L51</f>
        <v>4375</v>
      </c>
      <c r="Q51" s="1437">
        <f t="shared" si="49"/>
        <v>120.75</v>
      </c>
      <c r="R51" s="1236">
        <f>ROUND((VLOOKUP(B51,distribucion!C$9:FL$331,151,0)),2)</f>
        <v>106.46</v>
      </c>
      <c r="S51" s="1233">
        <f>ROUND((VLOOKUP(B51,distribucion!C$9:FL$331,152,0)),2)</f>
        <v>0</v>
      </c>
      <c r="T51" s="1233">
        <f>ROUND((VLOOKUP(B51,distribucion!C$9:FL$331,153,0)),2)</f>
        <v>0</v>
      </c>
      <c r="U51" s="1233">
        <f>ROUND((VLOOKUP(B51,distribucion!C30:FF358,159,0)),2)</f>
        <v>0</v>
      </c>
      <c r="V51" s="1233">
        <f>ROUND((VLOOKUP(B51,distribucion!C30:FF358,158,0)),2)</f>
        <v>0</v>
      </c>
      <c r="W51" s="1233">
        <f>ROUND((VLOOKUP(B51,distribucion!C30:FF358,154,0)),2)</f>
        <v>0</v>
      </c>
      <c r="X51" s="1233">
        <f>ROUND((VLOOKUP(B51,distribucion!C$9:FL$331,160,0)),2)</f>
        <v>0</v>
      </c>
      <c r="Y51" s="1237">
        <f t="shared" ref="Y51" si="56">SUM(Q51:X51)</f>
        <v>227.20999999999998</v>
      </c>
      <c r="Z51" s="1233">
        <f t="shared" ref="Z51" si="57">P51-Y51</f>
        <v>4147.79</v>
      </c>
      <c r="AA51" s="1237">
        <f t="shared" si="52"/>
        <v>4147.79</v>
      </c>
      <c r="AB51" s="1228">
        <v>0</v>
      </c>
      <c r="AC51" s="1238"/>
      <c r="AD51" s="1238"/>
      <c r="AE51" s="1238"/>
    </row>
    <row r="52" spans="1:31" ht="25.2" customHeight="1">
      <c r="A52" s="1198">
        <v>9</v>
      </c>
      <c r="B52" s="1253" t="str">
        <f>+distribucion!C97</f>
        <v>Chun Zacarias Fernando Ovidio</v>
      </c>
      <c r="C52" s="1229" t="str">
        <f>VLOOKUP(B52,distribucion!C$9:FL$331,2,0)</f>
        <v>Supervisor de Ventas</v>
      </c>
      <c r="D52" s="1230">
        <f t="shared" ref="D52" si="58">G52+K52+M52+N52</f>
        <v>2500</v>
      </c>
      <c r="E52" s="1231">
        <f>VLOOKUP(B52,distribucion!C60:I372,7,FALSE)</f>
        <v>15</v>
      </c>
      <c r="F52" s="1232">
        <f>VLOOKUP(B52,distribucion!$C$9:$DR$393,14,0)</f>
        <v>0</v>
      </c>
      <c r="G52" s="1233">
        <f>ROUND((VLOOKUP(B52,distribucion!C$1:FL$331,103,0)),2)</f>
        <v>2500</v>
      </c>
      <c r="H52" s="1233">
        <f>ROUND((VLOOKUP(B52,distribucion!C$9:FK$331,104,0)),2)</f>
        <v>3125</v>
      </c>
      <c r="I52" s="1233">
        <f t="shared" ref="I52" si="59">G52+H52</f>
        <v>5625</v>
      </c>
      <c r="J52" s="1233">
        <f>VLOOKUP(B52,distribucion!C$9:FL$331,105,0)</f>
        <v>0</v>
      </c>
      <c r="K52" s="1233">
        <f>ROUND((VLOOKUP(B52,distribucion!C$9:FL$331,106,0)),2)</f>
        <v>0</v>
      </c>
      <c r="L52" s="1233">
        <f>VLOOKUP(B52,distribucion!C$9:FL$331,107,0)</f>
        <v>0</v>
      </c>
      <c r="M52" s="1233">
        <f>ROUND((VLOOKUP(B52,distribucion!C$9:FL$331,108,0)),2)</f>
        <v>0</v>
      </c>
      <c r="N52" s="1233">
        <v>0</v>
      </c>
      <c r="O52" s="1648">
        <f>ROUND((VLOOKUP(B52,distribucion!C$9:FL$331,36,0)),2)</f>
        <v>0</v>
      </c>
      <c r="P52" s="1233">
        <f t="shared" ref="P52" si="60">SUM(I52:O52)-J52-L52</f>
        <v>5625</v>
      </c>
      <c r="Q52" s="1437">
        <f t="shared" si="49"/>
        <v>120.75</v>
      </c>
      <c r="R52" s="1236">
        <f>ROUND((VLOOKUP(B52,distribucion!C$9:FL$331,151,0)),2)</f>
        <v>117.01</v>
      </c>
      <c r="S52" s="1233">
        <f>ROUND((VLOOKUP(B52,distribucion!C$9:FL$331,152,0)),2)</f>
        <v>0</v>
      </c>
      <c r="T52" s="1233">
        <f>ROUND((VLOOKUP(B52,distribucion!C$9:FL$331,153,0)),2)</f>
        <v>0</v>
      </c>
      <c r="U52" s="1233">
        <f>ROUND((VLOOKUP(B52,distribucion!C30:FF358,159,0)),2)</f>
        <v>0</v>
      </c>
      <c r="V52" s="1233">
        <f>ROUND((VLOOKUP(B52,distribucion!C30:FF358,158,0)),2)</f>
        <v>0</v>
      </c>
      <c r="W52" s="1233">
        <f>ROUND((VLOOKUP(B52,distribucion!C30:FF358,154,0)),2)</f>
        <v>0</v>
      </c>
      <c r="X52" s="1233">
        <f>ROUND((VLOOKUP(B52,distribucion!C$9:FL$331,160,0)),2)</f>
        <v>311.17</v>
      </c>
      <c r="Y52" s="1237">
        <f t="shared" ref="Y52" si="61">SUM(Q52:X52)</f>
        <v>548.93000000000006</v>
      </c>
      <c r="Z52" s="1233">
        <f t="shared" ref="Z52" si="62">P52-Y52</f>
        <v>5076.07</v>
      </c>
      <c r="AA52" s="1237">
        <f t="shared" si="52"/>
        <v>5076.07</v>
      </c>
      <c r="AB52" s="1228">
        <v>0</v>
      </c>
      <c r="AC52" s="1238"/>
      <c r="AD52" s="1238">
        <f t="shared" si="27"/>
        <v>0</v>
      </c>
      <c r="AE52" s="1238">
        <f t="shared" si="28"/>
        <v>0</v>
      </c>
    </row>
    <row r="53" spans="1:31" ht="25.2" customHeight="1">
      <c r="B53" s="1253"/>
      <c r="C53" s="1247"/>
      <c r="D53" s="1171"/>
      <c r="E53" s="1248"/>
      <c r="F53" s="1232"/>
      <c r="G53" s="1249">
        <f>SUM(G50:G52)</f>
        <v>7075</v>
      </c>
      <c r="H53" s="1249">
        <f t="shared" ref="H53:AB53" si="63">SUM(H50:H52)</f>
        <v>6500</v>
      </c>
      <c r="I53" s="1249">
        <f t="shared" si="63"/>
        <v>13575</v>
      </c>
      <c r="J53" s="1249">
        <f t="shared" si="63"/>
        <v>0</v>
      </c>
      <c r="K53" s="1249">
        <f t="shared" si="63"/>
        <v>0</v>
      </c>
      <c r="L53" s="1249">
        <f t="shared" si="63"/>
        <v>0</v>
      </c>
      <c r="M53" s="1249">
        <f t="shared" si="63"/>
        <v>0</v>
      </c>
      <c r="N53" s="1249">
        <f t="shared" si="63"/>
        <v>0</v>
      </c>
      <c r="O53" s="1249">
        <f t="shared" si="63"/>
        <v>0</v>
      </c>
      <c r="P53" s="1249">
        <f t="shared" si="63"/>
        <v>13575</v>
      </c>
      <c r="Q53" s="1249">
        <f t="shared" si="63"/>
        <v>341.72</v>
      </c>
      <c r="R53" s="1283">
        <f t="shared" si="63"/>
        <v>293.23</v>
      </c>
      <c r="S53" s="1249">
        <f t="shared" si="63"/>
        <v>0</v>
      </c>
      <c r="T53" s="1249">
        <f t="shared" si="63"/>
        <v>0</v>
      </c>
      <c r="U53" s="1249">
        <f t="shared" si="63"/>
        <v>0</v>
      </c>
      <c r="V53" s="1249">
        <f t="shared" si="63"/>
        <v>0</v>
      </c>
      <c r="W53" s="1249">
        <f t="shared" si="63"/>
        <v>0</v>
      </c>
      <c r="X53" s="1249">
        <f t="shared" si="63"/>
        <v>311.17</v>
      </c>
      <c r="Y53" s="1249">
        <f t="shared" si="63"/>
        <v>946.12000000000012</v>
      </c>
      <c r="Z53" s="1249">
        <f t="shared" si="63"/>
        <v>12628.88</v>
      </c>
      <c r="AA53" s="1249">
        <f t="shared" si="63"/>
        <v>12628.88</v>
      </c>
      <c r="AB53" s="1249">
        <f t="shared" si="63"/>
        <v>0</v>
      </c>
      <c r="AC53" s="1238"/>
      <c r="AD53" s="1238">
        <f t="shared" si="27"/>
        <v>0</v>
      </c>
      <c r="AE53" s="1238">
        <f t="shared" si="28"/>
        <v>0</v>
      </c>
    </row>
    <row r="54" spans="1:31" ht="25.2" customHeight="1">
      <c r="B54" s="1246"/>
      <c r="C54" s="1247"/>
      <c r="D54" s="1171"/>
      <c r="E54" s="1248"/>
      <c r="F54" s="1232"/>
      <c r="G54" s="1173"/>
      <c r="H54" s="1173"/>
      <c r="I54" s="1173"/>
      <c r="J54" s="1173"/>
      <c r="K54" s="1173"/>
      <c r="L54" s="1173"/>
      <c r="M54" s="1173"/>
      <c r="N54" s="1173"/>
      <c r="O54" s="1173"/>
      <c r="P54" s="1173"/>
      <c r="Q54" s="1173"/>
      <c r="R54" s="1284"/>
      <c r="S54" s="1173"/>
      <c r="T54" s="1173"/>
      <c r="U54" s="1173"/>
      <c r="V54" s="1173"/>
      <c r="W54" s="1173"/>
      <c r="X54" s="1173"/>
      <c r="Y54" s="1264"/>
      <c r="Z54" s="1173"/>
      <c r="AA54" s="1237"/>
      <c r="AB54" s="1265"/>
      <c r="AC54" s="1238"/>
      <c r="AD54" s="1238">
        <f t="shared" si="27"/>
        <v>0</v>
      </c>
      <c r="AE54" s="1238">
        <f t="shared" si="28"/>
        <v>0</v>
      </c>
    </row>
    <row r="55" spans="1:31" ht="25.2" customHeight="1">
      <c r="B55" s="1215" t="s">
        <v>447</v>
      </c>
      <c r="C55" s="1247"/>
      <c r="D55" s="1171"/>
      <c r="E55" s="1248"/>
      <c r="F55" s="1232"/>
      <c r="G55" s="1173"/>
      <c r="H55" s="1173"/>
      <c r="I55" s="1173"/>
      <c r="J55" s="1173"/>
      <c r="K55" s="1173"/>
      <c r="L55" s="1173"/>
      <c r="M55" s="1173"/>
      <c r="N55" s="1173"/>
      <c r="O55" s="1173"/>
      <c r="P55" s="1173"/>
      <c r="Q55" s="1173"/>
      <c r="R55" s="1284"/>
      <c r="S55" s="1173"/>
      <c r="T55" s="1173"/>
      <c r="U55" s="1173"/>
      <c r="V55" s="1173"/>
      <c r="W55" s="1173"/>
      <c r="X55" s="1173"/>
      <c r="Y55" s="1264"/>
      <c r="Z55" s="1173"/>
      <c r="AA55" s="1237"/>
      <c r="AB55" s="1265"/>
      <c r="AC55" s="1238"/>
      <c r="AD55" s="1238">
        <f t="shared" si="27"/>
        <v>0</v>
      </c>
      <c r="AE55" s="1238">
        <f t="shared" si="28"/>
        <v>0</v>
      </c>
    </row>
    <row r="56" spans="1:31" ht="25.2" customHeight="1">
      <c r="B56" s="1215"/>
      <c r="C56" s="1247"/>
      <c r="D56" s="1171"/>
      <c r="E56" s="1248"/>
      <c r="F56" s="1232"/>
      <c r="G56" s="1173"/>
      <c r="H56" s="1173"/>
      <c r="I56" s="1173"/>
      <c r="J56" s="1173"/>
      <c r="K56" s="1173"/>
      <c r="L56" s="1173"/>
      <c r="M56" s="1173"/>
      <c r="N56" s="1173"/>
      <c r="O56" s="1173"/>
      <c r="P56" s="1173"/>
      <c r="Q56" s="1173"/>
      <c r="R56" s="1284"/>
      <c r="S56" s="1173"/>
      <c r="T56" s="1173"/>
      <c r="U56" s="1173"/>
      <c r="V56" s="1173"/>
      <c r="W56" s="1173"/>
      <c r="X56" s="1173"/>
      <c r="Y56" s="1264"/>
      <c r="Z56" s="1173"/>
      <c r="AA56" s="1237"/>
      <c r="AB56" s="1265"/>
      <c r="AC56" s="1238"/>
      <c r="AD56" s="1238">
        <f t="shared" si="27"/>
        <v>0</v>
      </c>
      <c r="AE56" s="1238">
        <f t="shared" si="28"/>
        <v>0</v>
      </c>
    </row>
    <row r="57" spans="1:31" ht="25.2" customHeight="1">
      <c r="B57" s="1224" t="s">
        <v>448</v>
      </c>
      <c r="C57" s="1247"/>
      <c r="D57" s="1171"/>
      <c r="E57" s="1248"/>
      <c r="F57" s="1232"/>
      <c r="G57" s="1173"/>
      <c r="H57" s="1173"/>
      <c r="I57" s="1173"/>
      <c r="J57" s="1173"/>
      <c r="K57" s="1173"/>
      <c r="L57" s="1173"/>
      <c r="M57" s="1173"/>
      <c r="N57" s="1173"/>
      <c r="O57" s="1173"/>
      <c r="P57" s="1173"/>
      <c r="Q57" s="1173"/>
      <c r="R57" s="1284"/>
      <c r="S57" s="1173"/>
      <c r="T57" s="1173"/>
      <c r="U57" s="1173"/>
      <c r="V57" s="1173"/>
      <c r="W57" s="1173"/>
      <c r="X57" s="1173"/>
      <c r="Y57" s="1264"/>
      <c r="Z57" s="1173"/>
      <c r="AA57" s="1237"/>
      <c r="AB57" s="1265"/>
      <c r="AC57" s="1238"/>
      <c r="AD57" s="1238">
        <f t="shared" si="27"/>
        <v>0</v>
      </c>
      <c r="AE57" s="1238">
        <f t="shared" si="28"/>
        <v>0</v>
      </c>
    </row>
    <row r="58" spans="1:31" ht="25.2" customHeight="1">
      <c r="A58" s="1198">
        <v>10</v>
      </c>
      <c r="B58" s="1266" t="str">
        <f>+distribucion!C114</f>
        <v>Recinos Martinez Dany Gudiel</v>
      </c>
      <c r="C58" s="1229" t="str">
        <f>VLOOKUP(B58,distribucion!C$9:FL$331,2,0)</f>
        <v>Vendedor Mayorista</v>
      </c>
      <c r="D58" s="1230">
        <f t="shared" ref="D58" si="64">G58+K58+M58+N58</f>
        <v>2001.14</v>
      </c>
      <c r="E58" s="1231">
        <f>VLOOKUP(B58,distribucion!C66:I378,7,FALSE)</f>
        <v>15</v>
      </c>
      <c r="F58" s="1232">
        <f>VLOOKUP(B58,distribucion!$C$9:$DR$393,14,0)</f>
        <v>0</v>
      </c>
      <c r="G58" s="1233">
        <f>ROUND((VLOOKUP(B58,distribucion!C$1:FL$331,103,0)),2)</f>
        <v>2001.14</v>
      </c>
      <c r="H58" s="1233">
        <f>ROUND((VLOOKUP(B58,distribucion!C$9:FK$331,104,0)),2)</f>
        <v>3006.25</v>
      </c>
      <c r="I58" s="1233">
        <f>G58+H58</f>
        <v>5007.3900000000003</v>
      </c>
      <c r="J58" s="1233">
        <f>VLOOKUP(B58,distribucion!C$9:FL$331,105,0)</f>
        <v>0</v>
      </c>
      <c r="K58" s="1233">
        <f>ROUND((VLOOKUP(B58,distribucion!C$9:FL$331,106,0)),2)</f>
        <v>0</v>
      </c>
      <c r="L58" s="1233">
        <f>VLOOKUP(B58,distribucion!C$9:FL$331,107,0)</f>
        <v>0</v>
      </c>
      <c r="M58" s="1233">
        <f>ROUND((VLOOKUP(B58,distribucion!C$9:FL$331,108,0)),2)</f>
        <v>0</v>
      </c>
      <c r="N58" s="1233">
        <v>0</v>
      </c>
      <c r="O58" s="1648">
        <f>ROUND((VLOOKUP(B58,distribucion!C$9:FL$331,36,0)),2)</f>
        <v>0</v>
      </c>
      <c r="P58" s="1233">
        <f t="shared" ref="P58" si="65">SUM(I58:O58)-J58-L58</f>
        <v>5007.3900000000003</v>
      </c>
      <c r="Q58" s="1437">
        <f t="shared" ref="Q58" si="66">ROUND(((G58+K58+M58+N58+O58)*0.0483),2)</f>
        <v>96.66</v>
      </c>
      <c r="R58" s="1236">
        <f>ROUND((VLOOKUP(B58,distribucion!C$9:FL$331,151,0)),2)</f>
        <v>48.56</v>
      </c>
      <c r="S58" s="1233">
        <f>ROUND((VLOOKUP(B58,distribucion!C$9:FL$331,152,0)),2)</f>
        <v>0</v>
      </c>
      <c r="T58" s="1233">
        <f>ROUND((VLOOKUP(B58,distribucion!C$9:FL$331,153,0)),2)</f>
        <v>0</v>
      </c>
      <c r="U58" s="1233">
        <f>ROUND((VLOOKUP(B58,distribucion!C40:FF364,159,0)),2)</f>
        <v>0</v>
      </c>
      <c r="V58" s="1233">
        <f>ROUND((VLOOKUP(B58,distribucion!C40:FF364,158,0)),2)</f>
        <v>0</v>
      </c>
      <c r="W58" s="1233">
        <f>ROUND((VLOOKUP(B58,distribucion!C40:FF364,154,0)),2)</f>
        <v>0</v>
      </c>
      <c r="X58" s="1233">
        <f>ROUND((VLOOKUP(B58,distribucion!C$9:FL$331,160,0)),2)</f>
        <v>0</v>
      </c>
      <c r="Y58" s="1237">
        <f t="shared" ref="Y58" si="67">SUM(Q58:X58)</f>
        <v>145.22</v>
      </c>
      <c r="Z58" s="1233">
        <f>P58-Y58</f>
        <v>4862.17</v>
      </c>
      <c r="AA58" s="1237">
        <f t="shared" ref="AA58" si="68">+Z58</f>
        <v>4862.17</v>
      </c>
      <c r="AB58" s="1228">
        <v>0</v>
      </c>
      <c r="AC58" s="1238"/>
      <c r="AD58" s="1238">
        <f t="shared" si="27"/>
        <v>0</v>
      </c>
      <c r="AE58" s="1238">
        <f t="shared" si="28"/>
        <v>0</v>
      </c>
    </row>
    <row r="59" spans="1:31" ht="25.2" customHeight="1">
      <c r="B59" s="1253"/>
      <c r="C59" s="1247"/>
      <c r="D59" s="1171"/>
      <c r="E59" s="1248"/>
      <c r="F59" s="1232"/>
      <c r="G59" s="1249">
        <f>+G58</f>
        <v>2001.14</v>
      </c>
      <c r="H59" s="1249">
        <f>+H58</f>
        <v>3006.25</v>
      </c>
      <c r="I59" s="1249">
        <f t="shared" ref="I59:AB59" si="69">+I58</f>
        <v>5007.3900000000003</v>
      </c>
      <c r="J59" s="1249">
        <f t="shared" si="69"/>
        <v>0</v>
      </c>
      <c r="K59" s="1249">
        <f t="shared" si="69"/>
        <v>0</v>
      </c>
      <c r="L59" s="1249">
        <f t="shared" si="69"/>
        <v>0</v>
      </c>
      <c r="M59" s="1249">
        <f t="shared" si="69"/>
        <v>0</v>
      </c>
      <c r="N59" s="1249">
        <f t="shared" si="69"/>
        <v>0</v>
      </c>
      <c r="O59" s="1249">
        <f t="shared" si="69"/>
        <v>0</v>
      </c>
      <c r="P59" s="1249">
        <f t="shared" si="69"/>
        <v>5007.3900000000003</v>
      </c>
      <c r="Q59" s="1249">
        <f t="shared" si="69"/>
        <v>96.66</v>
      </c>
      <c r="R59" s="1283">
        <f t="shared" si="69"/>
        <v>48.56</v>
      </c>
      <c r="S59" s="1249">
        <f t="shared" si="69"/>
        <v>0</v>
      </c>
      <c r="T59" s="1249">
        <f t="shared" si="69"/>
        <v>0</v>
      </c>
      <c r="U59" s="1249">
        <f t="shared" si="69"/>
        <v>0</v>
      </c>
      <c r="V59" s="1249">
        <f t="shared" si="69"/>
        <v>0</v>
      </c>
      <c r="W59" s="1249">
        <f t="shared" si="69"/>
        <v>0</v>
      </c>
      <c r="X59" s="1249">
        <f t="shared" si="69"/>
        <v>0</v>
      </c>
      <c r="Y59" s="1249">
        <f t="shared" si="69"/>
        <v>145.22</v>
      </c>
      <c r="Z59" s="1249">
        <f t="shared" si="69"/>
        <v>4862.17</v>
      </c>
      <c r="AA59" s="1250">
        <f t="shared" si="69"/>
        <v>4862.17</v>
      </c>
      <c r="AB59" s="1250">
        <f t="shared" si="69"/>
        <v>0</v>
      </c>
      <c r="AC59" s="1238"/>
      <c r="AD59" s="1238">
        <f t="shared" si="27"/>
        <v>0</v>
      </c>
      <c r="AE59" s="1238">
        <f t="shared" si="28"/>
        <v>0</v>
      </c>
    </row>
    <row r="60" spans="1:31" ht="25.2" customHeight="1">
      <c r="B60" s="1215"/>
      <c r="C60" s="1247"/>
      <c r="D60" s="1171"/>
      <c r="E60" s="1248"/>
      <c r="F60" s="1232"/>
      <c r="G60" s="1173"/>
      <c r="H60" s="1173"/>
      <c r="I60" s="1173"/>
      <c r="J60" s="1173"/>
      <c r="K60" s="1173"/>
      <c r="L60" s="1173"/>
      <c r="M60" s="1173"/>
      <c r="N60" s="1173"/>
      <c r="O60" s="1173"/>
      <c r="P60" s="1173"/>
      <c r="Q60" s="1173"/>
      <c r="R60" s="1284"/>
      <c r="S60" s="1173"/>
      <c r="T60" s="1173"/>
      <c r="U60" s="1173"/>
      <c r="V60" s="1173"/>
      <c r="W60" s="1173"/>
      <c r="X60" s="1173"/>
      <c r="Y60" s="1264"/>
      <c r="Z60" s="1173"/>
      <c r="AA60" s="1237"/>
      <c r="AB60" s="1265"/>
      <c r="AC60" s="1238"/>
      <c r="AD60" s="1238">
        <f t="shared" si="27"/>
        <v>0</v>
      </c>
      <c r="AE60" s="1238">
        <f t="shared" si="28"/>
        <v>0</v>
      </c>
    </row>
    <row r="61" spans="1:31" ht="25.2" customHeight="1">
      <c r="B61" s="1224" t="str">
        <f>+distribucion!C116</f>
        <v>127-Ruta Fri-Oso Mercado 2</v>
      </c>
      <c r="C61" s="1247"/>
      <c r="D61" s="1171"/>
      <c r="E61" s="1248"/>
      <c r="F61" s="1232"/>
      <c r="G61" s="1173"/>
      <c r="H61" s="1173"/>
      <c r="I61" s="1173"/>
      <c r="J61" s="1173"/>
      <c r="K61" s="1173"/>
      <c r="L61" s="1173"/>
      <c r="M61" s="1173"/>
      <c r="N61" s="1173"/>
      <c r="O61" s="1173"/>
      <c r="P61" s="1173"/>
      <c r="Q61" s="1173"/>
      <c r="R61" s="1284"/>
      <c r="S61" s="1173"/>
      <c r="T61" s="1173"/>
      <c r="U61" s="1173"/>
      <c r="V61" s="1173"/>
      <c r="W61" s="1173"/>
      <c r="X61" s="1173"/>
      <c r="Y61" s="1264"/>
      <c r="Z61" s="1173"/>
      <c r="AA61" s="1237"/>
      <c r="AB61" s="1265"/>
      <c r="AC61" s="1238"/>
      <c r="AD61" s="1238">
        <f t="shared" si="27"/>
        <v>0</v>
      </c>
      <c r="AE61" s="1238">
        <f t="shared" si="28"/>
        <v>0</v>
      </c>
    </row>
    <row r="62" spans="1:31" ht="25.2" customHeight="1">
      <c r="A62" s="1198">
        <v>11</v>
      </c>
      <c r="B62" s="1266" t="str">
        <f>+distribucion!C117</f>
        <v>Sarceño Folgar Rosa Maria</v>
      </c>
      <c r="C62" s="1229" t="str">
        <f>VLOOKUP(B62,distribucion!C$9:FL$331,2,0)</f>
        <v>Vendedor Mayorista</v>
      </c>
      <c r="D62" s="1230">
        <f t="shared" ref="D62" si="70">G62+K62+M62+N62</f>
        <v>2001.14</v>
      </c>
      <c r="E62" s="1231">
        <f>VLOOKUP(B62,distribucion!C70:I382,7,FALSE)</f>
        <v>15</v>
      </c>
      <c r="F62" s="1232">
        <f>VLOOKUP(B62,distribucion!$C$9:$DR$393,14,0)</f>
        <v>0</v>
      </c>
      <c r="G62" s="1233">
        <f>ROUND((VLOOKUP(B62,distribucion!C$1:FL$331,103,0)),2)</f>
        <v>2001.14</v>
      </c>
      <c r="H62" s="1233">
        <f>ROUND((VLOOKUP(B62,distribucion!C$9:FK$331,104,0)),2)</f>
        <v>1536.25</v>
      </c>
      <c r="I62" s="1233">
        <f>G62+H62</f>
        <v>3537.3900000000003</v>
      </c>
      <c r="J62" s="1233">
        <f>VLOOKUP(B62,distribucion!C$9:FL$331,105,0)</f>
        <v>0</v>
      </c>
      <c r="K62" s="1233">
        <f>ROUND((VLOOKUP(B62,distribucion!C$9:FL$331,106,0)),2)</f>
        <v>0</v>
      </c>
      <c r="L62" s="1233">
        <f>VLOOKUP(B62,distribucion!C$9:FL$331,107,0)</f>
        <v>0</v>
      </c>
      <c r="M62" s="1233">
        <f>ROUND((VLOOKUP(B62,distribucion!C$9:FL$331,108,0)),2)</f>
        <v>0</v>
      </c>
      <c r="N62" s="1233">
        <v>0</v>
      </c>
      <c r="O62" s="1234">
        <f>ROUND((VLOOKUP(B62,distribucion!C$9:FL$331,36,0)),2)</f>
        <v>0</v>
      </c>
      <c r="P62" s="1233">
        <f t="shared" ref="P62" si="71">SUM(I62:O62)-J62-L62</f>
        <v>3537.3900000000003</v>
      </c>
      <c r="Q62" s="1437">
        <f t="shared" ref="Q62" si="72">ROUND(((G62+K62+M62+N62+O62)*0.0483),2)</f>
        <v>96.66</v>
      </c>
      <c r="R62" s="1236">
        <f>ROUND((VLOOKUP(B62,distribucion!C$9:FL$331,151,0)),2)</f>
        <v>35.11</v>
      </c>
      <c r="S62" s="1233">
        <f>ROUND((VLOOKUP(B62,distribucion!C$9:FL$331,152,0)),2)</f>
        <v>0</v>
      </c>
      <c r="T62" s="1233">
        <f>ROUND((VLOOKUP(B62,distribucion!C$9:FL$331,153,0)),2)</f>
        <v>0</v>
      </c>
      <c r="U62" s="1233">
        <f>ROUND((VLOOKUP(B62,distribucion!C44:FF368,159,0)),2)</f>
        <v>0</v>
      </c>
      <c r="V62" s="1233">
        <f>ROUND((VLOOKUP(B62,distribucion!C44:FF368,158,0)),2)</f>
        <v>0</v>
      </c>
      <c r="W62" s="1233">
        <f>ROUND((VLOOKUP(B62,distribucion!C44:FF368,154,0)),2)</f>
        <v>0</v>
      </c>
      <c r="X62" s="1233">
        <f>ROUND((VLOOKUP(B62,distribucion!C$9:FL$331,160,0)),2)</f>
        <v>0</v>
      </c>
      <c r="Y62" s="1237">
        <f t="shared" ref="Y62" si="73">SUM(Q62:X62)</f>
        <v>131.76999999999998</v>
      </c>
      <c r="Z62" s="1233">
        <f>P62-Y62</f>
        <v>3405.6200000000003</v>
      </c>
      <c r="AA62" s="1237">
        <f t="shared" ref="AA62" si="74">+Z62</f>
        <v>3405.6200000000003</v>
      </c>
      <c r="AB62" s="1228">
        <v>0</v>
      </c>
      <c r="AC62" s="1238"/>
      <c r="AD62" s="1238"/>
      <c r="AE62" s="1238"/>
    </row>
    <row r="63" spans="1:31" ht="25.2" customHeight="1">
      <c r="B63" s="1266" t="str">
        <f>+distribucion!C118</f>
        <v>Godinez Ax Sonia Elizabeth</v>
      </c>
      <c r="C63" s="1229" t="str">
        <f>VLOOKUP(B63,distribucion!C$9:FL$331,2,0)</f>
        <v>Promovendedora</v>
      </c>
      <c r="D63" s="1230">
        <f t="shared" ref="D63" si="75">G63+K63+M63+N63</f>
        <v>1600.91</v>
      </c>
      <c r="E63" s="1231">
        <f>VLOOKUP(B63,distribucion!C71:I383,7,FALSE)</f>
        <v>12</v>
      </c>
      <c r="F63" s="1232" t="str">
        <f>VLOOKUP(B63,distribucion!$C$9:$DR$393,14,0)</f>
        <v>A.4.5.26</v>
      </c>
      <c r="G63" s="1233">
        <f>ROUND((VLOOKUP(B63,distribucion!C$1:FL$331,112,0)),2)</f>
        <v>1600.91</v>
      </c>
      <c r="H63" s="1233">
        <f>ROUND((VLOOKUP(B63,distribucion!C$9:FK$331,113,0)),2)</f>
        <v>100</v>
      </c>
      <c r="I63" s="1233">
        <f>G63+H63</f>
        <v>1700.91</v>
      </c>
      <c r="J63" s="1233">
        <f>VLOOKUP(B63,distribucion!C$9:FL$331,105,0)</f>
        <v>0</v>
      </c>
      <c r="K63" s="1233">
        <f>ROUND((VLOOKUP(B63,distribucion!C$9:FL$331,106,0)),2)</f>
        <v>0</v>
      </c>
      <c r="L63" s="1233">
        <f>VLOOKUP(B63,distribucion!C$9:FL$331,107,0)</f>
        <v>0</v>
      </c>
      <c r="M63" s="1233">
        <f>ROUND((VLOOKUP(B63,distribucion!C$9:FL$331,108,0)),2)</f>
        <v>0</v>
      </c>
      <c r="N63" s="1233">
        <v>0</v>
      </c>
      <c r="O63" s="1234">
        <f>ROUND((VLOOKUP(B63,distribucion!C$9:FL$331,36,0)),2)</f>
        <v>0</v>
      </c>
      <c r="P63" s="1233">
        <f t="shared" ref="P63" si="76">SUM(I63:O63)-J63-L63</f>
        <v>1700.91</v>
      </c>
      <c r="Q63" s="1437">
        <f t="shared" ref="Q63" si="77">ROUND(((G63+K63+M63+N63+O63)*0.0483),2)</f>
        <v>77.319999999999993</v>
      </c>
      <c r="R63" s="1236">
        <f>ROUND((VLOOKUP(B63,distribucion!C$9:FL$331,140,0)),2)</f>
        <v>0</v>
      </c>
      <c r="S63" s="1233">
        <f>ROUND((VLOOKUP(B63,distribucion!C$9:FL$331,152,0)),2)</f>
        <v>0</v>
      </c>
      <c r="T63" s="1233">
        <f>ROUND((VLOOKUP(B63,distribucion!C$9:FL$331,153,0)),2)</f>
        <v>0</v>
      </c>
      <c r="U63" s="1233">
        <f>ROUND((VLOOKUP(B63,distribucion!C45:FF369,159,0)),2)</f>
        <v>0</v>
      </c>
      <c r="V63" s="1233">
        <f>ROUND((VLOOKUP(B63,distribucion!C45:FF369,158,0)),2)</f>
        <v>0</v>
      </c>
      <c r="W63" s="1233">
        <f>ROUND((VLOOKUP(B63,distribucion!C45:FF369,154,0)),2)</f>
        <v>0</v>
      </c>
      <c r="X63" s="1233">
        <f>ROUND((VLOOKUP(B63,distribucion!C$9:FL$331,160,0)),2)</f>
        <v>0</v>
      </c>
      <c r="Y63" s="1237">
        <f t="shared" ref="Y63" si="78">SUM(Q63:X63)</f>
        <v>77.319999999999993</v>
      </c>
      <c r="Z63" s="1233">
        <f>P63-Y63</f>
        <v>1623.5900000000001</v>
      </c>
      <c r="AA63" s="1237">
        <f t="shared" ref="AA63" si="79">+Z63</f>
        <v>1623.5900000000001</v>
      </c>
      <c r="AB63" s="1228">
        <v>0</v>
      </c>
      <c r="AC63" s="1238"/>
      <c r="AD63" s="1238"/>
      <c r="AE63" s="1238"/>
    </row>
    <row r="64" spans="1:31" ht="25.2" customHeight="1">
      <c r="B64" s="1253"/>
      <c r="C64" s="1247"/>
      <c r="D64" s="1171"/>
      <c r="E64" s="1248"/>
      <c r="F64" s="1232"/>
      <c r="G64" s="1249">
        <f>SUM(G62:G63)</f>
        <v>3602.05</v>
      </c>
      <c r="H64" s="1249">
        <f t="shared" ref="H64:AB64" si="80">SUM(H62:H63)</f>
        <v>1636.25</v>
      </c>
      <c r="I64" s="1249">
        <f t="shared" si="80"/>
        <v>5238.3</v>
      </c>
      <c r="J64" s="1249">
        <f t="shared" si="80"/>
        <v>0</v>
      </c>
      <c r="K64" s="1249">
        <f t="shared" si="80"/>
        <v>0</v>
      </c>
      <c r="L64" s="1249">
        <f t="shared" si="80"/>
        <v>0</v>
      </c>
      <c r="M64" s="1249">
        <f t="shared" si="80"/>
        <v>0</v>
      </c>
      <c r="N64" s="1249">
        <f t="shared" si="80"/>
        <v>0</v>
      </c>
      <c r="O64" s="1249">
        <f t="shared" si="80"/>
        <v>0</v>
      </c>
      <c r="P64" s="1249">
        <f t="shared" si="80"/>
        <v>5238.3</v>
      </c>
      <c r="Q64" s="1249">
        <f t="shared" si="80"/>
        <v>173.98</v>
      </c>
      <c r="R64" s="1283">
        <f t="shared" si="80"/>
        <v>35.11</v>
      </c>
      <c r="S64" s="1249">
        <f t="shared" si="80"/>
        <v>0</v>
      </c>
      <c r="T64" s="1249">
        <f t="shared" si="80"/>
        <v>0</v>
      </c>
      <c r="U64" s="1249">
        <f t="shared" si="80"/>
        <v>0</v>
      </c>
      <c r="V64" s="1249">
        <f t="shared" si="80"/>
        <v>0</v>
      </c>
      <c r="W64" s="1249">
        <f t="shared" si="80"/>
        <v>0</v>
      </c>
      <c r="X64" s="1249">
        <f t="shared" si="80"/>
        <v>0</v>
      </c>
      <c r="Y64" s="1249">
        <f t="shared" si="80"/>
        <v>209.08999999999997</v>
      </c>
      <c r="Z64" s="1249">
        <f t="shared" si="80"/>
        <v>5029.2100000000009</v>
      </c>
      <c r="AA64" s="1249">
        <f t="shared" si="80"/>
        <v>5029.2100000000009</v>
      </c>
      <c r="AB64" s="1249">
        <f t="shared" si="80"/>
        <v>0</v>
      </c>
      <c r="AC64" s="1238"/>
      <c r="AD64" s="1238">
        <f t="shared" si="27"/>
        <v>0</v>
      </c>
      <c r="AE64" s="1238">
        <f t="shared" si="28"/>
        <v>0</v>
      </c>
    </row>
    <row r="65" spans="1:31" ht="25.2" customHeight="1">
      <c r="B65" s="1215" t="s">
        <v>452</v>
      </c>
      <c r="C65" s="1247"/>
      <c r="D65" s="1171"/>
      <c r="E65" s="1248"/>
      <c r="F65" s="1232"/>
      <c r="G65" s="1173"/>
      <c r="H65" s="1173"/>
      <c r="I65" s="1173"/>
      <c r="J65" s="1173"/>
      <c r="K65" s="1173"/>
      <c r="L65" s="1173"/>
      <c r="M65" s="1173"/>
      <c r="N65" s="1173"/>
      <c r="O65" s="1173"/>
      <c r="P65" s="1173"/>
      <c r="Q65" s="1173"/>
      <c r="R65" s="1284"/>
      <c r="S65" s="1173"/>
      <c r="T65" s="1173"/>
      <c r="U65" s="1173"/>
      <c r="V65" s="1173"/>
      <c r="W65" s="1173"/>
      <c r="X65" s="1173"/>
      <c r="Y65" s="1264"/>
      <c r="Z65" s="1173"/>
      <c r="AA65" s="1237"/>
      <c r="AB65" s="1265"/>
      <c r="AC65" s="1238"/>
      <c r="AD65" s="1238">
        <f t="shared" si="27"/>
        <v>0</v>
      </c>
      <c r="AE65" s="1238">
        <f t="shared" si="28"/>
        <v>0</v>
      </c>
    </row>
    <row r="66" spans="1:31" ht="25.2" customHeight="1">
      <c r="B66" s="1246" t="s">
        <v>453</v>
      </c>
      <c r="C66" s="1247"/>
      <c r="D66" s="1171"/>
      <c r="E66" s="1248"/>
      <c r="F66" s="1232"/>
      <c r="G66" s="1173"/>
      <c r="H66" s="1173"/>
      <c r="I66" s="1173"/>
      <c r="J66" s="1173"/>
      <c r="K66" s="1173"/>
      <c r="L66" s="1173"/>
      <c r="M66" s="1173"/>
      <c r="N66" s="1173"/>
      <c r="O66" s="1173"/>
      <c r="P66" s="1173"/>
      <c r="Q66" s="1173"/>
      <c r="R66" s="1284"/>
      <c r="S66" s="1173"/>
      <c r="T66" s="1173"/>
      <c r="U66" s="1173"/>
      <c r="V66" s="1173"/>
      <c r="W66" s="1173"/>
      <c r="X66" s="1173"/>
      <c r="Y66" s="1264"/>
      <c r="Z66" s="1173"/>
      <c r="AA66" s="1237"/>
      <c r="AB66" s="1265"/>
      <c r="AC66" s="1238"/>
      <c r="AD66" s="1238">
        <f t="shared" si="27"/>
        <v>0</v>
      </c>
      <c r="AE66" s="1238">
        <f t="shared" si="28"/>
        <v>0</v>
      </c>
    </row>
    <row r="67" spans="1:31" ht="25.2" customHeight="1">
      <c r="B67" s="1246" t="s">
        <v>454</v>
      </c>
      <c r="C67" s="1247"/>
      <c r="D67" s="1171"/>
      <c r="E67" s="1248"/>
      <c r="F67" s="1232"/>
      <c r="G67" s="1173"/>
      <c r="H67" s="1173"/>
      <c r="I67" s="1173"/>
      <c r="J67" s="1173"/>
      <c r="K67" s="1173"/>
      <c r="L67" s="1173"/>
      <c r="M67" s="1173"/>
      <c r="N67" s="1173"/>
      <c r="O67" s="1173"/>
      <c r="P67" s="1173"/>
      <c r="Q67" s="1173"/>
      <c r="R67" s="1284"/>
      <c r="S67" s="1173"/>
      <c r="T67" s="1173"/>
      <c r="U67" s="1173"/>
      <c r="V67" s="1173"/>
      <c r="W67" s="1173"/>
      <c r="X67" s="1173"/>
      <c r="Y67" s="1264"/>
      <c r="Z67" s="1173"/>
      <c r="AA67" s="1237"/>
      <c r="AB67" s="1265"/>
      <c r="AC67" s="1238"/>
      <c r="AD67" s="1238">
        <f t="shared" si="27"/>
        <v>0</v>
      </c>
      <c r="AE67" s="1238">
        <f t="shared" si="28"/>
        <v>0</v>
      </c>
    </row>
    <row r="68" spans="1:31" ht="25.2" customHeight="1">
      <c r="A68" s="1198">
        <v>12</v>
      </c>
      <c r="B68" s="1266" t="str">
        <f>+distribucion!C124</f>
        <v>Soto Juarez Mario Antonio</v>
      </c>
      <c r="C68" s="1229" t="str">
        <f>VLOOKUP(B68,distribucion!C$9:FL$331,2,0)</f>
        <v>Vendedor Mayorista</v>
      </c>
      <c r="D68" s="1230">
        <f t="shared" ref="D68" si="81">G68+K68+M68+N68</f>
        <v>2001.14</v>
      </c>
      <c r="E68" s="1231">
        <f>VLOOKUP(B68,distribucion!C67:I382,7,FALSE)</f>
        <v>15</v>
      </c>
      <c r="F68" s="1232">
        <f>VLOOKUP(B68,distribucion!$C$9:$DR$393,14,0)</f>
        <v>0</v>
      </c>
      <c r="G68" s="1233">
        <f>ROUND((VLOOKUP(B68,distribucion!C$1:FL$331,103,0)),2)</f>
        <v>2001.14</v>
      </c>
      <c r="H68" s="1233">
        <f>ROUND((VLOOKUP(B68,distribucion!C$9:FK$331,104,0)),2)</f>
        <v>9942.18</v>
      </c>
      <c r="I68" s="1233">
        <f t="shared" ref="I68" si="82">G68+H68</f>
        <v>11943.32</v>
      </c>
      <c r="J68" s="1233">
        <f>VLOOKUP(B68,distribucion!C$9:FL$331,105,0)</f>
        <v>0</v>
      </c>
      <c r="K68" s="1233">
        <f>ROUND((VLOOKUP(B68,distribucion!C$9:FL$331,106,0)),2)</f>
        <v>0</v>
      </c>
      <c r="L68" s="1233">
        <f>VLOOKUP(B68,distribucion!C$9:FL$331,107,0)</f>
        <v>0</v>
      </c>
      <c r="M68" s="1233">
        <f>ROUND((VLOOKUP(B68,distribucion!C$9:FL$331,108,0)),2)</f>
        <v>0</v>
      </c>
      <c r="N68" s="1233">
        <v>0</v>
      </c>
      <c r="O68" s="1648">
        <f>ROUND((VLOOKUP(B68,distribucion!C$9:FL$331,36,0)),2)</f>
        <v>0</v>
      </c>
      <c r="P68" s="1233">
        <f t="shared" ref="P68" si="83">SUM(I68:O68)-J68-L68</f>
        <v>11943.32</v>
      </c>
      <c r="Q68" s="1437">
        <f>ROUND(((G68+K68+M68+N68+O68)*0.0483),2)</f>
        <v>96.66</v>
      </c>
      <c r="R68" s="1236">
        <f>ROUND((VLOOKUP(B68,distribucion!C$9:FL$331,151,0)),2)</f>
        <v>187.87</v>
      </c>
      <c r="S68" s="1233">
        <f>ROUND((VLOOKUP(B68,distribucion!C$9:FL$331,152,0)),2)</f>
        <v>0</v>
      </c>
      <c r="T68" s="1233">
        <f>ROUND((VLOOKUP(B68,distribucion!C$9:FL$331,153,0)),2)</f>
        <v>0</v>
      </c>
      <c r="U68" s="1233">
        <f>ROUND((VLOOKUP(B68,distribucion!C44:FF368,159,0)),2)</f>
        <v>0</v>
      </c>
      <c r="V68" s="1233">
        <f>ROUND((VLOOKUP(B68,distribucion!C44:FF368,158,0)),2)</f>
        <v>0</v>
      </c>
      <c r="W68" s="1233">
        <f>ROUND((VLOOKUP(B68,distribucion!C44:FF368,154,0)),2)</f>
        <v>0</v>
      </c>
      <c r="X68" s="1233">
        <f>ROUND((VLOOKUP(B68,distribucion!C$9:FL$331,160,0)),2)</f>
        <v>180</v>
      </c>
      <c r="Y68" s="1237">
        <f t="shared" ref="Y68" si="84">SUM(Q68:X68)</f>
        <v>464.53</v>
      </c>
      <c r="Z68" s="1233">
        <f t="shared" ref="Z68" si="85">P68-Y68</f>
        <v>11478.789999999999</v>
      </c>
      <c r="AA68" s="1237">
        <f t="shared" ref="AA68" si="86">+Z68</f>
        <v>11478.789999999999</v>
      </c>
      <c r="AB68" s="1228">
        <v>0</v>
      </c>
      <c r="AC68" s="1238"/>
      <c r="AD68" s="1238">
        <f t="shared" si="27"/>
        <v>0</v>
      </c>
      <c r="AE68" s="1238">
        <f t="shared" si="28"/>
        <v>0</v>
      </c>
    </row>
    <row r="69" spans="1:31" ht="25.2" customHeight="1">
      <c r="B69" s="1253"/>
      <c r="C69" s="1247"/>
      <c r="D69" s="1171"/>
      <c r="E69" s="1248"/>
      <c r="F69" s="1232"/>
      <c r="G69" s="1249">
        <f>+G68</f>
        <v>2001.14</v>
      </c>
      <c r="H69" s="1249">
        <f>+H68</f>
        <v>9942.18</v>
      </c>
      <c r="I69" s="1249">
        <f t="shared" ref="I69:AB69" si="87">+I68</f>
        <v>11943.32</v>
      </c>
      <c r="J69" s="1249">
        <f t="shared" si="87"/>
        <v>0</v>
      </c>
      <c r="K69" s="1249">
        <f t="shared" si="87"/>
        <v>0</v>
      </c>
      <c r="L69" s="1249">
        <f t="shared" si="87"/>
        <v>0</v>
      </c>
      <c r="M69" s="1249">
        <f t="shared" si="87"/>
        <v>0</v>
      </c>
      <c r="N69" s="1249">
        <f t="shared" si="87"/>
        <v>0</v>
      </c>
      <c r="O69" s="1249">
        <f t="shared" si="87"/>
        <v>0</v>
      </c>
      <c r="P69" s="1249">
        <f t="shared" si="87"/>
        <v>11943.32</v>
      </c>
      <c r="Q69" s="1249">
        <f t="shared" si="87"/>
        <v>96.66</v>
      </c>
      <c r="R69" s="1283">
        <f t="shared" si="87"/>
        <v>187.87</v>
      </c>
      <c r="S69" s="1249">
        <f t="shared" si="87"/>
        <v>0</v>
      </c>
      <c r="T69" s="1249">
        <f t="shared" si="87"/>
        <v>0</v>
      </c>
      <c r="U69" s="1249">
        <f t="shared" si="87"/>
        <v>0</v>
      </c>
      <c r="V69" s="1249">
        <f t="shared" si="87"/>
        <v>0</v>
      </c>
      <c r="W69" s="1249">
        <f t="shared" si="87"/>
        <v>0</v>
      </c>
      <c r="X69" s="1249">
        <f t="shared" si="87"/>
        <v>180</v>
      </c>
      <c r="Y69" s="1249">
        <f t="shared" si="87"/>
        <v>464.53</v>
      </c>
      <c r="Z69" s="1249">
        <f t="shared" si="87"/>
        <v>11478.789999999999</v>
      </c>
      <c r="AA69" s="1250">
        <f t="shared" si="87"/>
        <v>11478.789999999999</v>
      </c>
      <c r="AB69" s="1250">
        <f t="shared" si="87"/>
        <v>0</v>
      </c>
      <c r="AC69" s="1238"/>
      <c r="AD69" s="1238">
        <f t="shared" si="27"/>
        <v>0</v>
      </c>
      <c r="AE69" s="1238">
        <f t="shared" si="28"/>
        <v>0</v>
      </c>
    </row>
    <row r="70" spans="1:31" ht="25.2" customHeight="1">
      <c r="B70" s="1246"/>
      <c r="C70" s="1247"/>
      <c r="D70" s="1171"/>
      <c r="E70" s="1248"/>
      <c r="F70" s="1232"/>
      <c r="G70" s="1173"/>
      <c r="H70" s="1173"/>
      <c r="I70" s="1173"/>
      <c r="J70" s="1173"/>
      <c r="K70" s="1173"/>
      <c r="L70" s="1173"/>
      <c r="M70" s="1173"/>
      <c r="N70" s="1173"/>
      <c r="O70" s="1173"/>
      <c r="P70" s="1173"/>
      <c r="Q70" s="1173"/>
      <c r="R70" s="1284"/>
      <c r="S70" s="1173"/>
      <c r="T70" s="1173"/>
      <c r="U70" s="1173"/>
      <c r="V70" s="1173"/>
      <c r="W70" s="1173"/>
      <c r="X70" s="1173"/>
      <c r="Y70" s="1264"/>
      <c r="Z70" s="1173"/>
      <c r="AA70" s="1237"/>
      <c r="AB70" s="1265"/>
      <c r="AC70" s="1238"/>
      <c r="AD70" s="1238">
        <f t="shared" si="27"/>
        <v>0</v>
      </c>
      <c r="AE70" s="1238">
        <f t="shared" si="28"/>
        <v>0</v>
      </c>
    </row>
    <row r="71" spans="1:31" ht="25.2" customHeight="1">
      <c r="B71" s="1246" t="s">
        <v>452</v>
      </c>
      <c r="C71" s="1247"/>
      <c r="D71" s="1171"/>
      <c r="E71" s="1248"/>
      <c r="F71" s="1232"/>
      <c r="G71" s="1173"/>
      <c r="H71" s="1173"/>
      <c r="I71" s="1173"/>
      <c r="J71" s="1173"/>
      <c r="K71" s="1173"/>
      <c r="L71" s="1173"/>
      <c r="M71" s="1173"/>
      <c r="N71" s="1173"/>
      <c r="O71" s="1173"/>
      <c r="P71" s="1173"/>
      <c r="Q71" s="1173"/>
      <c r="R71" s="1284"/>
      <c r="S71" s="1173"/>
      <c r="T71" s="1173"/>
      <c r="U71" s="1173"/>
      <c r="V71" s="1173"/>
      <c r="W71" s="1173"/>
      <c r="X71" s="1173"/>
      <c r="Y71" s="1264"/>
      <c r="Z71" s="1173"/>
      <c r="AA71" s="1237"/>
      <c r="AB71" s="1265"/>
      <c r="AC71" s="1238"/>
      <c r="AD71" s="1238">
        <f t="shared" si="27"/>
        <v>0</v>
      </c>
      <c r="AE71" s="1238">
        <f t="shared" si="28"/>
        <v>0</v>
      </c>
    </row>
    <row r="72" spans="1:31" ht="24.6" customHeight="1">
      <c r="A72" s="1198">
        <v>13</v>
      </c>
      <c r="B72" s="1266" t="str">
        <f>+distribucion!C127</f>
        <v>Gomez Ruano Jose David</v>
      </c>
      <c r="C72" s="1229" t="str">
        <f>VLOOKUP(B72,distribucion!C$9:FL$331,2,0)</f>
        <v>Key Account Manager</v>
      </c>
      <c r="D72" s="1230">
        <f t="shared" ref="D72" si="88">G72+K72+M72+N72</f>
        <v>3000</v>
      </c>
      <c r="E72" s="1231">
        <f>VLOOKUP(B72,distribucion!C71:I386,7,FALSE)</f>
        <v>15</v>
      </c>
      <c r="F72" s="1232" t="str">
        <f>VLOOKUP(B72,distribucion!$C$9:$DR$393,14,0)</f>
        <v xml:space="preserve">3 meses garantizados de 5k agosto a oct </v>
      </c>
      <c r="G72" s="1233">
        <f>ROUND((VLOOKUP(B72,distribucion!C$1:FL$331,103,0)),2)</f>
        <v>3000</v>
      </c>
      <c r="H72" s="1233">
        <f>ROUND((VLOOKUP(B72,distribucion!C$9:FK$331,104,0)),2)</f>
        <v>8437.5</v>
      </c>
      <c r="I72" s="1233">
        <f t="shared" ref="I72" si="89">G72+H72</f>
        <v>11437.5</v>
      </c>
      <c r="J72" s="1233">
        <f>VLOOKUP(B72,distribucion!C$9:FL$331,105,0)</f>
        <v>0</v>
      </c>
      <c r="K72" s="1233">
        <f>ROUND((VLOOKUP(B72,distribucion!C$9:FL$331,106,0)),2)</f>
        <v>0</v>
      </c>
      <c r="L72" s="1233">
        <f>VLOOKUP(B72,distribucion!C$9:FL$331,107,0)</f>
        <v>0</v>
      </c>
      <c r="M72" s="1233">
        <f>ROUND((VLOOKUP(B72,distribucion!C$9:FL$331,108,0)),2)</f>
        <v>0</v>
      </c>
      <c r="N72" s="1233">
        <v>0</v>
      </c>
      <c r="O72" s="1234">
        <f>ROUND((VLOOKUP(B72,distribucion!C$9:FL$331,36,0)),2)</f>
        <v>0</v>
      </c>
      <c r="P72" s="1233">
        <f t="shared" ref="P72" si="90">SUM(I72:O72)-J72-L72</f>
        <v>11437.5</v>
      </c>
      <c r="Q72" s="1437">
        <f>ROUND(((G72+K72+M72+N72+O72)*0.0483),2)</f>
        <v>144.9</v>
      </c>
      <c r="R72" s="1236">
        <f>ROUND((VLOOKUP(B72,distribucion!C$9:FL$331,151,0)),2)</f>
        <v>153.31</v>
      </c>
      <c r="S72" s="1233">
        <f>ROUND((VLOOKUP(B72,distribucion!C$9:FL$331,152,0)),2)</f>
        <v>0</v>
      </c>
      <c r="T72" s="1233">
        <f>ROUND((VLOOKUP(B72,distribucion!C$9:FL$331,153,0)),2)</f>
        <v>0</v>
      </c>
      <c r="U72" s="1233">
        <f>ROUND((VLOOKUP(B72,distribucion!C48:FF372,159,0)),2)</f>
        <v>0</v>
      </c>
      <c r="V72" s="1233">
        <f>ROUND((VLOOKUP(B72,distribucion!C48:FF372,158,0)),2)</f>
        <v>0</v>
      </c>
      <c r="W72" s="1233">
        <f>ROUND((VLOOKUP(B72,distribucion!C48:FF372,154,0)),2)</f>
        <v>0</v>
      </c>
      <c r="X72" s="1233">
        <f>ROUND((VLOOKUP(B72,distribucion!C$9:FL$331,160,0)),2)</f>
        <v>0</v>
      </c>
      <c r="Y72" s="1237">
        <f t="shared" ref="Y72" si="91">SUM(Q72:X72)</f>
        <v>298.21000000000004</v>
      </c>
      <c r="Z72" s="1233">
        <f t="shared" ref="Z72" si="92">P72-Y72</f>
        <v>11139.29</v>
      </c>
      <c r="AA72" s="1237">
        <f t="shared" ref="AA72" si="93">+Z72</f>
        <v>11139.29</v>
      </c>
      <c r="AB72" s="1228">
        <v>0</v>
      </c>
      <c r="AC72" s="1238"/>
      <c r="AD72" s="1238">
        <f t="shared" si="27"/>
        <v>0</v>
      </c>
      <c r="AE72" s="1238">
        <f t="shared" si="28"/>
        <v>0</v>
      </c>
    </row>
    <row r="73" spans="1:31" ht="24.6" customHeight="1">
      <c r="B73" s="1266"/>
      <c r="C73" s="1229"/>
      <c r="D73" s="1230"/>
      <c r="E73" s="1231"/>
      <c r="F73" s="1232"/>
      <c r="G73" s="1233"/>
      <c r="H73" s="1233"/>
      <c r="I73" s="1233"/>
      <c r="J73" s="1233"/>
      <c r="K73" s="1233"/>
      <c r="L73" s="1233"/>
      <c r="M73" s="1233"/>
      <c r="N73" s="1233"/>
      <c r="O73" s="1234"/>
      <c r="P73" s="1233"/>
      <c r="Q73" s="1233"/>
      <c r="R73" s="1236"/>
      <c r="S73" s="1233"/>
      <c r="T73" s="1233"/>
      <c r="U73" s="1233"/>
      <c r="V73" s="1233"/>
      <c r="W73" s="1233"/>
      <c r="X73" s="1233"/>
      <c r="Y73" s="1237"/>
      <c r="Z73" s="1233"/>
      <c r="AA73" s="1237"/>
      <c r="AB73" s="1228"/>
      <c r="AC73" s="1238"/>
      <c r="AD73" s="1238"/>
      <c r="AE73" s="1238"/>
    </row>
    <row r="74" spans="1:31" ht="25.2" customHeight="1">
      <c r="B74" s="1253"/>
      <c r="C74" s="1247"/>
      <c r="D74" s="1171"/>
      <c r="E74" s="1248"/>
      <c r="F74" s="1232"/>
      <c r="G74" s="1249">
        <f t="shared" ref="G74:AB74" si="94">+G72</f>
        <v>3000</v>
      </c>
      <c r="H74" s="1249">
        <f t="shared" si="94"/>
        <v>8437.5</v>
      </c>
      <c r="I74" s="1249">
        <f t="shared" si="94"/>
        <v>11437.5</v>
      </c>
      <c r="J74" s="1249">
        <f t="shared" si="94"/>
        <v>0</v>
      </c>
      <c r="K74" s="1249">
        <f t="shared" si="94"/>
        <v>0</v>
      </c>
      <c r="L74" s="1249">
        <f t="shared" si="94"/>
        <v>0</v>
      </c>
      <c r="M74" s="1249">
        <f t="shared" si="94"/>
        <v>0</v>
      </c>
      <c r="N74" s="1249">
        <f t="shared" si="94"/>
        <v>0</v>
      </c>
      <c r="O74" s="1249">
        <f t="shared" si="94"/>
        <v>0</v>
      </c>
      <c r="P74" s="1249">
        <f t="shared" si="94"/>
        <v>11437.5</v>
      </c>
      <c r="Q74" s="1249">
        <f t="shared" si="94"/>
        <v>144.9</v>
      </c>
      <c r="R74" s="1283">
        <f t="shared" si="94"/>
        <v>153.31</v>
      </c>
      <c r="S74" s="1249">
        <f t="shared" si="94"/>
        <v>0</v>
      </c>
      <c r="T74" s="1249">
        <f t="shared" si="94"/>
        <v>0</v>
      </c>
      <c r="U74" s="1249">
        <f t="shared" si="94"/>
        <v>0</v>
      </c>
      <c r="V74" s="1249">
        <f t="shared" si="94"/>
        <v>0</v>
      </c>
      <c r="W74" s="1249">
        <f t="shared" si="94"/>
        <v>0</v>
      </c>
      <c r="X74" s="1249">
        <f t="shared" si="94"/>
        <v>0</v>
      </c>
      <c r="Y74" s="1249">
        <f t="shared" si="94"/>
        <v>298.21000000000004</v>
      </c>
      <c r="Z74" s="1249">
        <f t="shared" si="94"/>
        <v>11139.29</v>
      </c>
      <c r="AA74" s="1250">
        <f t="shared" si="94"/>
        <v>11139.29</v>
      </c>
      <c r="AB74" s="1250">
        <f t="shared" si="94"/>
        <v>0</v>
      </c>
      <c r="AC74" s="1238"/>
      <c r="AD74" s="1238">
        <f t="shared" si="27"/>
        <v>0</v>
      </c>
      <c r="AE74" s="1238">
        <f t="shared" si="28"/>
        <v>0</v>
      </c>
    </row>
    <row r="75" spans="1:31" ht="25.2" customHeight="1">
      <c r="B75" s="1246" t="s">
        <v>332</v>
      </c>
      <c r="C75" s="1247"/>
      <c r="D75" s="1171"/>
      <c r="E75" s="1248"/>
      <c r="F75" s="1232"/>
      <c r="G75" s="1173"/>
      <c r="H75" s="1173"/>
      <c r="I75" s="1173"/>
      <c r="J75" s="1173"/>
      <c r="K75" s="1173"/>
      <c r="L75" s="1173"/>
      <c r="M75" s="1173"/>
      <c r="N75" s="1173"/>
      <c r="O75" s="1173"/>
      <c r="P75" s="1173"/>
      <c r="Q75" s="1173"/>
      <c r="R75" s="1284"/>
      <c r="S75" s="1173"/>
      <c r="T75" s="1173"/>
      <c r="U75" s="1173"/>
      <c r="V75" s="1173"/>
      <c r="W75" s="1173"/>
      <c r="X75" s="1173"/>
      <c r="Y75" s="1264"/>
      <c r="Z75" s="1173"/>
      <c r="AA75" s="1237"/>
      <c r="AB75" s="1265"/>
      <c r="AC75" s="1238"/>
      <c r="AD75" s="1238">
        <f t="shared" si="27"/>
        <v>0</v>
      </c>
      <c r="AE75" s="1238">
        <f t="shared" si="28"/>
        <v>0</v>
      </c>
    </row>
    <row r="76" spans="1:31" ht="25.2" customHeight="1">
      <c r="B76" s="1246" t="s">
        <v>458</v>
      </c>
      <c r="C76" s="1247"/>
      <c r="D76" s="1171"/>
      <c r="E76" s="1248"/>
      <c r="F76" s="1232"/>
      <c r="G76" s="1173"/>
      <c r="H76" s="1173"/>
      <c r="I76" s="1173"/>
      <c r="J76" s="1173"/>
      <c r="K76" s="1173"/>
      <c r="L76" s="1173"/>
      <c r="M76" s="1173"/>
      <c r="N76" s="1173"/>
      <c r="O76" s="1173"/>
      <c r="P76" s="1173"/>
      <c r="Q76" s="1173"/>
      <c r="R76" s="1284"/>
      <c r="S76" s="1173"/>
      <c r="T76" s="1173"/>
      <c r="U76" s="1173"/>
      <c r="V76" s="1173"/>
      <c r="W76" s="1173"/>
      <c r="X76" s="1173"/>
      <c r="Y76" s="1264"/>
      <c r="Z76" s="1173"/>
      <c r="AA76" s="1237"/>
      <c r="AB76" s="1265"/>
      <c r="AC76" s="1238"/>
      <c r="AD76" s="1238">
        <f t="shared" si="27"/>
        <v>0</v>
      </c>
      <c r="AE76" s="1238">
        <f t="shared" si="28"/>
        <v>0</v>
      </c>
    </row>
    <row r="77" spans="1:31" ht="25.2" customHeight="1">
      <c r="A77" s="1198">
        <v>14</v>
      </c>
      <c r="B77" s="1266" t="str">
        <f>+distribucion!C130</f>
        <v>Aguilar Chun Cristian Josue</v>
      </c>
      <c r="C77" s="1229" t="str">
        <f>VLOOKUP(B77,distribucion!C$9:FL$331,2,0)</f>
        <v>Vendedor Mayorista</v>
      </c>
      <c r="D77" s="1230">
        <f t="shared" ref="D77" si="95">G77+K77+M77+N77</f>
        <v>2001.14</v>
      </c>
      <c r="E77" s="1231">
        <f>VLOOKUP(B77,distribucion!C70:I390,7,FALSE)</f>
        <v>15</v>
      </c>
      <c r="F77" s="1232">
        <f>VLOOKUP(B77,distribucion!$C$9:$DR$393,14,0)</f>
        <v>0</v>
      </c>
      <c r="G77" s="1233">
        <f>ROUND((VLOOKUP(B77,distribucion!C$1:FL$331,103,0)),2)</f>
        <v>2001.14</v>
      </c>
      <c r="H77" s="1233">
        <f>ROUND((VLOOKUP(B77,distribucion!C$9:FK$331,104,0)),2)</f>
        <v>4631.25</v>
      </c>
      <c r="I77" s="1233">
        <f t="shared" ref="I77" si="96">G77+H77</f>
        <v>6632.39</v>
      </c>
      <c r="J77" s="1233">
        <f>VLOOKUP(B77,distribucion!C$9:FL$331,105,0)</f>
        <v>0</v>
      </c>
      <c r="K77" s="1233">
        <f>ROUND((VLOOKUP(B77,distribucion!C$9:FL$331,106,0)),2)</f>
        <v>0</v>
      </c>
      <c r="L77" s="1233">
        <f>VLOOKUP(B77,distribucion!C$9:FL$331,107,0)</f>
        <v>0</v>
      </c>
      <c r="M77" s="1233">
        <f>ROUND((VLOOKUP(B77,distribucion!C$9:FL$331,108,0)),2)</f>
        <v>0</v>
      </c>
      <c r="N77" s="1233">
        <v>0</v>
      </c>
      <c r="O77" s="1234">
        <f>ROUND((VLOOKUP(B77,distribucion!C$9:FL$331,36,0)),2)</f>
        <v>0</v>
      </c>
      <c r="P77" s="1233">
        <f t="shared" ref="P77" si="97">SUM(I77:O77)-J77-L77</f>
        <v>6632.39</v>
      </c>
      <c r="Q77" s="1437">
        <f>ROUND(((G77+K77+M77+N77+O77)*0.0483),2)</f>
        <v>96.66</v>
      </c>
      <c r="R77" s="1236">
        <f>ROUND((VLOOKUP(B77,distribucion!C$9:FL$331,151,0)),2)</f>
        <v>51.48</v>
      </c>
      <c r="S77" s="1233">
        <f>ROUND((VLOOKUP(B77,distribucion!C$9:FL$331,152,0)),2)</f>
        <v>0</v>
      </c>
      <c r="T77" s="1233">
        <f>ROUND((VLOOKUP(B77,distribucion!C$9:FL$331,153,0)),2)</f>
        <v>0</v>
      </c>
      <c r="U77" s="1233">
        <f>ROUND((VLOOKUP(B77,distribucion!C51:FF376,159,0)),2)</f>
        <v>0</v>
      </c>
      <c r="V77" s="1233">
        <f>ROUND((VLOOKUP(B77,distribucion!C51:FF376,158,0)),2)</f>
        <v>0</v>
      </c>
      <c r="W77" s="1233">
        <f>ROUND((VLOOKUP(B77,distribucion!C51:FF376,154,0)),2)</f>
        <v>0</v>
      </c>
      <c r="X77" s="1233">
        <f>ROUND((VLOOKUP(B77,distribucion!C$9:FL$331,160,0)),2)</f>
        <v>0</v>
      </c>
      <c r="Y77" s="1237">
        <f t="shared" ref="Y77" si="98">SUM(Q77:X77)</f>
        <v>148.13999999999999</v>
      </c>
      <c r="Z77" s="1233">
        <f t="shared" ref="Z77" si="99">P77-Y77</f>
        <v>6484.25</v>
      </c>
      <c r="AA77" s="1237">
        <f t="shared" ref="AA77" si="100">+Z77</f>
        <v>6484.25</v>
      </c>
      <c r="AB77" s="1228">
        <v>0</v>
      </c>
      <c r="AC77" s="1238"/>
      <c r="AD77" s="1238">
        <f t="shared" si="27"/>
        <v>0</v>
      </c>
      <c r="AE77" s="1238">
        <f t="shared" si="28"/>
        <v>0</v>
      </c>
    </row>
    <row r="78" spans="1:31" ht="25.2" customHeight="1">
      <c r="B78" s="1246"/>
      <c r="C78" s="1247"/>
      <c r="D78" s="1171"/>
      <c r="E78" s="1248"/>
      <c r="F78" s="1232"/>
      <c r="G78" s="1249">
        <f>+G77</f>
        <v>2001.14</v>
      </c>
      <c r="H78" s="1249">
        <f t="shared" ref="H78" si="101">+H77</f>
        <v>4631.25</v>
      </c>
      <c r="I78" s="1249">
        <f t="shared" ref="I78" si="102">+I77</f>
        <v>6632.39</v>
      </c>
      <c r="J78" s="1249">
        <f t="shared" ref="J78" si="103">+J77</f>
        <v>0</v>
      </c>
      <c r="K78" s="1249">
        <f t="shared" ref="K78" si="104">+K77</f>
        <v>0</v>
      </c>
      <c r="L78" s="1249">
        <f t="shared" ref="L78" si="105">+L77</f>
        <v>0</v>
      </c>
      <c r="M78" s="1249">
        <f t="shared" ref="M78" si="106">+M77</f>
        <v>0</v>
      </c>
      <c r="N78" s="1249">
        <f t="shared" ref="N78" si="107">+N77</f>
        <v>0</v>
      </c>
      <c r="O78" s="1249">
        <f t="shared" ref="O78" si="108">+O77</f>
        <v>0</v>
      </c>
      <c r="P78" s="1249">
        <f t="shared" ref="P78" si="109">+P77</f>
        <v>6632.39</v>
      </c>
      <c r="Q78" s="1249">
        <f t="shared" ref="Q78" si="110">+Q77</f>
        <v>96.66</v>
      </c>
      <c r="R78" s="1283">
        <f t="shared" ref="R78" si="111">+R77</f>
        <v>51.48</v>
      </c>
      <c r="S78" s="1249">
        <f t="shared" ref="S78" si="112">+S77</f>
        <v>0</v>
      </c>
      <c r="T78" s="1249">
        <f t="shared" ref="T78" si="113">+T77</f>
        <v>0</v>
      </c>
      <c r="U78" s="1249">
        <f t="shared" ref="U78" si="114">+U77</f>
        <v>0</v>
      </c>
      <c r="V78" s="1249">
        <f t="shared" ref="V78" si="115">+V77</f>
        <v>0</v>
      </c>
      <c r="W78" s="1249">
        <f t="shared" ref="W78" si="116">+W77</f>
        <v>0</v>
      </c>
      <c r="X78" s="1249">
        <f t="shared" ref="X78" si="117">+X77</f>
        <v>0</v>
      </c>
      <c r="Y78" s="1249">
        <f t="shared" ref="Y78" si="118">+Y77</f>
        <v>148.13999999999999</v>
      </c>
      <c r="Z78" s="1249">
        <f t="shared" ref="Z78" si="119">+Z77</f>
        <v>6484.25</v>
      </c>
      <c r="AA78" s="1250">
        <f t="shared" ref="AA78" si="120">+AA77</f>
        <v>6484.25</v>
      </c>
      <c r="AB78" s="1250">
        <f t="shared" ref="AB78" si="121">+AB77</f>
        <v>0</v>
      </c>
      <c r="AC78" s="1238"/>
      <c r="AD78" s="1238">
        <f t="shared" si="27"/>
        <v>0</v>
      </c>
      <c r="AE78" s="1238">
        <f t="shared" si="28"/>
        <v>0</v>
      </c>
    </row>
    <row r="79" spans="1:31" ht="25.2" customHeight="1">
      <c r="B79" s="1246"/>
      <c r="C79" s="1247"/>
      <c r="D79" s="1171"/>
      <c r="E79" s="1248"/>
      <c r="F79" s="1232"/>
      <c r="G79" s="1173"/>
      <c r="H79" s="1173"/>
      <c r="I79" s="1173"/>
      <c r="J79" s="1173"/>
      <c r="K79" s="1173"/>
      <c r="L79" s="1173"/>
      <c r="M79" s="1173"/>
      <c r="N79" s="1173"/>
      <c r="O79" s="1173"/>
      <c r="P79" s="1173"/>
      <c r="Q79" s="1173"/>
      <c r="R79" s="1284"/>
      <c r="S79" s="1173"/>
      <c r="T79" s="1173"/>
      <c r="U79" s="1173"/>
      <c r="V79" s="1173"/>
      <c r="W79" s="1173"/>
      <c r="X79" s="1173"/>
      <c r="Y79" s="1264"/>
      <c r="Z79" s="1173"/>
      <c r="AA79" s="1237"/>
      <c r="AB79" s="1265"/>
      <c r="AC79" s="1238"/>
      <c r="AD79" s="1238">
        <f t="shared" si="27"/>
        <v>0</v>
      </c>
      <c r="AE79" s="1238">
        <f t="shared" si="28"/>
        <v>0</v>
      </c>
    </row>
    <row r="80" spans="1:31" ht="25.2" customHeight="1">
      <c r="B80" s="1246" t="s">
        <v>460</v>
      </c>
      <c r="C80" s="1247"/>
      <c r="D80" s="1171"/>
      <c r="E80" s="1248"/>
      <c r="F80" s="1232"/>
      <c r="G80" s="1173"/>
      <c r="H80" s="1173"/>
      <c r="I80" s="1173"/>
      <c r="J80" s="1173"/>
      <c r="K80" s="1173"/>
      <c r="L80" s="1173"/>
      <c r="M80" s="1173"/>
      <c r="N80" s="1173"/>
      <c r="O80" s="1173"/>
      <c r="P80" s="1173"/>
      <c r="Q80" s="1173"/>
      <c r="R80" s="1284"/>
      <c r="S80" s="1173"/>
      <c r="T80" s="1173"/>
      <c r="U80" s="1173"/>
      <c r="V80" s="1173"/>
      <c r="W80" s="1173"/>
      <c r="X80" s="1173"/>
      <c r="Y80" s="1264"/>
      <c r="Z80" s="1173"/>
      <c r="AA80" s="1237"/>
      <c r="AB80" s="1265"/>
      <c r="AC80" s="1238"/>
      <c r="AD80" s="1238">
        <f t="shared" si="27"/>
        <v>0</v>
      </c>
      <c r="AE80" s="1238">
        <f t="shared" si="28"/>
        <v>0</v>
      </c>
    </row>
    <row r="81" spans="1:34" ht="25.2" customHeight="1">
      <c r="B81" s="1266"/>
      <c r="C81" s="1229"/>
      <c r="D81" s="1230"/>
      <c r="E81" s="1231"/>
      <c r="F81" s="1232"/>
      <c r="G81" s="1233"/>
      <c r="H81" s="1233"/>
      <c r="I81" s="1233"/>
      <c r="J81" s="1233"/>
      <c r="K81" s="1233"/>
      <c r="L81" s="1233"/>
      <c r="M81" s="1233"/>
      <c r="N81" s="1233"/>
      <c r="O81" s="1234"/>
      <c r="P81" s="1233"/>
      <c r="Q81" s="1437"/>
      <c r="R81" s="1236"/>
      <c r="S81" s="1233"/>
      <c r="T81" s="1233"/>
      <c r="U81" s="1233"/>
      <c r="V81" s="1233"/>
      <c r="W81" s="1233"/>
      <c r="X81" s="1233"/>
      <c r="Y81" s="1237"/>
      <c r="Z81" s="1233"/>
      <c r="AA81" s="1237"/>
      <c r="AB81" s="1228"/>
      <c r="AC81" s="1238"/>
      <c r="AD81" s="1238"/>
      <c r="AE81" s="1238"/>
    </row>
    <row r="82" spans="1:34" ht="25.2" customHeight="1">
      <c r="B82" s="1246"/>
      <c r="C82" s="1247"/>
      <c r="D82" s="1171"/>
      <c r="E82" s="1248"/>
      <c r="F82" s="1232"/>
      <c r="G82" s="1249">
        <f>+G81</f>
        <v>0</v>
      </c>
      <c r="H82" s="1249">
        <f t="shared" ref="H82:AH82" si="122">+H81</f>
        <v>0</v>
      </c>
      <c r="I82" s="1249">
        <f t="shared" si="122"/>
        <v>0</v>
      </c>
      <c r="J82" s="1249">
        <f t="shared" si="122"/>
        <v>0</v>
      </c>
      <c r="K82" s="1249">
        <f t="shared" si="122"/>
        <v>0</v>
      </c>
      <c r="L82" s="1249">
        <f t="shared" si="122"/>
        <v>0</v>
      </c>
      <c r="M82" s="1249">
        <f t="shared" si="122"/>
        <v>0</v>
      </c>
      <c r="N82" s="1249">
        <f t="shared" si="122"/>
        <v>0</v>
      </c>
      <c r="O82" s="1249">
        <f t="shared" si="122"/>
        <v>0</v>
      </c>
      <c r="P82" s="1249">
        <f t="shared" si="122"/>
        <v>0</v>
      </c>
      <c r="Q82" s="1249">
        <f t="shared" si="122"/>
        <v>0</v>
      </c>
      <c r="R82" s="1249">
        <f t="shared" si="122"/>
        <v>0</v>
      </c>
      <c r="S82" s="1249">
        <f t="shared" si="122"/>
        <v>0</v>
      </c>
      <c r="T82" s="1249">
        <f t="shared" si="122"/>
        <v>0</v>
      </c>
      <c r="U82" s="1249">
        <f t="shared" si="122"/>
        <v>0</v>
      </c>
      <c r="V82" s="1249">
        <f t="shared" si="122"/>
        <v>0</v>
      </c>
      <c r="W82" s="1249">
        <f t="shared" si="122"/>
        <v>0</v>
      </c>
      <c r="X82" s="1249">
        <f t="shared" si="122"/>
        <v>0</v>
      </c>
      <c r="Y82" s="1249">
        <f t="shared" si="122"/>
        <v>0</v>
      </c>
      <c r="Z82" s="1249">
        <f t="shared" si="122"/>
        <v>0</v>
      </c>
      <c r="AA82" s="1249">
        <f t="shared" si="122"/>
        <v>0</v>
      </c>
      <c r="AB82" s="1249">
        <f t="shared" si="122"/>
        <v>0</v>
      </c>
      <c r="AC82" s="1249">
        <f t="shared" si="122"/>
        <v>0</v>
      </c>
      <c r="AD82" s="1249">
        <f t="shared" si="122"/>
        <v>0</v>
      </c>
      <c r="AE82" s="1249">
        <f t="shared" si="122"/>
        <v>0</v>
      </c>
      <c r="AF82" s="1249">
        <f t="shared" si="122"/>
        <v>0</v>
      </c>
      <c r="AG82" s="1249">
        <f t="shared" si="122"/>
        <v>0</v>
      </c>
      <c r="AH82" s="1249">
        <f t="shared" si="122"/>
        <v>0</v>
      </c>
    </row>
    <row r="83" spans="1:34" ht="25.2" customHeight="1">
      <c r="B83" s="1246"/>
      <c r="C83" s="1247"/>
      <c r="D83" s="1171"/>
      <c r="E83" s="1248"/>
      <c r="F83" s="1232"/>
      <c r="G83" s="1173"/>
      <c r="H83" s="1173"/>
      <c r="I83" s="1173"/>
      <c r="J83" s="1173"/>
      <c r="K83" s="1173"/>
      <c r="L83" s="1173"/>
      <c r="M83" s="1173"/>
      <c r="N83" s="1173"/>
      <c r="O83" s="1173"/>
      <c r="P83" s="1173"/>
      <c r="Q83" s="1173"/>
      <c r="R83" s="1284"/>
      <c r="S83" s="1173"/>
      <c r="T83" s="1173"/>
      <c r="U83" s="1173"/>
      <c r="V83" s="1173"/>
      <c r="W83" s="1173"/>
      <c r="X83" s="1173"/>
      <c r="Y83" s="1264"/>
      <c r="Z83" s="1173"/>
      <c r="AA83" s="1237"/>
      <c r="AB83" s="1265"/>
      <c r="AC83" s="1238"/>
      <c r="AD83" s="1238">
        <f t="shared" si="27"/>
        <v>0</v>
      </c>
      <c r="AE83" s="1238">
        <f t="shared" si="28"/>
        <v>0</v>
      </c>
    </row>
    <row r="84" spans="1:34" ht="25.2" customHeight="1">
      <c r="B84" s="1246" t="s">
        <v>461</v>
      </c>
      <c r="C84" s="1229"/>
      <c r="D84" s="1230">
        <f t="shared" ref="D84" si="123">G84+K84+M84+N84</f>
        <v>0</v>
      </c>
      <c r="E84" s="1231"/>
      <c r="F84" s="1232">
        <f>VLOOKUP(B84,distribucion!$C$9:$DR$393,14,0)</f>
        <v>0</v>
      </c>
      <c r="G84" s="1233"/>
      <c r="H84" s="1233"/>
      <c r="I84" s="1233"/>
      <c r="J84" s="1233"/>
      <c r="K84" s="1233"/>
      <c r="L84" s="1233"/>
      <c r="M84" s="1233"/>
      <c r="N84" s="1233"/>
      <c r="O84" s="1234"/>
      <c r="P84" s="1233"/>
      <c r="Q84" s="1233"/>
      <c r="R84" s="1236"/>
      <c r="S84" s="1233"/>
      <c r="T84" s="1233"/>
      <c r="U84" s="1233"/>
      <c r="V84" s="1233"/>
      <c r="W84" s="1233"/>
      <c r="X84" s="1233"/>
      <c r="Y84" s="1237"/>
      <c r="Z84" s="1233"/>
      <c r="AA84" s="1237"/>
      <c r="AB84" s="1228"/>
      <c r="AC84" s="1238"/>
      <c r="AD84" s="1238">
        <f t="shared" si="27"/>
        <v>0</v>
      </c>
      <c r="AE84" s="1238">
        <f t="shared" si="28"/>
        <v>0</v>
      </c>
    </row>
    <row r="85" spans="1:34" ht="25.2" customHeight="1">
      <c r="A85" s="1198">
        <v>16</v>
      </c>
      <c r="B85" s="1266" t="str">
        <f>+distribucion!C137</f>
        <v>Argueta Hernandez Annika Lorena</v>
      </c>
      <c r="C85" s="1229" t="str">
        <f>VLOOKUP(B85,distribucion!C$9:FL$331,2,0)</f>
        <v xml:space="preserve">Vendedor   </v>
      </c>
      <c r="D85" s="1171"/>
      <c r="E85" s="1231">
        <f>VLOOKUP(B85,distribucion!C78:I398,7,FALSE)</f>
        <v>15</v>
      </c>
      <c r="F85" s="1232"/>
      <c r="G85" s="1233">
        <f>ROUND((VLOOKUP(B85,distribucion!C$1:FL$331,103,0)),2)</f>
        <v>2001.14</v>
      </c>
      <c r="H85" s="1233">
        <f>ROUND((VLOOKUP(B85,distribucion!C$9:FK$331,104,0)),2)</f>
        <v>1927.5</v>
      </c>
      <c r="I85" s="1233">
        <f t="shared" ref="I85" si="124">G85+H85</f>
        <v>3928.6400000000003</v>
      </c>
      <c r="J85" s="1233">
        <f>VLOOKUP(B85,distribucion!C$9:FL$331,105,0)</f>
        <v>0</v>
      </c>
      <c r="K85" s="1233">
        <f>ROUND((VLOOKUP(B85,distribucion!C$9:FL$331,106,0)),2)</f>
        <v>0</v>
      </c>
      <c r="L85" s="1233">
        <f>VLOOKUP(B85,distribucion!C$9:FL$331,107,0)</f>
        <v>0</v>
      </c>
      <c r="M85" s="1233">
        <f>ROUND((VLOOKUP(B85,distribucion!C$9:FL$331,108,0)),2)</f>
        <v>0</v>
      </c>
      <c r="N85" s="1233">
        <v>0</v>
      </c>
      <c r="O85" s="1648">
        <f>ROUND((VLOOKUP(B85,distribucion!C$9:FL$331,36,0)),2)</f>
        <v>0</v>
      </c>
      <c r="P85" s="1233">
        <f t="shared" ref="P85" si="125">SUM(I85:O85)-J85-L85</f>
        <v>3928.6400000000003</v>
      </c>
      <c r="Q85" s="1437">
        <f>ROUND(((G85+K85+M85+N85+O85)*0.0483),2)</f>
        <v>96.66</v>
      </c>
      <c r="R85" s="1236">
        <f>ROUND((VLOOKUP(B85,distribucion!C$9:FL$331,151,0)),2)</f>
        <v>44.1</v>
      </c>
      <c r="S85" s="1233">
        <f>ROUND((VLOOKUP(B85,distribucion!C$9:FL$331,152,0)),2)</f>
        <v>0</v>
      </c>
      <c r="T85" s="1233">
        <f>ROUND((VLOOKUP(B85,distribucion!C$9:FL$331,153,0)),2)</f>
        <v>0</v>
      </c>
      <c r="U85" s="1233">
        <f>ROUND((VLOOKUP(B85,distribucion!C58:FF384,159,0)),2)</f>
        <v>0</v>
      </c>
      <c r="V85" s="1233">
        <f>ROUND((VLOOKUP(B85,distribucion!C58:FF384,158,0)),2)</f>
        <v>0</v>
      </c>
      <c r="W85" s="1233">
        <f>ROUND((VLOOKUP(B85,distribucion!C58:FF384,154,0)),2)</f>
        <v>0</v>
      </c>
      <c r="X85" s="1233">
        <f>ROUND((VLOOKUP(B85,distribucion!C$9:FL$331,160,0)),2)</f>
        <v>0</v>
      </c>
      <c r="Y85" s="1237">
        <f t="shared" ref="Y85" si="126">SUM(Q85:X85)</f>
        <v>140.76</v>
      </c>
      <c r="Z85" s="1233">
        <f t="shared" ref="Z85" si="127">P85-Y85</f>
        <v>3787.88</v>
      </c>
      <c r="AA85" s="1237">
        <f t="shared" ref="AA85" si="128">+Z85</f>
        <v>3787.88</v>
      </c>
      <c r="AB85" s="1228">
        <v>0</v>
      </c>
      <c r="AC85" s="1238"/>
      <c r="AD85" s="1238">
        <f t="shared" si="27"/>
        <v>0</v>
      </c>
      <c r="AE85" s="1238">
        <f t="shared" si="28"/>
        <v>0</v>
      </c>
    </row>
    <row r="86" spans="1:34" ht="25.2" customHeight="1">
      <c r="B86" s="1246"/>
      <c r="C86" s="1247"/>
      <c r="D86" s="1171"/>
      <c r="E86" s="1248"/>
      <c r="F86" s="1232"/>
      <c r="G86" s="1249">
        <f>+G85</f>
        <v>2001.14</v>
      </c>
      <c r="H86" s="1249">
        <f t="shared" ref="H86" si="129">+H85</f>
        <v>1927.5</v>
      </c>
      <c r="I86" s="1249">
        <f t="shared" ref="I86" si="130">+I85</f>
        <v>3928.6400000000003</v>
      </c>
      <c r="J86" s="1249">
        <f t="shared" ref="J86" si="131">+J85</f>
        <v>0</v>
      </c>
      <c r="K86" s="1249">
        <f t="shared" ref="K86" si="132">+K85</f>
        <v>0</v>
      </c>
      <c r="L86" s="1249">
        <f t="shared" ref="L86" si="133">+L85</f>
        <v>0</v>
      </c>
      <c r="M86" s="1249">
        <f t="shared" ref="M86" si="134">+M85</f>
        <v>0</v>
      </c>
      <c r="N86" s="1249">
        <f t="shared" ref="N86" si="135">+N85</f>
        <v>0</v>
      </c>
      <c r="O86" s="1249">
        <f t="shared" ref="O86" si="136">+O85</f>
        <v>0</v>
      </c>
      <c r="P86" s="1249">
        <f t="shared" ref="P86" si="137">+P85</f>
        <v>3928.6400000000003</v>
      </c>
      <c r="Q86" s="1249">
        <f t="shared" ref="Q86" si="138">+Q85</f>
        <v>96.66</v>
      </c>
      <c r="R86" s="1283">
        <f t="shared" ref="R86" si="139">+R85</f>
        <v>44.1</v>
      </c>
      <c r="S86" s="1249">
        <f t="shared" ref="S86" si="140">+S85</f>
        <v>0</v>
      </c>
      <c r="T86" s="1249">
        <f t="shared" ref="T86" si="141">+T85</f>
        <v>0</v>
      </c>
      <c r="U86" s="1249">
        <f t="shared" ref="U86" si="142">+U85</f>
        <v>0</v>
      </c>
      <c r="V86" s="1249">
        <f t="shared" ref="V86" si="143">+V85</f>
        <v>0</v>
      </c>
      <c r="W86" s="1249">
        <f t="shared" ref="W86" si="144">+W85</f>
        <v>0</v>
      </c>
      <c r="X86" s="1249">
        <f t="shared" ref="X86" si="145">+X85</f>
        <v>0</v>
      </c>
      <c r="Y86" s="1249">
        <f t="shared" ref="Y86" si="146">+Y85</f>
        <v>140.76</v>
      </c>
      <c r="Z86" s="1249">
        <f t="shared" ref="Z86" si="147">+Z85</f>
        <v>3787.88</v>
      </c>
      <c r="AA86" s="1250">
        <f t="shared" ref="AA86" si="148">+AA85</f>
        <v>3787.88</v>
      </c>
      <c r="AB86" s="1250">
        <f t="shared" ref="AB86" si="149">+AB85</f>
        <v>0</v>
      </c>
      <c r="AC86" s="1238"/>
      <c r="AD86" s="1238">
        <f t="shared" si="27"/>
        <v>0</v>
      </c>
      <c r="AE86" s="1238">
        <f t="shared" si="28"/>
        <v>0</v>
      </c>
    </row>
    <row r="87" spans="1:34" ht="25.2" customHeight="1">
      <c r="B87" s="1246"/>
      <c r="C87" s="1247"/>
      <c r="D87" s="1171"/>
      <c r="E87" s="1248"/>
      <c r="F87" s="1232"/>
      <c r="G87" s="1251"/>
      <c r="H87" s="1251"/>
      <c r="I87" s="1251"/>
      <c r="J87" s="1251"/>
      <c r="K87" s="1251"/>
      <c r="L87" s="1251"/>
      <c r="M87" s="1251"/>
      <c r="N87" s="1251"/>
      <c r="O87" s="1251"/>
      <c r="P87" s="1251"/>
      <c r="Q87" s="1251"/>
      <c r="R87" s="1438"/>
      <c r="S87" s="1251"/>
      <c r="T87" s="1251"/>
      <c r="U87" s="1251"/>
      <c r="V87" s="1251"/>
      <c r="W87" s="1251"/>
      <c r="X87" s="1251"/>
      <c r="Y87" s="1251"/>
      <c r="Z87" s="1251"/>
      <c r="AA87" s="1252"/>
      <c r="AB87" s="1252"/>
      <c r="AC87" s="1238"/>
      <c r="AD87" s="1238"/>
      <c r="AE87" s="1238"/>
    </row>
    <row r="88" spans="1:34" ht="25.2" customHeight="1">
      <c r="B88" s="1246" t="str">
        <f>+distribucion!C139</f>
        <v>102- Ruta Mayorista Junior Nororiente</v>
      </c>
      <c r="C88" s="1247"/>
      <c r="D88" s="1171"/>
      <c r="E88" s="1248"/>
      <c r="F88" s="1232"/>
      <c r="G88" s="1251"/>
      <c r="H88" s="1251"/>
      <c r="I88" s="1251"/>
      <c r="J88" s="1251"/>
      <c r="K88" s="1251"/>
      <c r="L88" s="1251"/>
      <c r="M88" s="1251"/>
      <c r="N88" s="1251"/>
      <c r="O88" s="1251"/>
      <c r="P88" s="1251"/>
      <c r="Q88" s="1251"/>
      <c r="R88" s="1438"/>
      <c r="S88" s="1251"/>
      <c r="T88" s="1251"/>
      <c r="U88" s="1251"/>
      <c r="V88" s="1251"/>
      <c r="W88" s="1251"/>
      <c r="X88" s="1251"/>
      <c r="Y88" s="1251"/>
      <c r="Z88" s="1251"/>
      <c r="AA88" s="1252"/>
      <c r="AB88" s="1252"/>
      <c r="AC88" s="1238"/>
      <c r="AD88" s="1238"/>
      <c r="AE88" s="1238"/>
    </row>
    <row r="89" spans="1:34" ht="25.2" customHeight="1">
      <c r="B89" s="1266"/>
      <c r="C89" s="1229"/>
      <c r="D89" s="1171"/>
      <c r="E89" s="1231"/>
      <c r="F89" s="1232"/>
      <c r="G89" s="1233"/>
      <c r="H89" s="1233"/>
      <c r="I89" s="1233"/>
      <c r="J89" s="1233"/>
      <c r="K89" s="1233"/>
      <c r="L89" s="1233"/>
      <c r="M89" s="1233"/>
      <c r="N89" s="1233"/>
      <c r="O89" s="1234"/>
      <c r="P89" s="1233"/>
      <c r="Q89" s="1233"/>
      <c r="R89" s="1236"/>
      <c r="S89" s="1233"/>
      <c r="T89" s="1233"/>
      <c r="U89" s="1233"/>
      <c r="V89" s="1233"/>
      <c r="W89" s="1233"/>
      <c r="X89" s="1233"/>
      <c r="Y89" s="1237"/>
      <c r="Z89" s="1233"/>
      <c r="AA89" s="1237"/>
      <c r="AB89" s="1228"/>
      <c r="AC89" s="1238"/>
      <c r="AD89" s="1238"/>
      <c r="AE89" s="1238"/>
    </row>
    <row r="90" spans="1:34" ht="25.2" customHeight="1">
      <c r="B90" s="1266"/>
      <c r="C90" s="1229"/>
      <c r="D90" s="1171"/>
      <c r="E90" s="1231"/>
      <c r="F90" s="1232"/>
      <c r="G90" s="1233"/>
      <c r="H90" s="1233"/>
      <c r="I90" s="1233"/>
      <c r="J90" s="1233"/>
      <c r="K90" s="1233"/>
      <c r="L90" s="1233"/>
      <c r="M90" s="1233"/>
      <c r="N90" s="1233"/>
      <c r="O90" s="1234"/>
      <c r="P90" s="1233"/>
      <c r="Q90" s="1437"/>
      <c r="R90" s="1236"/>
      <c r="S90" s="1233"/>
      <c r="T90" s="1233"/>
      <c r="U90" s="1233"/>
      <c r="V90" s="1233"/>
      <c r="W90" s="1233"/>
      <c r="X90" s="1233"/>
      <c r="Y90" s="1237"/>
      <c r="Z90" s="1233"/>
      <c r="AA90" s="1237"/>
      <c r="AB90" s="1228"/>
      <c r="AC90" s="1238"/>
      <c r="AD90" s="1238"/>
      <c r="AE90" s="1238"/>
    </row>
    <row r="91" spans="1:34" ht="25.2" customHeight="1">
      <c r="B91" s="1246"/>
      <c r="C91" s="1247"/>
      <c r="D91" s="1171"/>
      <c r="E91" s="1248"/>
      <c r="F91" s="1232"/>
      <c r="G91" s="1249">
        <f>SUM(G89:G90)</f>
        <v>0</v>
      </c>
      <c r="H91" s="1249">
        <f t="shared" ref="H91:AB91" si="150">SUM(H89:H90)</f>
        <v>0</v>
      </c>
      <c r="I91" s="1249">
        <f t="shared" si="150"/>
        <v>0</v>
      </c>
      <c r="J91" s="1249">
        <f t="shared" si="150"/>
        <v>0</v>
      </c>
      <c r="K91" s="1249">
        <f t="shared" si="150"/>
        <v>0</v>
      </c>
      <c r="L91" s="1249">
        <f t="shared" si="150"/>
        <v>0</v>
      </c>
      <c r="M91" s="1249">
        <f t="shared" si="150"/>
        <v>0</v>
      </c>
      <c r="N91" s="1249">
        <f t="shared" si="150"/>
        <v>0</v>
      </c>
      <c r="O91" s="1249">
        <f t="shared" si="150"/>
        <v>0</v>
      </c>
      <c r="P91" s="1249">
        <f t="shared" si="150"/>
        <v>0</v>
      </c>
      <c r="Q91" s="1249">
        <f t="shared" si="150"/>
        <v>0</v>
      </c>
      <c r="R91" s="1283">
        <f t="shared" si="150"/>
        <v>0</v>
      </c>
      <c r="S91" s="1249">
        <f t="shared" si="150"/>
        <v>0</v>
      </c>
      <c r="T91" s="1249">
        <f t="shared" si="150"/>
        <v>0</v>
      </c>
      <c r="U91" s="1249">
        <f t="shared" si="150"/>
        <v>0</v>
      </c>
      <c r="V91" s="1249">
        <f t="shared" si="150"/>
        <v>0</v>
      </c>
      <c r="W91" s="1249">
        <f t="shared" si="150"/>
        <v>0</v>
      </c>
      <c r="X91" s="1249">
        <f t="shared" si="150"/>
        <v>0</v>
      </c>
      <c r="Y91" s="1249">
        <f t="shared" si="150"/>
        <v>0</v>
      </c>
      <c r="Z91" s="1249">
        <f t="shared" si="150"/>
        <v>0</v>
      </c>
      <c r="AA91" s="1249">
        <f t="shared" si="150"/>
        <v>0</v>
      </c>
      <c r="AB91" s="1249">
        <f t="shared" si="150"/>
        <v>0</v>
      </c>
      <c r="AC91" s="1238"/>
      <c r="AD91" s="1238"/>
      <c r="AE91" s="1238"/>
    </row>
    <row r="92" spans="1:34" ht="25.2" customHeight="1">
      <c r="B92" s="1246"/>
      <c r="C92" s="1247"/>
      <c r="D92" s="1171"/>
      <c r="E92" s="1248"/>
      <c r="F92" s="1232"/>
      <c r="G92" s="1251"/>
      <c r="H92" s="1251"/>
      <c r="I92" s="1251"/>
      <c r="J92" s="1251"/>
      <c r="K92" s="1251"/>
      <c r="L92" s="1251"/>
      <c r="M92" s="1251"/>
      <c r="N92" s="1251"/>
      <c r="O92" s="1251"/>
      <c r="P92" s="1251"/>
      <c r="Q92" s="1251"/>
      <c r="R92" s="1438"/>
      <c r="S92" s="1251"/>
      <c r="T92" s="1251"/>
      <c r="U92" s="1251"/>
      <c r="V92" s="1251"/>
      <c r="W92" s="1251"/>
      <c r="X92" s="1251"/>
      <c r="Y92" s="1251"/>
      <c r="Z92" s="1251"/>
      <c r="AA92" s="1252"/>
      <c r="AB92" s="1252"/>
      <c r="AC92" s="1238"/>
      <c r="AD92" s="1238"/>
      <c r="AE92" s="1238"/>
    </row>
    <row r="93" spans="1:34" ht="25.2" customHeight="1">
      <c r="B93" s="1246"/>
      <c r="C93" s="1247"/>
      <c r="D93" s="1171"/>
      <c r="E93" s="1248"/>
      <c r="F93" s="1232"/>
      <c r="G93" s="1173"/>
      <c r="H93" s="1173"/>
      <c r="I93" s="1173"/>
      <c r="J93" s="1173"/>
      <c r="K93" s="1173"/>
      <c r="L93" s="1173"/>
      <c r="M93" s="1173"/>
      <c r="N93" s="1173"/>
      <c r="O93" s="1173"/>
      <c r="P93" s="1173"/>
      <c r="Q93" s="1173"/>
      <c r="R93" s="1284"/>
      <c r="S93" s="1173"/>
      <c r="T93" s="1173"/>
      <c r="U93" s="1173"/>
      <c r="V93" s="1173"/>
      <c r="W93" s="1173"/>
      <c r="X93" s="1173"/>
      <c r="Y93" s="1264"/>
      <c r="Z93" s="1173"/>
      <c r="AA93" s="1237"/>
      <c r="AB93" s="1265"/>
      <c r="AC93" s="1238"/>
      <c r="AD93" s="1238">
        <f t="shared" si="27"/>
        <v>0</v>
      </c>
      <c r="AE93" s="1238">
        <f t="shared" si="28"/>
        <v>0</v>
      </c>
    </row>
    <row r="94" spans="1:34" ht="25.2" customHeight="1">
      <c r="B94" s="1246" t="s">
        <v>683</v>
      </c>
      <c r="C94" s="1247"/>
      <c r="D94" s="1171"/>
      <c r="E94" s="1248"/>
      <c r="F94" s="1232"/>
      <c r="G94" s="1173"/>
      <c r="H94" s="1173"/>
      <c r="I94" s="1173"/>
      <c r="J94" s="1173"/>
      <c r="K94" s="1173"/>
      <c r="L94" s="1173"/>
      <c r="M94" s="1173"/>
      <c r="N94" s="1173"/>
      <c r="O94" s="1173"/>
      <c r="P94" s="1173"/>
      <c r="Q94" s="1173"/>
      <c r="R94" s="1284"/>
      <c r="S94" s="1173"/>
      <c r="T94" s="1173"/>
      <c r="U94" s="1173"/>
      <c r="V94" s="1173"/>
      <c r="W94" s="1173"/>
      <c r="X94" s="1173"/>
      <c r="Y94" s="1264"/>
      <c r="Z94" s="1173"/>
      <c r="AA94" s="1237"/>
      <c r="AB94" s="1265"/>
      <c r="AC94" s="1238"/>
      <c r="AD94" s="1238">
        <f t="shared" si="27"/>
        <v>0</v>
      </c>
      <c r="AE94" s="1238">
        <f t="shared" si="28"/>
        <v>0</v>
      </c>
    </row>
    <row r="95" spans="1:34" ht="25.2" customHeight="1">
      <c r="B95" s="1246" t="str">
        <f>+distribucion!C144</f>
        <v>116-Ruta Ventas Online 3</v>
      </c>
      <c r="C95" s="1247"/>
      <c r="D95" s="1171"/>
      <c r="E95" s="1248"/>
      <c r="F95" s="1232"/>
      <c r="G95" s="1173"/>
      <c r="H95" s="1173"/>
      <c r="I95" s="1173"/>
      <c r="J95" s="1173"/>
      <c r="K95" s="1173"/>
      <c r="L95" s="1173"/>
      <c r="M95" s="1173"/>
      <c r="N95" s="1173"/>
      <c r="O95" s="1173"/>
      <c r="P95" s="1173"/>
      <c r="Q95" s="1284"/>
      <c r="R95" s="1284"/>
      <c r="S95" s="1173"/>
      <c r="T95" s="1173"/>
      <c r="U95" s="1173"/>
      <c r="V95" s="1173"/>
      <c r="W95" s="1173"/>
      <c r="X95" s="1173"/>
      <c r="Y95" s="1264"/>
      <c r="Z95" s="1173"/>
      <c r="AA95" s="1237"/>
      <c r="AB95" s="1265"/>
      <c r="AC95" s="1238"/>
      <c r="AD95" s="1238">
        <f t="shared" si="27"/>
        <v>0</v>
      </c>
      <c r="AE95" s="1238">
        <f t="shared" si="28"/>
        <v>0</v>
      </c>
    </row>
    <row r="96" spans="1:34" ht="25.2" customHeight="1">
      <c r="A96" s="1198">
        <v>17</v>
      </c>
      <c r="B96" s="1266" t="str">
        <f>+distribucion!C145</f>
        <v>Paniagua Carias Surama Gabriela</v>
      </c>
      <c r="C96" s="1229" t="str">
        <f>VLOOKUP(B96,distribucion!C$9:FL$331,2,0)</f>
        <v>aux de ventas</v>
      </c>
      <c r="D96" s="1171"/>
      <c r="E96" s="1231">
        <f>VLOOKUP(B96,distribucion!C83:I403,7,FALSE)</f>
        <v>15</v>
      </c>
      <c r="F96" s="1232"/>
      <c r="G96" s="1233">
        <f>ROUND((VLOOKUP(B96,distribucion!C$1:FL$331,103,0)),2)</f>
        <v>2001.14</v>
      </c>
      <c r="H96" s="1233">
        <f>+distribucion!DB145</f>
        <v>1283.75</v>
      </c>
      <c r="I96" s="1233">
        <f t="shared" ref="I96" si="151">G96+H96</f>
        <v>3284.8900000000003</v>
      </c>
      <c r="J96" s="1233">
        <f>VLOOKUP(B96,distribucion!C$9:FL$331,105,0)</f>
        <v>0</v>
      </c>
      <c r="K96" s="1233">
        <f>ROUND((VLOOKUP(B96,distribucion!C$9:FL$331,106,0)),2)</f>
        <v>0</v>
      </c>
      <c r="L96" s="1233">
        <f>VLOOKUP(B96,distribucion!C$9:FL$331,107,0)</f>
        <v>0</v>
      </c>
      <c r="M96" s="1233">
        <f>ROUND((VLOOKUP(B96,distribucion!C$9:FL$331,108,0)),2)</f>
        <v>0</v>
      </c>
      <c r="N96" s="1233">
        <v>0</v>
      </c>
      <c r="O96" s="1648">
        <f>ROUND((VLOOKUP(B96,distribucion!C$9:FL$331,36,0)),2)</f>
        <v>0</v>
      </c>
      <c r="P96" s="1233">
        <f t="shared" ref="P96" si="152">SUM(I96:O96)-J96-L96</f>
        <v>3284.8900000000003</v>
      </c>
      <c r="Q96" s="1437">
        <f>ROUND(((G96+K96+M96+N96+O96)*0.0483),2)</f>
        <v>96.66</v>
      </c>
      <c r="R96" s="1236">
        <f>ROUND((VLOOKUP(B96,distribucion!C$9:FL$331,151,0)),2)</f>
        <v>16.829999999999998</v>
      </c>
      <c r="S96" s="1233">
        <f>ROUND((VLOOKUP(B96,distribucion!C$9:FL$331,152,0)),2)</f>
        <v>0</v>
      </c>
      <c r="T96" s="1233">
        <f>ROUND((VLOOKUP(B96,distribucion!C$9:FL$331,153,0)),2)</f>
        <v>0</v>
      </c>
      <c r="U96" s="1233">
        <f>ROUND((VLOOKUP(B96,distribucion!C61:FF389,159,0)),2)</f>
        <v>0</v>
      </c>
      <c r="V96" s="1233">
        <f>ROUND((VLOOKUP(B96,distribucion!C61:FF389,158,0)),2)</f>
        <v>0</v>
      </c>
      <c r="W96" s="1233">
        <f>ROUND((VLOOKUP(B96,distribucion!C61:FF389,154,0)),2)</f>
        <v>0</v>
      </c>
      <c r="X96" s="1233">
        <f>ROUND((VLOOKUP(B96,distribucion!C$9:FL$331,160,0)),2)</f>
        <v>0</v>
      </c>
      <c r="Y96" s="1237">
        <f t="shared" ref="Y96" si="153">SUM(Q96:X96)</f>
        <v>113.49</v>
      </c>
      <c r="Z96" s="1233">
        <f t="shared" ref="Z96" si="154">P96-Y96</f>
        <v>3171.4000000000005</v>
      </c>
      <c r="AA96" s="1237">
        <f t="shared" ref="AA96" si="155">+Z96</f>
        <v>3171.4000000000005</v>
      </c>
      <c r="AB96" s="1228">
        <v>0</v>
      </c>
      <c r="AC96" s="1238"/>
      <c r="AD96" s="1238">
        <f t="shared" si="27"/>
        <v>0</v>
      </c>
      <c r="AE96" s="1238">
        <f t="shared" si="28"/>
        <v>0</v>
      </c>
    </row>
    <row r="97" spans="1:31" ht="25.2" customHeight="1">
      <c r="B97" s="1246"/>
      <c r="C97" s="1247"/>
      <c r="D97" s="1171"/>
      <c r="E97" s="1248"/>
      <c r="F97" s="1232"/>
      <c r="G97" s="1249">
        <f>+G96</f>
        <v>2001.14</v>
      </c>
      <c r="H97" s="1249">
        <f>+H96</f>
        <v>1283.75</v>
      </c>
      <c r="I97" s="1249">
        <f t="shared" ref="I97" si="156">+I96</f>
        <v>3284.8900000000003</v>
      </c>
      <c r="J97" s="1249">
        <f t="shared" ref="J97" si="157">+J96</f>
        <v>0</v>
      </c>
      <c r="K97" s="1249">
        <f t="shared" ref="K97" si="158">+K96</f>
        <v>0</v>
      </c>
      <c r="L97" s="1249">
        <f t="shared" ref="L97" si="159">+L96</f>
        <v>0</v>
      </c>
      <c r="M97" s="1249">
        <f t="shared" ref="M97" si="160">+M96</f>
        <v>0</v>
      </c>
      <c r="N97" s="1249">
        <f t="shared" ref="N97" si="161">+N96</f>
        <v>0</v>
      </c>
      <c r="O97" s="1283">
        <f t="shared" ref="O97" si="162">+O96</f>
        <v>0</v>
      </c>
      <c r="P97" s="1249">
        <f t="shared" ref="P97" si="163">+P96</f>
        <v>3284.8900000000003</v>
      </c>
      <c r="Q97" s="1283">
        <f t="shared" ref="Q97" si="164">+Q96</f>
        <v>96.66</v>
      </c>
      <c r="R97" s="1283">
        <f t="shared" ref="R97" si="165">+R96</f>
        <v>16.829999999999998</v>
      </c>
      <c r="S97" s="1249">
        <f t="shared" ref="S97" si="166">+S96</f>
        <v>0</v>
      </c>
      <c r="T97" s="1249">
        <f t="shared" ref="T97" si="167">+T96</f>
        <v>0</v>
      </c>
      <c r="U97" s="1249">
        <f t="shared" ref="U97" si="168">+U96</f>
        <v>0</v>
      </c>
      <c r="V97" s="1249">
        <f t="shared" ref="V97" si="169">+V96</f>
        <v>0</v>
      </c>
      <c r="W97" s="1249">
        <f t="shared" ref="W97" si="170">+W96</f>
        <v>0</v>
      </c>
      <c r="X97" s="1249">
        <f t="shared" ref="X97" si="171">+X96</f>
        <v>0</v>
      </c>
      <c r="Y97" s="1249">
        <f t="shared" ref="Y97" si="172">+Y96</f>
        <v>113.49</v>
      </c>
      <c r="Z97" s="1249">
        <f t="shared" ref="Z97" si="173">+Z96</f>
        <v>3171.4000000000005</v>
      </c>
      <c r="AA97" s="1250">
        <f t="shared" ref="AA97" si="174">+AA96</f>
        <v>3171.4000000000005</v>
      </c>
      <c r="AB97" s="1250">
        <f t="shared" ref="AB97" si="175">+AB96</f>
        <v>0</v>
      </c>
      <c r="AC97" s="1238"/>
      <c r="AD97" s="1238">
        <f t="shared" si="27"/>
        <v>0</v>
      </c>
      <c r="AE97" s="1238">
        <f t="shared" si="28"/>
        <v>0</v>
      </c>
    </row>
    <row r="98" spans="1:31" ht="25.2" customHeight="1">
      <c r="B98" s="1246"/>
      <c r="C98" s="1247"/>
      <c r="D98" s="1171"/>
      <c r="E98" s="1248"/>
      <c r="F98" s="1232"/>
      <c r="G98" s="1173"/>
      <c r="H98" s="1173"/>
      <c r="I98" s="1173"/>
      <c r="J98" s="1173"/>
      <c r="K98" s="1173"/>
      <c r="L98" s="1173"/>
      <c r="M98" s="1173"/>
      <c r="N98" s="1173"/>
      <c r="O98" s="1284"/>
      <c r="P98" s="1173"/>
      <c r="Q98" s="1284"/>
      <c r="R98" s="1284"/>
      <c r="S98" s="1173"/>
      <c r="T98" s="1173"/>
      <c r="U98" s="1173"/>
      <c r="V98" s="1173"/>
      <c r="W98" s="1173"/>
      <c r="X98" s="1173"/>
      <c r="Y98" s="1264"/>
      <c r="Z98" s="1173"/>
      <c r="AA98" s="1237"/>
      <c r="AB98" s="1265"/>
      <c r="AC98" s="1238"/>
      <c r="AD98" s="1238">
        <f t="shared" si="27"/>
        <v>0</v>
      </c>
      <c r="AE98" s="1238">
        <f t="shared" si="28"/>
        <v>0</v>
      </c>
    </row>
    <row r="99" spans="1:31" ht="25.2" customHeight="1">
      <c r="B99" s="1246" t="str">
        <f>+distribucion!C147</f>
        <v>128-Ruta Telemarketing 2</v>
      </c>
      <c r="C99" s="1247"/>
      <c r="D99" s="1171"/>
      <c r="E99" s="1248"/>
      <c r="F99" s="1232"/>
      <c r="G99" s="1173"/>
      <c r="H99" s="1173"/>
      <c r="I99" s="1173"/>
      <c r="J99" s="1173"/>
      <c r="K99" s="1173"/>
      <c r="L99" s="1173"/>
      <c r="M99" s="1173"/>
      <c r="N99" s="1173"/>
      <c r="O99" s="1284"/>
      <c r="P99" s="1173"/>
      <c r="Q99" s="1284"/>
      <c r="R99" s="1284"/>
      <c r="S99" s="1173"/>
      <c r="T99" s="1173"/>
      <c r="U99" s="1173"/>
      <c r="V99" s="1173"/>
      <c r="W99" s="1173"/>
      <c r="X99" s="1173"/>
      <c r="Y99" s="1264"/>
      <c r="Z99" s="1173"/>
      <c r="AA99" s="1237"/>
      <c r="AB99" s="1228"/>
      <c r="AC99" s="1238"/>
      <c r="AD99" s="1238">
        <f t="shared" si="27"/>
        <v>0</v>
      </c>
      <c r="AE99" s="1238">
        <f t="shared" si="28"/>
        <v>0</v>
      </c>
    </row>
    <row r="100" spans="1:31" ht="25.2" customHeight="1">
      <c r="A100" s="1198">
        <v>18</v>
      </c>
      <c r="B100" s="1266" t="str">
        <f>+distribucion!C148</f>
        <v>Mendez Najera Andrea Maribel</v>
      </c>
      <c r="C100" s="1229" t="str">
        <f>VLOOKUP(B100,distribucion!C$9:FL$331,2,0)</f>
        <v>Auxiliar de Ventas</v>
      </c>
      <c r="D100" s="1171"/>
      <c r="E100" s="1231">
        <f>VLOOKUP(B100,distribucion!C88:I407,7,FALSE)</f>
        <v>15</v>
      </c>
      <c r="F100" s="1232"/>
      <c r="G100" s="1233">
        <f>ROUND((VLOOKUP(B100,distribucion!C$1:FL$331,103,0)),2)</f>
        <v>2001.14</v>
      </c>
      <c r="H100" s="1233">
        <f>ROUND((VLOOKUP(B100,distribucion!C$9:FK$331,104,0)),2)</f>
        <v>912.5</v>
      </c>
      <c r="I100" s="1233">
        <f t="shared" ref="I100" si="176">G100+H100</f>
        <v>2913.6400000000003</v>
      </c>
      <c r="J100" s="1233">
        <f>VLOOKUP(B100,distribucion!C$9:FL$331,105,0)</f>
        <v>0</v>
      </c>
      <c r="K100" s="1233">
        <f>ROUND((VLOOKUP(B100,distribucion!C$9:FL$331,106,0)),2)</f>
        <v>0</v>
      </c>
      <c r="L100" s="1233">
        <f>VLOOKUP(B100,distribucion!C$9:FL$331,107,0)</f>
        <v>0</v>
      </c>
      <c r="M100" s="1233">
        <f>ROUND((VLOOKUP(B100,distribucion!C$9:FL$331,108,0)),2)</f>
        <v>0</v>
      </c>
      <c r="N100" s="1233">
        <v>0</v>
      </c>
      <c r="O100" s="1648">
        <f>ROUND((VLOOKUP(B100,distribucion!C$9:FL$331,36,0)),2)</f>
        <v>0</v>
      </c>
      <c r="P100" s="1233">
        <f t="shared" ref="P100" si="177">SUM(I100:O100)-J100-L100</f>
        <v>2913.6400000000003</v>
      </c>
      <c r="Q100" s="1437">
        <f>ROUND(((G100+K100+M100+N100+O100)*0.0483),2)</f>
        <v>96.66</v>
      </c>
      <c r="R100" s="1236">
        <f>ROUND((VLOOKUP(B100,distribucion!C$9:FL$331,151,0)),2)</f>
        <v>16.399999999999999</v>
      </c>
      <c r="S100" s="1233">
        <f>ROUND((VLOOKUP(B100,distribucion!C$9:FL$331,152,0)),2)</f>
        <v>0</v>
      </c>
      <c r="T100" s="1233">
        <f>ROUND((VLOOKUP(B100,distribucion!C$9:FL$331,153,0)),2)</f>
        <v>0</v>
      </c>
      <c r="U100" s="1233">
        <f>ROUND((VLOOKUP(B100,distribucion!C65:FF393,159,0)),2)</f>
        <v>0</v>
      </c>
      <c r="V100" s="1233">
        <f>ROUND((VLOOKUP(B100,distribucion!C65:FF393,158,0)),2)</f>
        <v>0</v>
      </c>
      <c r="W100" s="1233">
        <f>ROUND((VLOOKUP(B100,distribucion!C65:FF393,154,0)),2)</f>
        <v>0</v>
      </c>
      <c r="X100" s="1233">
        <f>ROUND((VLOOKUP(B100,distribucion!C$9:FL$331,160,0)),2)</f>
        <v>0</v>
      </c>
      <c r="Y100" s="1237">
        <f t="shared" ref="Y100" si="178">SUM(Q100:X100)</f>
        <v>113.06</v>
      </c>
      <c r="Z100" s="1233">
        <f t="shared" ref="Z100" si="179">P100-Y100</f>
        <v>2800.5800000000004</v>
      </c>
      <c r="AA100" s="1237">
        <f t="shared" ref="AA100" si="180">+Z100</f>
        <v>2800.5800000000004</v>
      </c>
      <c r="AB100" s="1228">
        <v>0</v>
      </c>
      <c r="AC100" s="1238"/>
      <c r="AD100" s="1238">
        <f t="shared" si="27"/>
        <v>0</v>
      </c>
      <c r="AE100" s="1238">
        <f t="shared" si="28"/>
        <v>0</v>
      </c>
    </row>
    <row r="101" spans="1:31" ht="25.2" customHeight="1">
      <c r="B101" s="1246"/>
      <c r="C101" s="1247"/>
      <c r="D101" s="1171"/>
      <c r="E101" s="1248"/>
      <c r="F101" s="1232"/>
      <c r="G101" s="1249">
        <f>+G100</f>
        <v>2001.14</v>
      </c>
      <c r="H101" s="1249">
        <f t="shared" ref="H101" si="181">+H100</f>
        <v>912.5</v>
      </c>
      <c r="I101" s="1249">
        <f t="shared" ref="I101" si="182">+I100</f>
        <v>2913.6400000000003</v>
      </c>
      <c r="J101" s="1249">
        <f t="shared" ref="J101" si="183">+J100</f>
        <v>0</v>
      </c>
      <c r="K101" s="1249">
        <f t="shared" ref="K101" si="184">+K100</f>
        <v>0</v>
      </c>
      <c r="L101" s="1249">
        <f t="shared" ref="L101" si="185">+L100</f>
        <v>0</v>
      </c>
      <c r="M101" s="1249">
        <f t="shared" ref="M101" si="186">+M100</f>
        <v>0</v>
      </c>
      <c r="N101" s="1249">
        <f t="shared" ref="N101" si="187">+N100</f>
        <v>0</v>
      </c>
      <c r="O101" s="1283">
        <f t="shared" ref="O101" si="188">+O100</f>
        <v>0</v>
      </c>
      <c r="P101" s="1249">
        <f t="shared" ref="P101" si="189">+P100</f>
        <v>2913.6400000000003</v>
      </c>
      <c r="Q101" s="1283">
        <f t="shared" ref="Q101" si="190">+Q100</f>
        <v>96.66</v>
      </c>
      <c r="R101" s="1283">
        <f t="shared" ref="R101" si="191">+R100</f>
        <v>16.399999999999999</v>
      </c>
      <c r="S101" s="1249">
        <f t="shared" ref="S101" si="192">+S100</f>
        <v>0</v>
      </c>
      <c r="T101" s="1249">
        <f t="shared" ref="T101" si="193">+T100</f>
        <v>0</v>
      </c>
      <c r="U101" s="1249">
        <f t="shared" ref="U101" si="194">+U100</f>
        <v>0</v>
      </c>
      <c r="V101" s="1249">
        <f t="shared" ref="V101" si="195">+V100</f>
        <v>0</v>
      </c>
      <c r="W101" s="1249">
        <f t="shared" ref="W101" si="196">+W100</f>
        <v>0</v>
      </c>
      <c r="X101" s="1249">
        <f t="shared" ref="X101" si="197">+X100</f>
        <v>0</v>
      </c>
      <c r="Y101" s="1249">
        <f t="shared" ref="Y101" si="198">+Y100</f>
        <v>113.06</v>
      </c>
      <c r="Z101" s="1249">
        <f t="shared" ref="Z101" si="199">+Z100</f>
        <v>2800.5800000000004</v>
      </c>
      <c r="AA101" s="1250">
        <f t="shared" ref="AA101" si="200">+AA100</f>
        <v>2800.5800000000004</v>
      </c>
      <c r="AB101" s="1250">
        <f t="shared" ref="AB101" si="201">+AB100</f>
        <v>0</v>
      </c>
      <c r="AC101" s="1238"/>
      <c r="AD101" s="1238">
        <f t="shared" ref="AD101:AD184" si="202">Z101-AA101-AB101</f>
        <v>0</v>
      </c>
      <c r="AE101" s="1238">
        <f t="shared" ref="AE101:AE184" si="203">((G101+H101+K101+M101+N101+O101)-SUM(Q101:X101))-Z101</f>
        <v>0</v>
      </c>
    </row>
    <row r="102" spans="1:31" ht="25.2" customHeight="1">
      <c r="B102" s="1246"/>
      <c r="C102" s="1247"/>
      <c r="D102" s="1171"/>
      <c r="E102" s="1248"/>
      <c r="F102" s="1232"/>
      <c r="G102" s="1173"/>
      <c r="H102" s="1173"/>
      <c r="I102" s="1173"/>
      <c r="J102" s="1173"/>
      <c r="K102" s="1173"/>
      <c r="L102" s="1173"/>
      <c r="M102" s="1173"/>
      <c r="N102" s="1173"/>
      <c r="O102" s="1284"/>
      <c r="P102" s="1173"/>
      <c r="Q102" s="1284"/>
      <c r="R102" s="1284"/>
      <c r="S102" s="1173"/>
      <c r="T102" s="1173"/>
      <c r="U102" s="1173"/>
      <c r="V102" s="1173"/>
      <c r="W102" s="1173"/>
      <c r="X102" s="1173"/>
      <c r="Y102" s="1264"/>
      <c r="Z102" s="1173"/>
      <c r="AA102" s="1237"/>
      <c r="AB102" s="1265"/>
      <c r="AC102" s="1238"/>
      <c r="AD102" s="1238">
        <f t="shared" si="202"/>
        <v>0</v>
      </c>
      <c r="AE102" s="1238">
        <f t="shared" si="203"/>
        <v>0</v>
      </c>
    </row>
    <row r="103" spans="1:31" ht="25.2" customHeight="1">
      <c r="B103" s="1246" t="s">
        <v>264</v>
      </c>
      <c r="C103" s="1247"/>
      <c r="D103" s="1171"/>
      <c r="E103" s="1248"/>
      <c r="F103" s="1232"/>
      <c r="G103" s="1173"/>
      <c r="H103" s="1173"/>
      <c r="I103" s="1173"/>
      <c r="J103" s="1173"/>
      <c r="K103" s="1173"/>
      <c r="L103" s="1173"/>
      <c r="M103" s="1173"/>
      <c r="N103" s="1173"/>
      <c r="O103" s="1284"/>
      <c r="P103" s="1173"/>
      <c r="Q103" s="1284"/>
      <c r="R103" s="1284"/>
      <c r="S103" s="1173"/>
      <c r="T103" s="1173"/>
      <c r="U103" s="1173"/>
      <c r="V103" s="1173"/>
      <c r="W103" s="1173"/>
      <c r="X103" s="1173"/>
      <c r="Y103" s="1264"/>
      <c r="Z103" s="1173"/>
      <c r="AA103" s="1237"/>
      <c r="AB103" s="1265"/>
      <c r="AC103" s="1238"/>
      <c r="AD103" s="1238">
        <f t="shared" si="202"/>
        <v>0</v>
      </c>
      <c r="AE103" s="1238">
        <f t="shared" si="203"/>
        <v>0</v>
      </c>
    </row>
    <row r="104" spans="1:31" ht="25.2" customHeight="1">
      <c r="B104" s="1224" t="s">
        <v>400</v>
      </c>
      <c r="C104" s="1247"/>
      <c r="D104" s="1171"/>
      <c r="E104" s="1248"/>
      <c r="F104" s="1232"/>
      <c r="G104" s="1173"/>
      <c r="H104" s="1173"/>
      <c r="I104" s="1173"/>
      <c r="J104" s="1173"/>
      <c r="K104" s="1173"/>
      <c r="L104" s="1173"/>
      <c r="M104" s="1173"/>
      <c r="N104" s="1173"/>
      <c r="O104" s="1284"/>
      <c r="P104" s="1173"/>
      <c r="Q104" s="1284"/>
      <c r="R104" s="1284"/>
      <c r="S104" s="1173"/>
      <c r="T104" s="1173"/>
      <c r="U104" s="1173"/>
      <c r="V104" s="1173"/>
      <c r="W104" s="1173"/>
      <c r="X104" s="1173"/>
      <c r="Y104" s="1264"/>
      <c r="Z104" s="1173"/>
      <c r="AA104" s="1237"/>
      <c r="AB104" s="1265"/>
      <c r="AC104" s="1238"/>
      <c r="AD104" s="1238">
        <f t="shared" si="202"/>
        <v>0</v>
      </c>
      <c r="AE104" s="1238">
        <f t="shared" si="203"/>
        <v>0</v>
      </c>
    </row>
    <row r="105" spans="1:31" ht="25.2" customHeight="1">
      <c r="A105" s="1198">
        <v>19</v>
      </c>
      <c r="B105" s="1266" t="str">
        <f>+distribucion!C160</f>
        <v>Maldonado Robles Diego</v>
      </c>
      <c r="C105" s="1229" t="str">
        <f>VLOOKUP(B105,distribucion!C$9:FL$331,2,0)</f>
        <v>Gerente de Mercadeo</v>
      </c>
      <c r="D105" s="1171"/>
      <c r="E105" s="1231">
        <f>VLOOKUP(B105,distribucion!C93:I412,7,FALSE)</f>
        <v>15</v>
      </c>
      <c r="F105" s="1232"/>
      <c r="G105" s="1233">
        <f>ROUND((VLOOKUP(B105,distribucion!C$1:FL$331,103,0)),2)</f>
        <v>11000</v>
      </c>
      <c r="H105" s="1233">
        <f>ROUND((VLOOKUP(B105,distribucion!C$9:FK$331,104,0)),2)</f>
        <v>4500</v>
      </c>
      <c r="I105" s="1233">
        <f t="shared" ref="I105" si="204">G105+H105</f>
        <v>15500</v>
      </c>
      <c r="J105" s="1233">
        <f>VLOOKUP(B105,distribucion!C$9:FL$331,105,0)</f>
        <v>0</v>
      </c>
      <c r="K105" s="1233">
        <f>ROUND((VLOOKUP(B105,distribucion!C$9:FL$331,106,0)),2)</f>
        <v>0</v>
      </c>
      <c r="L105" s="1233">
        <f>VLOOKUP(B105,distribucion!C$9:FL$331,107,0)</f>
        <v>0</v>
      </c>
      <c r="M105" s="1233">
        <f>ROUND((VLOOKUP(B105,distribucion!C$9:FL$331,108,0)),2)</f>
        <v>0</v>
      </c>
      <c r="N105" s="1233">
        <v>0</v>
      </c>
      <c r="O105" s="1648">
        <f>ROUND((VLOOKUP(B105,distribucion!C$9:FL$331,36,0)),2)</f>
        <v>0</v>
      </c>
      <c r="P105" s="1233">
        <f t="shared" ref="P105" si="205">SUM(I105:O105)-J105-L105</f>
        <v>15500</v>
      </c>
      <c r="Q105" s="1437">
        <f t="shared" ref="Q105:Q107" si="206">ROUND(((G105+K105+M105+N105+O105)*0.0483),2)</f>
        <v>531.29999999999995</v>
      </c>
      <c r="R105" s="1236">
        <f>ROUND((VLOOKUP(B105,distribucion!C$9:FL$331,151,0)),2)</f>
        <v>657.81</v>
      </c>
      <c r="S105" s="1233">
        <f>ROUND((VLOOKUP(B105,distribucion!C$9:FL$331,152,0)),2)</f>
        <v>0</v>
      </c>
      <c r="T105" s="1233">
        <f>ROUND((VLOOKUP(B105,distribucion!C$9:FL$331,153,0)),2)</f>
        <v>0</v>
      </c>
      <c r="U105" s="1233">
        <f>ROUND((VLOOKUP(B105,distribucion!C68:FF397,159,0)),2)</f>
        <v>0</v>
      </c>
      <c r="V105" s="1233">
        <f>ROUND((VLOOKUP(B105,distribucion!C68:FF397,158,0)),2)</f>
        <v>0</v>
      </c>
      <c r="W105" s="1233">
        <f>ROUND((VLOOKUP(B105,distribucion!C68:FF397,154,0)),2)</f>
        <v>0</v>
      </c>
      <c r="X105" s="1233">
        <f>ROUND((VLOOKUP(B105,distribucion!C$9:FL$331,160,0)),2)</f>
        <v>0</v>
      </c>
      <c r="Y105" s="1237">
        <f t="shared" ref="Y105" si="207">SUM(Q105:X105)</f>
        <v>1189.1099999999999</v>
      </c>
      <c r="Z105" s="1233">
        <f t="shared" ref="Z105" si="208">P105-Y105</f>
        <v>14310.89</v>
      </c>
      <c r="AA105" s="1237">
        <f t="shared" ref="AA105:AA107" si="209">+Z105</f>
        <v>14310.89</v>
      </c>
      <c r="AB105" s="1228">
        <v>0</v>
      </c>
      <c r="AC105" s="1238"/>
      <c r="AD105" s="1238">
        <f t="shared" si="202"/>
        <v>0</v>
      </c>
      <c r="AE105" s="1238">
        <f t="shared" si="203"/>
        <v>0</v>
      </c>
    </row>
    <row r="106" spans="1:31" ht="25.2" customHeight="1">
      <c r="A106" s="1198">
        <v>20</v>
      </c>
      <c r="B106" s="1266" t="str">
        <f>+distribucion!C161</f>
        <v>Estrada Gonzalez Gerardo</v>
      </c>
      <c r="C106" s="1229" t="str">
        <f>VLOOKUP(B106,distribucion!C$9:FL$331,2,0)</f>
        <v>Asistente 2  de Mercadeo</v>
      </c>
      <c r="D106" s="1171"/>
      <c r="E106" s="1231">
        <f>VLOOKUP(B106,distribucion!C94:I413,7,FALSE)</f>
        <v>15</v>
      </c>
      <c r="F106" s="1232"/>
      <c r="G106" s="1233">
        <f>ROUND((VLOOKUP(B106,distribucion!C$1:FL$331,103,0)),2)</f>
        <v>2001.14</v>
      </c>
      <c r="H106" s="1233">
        <f>ROUND((VLOOKUP(B106,distribucion!C$9:FK$331,104,0)),2)</f>
        <v>125</v>
      </c>
      <c r="I106" s="1233">
        <f t="shared" ref="I106" si="210">G106+H106</f>
        <v>2126.1400000000003</v>
      </c>
      <c r="J106" s="1233">
        <f>VLOOKUP(B106,distribucion!C$9:FL$331,105,0)</f>
        <v>0</v>
      </c>
      <c r="K106" s="1233">
        <f>ROUND((VLOOKUP(B106,distribucion!C$9:FL$331,106,0)),2)</f>
        <v>0</v>
      </c>
      <c r="L106" s="1233">
        <f>VLOOKUP(B106,distribucion!C$9:FL$331,107,0)</f>
        <v>0</v>
      </c>
      <c r="M106" s="1233">
        <f>ROUND((VLOOKUP(B106,distribucion!C$9:FL$331,108,0)),2)</f>
        <v>0</v>
      </c>
      <c r="N106" s="1233">
        <v>0</v>
      </c>
      <c r="O106" s="1648">
        <f>ROUND((VLOOKUP(B106,distribucion!C$9:FL$331,36,0)),2)</f>
        <v>0</v>
      </c>
      <c r="P106" s="1233">
        <f t="shared" ref="P106" si="211">SUM(I106:O106)-J106-L106</f>
        <v>2126.1400000000003</v>
      </c>
      <c r="Q106" s="1437">
        <f t="shared" ref="Q106" si="212">ROUND(((G106+K106+M106+N106+O106)*0.0483),2)</f>
        <v>96.66</v>
      </c>
      <c r="R106" s="1236">
        <f>ROUND((VLOOKUP(B106,distribucion!C$9:FL$331,151,0)),2)</f>
        <v>0</v>
      </c>
      <c r="S106" s="1233">
        <f>ROUND((VLOOKUP(B106,distribucion!C$9:FL$331,152,0)),2)</f>
        <v>0</v>
      </c>
      <c r="T106" s="1233">
        <f>ROUND((VLOOKUP(B106,distribucion!C$9:FL$331,153,0)),2)</f>
        <v>0</v>
      </c>
      <c r="U106" s="1233">
        <f>ROUND((VLOOKUP(B106,distribucion!C69:FF398,159,0)),2)</f>
        <v>0</v>
      </c>
      <c r="V106" s="1233">
        <f>ROUND((VLOOKUP(B106,distribucion!C69:FF398,158,0)),2)</f>
        <v>0</v>
      </c>
      <c r="W106" s="1233">
        <f>ROUND((VLOOKUP(B106,distribucion!C69:FF398,154,0)),2)</f>
        <v>0</v>
      </c>
      <c r="X106" s="1233">
        <f>ROUND((VLOOKUP(B106,distribucion!C$9:FL$331,160,0)),2)</f>
        <v>0</v>
      </c>
      <c r="Y106" s="1237">
        <f t="shared" ref="Y106" si="213">SUM(Q106:X106)</f>
        <v>96.66</v>
      </c>
      <c r="Z106" s="1233">
        <f t="shared" ref="Z106" si="214">P106-Y106</f>
        <v>2029.4800000000002</v>
      </c>
      <c r="AA106" s="1237">
        <f t="shared" si="209"/>
        <v>2029.4800000000002</v>
      </c>
      <c r="AB106" s="1228">
        <v>0</v>
      </c>
      <c r="AC106" s="1238"/>
      <c r="AD106" s="1238"/>
      <c r="AE106" s="1238"/>
    </row>
    <row r="107" spans="1:31" ht="25.2" customHeight="1">
      <c r="A107" s="1198">
        <v>21</v>
      </c>
      <c r="B107" s="1266" t="str">
        <f>+distribucion!C164</f>
        <v>Rosales Canel Melany Nohemi</v>
      </c>
      <c r="C107" s="1229" t="str">
        <f>VLOOKUP(B107,distribucion!C$9:FL$331,2,0)</f>
        <v>Asistente de Mercadeo</v>
      </c>
      <c r="D107" s="1171"/>
      <c r="E107" s="1231">
        <f>VLOOKUP(B107,distribucion!C94:I413,7,FALSE)</f>
        <v>15</v>
      </c>
      <c r="F107" s="1232"/>
      <c r="G107" s="1233">
        <f>ROUND((VLOOKUP(B107,distribucion!C$1:FL$331,103,0)),2)</f>
        <v>2625</v>
      </c>
      <c r="H107" s="1233">
        <f>ROUND((VLOOKUP(B107,distribucion!C$9:FK$331,104,0)),2)</f>
        <v>875</v>
      </c>
      <c r="I107" s="1233">
        <f t="shared" ref="I107" si="215">G107+H107</f>
        <v>3500</v>
      </c>
      <c r="J107" s="1233">
        <f>VLOOKUP(B107,distribucion!C$9:FL$331,105,0)</f>
        <v>0</v>
      </c>
      <c r="K107" s="1233">
        <f>ROUND((VLOOKUP(B107,distribucion!C$9:FL$331,106,0)),2)</f>
        <v>0</v>
      </c>
      <c r="L107" s="1233">
        <f>VLOOKUP(B107,distribucion!C$9:FL$331,107,0)</f>
        <v>0</v>
      </c>
      <c r="M107" s="1233">
        <f>ROUND((VLOOKUP(B107,distribucion!C$9:FL$331,108,0)),2)</f>
        <v>0</v>
      </c>
      <c r="N107" s="1233">
        <v>0</v>
      </c>
      <c r="O107" s="1234">
        <f>ROUND((VLOOKUP(B107,distribucion!C$9:FL$331,36,0)),2)</f>
        <v>0</v>
      </c>
      <c r="P107" s="1233">
        <f t="shared" ref="P107" si="216">SUM(I107:O107)-J107-L107</f>
        <v>3500</v>
      </c>
      <c r="Q107" s="1437">
        <f t="shared" si="206"/>
        <v>126.79</v>
      </c>
      <c r="R107" s="1236">
        <f>ROUND((VLOOKUP(B107,distribucion!C$9:FL$331,151,0)),2)</f>
        <v>68.66</v>
      </c>
      <c r="S107" s="1233">
        <f>ROUND((VLOOKUP(B107,distribucion!C$9:FL$331,152,0)),2)</f>
        <v>0</v>
      </c>
      <c r="T107" s="1233">
        <f>ROUND((VLOOKUP(B107,distribucion!C$9:FL$331,153,0)),2)</f>
        <v>0</v>
      </c>
      <c r="U107" s="1233">
        <f>ROUND((VLOOKUP(B107,distribucion!C69:FF398,159,0)),2)</f>
        <v>0</v>
      </c>
      <c r="V107" s="1233">
        <f>ROUND((VLOOKUP(B107,distribucion!C69:FF398,158,0)),2)</f>
        <v>0</v>
      </c>
      <c r="W107" s="1233">
        <f>ROUND((VLOOKUP(B107,distribucion!C69:FF398,154,0)),2)</f>
        <v>0</v>
      </c>
      <c r="X107" s="1233">
        <f>ROUND((VLOOKUP(B107,distribucion!C$9:FL$331,160,0)),2)</f>
        <v>0</v>
      </c>
      <c r="Y107" s="1237">
        <f t="shared" ref="Y107" si="217">SUM(Q107:X107)</f>
        <v>195.45</v>
      </c>
      <c r="Z107" s="1233">
        <f t="shared" ref="Z107" si="218">P107-Y107</f>
        <v>3304.55</v>
      </c>
      <c r="AA107" s="1237">
        <f t="shared" si="209"/>
        <v>3304.55</v>
      </c>
      <c r="AB107" s="1228">
        <v>0</v>
      </c>
      <c r="AC107" s="1238"/>
      <c r="AD107" s="1238"/>
      <c r="AE107" s="1238"/>
    </row>
    <row r="108" spans="1:31" ht="25.2" customHeight="1">
      <c r="B108" s="1246"/>
      <c r="C108" s="1247"/>
      <c r="D108" s="1171"/>
      <c r="E108" s="1248"/>
      <c r="F108" s="1232"/>
      <c r="G108" s="1249">
        <f>SUM(G105:G107)</f>
        <v>15626.14</v>
      </c>
      <c r="H108" s="1249">
        <f>SUM(H105:H107)</f>
        <v>5500</v>
      </c>
      <c r="I108" s="1249">
        <f t="shared" ref="I108:AB108" si="219">SUM(I105:I107)</f>
        <v>21126.14</v>
      </c>
      <c r="J108" s="1249">
        <f t="shared" si="219"/>
        <v>0</v>
      </c>
      <c r="K108" s="1249">
        <f t="shared" si="219"/>
        <v>0</v>
      </c>
      <c r="L108" s="1249">
        <f t="shared" si="219"/>
        <v>0</v>
      </c>
      <c r="M108" s="1249">
        <f t="shared" si="219"/>
        <v>0</v>
      </c>
      <c r="N108" s="1249">
        <f t="shared" si="219"/>
        <v>0</v>
      </c>
      <c r="O108" s="1249">
        <f t="shared" si="219"/>
        <v>0</v>
      </c>
      <c r="P108" s="1249">
        <f t="shared" si="219"/>
        <v>21126.14</v>
      </c>
      <c r="Q108" s="1249">
        <f t="shared" si="219"/>
        <v>754.74999999999989</v>
      </c>
      <c r="R108" s="1283">
        <f t="shared" si="219"/>
        <v>726.46999999999991</v>
      </c>
      <c r="S108" s="1249">
        <f t="shared" si="219"/>
        <v>0</v>
      </c>
      <c r="T108" s="1249">
        <f t="shared" si="219"/>
        <v>0</v>
      </c>
      <c r="U108" s="1249">
        <f t="shared" si="219"/>
        <v>0</v>
      </c>
      <c r="V108" s="1249">
        <f t="shared" si="219"/>
        <v>0</v>
      </c>
      <c r="W108" s="1249">
        <f t="shared" si="219"/>
        <v>0</v>
      </c>
      <c r="X108" s="1249">
        <f t="shared" si="219"/>
        <v>0</v>
      </c>
      <c r="Y108" s="1249">
        <f t="shared" si="219"/>
        <v>1481.22</v>
      </c>
      <c r="Z108" s="1249">
        <f t="shared" si="219"/>
        <v>19644.919999999998</v>
      </c>
      <c r="AA108" s="1249">
        <f t="shared" si="219"/>
        <v>19644.919999999998</v>
      </c>
      <c r="AB108" s="1249">
        <f t="shared" si="219"/>
        <v>0</v>
      </c>
      <c r="AC108" s="1238"/>
      <c r="AD108" s="1238">
        <f t="shared" si="202"/>
        <v>0</v>
      </c>
      <c r="AE108" s="1238">
        <f t="shared" si="203"/>
        <v>0</v>
      </c>
    </row>
    <row r="109" spans="1:31" ht="25.2" customHeight="1">
      <c r="B109" s="1266"/>
      <c r="C109" s="1229"/>
      <c r="D109" s="1171"/>
      <c r="E109" s="1231"/>
      <c r="F109" s="1232"/>
      <c r="G109" s="1233"/>
      <c r="H109" s="1233"/>
      <c r="I109" s="1233"/>
      <c r="J109" s="1233"/>
      <c r="K109" s="1233"/>
      <c r="L109" s="1233"/>
      <c r="M109" s="1233"/>
      <c r="N109" s="1233"/>
      <c r="O109" s="1234"/>
      <c r="P109" s="1233"/>
      <c r="Q109" s="1233"/>
      <c r="R109" s="1236"/>
      <c r="S109" s="1233"/>
      <c r="T109" s="1233"/>
      <c r="U109" s="1233"/>
      <c r="V109" s="1233"/>
      <c r="W109" s="1233"/>
      <c r="X109" s="1233"/>
      <c r="Y109" s="1237"/>
      <c r="Z109" s="1233"/>
      <c r="AA109" s="1237"/>
      <c r="AB109" s="1228"/>
      <c r="AC109" s="1238"/>
      <c r="AD109" s="1238">
        <f t="shared" si="202"/>
        <v>0</v>
      </c>
      <c r="AE109" s="1238">
        <f t="shared" si="203"/>
        <v>0</v>
      </c>
    </row>
    <row r="110" spans="1:31" ht="25.2" customHeight="1">
      <c r="B110" s="1224" t="s">
        <v>480</v>
      </c>
      <c r="C110" s="1229"/>
      <c r="D110" s="1171"/>
      <c r="E110" s="1231"/>
      <c r="F110" s="1232"/>
      <c r="G110" s="1233"/>
      <c r="H110" s="1233"/>
      <c r="I110" s="1233"/>
      <c r="J110" s="1233"/>
      <c r="K110" s="1233"/>
      <c r="L110" s="1233"/>
      <c r="M110" s="1233"/>
      <c r="N110" s="1233"/>
      <c r="O110" s="1234"/>
      <c r="P110" s="1233"/>
      <c r="Q110" s="1233"/>
      <c r="R110" s="1236"/>
      <c r="S110" s="1233"/>
      <c r="T110" s="1233"/>
      <c r="U110" s="1233"/>
      <c r="V110" s="1233"/>
      <c r="W110" s="1233"/>
      <c r="X110" s="1233"/>
      <c r="Y110" s="1237"/>
      <c r="Z110" s="1233"/>
      <c r="AA110" s="1237"/>
      <c r="AB110" s="1228"/>
      <c r="AC110" s="1238"/>
      <c r="AD110" s="1238">
        <f t="shared" si="202"/>
        <v>0</v>
      </c>
      <c r="AE110" s="1238">
        <f t="shared" si="203"/>
        <v>0</v>
      </c>
    </row>
    <row r="111" spans="1:31" ht="25.2" customHeight="1">
      <c r="B111" s="1266"/>
      <c r="C111" s="1229"/>
      <c r="D111" s="1171"/>
      <c r="E111" s="1231"/>
      <c r="F111" s="1232"/>
      <c r="G111" s="1233"/>
      <c r="H111" s="1233"/>
      <c r="I111" s="1233"/>
      <c r="J111" s="1233"/>
      <c r="K111" s="1233"/>
      <c r="L111" s="1233"/>
      <c r="M111" s="1233"/>
      <c r="N111" s="1233"/>
      <c r="O111" s="1234"/>
      <c r="P111" s="1233"/>
      <c r="Q111" s="1233"/>
      <c r="R111" s="1236"/>
      <c r="S111" s="1233"/>
      <c r="T111" s="1233"/>
      <c r="U111" s="1233"/>
      <c r="V111" s="1233"/>
      <c r="W111" s="1233"/>
      <c r="X111" s="1233"/>
      <c r="Y111" s="1237"/>
      <c r="Z111" s="1233"/>
      <c r="AA111" s="1237"/>
      <c r="AB111" s="1228"/>
      <c r="AC111" s="1238"/>
      <c r="AD111" s="1238"/>
      <c r="AE111" s="1238"/>
    </row>
    <row r="112" spans="1:31" ht="25.2" customHeight="1">
      <c r="B112" s="1246"/>
      <c r="C112" s="1247"/>
      <c r="D112" s="1171"/>
      <c r="E112" s="1248"/>
      <c r="F112" s="1232"/>
      <c r="G112" s="1249">
        <f>+G111</f>
        <v>0</v>
      </c>
      <c r="H112" s="1249">
        <f t="shared" ref="H112:AB112" si="220">+H111</f>
        <v>0</v>
      </c>
      <c r="I112" s="1249">
        <f t="shared" si="220"/>
        <v>0</v>
      </c>
      <c r="J112" s="1249">
        <f t="shared" si="220"/>
        <v>0</v>
      </c>
      <c r="K112" s="1249">
        <f t="shared" si="220"/>
        <v>0</v>
      </c>
      <c r="L112" s="1249">
        <f t="shared" si="220"/>
        <v>0</v>
      </c>
      <c r="M112" s="1249">
        <f t="shared" si="220"/>
        <v>0</v>
      </c>
      <c r="N112" s="1249">
        <f t="shared" si="220"/>
        <v>0</v>
      </c>
      <c r="O112" s="1249">
        <f t="shared" si="220"/>
        <v>0</v>
      </c>
      <c r="P112" s="1249">
        <f t="shared" si="220"/>
        <v>0</v>
      </c>
      <c r="Q112" s="1249">
        <f t="shared" si="220"/>
        <v>0</v>
      </c>
      <c r="R112" s="1283">
        <f t="shared" si="220"/>
        <v>0</v>
      </c>
      <c r="S112" s="1249">
        <f t="shared" si="220"/>
        <v>0</v>
      </c>
      <c r="T112" s="1249">
        <f t="shared" si="220"/>
        <v>0</v>
      </c>
      <c r="U112" s="1249">
        <f t="shared" si="220"/>
        <v>0</v>
      </c>
      <c r="V112" s="1249">
        <f t="shared" si="220"/>
        <v>0</v>
      </c>
      <c r="W112" s="1249">
        <f t="shared" si="220"/>
        <v>0</v>
      </c>
      <c r="X112" s="1249">
        <f t="shared" si="220"/>
        <v>0</v>
      </c>
      <c r="Y112" s="1249">
        <f t="shared" si="220"/>
        <v>0</v>
      </c>
      <c r="Z112" s="1249">
        <f t="shared" si="220"/>
        <v>0</v>
      </c>
      <c r="AA112" s="1249">
        <f t="shared" si="220"/>
        <v>0</v>
      </c>
      <c r="AB112" s="1249">
        <f t="shared" si="220"/>
        <v>0</v>
      </c>
      <c r="AC112" s="1238"/>
      <c r="AD112" s="1238">
        <f t="shared" si="202"/>
        <v>0</v>
      </c>
      <c r="AE112" s="1238">
        <f t="shared" si="203"/>
        <v>0</v>
      </c>
    </row>
    <row r="113" spans="1:32" ht="24.6" customHeight="1">
      <c r="B113" s="1246"/>
      <c r="C113" s="1247"/>
      <c r="D113" s="1171"/>
      <c r="E113" s="1248"/>
      <c r="F113" s="1232"/>
      <c r="G113" s="1251"/>
      <c r="H113" s="1251"/>
      <c r="I113" s="1251"/>
      <c r="J113" s="1251"/>
      <c r="K113" s="1251"/>
      <c r="L113" s="1251"/>
      <c r="M113" s="1251"/>
      <c r="N113" s="1251"/>
      <c r="O113" s="1251"/>
      <c r="P113" s="1251"/>
      <c r="Q113" s="1251"/>
      <c r="R113" s="1438"/>
      <c r="S113" s="1251"/>
      <c r="T113" s="1251"/>
      <c r="U113" s="1251"/>
      <c r="V113" s="1251"/>
      <c r="W113" s="1251"/>
      <c r="X113" s="1251"/>
      <c r="Y113" s="1251"/>
      <c r="Z113" s="1251"/>
      <c r="AA113" s="1252"/>
      <c r="AB113" s="1252"/>
      <c r="AC113" s="1238"/>
      <c r="AD113" s="1238">
        <f t="shared" si="202"/>
        <v>0</v>
      </c>
      <c r="AE113" s="1238">
        <f t="shared" si="203"/>
        <v>0</v>
      </c>
    </row>
    <row r="114" spans="1:32" ht="25.2" customHeight="1">
      <c r="B114" s="1246"/>
      <c r="C114" s="1247"/>
      <c r="D114" s="1171"/>
      <c r="E114" s="1248"/>
      <c r="F114" s="1232"/>
      <c r="G114" s="1251"/>
      <c r="H114" s="1251"/>
      <c r="I114" s="1251"/>
      <c r="J114" s="1251"/>
      <c r="K114" s="1251"/>
      <c r="L114" s="1251"/>
      <c r="M114" s="1251"/>
      <c r="N114" s="1251"/>
      <c r="O114" s="1251"/>
      <c r="P114" s="1251"/>
      <c r="Q114" s="1251"/>
      <c r="R114" s="1438"/>
      <c r="S114" s="1251"/>
      <c r="T114" s="1251"/>
      <c r="U114" s="1251"/>
      <c r="V114" s="1251"/>
      <c r="W114" s="1251"/>
      <c r="X114" s="1251"/>
      <c r="Y114" s="1251"/>
      <c r="Z114" s="1251"/>
      <c r="AA114" s="1252"/>
      <c r="AB114" s="1252"/>
      <c r="AC114" s="1238"/>
      <c r="AD114" s="1238">
        <f t="shared" si="202"/>
        <v>0</v>
      </c>
      <c r="AE114" s="1238">
        <f t="shared" si="203"/>
        <v>0</v>
      </c>
    </row>
    <row r="115" spans="1:32" ht="25.2" customHeight="1">
      <c r="C115" s="1202"/>
      <c r="D115" s="1267"/>
      <c r="E115" s="1202"/>
      <c r="F115" s="1202"/>
      <c r="G115" s="1173"/>
      <c r="H115" s="1173"/>
      <c r="I115" s="1173"/>
      <c r="J115" s="1173"/>
      <c r="K115" s="1173"/>
      <c r="L115" s="1173"/>
      <c r="M115" s="1173"/>
      <c r="N115" s="1173"/>
      <c r="O115" s="1173"/>
      <c r="P115" s="1173"/>
      <c r="Q115" s="1173"/>
      <c r="R115" s="1284"/>
      <c r="S115" s="1173"/>
      <c r="T115" s="1173"/>
      <c r="U115" s="1173"/>
      <c r="V115" s="1173"/>
      <c r="W115" s="1173"/>
      <c r="X115" s="1173"/>
      <c r="Y115" s="1173"/>
      <c r="Z115" s="1268" t="s">
        <v>366</v>
      </c>
      <c r="AA115" s="1237"/>
      <c r="AB115" s="1265"/>
      <c r="AD115" s="1238" t="e">
        <f t="shared" si="202"/>
        <v>#VALUE!</v>
      </c>
      <c r="AE115" s="1238" t="e">
        <f t="shared" si="203"/>
        <v>#VALUE!</v>
      </c>
    </row>
    <row r="116" spans="1:32" s="1198" customFormat="1" ht="25.2" customHeight="1">
      <c r="A116" s="1269"/>
      <c r="B116" s="1270" t="s">
        <v>684</v>
      </c>
      <c r="C116" s="1271"/>
      <c r="D116" s="1272"/>
      <c r="G116" s="1273"/>
      <c r="H116" s="1233"/>
      <c r="I116" s="1274" t="s">
        <v>685</v>
      </c>
      <c r="J116" s="1274"/>
      <c r="K116" s="1274"/>
      <c r="L116" s="1233"/>
      <c r="M116" s="1233"/>
      <c r="N116" s="1233"/>
      <c r="O116" s="1233"/>
      <c r="P116" s="1233"/>
      <c r="Q116" s="1233"/>
      <c r="R116" s="1236"/>
      <c r="S116" s="1233"/>
      <c r="T116" s="1233"/>
      <c r="U116" s="1233"/>
      <c r="V116" s="1233"/>
      <c r="W116" s="1233"/>
      <c r="X116" s="1233"/>
      <c r="Y116" s="1237"/>
      <c r="Z116" s="1275"/>
      <c r="AA116" s="1276"/>
      <c r="AB116" s="1228"/>
      <c r="AC116" s="1228"/>
      <c r="AD116" s="1238">
        <f t="shared" si="202"/>
        <v>0</v>
      </c>
      <c r="AE116" s="1238">
        <f t="shared" si="203"/>
        <v>0</v>
      </c>
      <c r="AF116" s="1277"/>
    </row>
    <row r="117" spans="1:32" ht="25.2" customHeight="1">
      <c r="D117" s="1272"/>
      <c r="E117" s="1198"/>
      <c r="F117" s="1198"/>
      <c r="G117" s="1233"/>
      <c r="H117" s="1233"/>
      <c r="I117" s="1233"/>
      <c r="J117" s="1233"/>
      <c r="K117" s="1233"/>
      <c r="L117" s="1233"/>
      <c r="M117" s="1233"/>
      <c r="N117" s="1233"/>
      <c r="O117" s="1233"/>
      <c r="P117" s="1233"/>
      <c r="Q117" s="1233"/>
      <c r="R117" s="1236"/>
      <c r="S117" s="1233"/>
      <c r="T117" s="1233"/>
      <c r="U117" s="1233"/>
      <c r="V117" s="1233"/>
      <c r="W117" s="1233"/>
      <c r="X117" s="1233"/>
      <c r="Y117" s="1237"/>
      <c r="Z117" s="1261"/>
      <c r="AA117" s="1261"/>
      <c r="AB117" s="1261"/>
      <c r="AC117" s="1278"/>
      <c r="AD117" s="1238">
        <f t="shared" si="202"/>
        <v>0</v>
      </c>
      <c r="AE117" s="1238">
        <f t="shared" si="203"/>
        <v>0</v>
      </c>
    </row>
    <row r="118" spans="1:32" ht="25.2" customHeight="1">
      <c r="D118" s="1272"/>
      <c r="E118" s="1198"/>
      <c r="F118" s="1198"/>
      <c r="G118" s="1233"/>
      <c r="H118" s="1233"/>
      <c r="I118" s="1233"/>
      <c r="J118" s="1233"/>
      <c r="K118" s="1233"/>
      <c r="L118" s="1233"/>
      <c r="M118" s="1233"/>
      <c r="N118" s="1233"/>
      <c r="O118" s="1233"/>
      <c r="P118" s="1233"/>
      <c r="Q118" s="1233"/>
      <c r="R118" s="1236"/>
      <c r="S118" s="1233"/>
      <c r="T118" s="1233"/>
      <c r="U118" s="1233"/>
      <c r="V118" s="1233"/>
      <c r="W118" s="1233"/>
      <c r="X118" s="1233"/>
      <c r="Z118" s="1261"/>
      <c r="AA118" s="1279"/>
      <c r="AB118" s="1261"/>
      <c r="AC118" s="1278"/>
      <c r="AD118" s="1238">
        <f t="shared" si="202"/>
        <v>0</v>
      </c>
      <c r="AE118" s="1238">
        <f t="shared" si="203"/>
        <v>0</v>
      </c>
    </row>
    <row r="119" spans="1:32" ht="25.2" customHeight="1">
      <c r="D119" s="1272"/>
      <c r="E119" s="1198"/>
      <c r="F119" s="1198"/>
      <c r="G119" s="1233"/>
      <c r="H119" s="1233"/>
      <c r="I119" s="1233"/>
      <c r="J119" s="1233"/>
      <c r="K119" s="1233"/>
      <c r="L119" s="1233"/>
      <c r="M119" s="1233"/>
      <c r="N119" s="1233"/>
      <c r="O119" s="1233"/>
      <c r="P119" s="1233"/>
      <c r="Q119" s="1233"/>
      <c r="R119" s="1236"/>
      <c r="S119" s="1233"/>
      <c r="T119" s="1233"/>
      <c r="U119" s="1233"/>
      <c r="V119" s="1233"/>
      <c r="W119" s="1233"/>
      <c r="X119" s="1233"/>
      <c r="Z119" s="1261"/>
      <c r="AA119" s="1279"/>
      <c r="AB119" s="1261"/>
      <c r="AC119" s="1278"/>
      <c r="AD119" s="1238">
        <f t="shared" si="202"/>
        <v>0</v>
      </c>
      <c r="AE119" s="1238">
        <f t="shared" si="203"/>
        <v>0</v>
      </c>
    </row>
    <row r="120" spans="1:32" ht="25.2" customHeight="1">
      <c r="B120" s="1280"/>
      <c r="D120" s="1272"/>
      <c r="E120" s="1198"/>
      <c r="F120" s="1198"/>
      <c r="G120" s="1233"/>
      <c r="H120" s="1233"/>
      <c r="I120" s="1233"/>
      <c r="J120" s="1233"/>
      <c r="K120" s="1233"/>
      <c r="L120" s="1233"/>
      <c r="M120" s="1233"/>
      <c r="N120" s="1233"/>
      <c r="O120" s="1233"/>
      <c r="P120" s="1233"/>
      <c r="Q120" s="1233"/>
      <c r="R120" s="1236"/>
      <c r="S120" s="1233"/>
      <c r="T120" s="1233"/>
      <c r="U120" s="1233"/>
      <c r="V120" s="1233"/>
      <c r="W120" s="1233"/>
      <c r="X120" s="1233"/>
      <c r="Y120" s="1264"/>
      <c r="Z120" s="1261"/>
      <c r="AA120" s="1264"/>
      <c r="AB120" s="1261"/>
      <c r="AD120" s="1238">
        <f t="shared" si="202"/>
        <v>0</v>
      </c>
      <c r="AE120" s="1238">
        <f t="shared" si="203"/>
        <v>0</v>
      </c>
    </row>
    <row r="121" spans="1:32" ht="25.2" customHeight="1">
      <c r="D121" s="1272"/>
      <c r="E121" s="1198"/>
      <c r="F121" s="1198"/>
      <c r="G121" s="1233"/>
      <c r="H121" s="1233"/>
      <c r="I121" s="1233"/>
      <c r="J121" s="1233"/>
      <c r="K121" s="1233"/>
      <c r="L121" s="1233"/>
      <c r="M121" s="1233"/>
      <c r="N121" s="1233"/>
      <c r="O121" s="1233"/>
      <c r="P121" s="1233"/>
      <c r="Q121" s="1233"/>
      <c r="R121" s="1236"/>
      <c r="S121" s="1233"/>
      <c r="T121" s="1233"/>
      <c r="U121" s="1233"/>
      <c r="V121" s="1233"/>
      <c r="W121" s="1233"/>
      <c r="X121" s="1233"/>
      <c r="Z121" s="1261"/>
      <c r="AA121" s="1237"/>
      <c r="AB121" s="1276"/>
      <c r="AD121" s="1238">
        <f t="shared" si="202"/>
        <v>0</v>
      </c>
      <c r="AE121" s="1238">
        <f t="shared" si="203"/>
        <v>0</v>
      </c>
    </row>
    <row r="122" spans="1:32" ht="25.2" customHeight="1">
      <c r="D122" s="1272"/>
      <c r="E122" s="1198"/>
      <c r="F122" s="1198"/>
      <c r="G122" s="1198"/>
      <c r="H122" s="1233"/>
      <c r="I122" s="1233"/>
      <c r="J122" s="1233"/>
      <c r="K122" s="1233"/>
      <c r="L122" s="1233"/>
      <c r="M122" s="1233"/>
      <c r="N122" s="1233"/>
      <c r="O122" s="1233"/>
      <c r="P122" s="1233"/>
      <c r="Q122" s="1233"/>
      <c r="R122" s="1236"/>
      <c r="S122" s="1233"/>
      <c r="T122" s="1233"/>
      <c r="U122" s="1233"/>
      <c r="V122" s="1233"/>
      <c r="W122" s="1233"/>
      <c r="X122" s="1233"/>
      <c r="Z122" s="1261"/>
      <c r="AA122" s="1237"/>
      <c r="AB122" s="1276"/>
      <c r="AD122" s="1238">
        <f t="shared" si="202"/>
        <v>0</v>
      </c>
      <c r="AE122" s="1238">
        <f t="shared" si="203"/>
        <v>0</v>
      </c>
    </row>
    <row r="123" spans="1:32" ht="25.2" customHeight="1">
      <c r="D123" s="1272"/>
      <c r="E123" s="1198"/>
      <c r="F123" s="1198"/>
      <c r="G123" s="1233"/>
      <c r="H123" s="1233"/>
      <c r="I123" s="1233"/>
      <c r="J123" s="1233"/>
      <c r="K123" s="1233"/>
      <c r="L123" s="1233"/>
      <c r="M123" s="1233"/>
      <c r="N123" s="1233"/>
      <c r="O123" s="1233"/>
      <c r="P123" s="1233"/>
      <c r="Q123" s="1233"/>
      <c r="R123" s="1236"/>
      <c r="S123" s="1233"/>
      <c r="T123" s="1233"/>
      <c r="U123" s="1233"/>
      <c r="V123" s="1233"/>
      <c r="W123" s="1233"/>
      <c r="X123" s="1233"/>
      <c r="Z123" s="1237"/>
      <c r="AA123" s="1237"/>
      <c r="AB123" s="1228"/>
      <c r="AD123" s="1238">
        <f t="shared" si="202"/>
        <v>0</v>
      </c>
      <c r="AE123" s="1238">
        <f t="shared" si="203"/>
        <v>0</v>
      </c>
    </row>
    <row r="124" spans="1:32" s="1198" customFormat="1" ht="25.2" customHeight="1">
      <c r="A124" s="1269"/>
      <c r="B124" s="1270" t="s">
        <v>686</v>
      </c>
      <c r="D124" s="1272"/>
      <c r="G124" s="1273"/>
      <c r="H124" s="1273"/>
      <c r="I124" s="1281" t="s">
        <v>310</v>
      </c>
      <c r="J124" s="1281"/>
      <c r="K124" s="1281"/>
      <c r="L124" s="1273"/>
      <c r="M124" s="1273"/>
      <c r="N124" s="1273"/>
      <c r="O124" s="1273"/>
      <c r="P124" s="1273"/>
      <c r="Q124" s="1273"/>
      <c r="R124" s="1441"/>
      <c r="S124" s="1273"/>
      <c r="T124" s="1273"/>
      <c r="U124" s="1273"/>
      <c r="V124" s="1273"/>
      <c r="W124" s="1273"/>
      <c r="X124" s="1273"/>
      <c r="Y124" s="1237"/>
      <c r="Z124" s="1237"/>
      <c r="AA124" s="1237"/>
      <c r="AB124" s="1228"/>
      <c r="AD124" s="1238">
        <f t="shared" si="202"/>
        <v>0</v>
      </c>
      <c r="AE124" s="1238">
        <f t="shared" si="203"/>
        <v>0</v>
      </c>
    </row>
    <row r="125" spans="1:32" ht="25.2" customHeight="1">
      <c r="Y125" s="1264"/>
      <c r="AD125" s="1238">
        <f t="shared" si="202"/>
        <v>0</v>
      </c>
      <c r="AE125" s="1238">
        <f t="shared" si="203"/>
        <v>0</v>
      </c>
    </row>
    <row r="126" spans="1:32" ht="21.9" customHeight="1">
      <c r="AD126" s="1238">
        <f t="shared" si="202"/>
        <v>0</v>
      </c>
      <c r="AE126" s="1238">
        <f t="shared" si="203"/>
        <v>0</v>
      </c>
    </row>
    <row r="127" spans="1:32" ht="21.9" customHeight="1">
      <c r="B127" s="1246"/>
      <c r="C127" s="1247"/>
      <c r="D127" s="1171"/>
      <c r="E127" s="1248"/>
      <c r="F127" s="1232"/>
      <c r="G127" s="1173"/>
      <c r="H127" s="1173"/>
      <c r="I127" s="1173"/>
      <c r="J127" s="1173"/>
      <c r="K127" s="1173"/>
      <c r="L127" s="1173"/>
      <c r="M127" s="1173"/>
      <c r="N127" s="1173"/>
      <c r="O127" s="1173"/>
      <c r="P127" s="1173"/>
      <c r="Q127" s="1173"/>
      <c r="R127" s="1284"/>
      <c r="S127" s="1173"/>
      <c r="T127" s="1173"/>
      <c r="U127" s="1173"/>
      <c r="V127" s="1173"/>
      <c r="W127" s="1173"/>
      <c r="X127" s="1173"/>
      <c r="Y127" s="1264"/>
      <c r="Z127" s="1173"/>
      <c r="AA127" s="1237"/>
      <c r="AB127" s="1265"/>
      <c r="AC127" s="1238"/>
      <c r="AD127" s="1238">
        <f t="shared" si="202"/>
        <v>0</v>
      </c>
      <c r="AE127" s="1238">
        <f t="shared" si="203"/>
        <v>0</v>
      </c>
    </row>
    <row r="128" spans="1:32" ht="21.9" customHeight="1">
      <c r="B128" s="1224" t="s">
        <v>494</v>
      </c>
      <c r="C128" s="752"/>
      <c r="D128" s="746"/>
      <c r="E128" s="747"/>
      <c r="F128" s="748"/>
      <c r="G128" s="749"/>
      <c r="H128" s="749"/>
      <c r="I128" s="749"/>
      <c r="J128" s="750"/>
      <c r="K128" s="750"/>
      <c r="L128" s="750"/>
      <c r="M128" s="750"/>
      <c r="N128" s="750"/>
      <c r="O128" s="749"/>
      <c r="P128" s="750"/>
      <c r="Q128" s="751"/>
      <c r="R128" s="751"/>
      <c r="S128" s="750"/>
      <c r="T128" s="750"/>
      <c r="U128" s="750"/>
      <c r="V128" s="750"/>
      <c r="W128" s="750"/>
      <c r="X128" s="749"/>
      <c r="Y128" s="749"/>
      <c r="Z128" s="749"/>
      <c r="AA128" s="749"/>
      <c r="AB128" s="1265"/>
      <c r="AC128" s="1238"/>
      <c r="AD128" s="1238"/>
      <c r="AE128" s="1238"/>
    </row>
    <row r="129" spans="1:5117 5121:6142 6146:7167 7171:8192 8196:9200 9217:10225 10242:11250 11267:12275 12292:13300 13317:14325 14342:15350 15367:16375" ht="21.9" customHeight="1">
      <c r="B129" s="1246" t="s">
        <v>415</v>
      </c>
      <c r="C129" s="741"/>
      <c r="D129" s="742"/>
      <c r="E129" s="743"/>
      <c r="F129" s="744"/>
      <c r="G129" s="742"/>
      <c r="H129" s="742"/>
      <c r="I129" s="742"/>
      <c r="J129" s="745"/>
      <c r="K129" s="741"/>
      <c r="L129" s="741"/>
      <c r="M129" s="741"/>
      <c r="N129" s="741"/>
      <c r="O129" s="742"/>
      <c r="P129" s="753"/>
      <c r="Q129" s="753"/>
      <c r="R129" s="753"/>
      <c r="S129" s="741"/>
      <c r="T129" s="741"/>
      <c r="U129" s="741"/>
      <c r="V129" s="741"/>
      <c r="W129" s="741"/>
      <c r="X129" s="742"/>
      <c r="Y129" s="742"/>
      <c r="Z129" s="755"/>
      <c r="AA129" s="740"/>
      <c r="AB129" s="1265"/>
      <c r="AC129" s="1238"/>
      <c r="AD129" s="1238"/>
      <c r="AE129" s="1238"/>
    </row>
    <row r="130" spans="1:5117 5121:6142 6146:7167 7171:8192 8196:9200 9217:10225 10242:11250 11267:12275 12292:13300 13317:14325 14342:15350 15367:16375" ht="31.2" customHeight="1">
      <c r="B130" s="1266"/>
      <c r="C130" s="1229"/>
      <c r="D130" s="1171"/>
      <c r="E130" s="1231"/>
      <c r="F130" s="1232"/>
      <c r="G130" s="1233"/>
      <c r="H130" s="1233"/>
      <c r="I130" s="1233"/>
      <c r="J130" s="1233"/>
      <c r="K130" s="1233"/>
      <c r="L130" s="1233"/>
      <c r="M130" s="1233"/>
      <c r="N130" s="1233"/>
      <c r="O130" s="1234"/>
      <c r="P130" s="1233"/>
      <c r="Q130" s="1437"/>
      <c r="R130" s="1236"/>
      <c r="S130" s="1233"/>
      <c r="T130" s="1233"/>
      <c r="U130" s="1233"/>
      <c r="V130" s="1233"/>
      <c r="W130" s="1233"/>
      <c r="X130" s="1233"/>
      <c r="Y130" s="1237"/>
      <c r="Z130" s="1233"/>
      <c r="AA130" s="1237"/>
      <c r="AB130" s="1228"/>
      <c r="AC130" s="1238"/>
      <c r="AD130" s="1238"/>
      <c r="AE130" s="1238"/>
    </row>
    <row r="131" spans="1:5117 5121:6142 6146:7167 7171:8192 8196:9200 9217:10225 10242:11250 11267:12275 12292:13300 13317:14325 14342:15350 15367:16375" ht="31.2" customHeight="1">
      <c r="A131" s="1198">
        <v>22</v>
      </c>
      <c r="B131" s="1266" t="str">
        <f>+distribucion!C186</f>
        <v>De Paz Corado Erick Geovanni</v>
      </c>
      <c r="C131" s="1229" t="str">
        <f>VLOOKUP(B131,distribucion!C$9:FL$331,2,0)</f>
        <v>Coordinador de Produccion</v>
      </c>
      <c r="D131" s="1171">
        <f t="shared" ref="D131" si="221">G131+K131+M131</f>
        <v>2001.14</v>
      </c>
      <c r="E131" s="1231">
        <f>VLOOKUP(B131,distribucion!C$9:FL$331,7,0)</f>
        <v>15</v>
      </c>
      <c r="F131" s="1232">
        <f>VLOOKUP(B131,distribucion!$C$9:$DR$393,14,0)</f>
        <v>0</v>
      </c>
      <c r="G131" s="1233">
        <f>ROUND((VLOOKUP(B131,distribucion!C$1:FL$331,103,0)),2)</f>
        <v>2001.14</v>
      </c>
      <c r="H131" s="1233">
        <f>ROUND((VLOOKUP(B131,distribucion!C$9:FK$331,104,0)),2)</f>
        <v>2400</v>
      </c>
      <c r="I131" s="1233">
        <f t="shared" ref="I131" si="222">G131+H131</f>
        <v>4401.1400000000003</v>
      </c>
      <c r="J131" s="1233">
        <f>VLOOKUP(B131,distribucion!C$9:FL$331,105,0)</f>
        <v>0</v>
      </c>
      <c r="K131" s="1233">
        <f>ROUND((VLOOKUP(B131,distribucion!C$9:FL$331,106,0)),2)</f>
        <v>0</v>
      </c>
      <c r="L131" s="1233">
        <f>VLOOKUP(B131,distribucion!C$9:FL$331,107,0)</f>
        <v>0</v>
      </c>
      <c r="M131" s="1233">
        <f>ROUND((VLOOKUP(B131,distribucion!C$9:FL$331,108,0)),2)</f>
        <v>0</v>
      </c>
      <c r="N131" s="1233">
        <v>0</v>
      </c>
      <c r="O131" s="1234">
        <f>ROUND((VLOOKUP(B131,distribucion!C$9:FL$331,36,0)),2)</f>
        <v>0</v>
      </c>
      <c r="P131" s="1233">
        <f t="shared" ref="P131" si="223">SUM(I131:O131)-J131-L131</f>
        <v>4401.1400000000003</v>
      </c>
      <c r="Q131" s="1437">
        <f t="shared" ref="Q131" si="224">ROUND(((G131+K131+M131+N131+O131)*0.0483),2)</f>
        <v>96.66</v>
      </c>
      <c r="R131" s="1236">
        <f>ROUND((VLOOKUP(B131,distribucion!C$9:FL$331,151,0)),2)</f>
        <v>68.069999999999993</v>
      </c>
      <c r="S131" s="1233">
        <f>ROUND((VLOOKUP(B131,distribucion!C$9:FL$331,152,0)),2)</f>
        <v>0</v>
      </c>
      <c r="T131" s="1233">
        <f>ROUND((VLOOKUP(B131,distribucion!C$9:FL$331,153,0)),2)</f>
        <v>0</v>
      </c>
      <c r="U131" s="1233">
        <f>ROUND((VLOOKUP(B131,distribucion!C68:FF400,159,0)),2)</f>
        <v>0</v>
      </c>
      <c r="V131" s="1233">
        <f>ROUND((VLOOKUP(B131,distribucion!C68:FF400,158,0)),2)</f>
        <v>0</v>
      </c>
      <c r="W131" s="1233">
        <f>ROUND((VLOOKUP(B131,distribucion!C68:FF400,154,0)),2)</f>
        <v>194</v>
      </c>
      <c r="X131" s="1233">
        <f>ROUND((VLOOKUP(B131,distribucion!C$9:FL$331,160,0)),2)</f>
        <v>0</v>
      </c>
      <c r="Y131" s="1237">
        <f t="shared" ref="Y131" si="225">SUM(Q131:X131)</f>
        <v>358.73</v>
      </c>
      <c r="Z131" s="1233">
        <f t="shared" ref="Z131" si="226">P131-Y131</f>
        <v>4042.4100000000003</v>
      </c>
      <c r="AA131" s="1237">
        <f t="shared" ref="AA131:AA132" si="227">+Z131</f>
        <v>4042.4100000000003</v>
      </c>
      <c r="AB131" s="1228">
        <v>0</v>
      </c>
      <c r="AC131" s="1238"/>
      <c r="AD131" s="1238"/>
      <c r="AE131" s="1238"/>
    </row>
    <row r="132" spans="1:5117 5121:6142 6146:7167 7171:8192 8196:9200 9217:10225 10242:11250 11267:12275 12292:13300 13317:14325 14342:15350 15367:16375" ht="31.2" customHeight="1">
      <c r="A132" s="1198">
        <v>23</v>
      </c>
      <c r="B132" s="1266" t="str">
        <f>+distribucion!C187</f>
        <v>Chavez Martinez Alfonzo Rene</v>
      </c>
      <c r="C132" s="1229" t="str">
        <f>VLOOKUP(B132,distribucion!C$9:FL$331,2,0)</f>
        <v>Jefe de Produccion Unhesa</v>
      </c>
      <c r="D132" s="1171">
        <f t="shared" ref="D132" si="228">G132+K132+M132</f>
        <v>3750</v>
      </c>
      <c r="E132" s="1231">
        <f>VLOOKUP(B132,distribucion!C$9:FL$331,7,0)</f>
        <v>15</v>
      </c>
      <c r="F132" s="1232" t="str">
        <f>VLOOKUP(B132,distribucion!$C$9:$DR$393,14,0)</f>
        <v>A.11.4.26 indicadores 2000 50% anticipo y cierre trimestral</v>
      </c>
      <c r="G132" s="1233">
        <f>ROUND((VLOOKUP(B132,distribucion!C$1:FL$331,103,0)),2)</f>
        <v>3750</v>
      </c>
      <c r="H132" s="1233">
        <f>ROUND((VLOOKUP(B132,distribucion!C$9:FK$331,104,0)),2)</f>
        <v>1000</v>
      </c>
      <c r="I132" s="1233">
        <f t="shared" ref="I132" si="229">G132+H132</f>
        <v>4750</v>
      </c>
      <c r="J132" s="1233">
        <f>VLOOKUP(B132,distribucion!C$9:FL$331,105,0)</f>
        <v>0</v>
      </c>
      <c r="K132" s="1233">
        <f>ROUND((VLOOKUP(B132,distribucion!C$9:FL$331,106,0)),2)</f>
        <v>0</v>
      </c>
      <c r="L132" s="1233">
        <f>VLOOKUP(B132,distribucion!C$9:FL$331,107,0)</f>
        <v>0</v>
      </c>
      <c r="M132" s="1233">
        <f>ROUND((VLOOKUP(B132,distribucion!C$9:FL$331,108,0)),2)</f>
        <v>0</v>
      </c>
      <c r="N132" s="1233">
        <v>0</v>
      </c>
      <c r="O132" s="1234">
        <f>ROUND((VLOOKUP(B132,distribucion!C$9:FL$331,36,0)),2)</f>
        <v>0</v>
      </c>
      <c r="P132" s="1233">
        <f t="shared" ref="P132" si="230">SUM(I132:O132)-J132-L132</f>
        <v>4750</v>
      </c>
      <c r="Q132" s="1437">
        <f t="shared" ref="Q132" si="231">ROUND(((G132+K132+M132+N132+O132)*0.0483),2)</f>
        <v>181.13</v>
      </c>
      <c r="R132" s="1236">
        <f>ROUND((VLOOKUP(B132,distribucion!C$9:FL$331,151,0)),2)</f>
        <v>174.44</v>
      </c>
      <c r="S132" s="1233">
        <f>ROUND((VLOOKUP(B132,distribucion!C$9:FL$331,152,0)),2)</f>
        <v>0</v>
      </c>
      <c r="T132" s="1233">
        <f>ROUND((VLOOKUP(B132,distribucion!C$9:FL$331,153,0)),2)</f>
        <v>0</v>
      </c>
      <c r="U132" s="1233">
        <f>ROUND((VLOOKUP(B132,distribucion!C69:FF401,159,0)),2)</f>
        <v>0</v>
      </c>
      <c r="V132" s="1233">
        <f>ROUND((VLOOKUP(B132,distribucion!C69:FF401,158,0)),2)</f>
        <v>0</v>
      </c>
      <c r="W132" s="1233">
        <f>ROUND((VLOOKUP(B132,distribucion!C69:FF401,154,0)),2)</f>
        <v>0</v>
      </c>
      <c r="X132" s="1233">
        <f>ROUND((VLOOKUP(B132,distribucion!C$9:FL$331,160,0)),2)</f>
        <v>0</v>
      </c>
      <c r="Y132" s="1237">
        <f t="shared" ref="Y132" si="232">SUM(Q132:X132)</f>
        <v>355.57</v>
      </c>
      <c r="Z132" s="1233">
        <f t="shared" ref="Z132" si="233">P132-Y132</f>
        <v>4394.43</v>
      </c>
      <c r="AA132" s="1237">
        <f t="shared" si="227"/>
        <v>4394.43</v>
      </c>
      <c r="AB132" s="1228">
        <v>0</v>
      </c>
      <c r="AC132" s="1238"/>
      <c r="AD132" s="1238"/>
      <c r="AE132" s="1238"/>
    </row>
    <row r="133" spans="1:5117 5121:6142 6146:7167 7171:8192 8196:9200 9217:10225 10242:11250 11267:12275 12292:13300 13317:14325 14342:15350 15367:16375" s="1249" customFormat="1" ht="36.6" customHeight="1">
      <c r="C133" s="1249" t="s">
        <v>642</v>
      </c>
      <c r="G133" s="1249">
        <f>SUM(G130:G132)</f>
        <v>5751.14</v>
      </c>
      <c r="H133" s="1249">
        <f t="shared" ref="H133:AI133" si="234">SUM(H130:H132)</f>
        <v>3400</v>
      </c>
      <c r="I133" s="1249">
        <f t="shared" si="234"/>
        <v>9151.14</v>
      </c>
      <c r="J133" s="1249">
        <f t="shared" si="234"/>
        <v>0</v>
      </c>
      <c r="K133" s="1249">
        <f t="shared" si="234"/>
        <v>0</v>
      </c>
      <c r="L133" s="1249">
        <f t="shared" si="234"/>
        <v>0</v>
      </c>
      <c r="M133" s="1249">
        <f t="shared" si="234"/>
        <v>0</v>
      </c>
      <c r="N133" s="1249">
        <f t="shared" si="234"/>
        <v>0</v>
      </c>
      <c r="O133" s="1249">
        <f t="shared" si="234"/>
        <v>0</v>
      </c>
      <c r="P133" s="1249">
        <f t="shared" si="234"/>
        <v>9151.14</v>
      </c>
      <c r="Q133" s="1249">
        <f t="shared" si="234"/>
        <v>277.78999999999996</v>
      </c>
      <c r="R133" s="1249">
        <f t="shared" si="234"/>
        <v>242.51</v>
      </c>
      <c r="S133" s="1249">
        <f t="shared" si="234"/>
        <v>0</v>
      </c>
      <c r="T133" s="1249">
        <f t="shared" si="234"/>
        <v>0</v>
      </c>
      <c r="U133" s="1249">
        <f t="shared" si="234"/>
        <v>0</v>
      </c>
      <c r="V133" s="1249">
        <f t="shared" si="234"/>
        <v>0</v>
      </c>
      <c r="W133" s="1249">
        <f t="shared" si="234"/>
        <v>194</v>
      </c>
      <c r="X133" s="1249">
        <f t="shared" si="234"/>
        <v>0</v>
      </c>
      <c r="Y133" s="1249">
        <f t="shared" si="234"/>
        <v>714.3</v>
      </c>
      <c r="Z133" s="1249">
        <f t="shared" si="234"/>
        <v>8436.84</v>
      </c>
      <c r="AA133" s="1249">
        <f t="shared" si="234"/>
        <v>8436.84</v>
      </c>
      <c r="AB133" s="1249">
        <f t="shared" si="234"/>
        <v>0</v>
      </c>
      <c r="AC133" s="1249">
        <f t="shared" si="234"/>
        <v>0</v>
      </c>
      <c r="AD133" s="1249">
        <f t="shared" si="234"/>
        <v>0</v>
      </c>
      <c r="AE133" s="1249">
        <f t="shared" si="234"/>
        <v>0</v>
      </c>
      <c r="AF133" s="1249">
        <f t="shared" si="234"/>
        <v>0</v>
      </c>
      <c r="AG133" s="1249">
        <f t="shared" si="234"/>
        <v>0</v>
      </c>
      <c r="AH133" s="1249">
        <f t="shared" si="234"/>
        <v>0</v>
      </c>
      <c r="AI133" s="1249">
        <f t="shared" si="234"/>
        <v>0</v>
      </c>
      <c r="AP133" s="1283"/>
      <c r="AT133" s="1250"/>
      <c r="AU133" s="1250"/>
      <c r="AV133" s="1238"/>
      <c r="AW133" s="1238"/>
      <c r="AX133" s="1238"/>
      <c r="BO133" s="1283"/>
      <c r="BS133" s="1250"/>
      <c r="BT133" s="1250"/>
      <c r="BU133" s="1238"/>
      <c r="BV133" s="1238"/>
      <c r="BW133" s="1238"/>
      <c r="CN133" s="1283"/>
      <c r="CR133" s="1250"/>
      <c r="CS133" s="1250"/>
      <c r="CT133" s="1238"/>
      <c r="CU133" s="1238"/>
      <c r="CV133" s="1238"/>
      <c r="DM133" s="1283"/>
      <c r="DQ133" s="1250"/>
      <c r="DR133" s="1250"/>
      <c r="DS133" s="1238"/>
      <c r="DT133" s="1238"/>
      <c r="DU133" s="1238"/>
      <c r="EL133" s="1283"/>
      <c r="EP133" s="1250"/>
      <c r="EQ133" s="1250"/>
      <c r="ER133" s="1238"/>
      <c r="ES133" s="1238"/>
      <c r="ET133" s="1238"/>
      <c r="FK133" s="1283"/>
      <c r="FO133" s="1250"/>
      <c r="FP133" s="1250"/>
      <c r="FQ133" s="1238"/>
      <c r="FR133" s="1238"/>
      <c r="FS133" s="1238"/>
      <c r="GJ133" s="1283"/>
      <c r="GN133" s="1250"/>
      <c r="GO133" s="1250"/>
      <c r="GP133" s="1238"/>
      <c r="GQ133" s="1238"/>
      <c r="GR133" s="1238"/>
      <c r="HI133" s="1283"/>
      <c r="HM133" s="1250"/>
      <c r="HN133" s="1250"/>
      <c r="HO133" s="1238"/>
      <c r="HP133" s="1238"/>
      <c r="HQ133" s="1238"/>
      <c r="IH133" s="1283"/>
      <c r="IL133" s="1250"/>
      <c r="IM133" s="1250"/>
      <c r="IN133" s="1238"/>
      <c r="IO133" s="1238"/>
      <c r="IP133" s="1238"/>
      <c r="JG133" s="1283"/>
      <c r="JK133" s="1250"/>
      <c r="JL133" s="1250"/>
      <c r="JM133" s="1238"/>
      <c r="JN133" s="1238"/>
      <c r="JO133" s="1238"/>
      <c r="KF133" s="1283"/>
      <c r="KJ133" s="1250"/>
      <c r="KK133" s="1250"/>
      <c r="KL133" s="1238"/>
      <c r="KM133" s="1238"/>
      <c r="KN133" s="1238"/>
      <c r="LE133" s="1283"/>
      <c r="LI133" s="1250"/>
      <c r="LJ133" s="1250"/>
      <c r="LK133" s="1238"/>
      <c r="LL133" s="1238"/>
      <c r="LM133" s="1238"/>
      <c r="MD133" s="1283"/>
      <c r="MH133" s="1250"/>
      <c r="MI133" s="1250"/>
      <c r="MJ133" s="1238"/>
      <c r="MK133" s="1238"/>
      <c r="ML133" s="1238"/>
      <c r="NC133" s="1283"/>
      <c r="NG133" s="1250"/>
      <c r="NH133" s="1250"/>
      <c r="NI133" s="1238"/>
      <c r="NJ133" s="1238"/>
      <c r="NK133" s="1238"/>
      <c r="OB133" s="1283"/>
      <c r="OF133" s="1250"/>
      <c r="OG133" s="1250"/>
      <c r="OH133" s="1238"/>
      <c r="OI133" s="1238"/>
      <c r="OJ133" s="1238"/>
      <c r="PA133" s="1283"/>
      <c r="PE133" s="1250"/>
      <c r="PF133" s="1250"/>
      <c r="PG133" s="1238"/>
      <c r="PH133" s="1238"/>
      <c r="PI133" s="1238"/>
      <c r="PZ133" s="1283"/>
      <c r="QD133" s="1250"/>
      <c r="QE133" s="1250"/>
      <c r="QF133" s="1238"/>
      <c r="QG133" s="1238"/>
      <c r="QH133" s="1238"/>
      <c r="QY133" s="1283"/>
      <c r="RC133" s="1250"/>
      <c r="RD133" s="1250"/>
      <c r="RE133" s="1238"/>
      <c r="RF133" s="1238"/>
      <c r="RG133" s="1238"/>
      <c r="RX133" s="1283"/>
      <c r="SB133" s="1250"/>
      <c r="SC133" s="1250"/>
      <c r="SD133" s="1238"/>
      <c r="SE133" s="1238"/>
      <c r="SF133" s="1238"/>
      <c r="SW133" s="1283"/>
      <c r="TA133" s="1250"/>
      <c r="TB133" s="1250"/>
      <c r="TC133" s="1238"/>
      <c r="TD133" s="1238"/>
      <c r="TE133" s="1238"/>
      <c r="TV133" s="1283"/>
      <c r="TZ133" s="1250"/>
      <c r="UA133" s="1250"/>
      <c r="UB133" s="1238"/>
      <c r="UC133" s="1238"/>
      <c r="UD133" s="1238"/>
      <c r="UU133" s="1283"/>
      <c r="UY133" s="1250"/>
      <c r="UZ133" s="1250"/>
      <c r="VA133" s="1238"/>
      <c r="VB133" s="1238"/>
      <c r="VC133" s="1238"/>
      <c r="VT133" s="1283"/>
      <c r="VX133" s="1250"/>
      <c r="VY133" s="1250"/>
      <c r="VZ133" s="1238"/>
      <c r="WA133" s="1238"/>
      <c r="WB133" s="1238"/>
      <c r="WS133" s="1283"/>
      <c r="WW133" s="1250"/>
      <c r="WX133" s="1250"/>
      <c r="WY133" s="1238"/>
      <c r="WZ133" s="1238"/>
      <c r="XA133" s="1238"/>
      <c r="XR133" s="1283"/>
      <c r="XV133" s="1250"/>
      <c r="XW133" s="1250"/>
      <c r="XX133" s="1238"/>
      <c r="XY133" s="1238"/>
      <c r="XZ133" s="1238"/>
      <c r="YQ133" s="1283"/>
      <c r="YU133" s="1250"/>
      <c r="YV133" s="1250"/>
      <c r="YW133" s="1238"/>
      <c r="YX133" s="1238"/>
      <c r="YY133" s="1238"/>
      <c r="ZP133" s="1283"/>
      <c r="ZT133" s="1250"/>
      <c r="ZU133" s="1250"/>
      <c r="ZV133" s="1238"/>
      <c r="ZW133" s="1238"/>
      <c r="ZX133" s="1238"/>
      <c r="AAO133" s="1283"/>
      <c r="AAS133" s="1250"/>
      <c r="AAT133" s="1250"/>
      <c r="AAU133" s="1238"/>
      <c r="AAV133" s="1238"/>
      <c r="AAW133" s="1238"/>
      <c r="ABN133" s="1283"/>
      <c r="ABR133" s="1250"/>
      <c r="ABS133" s="1250"/>
      <c r="ABT133" s="1238"/>
      <c r="ABU133" s="1238"/>
      <c r="ABV133" s="1238"/>
      <c r="ACM133" s="1283"/>
      <c r="ACQ133" s="1250"/>
      <c r="ACR133" s="1250"/>
      <c r="ACS133" s="1238"/>
      <c r="ACT133" s="1238"/>
      <c r="ACU133" s="1238"/>
      <c r="ADL133" s="1283"/>
      <c r="ADP133" s="1250"/>
      <c r="ADQ133" s="1250"/>
      <c r="ADR133" s="1238"/>
      <c r="ADS133" s="1238"/>
      <c r="ADT133" s="1238"/>
      <c r="AEK133" s="1283"/>
      <c r="AEO133" s="1250"/>
      <c r="AEP133" s="1250"/>
      <c r="AEQ133" s="1238"/>
      <c r="AER133" s="1238"/>
      <c r="AES133" s="1238"/>
      <c r="AFJ133" s="1283"/>
      <c r="AFN133" s="1250"/>
      <c r="AFO133" s="1250"/>
      <c r="AFP133" s="1238"/>
      <c r="AFQ133" s="1238"/>
      <c r="AFR133" s="1238"/>
      <c r="AGI133" s="1283"/>
      <c r="AGM133" s="1250"/>
      <c r="AGN133" s="1250"/>
      <c r="AGO133" s="1238"/>
      <c r="AGP133" s="1238"/>
      <c r="AGQ133" s="1238"/>
      <c r="AHH133" s="1283"/>
      <c r="AHL133" s="1250"/>
      <c r="AHM133" s="1250"/>
      <c r="AHN133" s="1238"/>
      <c r="AHO133" s="1238"/>
      <c r="AHP133" s="1238"/>
      <c r="AIG133" s="1283"/>
      <c r="AIK133" s="1250"/>
      <c r="AIL133" s="1250"/>
      <c r="AIM133" s="1238"/>
      <c r="AIN133" s="1238"/>
      <c r="AIO133" s="1238"/>
      <c r="AJF133" s="1283"/>
      <c r="AJJ133" s="1250"/>
      <c r="AJK133" s="1250"/>
      <c r="AJL133" s="1238"/>
      <c r="AJM133" s="1238"/>
      <c r="AJN133" s="1238"/>
      <c r="AKE133" s="1283"/>
      <c r="AKI133" s="1250"/>
      <c r="AKJ133" s="1250"/>
      <c r="AKK133" s="1238"/>
      <c r="AKL133" s="1238"/>
      <c r="AKM133" s="1238"/>
      <c r="ALD133" s="1283"/>
      <c r="ALH133" s="1250"/>
      <c r="ALI133" s="1250"/>
      <c r="ALJ133" s="1238"/>
      <c r="ALK133" s="1238"/>
      <c r="ALL133" s="1238"/>
      <c r="AMC133" s="1283"/>
      <c r="AMG133" s="1250"/>
      <c r="AMH133" s="1250"/>
      <c r="AMI133" s="1238"/>
      <c r="AMJ133" s="1238"/>
      <c r="AMK133" s="1238"/>
      <c r="ANB133" s="1283"/>
      <c r="ANF133" s="1250"/>
      <c r="ANG133" s="1250"/>
      <c r="ANH133" s="1238"/>
      <c r="ANI133" s="1238"/>
      <c r="ANJ133" s="1238"/>
      <c r="AOA133" s="1283"/>
      <c r="AOE133" s="1250"/>
      <c r="AOF133" s="1250"/>
      <c r="AOG133" s="1238"/>
      <c r="AOH133" s="1238"/>
      <c r="AOI133" s="1238"/>
      <c r="AOZ133" s="1283"/>
      <c r="APD133" s="1250"/>
      <c r="APE133" s="1250"/>
      <c r="APF133" s="1238"/>
      <c r="APG133" s="1238"/>
      <c r="APH133" s="1238"/>
      <c r="APY133" s="1283"/>
      <c r="AQC133" s="1250"/>
      <c r="AQD133" s="1250"/>
      <c r="AQE133" s="1238"/>
      <c r="AQF133" s="1238"/>
      <c r="AQG133" s="1238"/>
      <c r="AQX133" s="1283"/>
      <c r="ARB133" s="1250"/>
      <c r="ARC133" s="1250"/>
      <c r="ARD133" s="1238"/>
      <c r="ARE133" s="1238"/>
      <c r="ARF133" s="1238"/>
      <c r="ARW133" s="1283"/>
      <c r="ASA133" s="1250"/>
      <c r="ASB133" s="1250"/>
      <c r="ASC133" s="1238"/>
      <c r="ASD133" s="1238"/>
      <c r="ASE133" s="1238"/>
      <c r="ASV133" s="1283"/>
      <c r="ASZ133" s="1250"/>
      <c r="ATA133" s="1250"/>
      <c r="ATB133" s="1238"/>
      <c r="ATC133" s="1238"/>
      <c r="ATD133" s="1238"/>
      <c r="ATU133" s="1283"/>
      <c r="ATY133" s="1250"/>
      <c r="ATZ133" s="1250"/>
      <c r="AUA133" s="1238"/>
      <c r="AUB133" s="1238"/>
      <c r="AUC133" s="1238"/>
      <c r="AUT133" s="1283"/>
      <c r="AUX133" s="1250"/>
      <c r="AUY133" s="1250"/>
      <c r="AUZ133" s="1238"/>
      <c r="AVA133" s="1238"/>
      <c r="AVB133" s="1238"/>
      <c r="AVS133" s="1283"/>
      <c r="AVW133" s="1250"/>
      <c r="AVX133" s="1250"/>
      <c r="AVY133" s="1238"/>
      <c r="AVZ133" s="1238"/>
      <c r="AWA133" s="1238"/>
      <c r="AWR133" s="1283"/>
      <c r="AWV133" s="1250"/>
      <c r="AWW133" s="1250"/>
      <c r="AWX133" s="1238"/>
      <c r="AWY133" s="1238"/>
      <c r="AWZ133" s="1238"/>
      <c r="AXQ133" s="1283"/>
      <c r="AXU133" s="1250"/>
      <c r="AXV133" s="1250"/>
      <c r="AXW133" s="1238"/>
      <c r="AXX133" s="1238"/>
      <c r="AXY133" s="1238"/>
      <c r="AYP133" s="1283"/>
      <c r="AYT133" s="1250"/>
      <c r="AYU133" s="1250"/>
      <c r="AYV133" s="1238"/>
      <c r="AYW133" s="1238"/>
      <c r="AYX133" s="1238"/>
      <c r="AZO133" s="1283"/>
      <c r="AZS133" s="1250"/>
      <c r="AZT133" s="1250"/>
      <c r="AZU133" s="1238"/>
      <c r="AZV133" s="1238"/>
      <c r="AZW133" s="1238"/>
      <c r="BAN133" s="1283"/>
      <c r="BAR133" s="1250"/>
      <c r="BAS133" s="1250"/>
      <c r="BAT133" s="1238"/>
      <c r="BAU133" s="1238"/>
      <c r="BAV133" s="1238"/>
      <c r="BBM133" s="1283"/>
      <c r="BBQ133" s="1250"/>
      <c r="BBR133" s="1250"/>
      <c r="BBS133" s="1238"/>
      <c r="BBT133" s="1238"/>
      <c r="BBU133" s="1238"/>
      <c r="BCL133" s="1283"/>
      <c r="BCP133" s="1250"/>
      <c r="BCQ133" s="1250"/>
      <c r="BCR133" s="1238"/>
      <c r="BCS133" s="1238"/>
      <c r="BCT133" s="1238"/>
      <c r="BDK133" s="1283"/>
      <c r="BDO133" s="1250"/>
      <c r="BDP133" s="1250"/>
      <c r="BDQ133" s="1238"/>
      <c r="BDR133" s="1238"/>
      <c r="BDS133" s="1238"/>
      <c r="BEJ133" s="1283"/>
      <c r="BEN133" s="1250"/>
      <c r="BEO133" s="1250"/>
      <c r="BEP133" s="1238"/>
      <c r="BEQ133" s="1238"/>
      <c r="BER133" s="1238"/>
      <c r="BFI133" s="1283"/>
      <c r="BFM133" s="1250"/>
      <c r="BFN133" s="1250"/>
      <c r="BFO133" s="1238"/>
      <c r="BFP133" s="1238"/>
      <c r="BFQ133" s="1238"/>
      <c r="BGH133" s="1283"/>
      <c r="BGL133" s="1250"/>
      <c r="BGM133" s="1250"/>
      <c r="BGN133" s="1238"/>
      <c r="BGO133" s="1238"/>
      <c r="BGP133" s="1238"/>
      <c r="BHG133" s="1283"/>
      <c r="BHK133" s="1250"/>
      <c r="BHL133" s="1250"/>
      <c r="BHM133" s="1238"/>
      <c r="BHN133" s="1238"/>
      <c r="BHO133" s="1238"/>
      <c r="BIF133" s="1283"/>
      <c r="BIJ133" s="1250"/>
      <c r="BIK133" s="1250"/>
      <c r="BIL133" s="1238"/>
      <c r="BIM133" s="1238"/>
      <c r="BIN133" s="1238"/>
      <c r="BJE133" s="1283"/>
      <c r="BJI133" s="1250"/>
      <c r="BJJ133" s="1250"/>
      <c r="BJK133" s="1238"/>
      <c r="BJL133" s="1238"/>
      <c r="BJM133" s="1238"/>
      <c r="BKD133" s="1283"/>
      <c r="BKH133" s="1250"/>
      <c r="BKI133" s="1250"/>
      <c r="BKJ133" s="1238"/>
      <c r="BKK133" s="1238"/>
      <c r="BKL133" s="1238"/>
      <c r="BLC133" s="1283"/>
      <c r="BLG133" s="1250"/>
      <c r="BLH133" s="1250"/>
      <c r="BLI133" s="1238"/>
      <c r="BLJ133" s="1238"/>
      <c r="BLK133" s="1238"/>
      <c r="BMB133" s="1283"/>
      <c r="BMF133" s="1250"/>
      <c r="BMG133" s="1250"/>
      <c r="BMH133" s="1238"/>
      <c r="BMI133" s="1238"/>
      <c r="BMJ133" s="1238"/>
      <c r="BNA133" s="1283"/>
      <c r="BNE133" s="1250"/>
      <c r="BNF133" s="1250"/>
      <c r="BNG133" s="1238"/>
      <c r="BNH133" s="1238"/>
      <c r="BNI133" s="1238"/>
      <c r="BNZ133" s="1283"/>
      <c r="BOD133" s="1250"/>
      <c r="BOE133" s="1250"/>
      <c r="BOF133" s="1238"/>
      <c r="BOG133" s="1238"/>
      <c r="BOH133" s="1238"/>
      <c r="BOY133" s="1283"/>
      <c r="BPC133" s="1250"/>
      <c r="BPD133" s="1250"/>
      <c r="BPE133" s="1238"/>
      <c r="BPF133" s="1238"/>
      <c r="BPG133" s="1238"/>
      <c r="BPX133" s="1283"/>
      <c r="BQB133" s="1250"/>
      <c r="BQC133" s="1250"/>
      <c r="BQD133" s="1238"/>
      <c r="BQE133" s="1238"/>
      <c r="BQF133" s="1238"/>
      <c r="BQW133" s="1283"/>
      <c r="BRA133" s="1250"/>
      <c r="BRB133" s="1250"/>
      <c r="BRC133" s="1238"/>
      <c r="BRD133" s="1238"/>
      <c r="BRE133" s="1238"/>
      <c r="BRV133" s="1283"/>
      <c r="BRZ133" s="1250"/>
      <c r="BSA133" s="1250"/>
      <c r="BSB133" s="1238"/>
      <c r="BSC133" s="1238"/>
      <c r="BSD133" s="1238"/>
      <c r="BSU133" s="1283"/>
      <c r="BSY133" s="1250"/>
      <c r="BSZ133" s="1250"/>
      <c r="BTA133" s="1238"/>
      <c r="BTB133" s="1238"/>
      <c r="BTC133" s="1238"/>
      <c r="BTT133" s="1283"/>
      <c r="BTX133" s="1250"/>
      <c r="BTY133" s="1250"/>
      <c r="BTZ133" s="1238"/>
      <c r="BUA133" s="1238"/>
      <c r="BUB133" s="1238"/>
      <c r="BUS133" s="1283"/>
      <c r="BUW133" s="1250"/>
      <c r="BUX133" s="1250"/>
      <c r="BUY133" s="1238"/>
      <c r="BUZ133" s="1238"/>
      <c r="BVA133" s="1238"/>
      <c r="BVR133" s="1283"/>
      <c r="BVV133" s="1250"/>
      <c r="BVW133" s="1250"/>
      <c r="BVX133" s="1238"/>
      <c r="BVY133" s="1238"/>
      <c r="BVZ133" s="1238"/>
      <c r="BWQ133" s="1283"/>
      <c r="BWU133" s="1250"/>
      <c r="BWV133" s="1250"/>
      <c r="BWW133" s="1238"/>
      <c r="BWX133" s="1238"/>
      <c r="BWY133" s="1238"/>
      <c r="BXP133" s="1283"/>
      <c r="BXT133" s="1250"/>
      <c r="BXU133" s="1250"/>
      <c r="BXV133" s="1238"/>
      <c r="BXW133" s="1238"/>
      <c r="BXX133" s="1238"/>
      <c r="BYO133" s="1283"/>
      <c r="BYS133" s="1250"/>
      <c r="BYT133" s="1250"/>
      <c r="BYU133" s="1238"/>
      <c r="BYV133" s="1238"/>
      <c r="BYW133" s="1238"/>
      <c r="BZN133" s="1283"/>
      <c r="BZR133" s="1250"/>
      <c r="BZS133" s="1250"/>
      <c r="BZT133" s="1238"/>
      <c r="BZU133" s="1238"/>
      <c r="BZV133" s="1238"/>
      <c r="CAM133" s="1283"/>
      <c r="CAQ133" s="1250"/>
      <c r="CAR133" s="1250"/>
      <c r="CAS133" s="1238"/>
      <c r="CAT133" s="1238"/>
      <c r="CAU133" s="1238"/>
      <c r="CBL133" s="1283"/>
      <c r="CBP133" s="1250"/>
      <c r="CBQ133" s="1250"/>
      <c r="CBR133" s="1238"/>
      <c r="CBS133" s="1238"/>
      <c r="CBT133" s="1238"/>
      <c r="CCK133" s="1283"/>
      <c r="CCO133" s="1250"/>
      <c r="CCP133" s="1250"/>
      <c r="CCQ133" s="1238"/>
      <c r="CCR133" s="1238"/>
      <c r="CCS133" s="1238"/>
      <c r="CDJ133" s="1283"/>
      <c r="CDN133" s="1250"/>
      <c r="CDO133" s="1250"/>
      <c r="CDP133" s="1238"/>
      <c r="CDQ133" s="1238"/>
      <c r="CDR133" s="1238"/>
      <c r="CEI133" s="1283"/>
      <c r="CEM133" s="1250"/>
      <c r="CEN133" s="1250"/>
      <c r="CEO133" s="1238"/>
      <c r="CEP133" s="1238"/>
      <c r="CEQ133" s="1238"/>
      <c r="CFH133" s="1283"/>
      <c r="CFL133" s="1250"/>
      <c r="CFM133" s="1250"/>
      <c r="CFN133" s="1238"/>
      <c r="CFO133" s="1238"/>
      <c r="CFP133" s="1238"/>
      <c r="CGG133" s="1283"/>
      <c r="CGK133" s="1250"/>
      <c r="CGL133" s="1250"/>
      <c r="CGM133" s="1238"/>
      <c r="CGN133" s="1238"/>
      <c r="CGO133" s="1238"/>
      <c r="CHF133" s="1283"/>
      <c r="CHJ133" s="1250"/>
      <c r="CHK133" s="1250"/>
      <c r="CHL133" s="1238"/>
      <c r="CHM133" s="1238"/>
      <c r="CHN133" s="1238"/>
      <c r="CIE133" s="1283"/>
      <c r="CII133" s="1250"/>
      <c r="CIJ133" s="1250"/>
      <c r="CIK133" s="1238"/>
      <c r="CIL133" s="1238"/>
      <c r="CIM133" s="1238"/>
      <c r="CJD133" s="1283"/>
      <c r="CJH133" s="1250"/>
      <c r="CJI133" s="1250"/>
      <c r="CJJ133" s="1238"/>
      <c r="CJK133" s="1238"/>
      <c r="CJL133" s="1238"/>
      <c r="CKC133" s="1283"/>
      <c r="CKG133" s="1250"/>
      <c r="CKH133" s="1250"/>
      <c r="CKI133" s="1238"/>
      <c r="CKJ133" s="1238"/>
      <c r="CKK133" s="1238"/>
      <c r="CLB133" s="1283"/>
      <c r="CLF133" s="1250"/>
      <c r="CLG133" s="1250"/>
      <c r="CLH133" s="1238"/>
      <c r="CLI133" s="1238"/>
      <c r="CLJ133" s="1238"/>
      <c r="CMA133" s="1283"/>
      <c r="CME133" s="1250"/>
      <c r="CMF133" s="1250"/>
      <c r="CMG133" s="1238"/>
      <c r="CMH133" s="1238"/>
      <c r="CMI133" s="1238"/>
      <c r="CMZ133" s="1283"/>
      <c r="CND133" s="1250"/>
      <c r="CNE133" s="1250"/>
      <c r="CNF133" s="1238"/>
      <c r="CNG133" s="1238"/>
      <c r="CNH133" s="1238"/>
      <c r="CNY133" s="1283"/>
      <c r="COC133" s="1250"/>
      <c r="COD133" s="1250"/>
      <c r="COE133" s="1238"/>
      <c r="COF133" s="1238"/>
      <c r="COG133" s="1238"/>
      <c r="COX133" s="1283"/>
      <c r="CPB133" s="1250"/>
      <c r="CPC133" s="1250"/>
      <c r="CPD133" s="1238"/>
      <c r="CPE133" s="1238"/>
      <c r="CPF133" s="1238"/>
      <c r="CPW133" s="1283"/>
      <c r="CQA133" s="1250"/>
      <c r="CQB133" s="1250"/>
      <c r="CQC133" s="1238"/>
      <c r="CQD133" s="1238"/>
      <c r="CQE133" s="1238"/>
      <c r="CQV133" s="1283"/>
      <c r="CQZ133" s="1250"/>
      <c r="CRA133" s="1250"/>
      <c r="CRB133" s="1238"/>
      <c r="CRC133" s="1238"/>
      <c r="CRD133" s="1238"/>
      <c r="CRU133" s="1283"/>
      <c r="CRY133" s="1250"/>
      <c r="CRZ133" s="1250"/>
      <c r="CSA133" s="1238"/>
      <c r="CSB133" s="1238"/>
      <c r="CSC133" s="1238"/>
      <c r="CST133" s="1283"/>
      <c r="CSX133" s="1250"/>
      <c r="CSY133" s="1250"/>
      <c r="CSZ133" s="1238"/>
      <c r="CTA133" s="1238"/>
      <c r="CTB133" s="1238"/>
      <c r="CTS133" s="1283"/>
      <c r="CTW133" s="1250"/>
      <c r="CTX133" s="1250"/>
      <c r="CTY133" s="1238"/>
      <c r="CTZ133" s="1238"/>
      <c r="CUA133" s="1238"/>
      <c r="CUR133" s="1283"/>
      <c r="CUV133" s="1250"/>
      <c r="CUW133" s="1250"/>
      <c r="CUX133" s="1238"/>
      <c r="CUY133" s="1238"/>
      <c r="CUZ133" s="1238"/>
      <c r="CVQ133" s="1283"/>
      <c r="CVU133" s="1250"/>
      <c r="CVV133" s="1250"/>
      <c r="CVW133" s="1238"/>
      <c r="CVX133" s="1238"/>
      <c r="CVY133" s="1238"/>
      <c r="CWP133" s="1283"/>
      <c r="CWT133" s="1250"/>
      <c r="CWU133" s="1250"/>
      <c r="CWV133" s="1238"/>
      <c r="CWW133" s="1238"/>
      <c r="CWX133" s="1238"/>
      <c r="CXO133" s="1283"/>
      <c r="CXS133" s="1250"/>
      <c r="CXT133" s="1250"/>
      <c r="CXU133" s="1238"/>
      <c r="CXV133" s="1238"/>
      <c r="CXW133" s="1238"/>
      <c r="CYN133" s="1283"/>
      <c r="CYR133" s="1250"/>
      <c r="CYS133" s="1250"/>
      <c r="CYT133" s="1238"/>
      <c r="CYU133" s="1238"/>
      <c r="CYV133" s="1238"/>
      <c r="CZM133" s="1283"/>
      <c r="CZQ133" s="1250"/>
      <c r="CZR133" s="1250"/>
      <c r="CZS133" s="1238"/>
      <c r="CZT133" s="1238"/>
      <c r="CZU133" s="1238"/>
      <c r="DAL133" s="1283"/>
      <c r="DAP133" s="1250"/>
      <c r="DAQ133" s="1250"/>
      <c r="DAR133" s="1238"/>
      <c r="DAS133" s="1238"/>
      <c r="DAT133" s="1238"/>
      <c r="DBK133" s="1283"/>
      <c r="DBO133" s="1250"/>
      <c r="DBP133" s="1250"/>
      <c r="DBQ133" s="1238"/>
      <c r="DBR133" s="1238"/>
      <c r="DBS133" s="1238"/>
      <c r="DCJ133" s="1283"/>
      <c r="DCN133" s="1250"/>
      <c r="DCO133" s="1250"/>
      <c r="DCP133" s="1238"/>
      <c r="DCQ133" s="1238"/>
      <c r="DCR133" s="1238"/>
      <c r="DDI133" s="1283"/>
      <c r="DDM133" s="1250"/>
      <c r="DDN133" s="1250"/>
      <c r="DDO133" s="1238"/>
      <c r="DDP133" s="1238"/>
      <c r="DDQ133" s="1238"/>
      <c r="DEH133" s="1283"/>
      <c r="DEL133" s="1250"/>
      <c r="DEM133" s="1250"/>
      <c r="DEN133" s="1238"/>
      <c r="DEO133" s="1238"/>
      <c r="DEP133" s="1238"/>
      <c r="DFG133" s="1283"/>
      <c r="DFK133" s="1250"/>
      <c r="DFL133" s="1250"/>
      <c r="DFM133" s="1238"/>
      <c r="DFN133" s="1238"/>
      <c r="DFO133" s="1238"/>
      <c r="DGF133" s="1283"/>
      <c r="DGJ133" s="1250"/>
      <c r="DGK133" s="1250"/>
      <c r="DGL133" s="1238"/>
      <c r="DGM133" s="1238"/>
      <c r="DGN133" s="1238"/>
      <c r="DHE133" s="1283"/>
      <c r="DHI133" s="1250"/>
      <c r="DHJ133" s="1250"/>
      <c r="DHK133" s="1238"/>
      <c r="DHL133" s="1238"/>
      <c r="DHM133" s="1238"/>
      <c r="DID133" s="1283"/>
      <c r="DIH133" s="1250"/>
      <c r="DII133" s="1250"/>
      <c r="DIJ133" s="1238"/>
      <c r="DIK133" s="1238"/>
      <c r="DIL133" s="1238"/>
      <c r="DJC133" s="1283"/>
      <c r="DJG133" s="1250"/>
      <c r="DJH133" s="1250"/>
      <c r="DJI133" s="1238"/>
      <c r="DJJ133" s="1238"/>
      <c r="DJK133" s="1238"/>
      <c r="DKB133" s="1283"/>
      <c r="DKF133" s="1250"/>
      <c r="DKG133" s="1250"/>
      <c r="DKH133" s="1238"/>
      <c r="DKI133" s="1238"/>
      <c r="DKJ133" s="1238"/>
      <c r="DLA133" s="1283"/>
      <c r="DLE133" s="1250"/>
      <c r="DLF133" s="1250"/>
      <c r="DLG133" s="1238"/>
      <c r="DLH133" s="1238"/>
      <c r="DLI133" s="1238"/>
      <c r="DLZ133" s="1283"/>
      <c r="DMD133" s="1250"/>
      <c r="DME133" s="1250"/>
      <c r="DMF133" s="1238"/>
      <c r="DMG133" s="1238"/>
      <c r="DMH133" s="1238"/>
      <c r="DMY133" s="1283"/>
      <c r="DNC133" s="1250"/>
      <c r="DND133" s="1250"/>
      <c r="DNE133" s="1238"/>
      <c r="DNF133" s="1238"/>
      <c r="DNG133" s="1238"/>
      <c r="DNX133" s="1283"/>
      <c r="DOB133" s="1250"/>
      <c r="DOC133" s="1250"/>
      <c r="DOD133" s="1238"/>
      <c r="DOE133" s="1238"/>
      <c r="DOF133" s="1238"/>
      <c r="DOW133" s="1283"/>
      <c r="DPA133" s="1250"/>
      <c r="DPB133" s="1250"/>
      <c r="DPC133" s="1238"/>
      <c r="DPD133" s="1238"/>
      <c r="DPE133" s="1238"/>
      <c r="DPV133" s="1283"/>
      <c r="DPZ133" s="1250"/>
      <c r="DQA133" s="1250"/>
      <c r="DQB133" s="1238"/>
      <c r="DQC133" s="1238"/>
      <c r="DQD133" s="1238"/>
      <c r="DQU133" s="1283"/>
      <c r="DQY133" s="1250"/>
      <c r="DQZ133" s="1250"/>
      <c r="DRA133" s="1238"/>
      <c r="DRB133" s="1238"/>
      <c r="DRC133" s="1238"/>
      <c r="DRT133" s="1283"/>
      <c r="DRX133" s="1250"/>
      <c r="DRY133" s="1250"/>
      <c r="DRZ133" s="1238"/>
      <c r="DSA133" s="1238"/>
      <c r="DSB133" s="1238"/>
      <c r="DSS133" s="1283"/>
      <c r="DSW133" s="1250"/>
      <c r="DSX133" s="1250"/>
      <c r="DSY133" s="1238"/>
      <c r="DSZ133" s="1238"/>
      <c r="DTA133" s="1238"/>
      <c r="DTR133" s="1283"/>
      <c r="DTV133" s="1250"/>
      <c r="DTW133" s="1250"/>
      <c r="DTX133" s="1238"/>
      <c r="DTY133" s="1238"/>
      <c r="DTZ133" s="1238"/>
      <c r="DUQ133" s="1283"/>
      <c r="DUU133" s="1250"/>
      <c r="DUV133" s="1250"/>
      <c r="DUW133" s="1238"/>
      <c r="DUX133" s="1238"/>
      <c r="DUY133" s="1238"/>
      <c r="DVP133" s="1283"/>
      <c r="DVT133" s="1250"/>
      <c r="DVU133" s="1250"/>
      <c r="DVV133" s="1238"/>
      <c r="DVW133" s="1238"/>
      <c r="DVX133" s="1238"/>
      <c r="DWO133" s="1283"/>
      <c r="DWS133" s="1250"/>
      <c r="DWT133" s="1250"/>
      <c r="DWU133" s="1238"/>
      <c r="DWV133" s="1238"/>
      <c r="DWW133" s="1238"/>
      <c r="DXN133" s="1283"/>
      <c r="DXR133" s="1250"/>
      <c r="DXS133" s="1250"/>
      <c r="DXT133" s="1238"/>
      <c r="DXU133" s="1238"/>
      <c r="DXV133" s="1238"/>
      <c r="DYM133" s="1283"/>
      <c r="DYQ133" s="1250"/>
      <c r="DYR133" s="1250"/>
      <c r="DYS133" s="1238"/>
      <c r="DYT133" s="1238"/>
      <c r="DYU133" s="1238"/>
      <c r="DZL133" s="1283"/>
      <c r="DZP133" s="1250"/>
      <c r="DZQ133" s="1250"/>
      <c r="DZR133" s="1238"/>
      <c r="DZS133" s="1238"/>
      <c r="DZT133" s="1238"/>
      <c r="EAK133" s="1283"/>
      <c r="EAO133" s="1250"/>
      <c r="EAP133" s="1250"/>
      <c r="EAQ133" s="1238"/>
      <c r="EAR133" s="1238"/>
      <c r="EAS133" s="1238"/>
      <c r="EBJ133" s="1283"/>
      <c r="EBN133" s="1250"/>
      <c r="EBO133" s="1250"/>
      <c r="EBP133" s="1238"/>
      <c r="EBQ133" s="1238"/>
      <c r="EBR133" s="1238"/>
      <c r="ECI133" s="1283"/>
      <c r="ECM133" s="1250"/>
      <c r="ECN133" s="1250"/>
      <c r="ECO133" s="1238"/>
      <c r="ECP133" s="1238"/>
      <c r="ECQ133" s="1238"/>
      <c r="EDH133" s="1283"/>
      <c r="EDL133" s="1250"/>
      <c r="EDM133" s="1250"/>
      <c r="EDN133" s="1238"/>
      <c r="EDO133" s="1238"/>
      <c r="EDP133" s="1238"/>
      <c r="EEG133" s="1283"/>
      <c r="EEK133" s="1250"/>
      <c r="EEL133" s="1250"/>
      <c r="EEM133" s="1238"/>
      <c r="EEN133" s="1238"/>
      <c r="EEO133" s="1238"/>
      <c r="EFF133" s="1283"/>
      <c r="EFJ133" s="1250"/>
      <c r="EFK133" s="1250"/>
      <c r="EFL133" s="1238"/>
      <c r="EFM133" s="1238"/>
      <c r="EFN133" s="1238"/>
      <c r="EGE133" s="1283"/>
      <c r="EGI133" s="1250"/>
      <c r="EGJ133" s="1250"/>
      <c r="EGK133" s="1238"/>
      <c r="EGL133" s="1238"/>
      <c r="EGM133" s="1238"/>
      <c r="EHD133" s="1283"/>
      <c r="EHH133" s="1250"/>
      <c r="EHI133" s="1250"/>
      <c r="EHJ133" s="1238"/>
      <c r="EHK133" s="1238"/>
      <c r="EHL133" s="1238"/>
      <c r="EIC133" s="1283"/>
      <c r="EIG133" s="1250"/>
      <c r="EIH133" s="1250"/>
      <c r="EII133" s="1238"/>
      <c r="EIJ133" s="1238"/>
      <c r="EIK133" s="1238"/>
      <c r="EJB133" s="1283"/>
      <c r="EJF133" s="1250"/>
      <c r="EJG133" s="1250"/>
      <c r="EJH133" s="1238"/>
      <c r="EJI133" s="1238"/>
      <c r="EJJ133" s="1238"/>
      <c r="EKA133" s="1283"/>
      <c r="EKE133" s="1250"/>
      <c r="EKF133" s="1250"/>
      <c r="EKG133" s="1238"/>
      <c r="EKH133" s="1238"/>
      <c r="EKI133" s="1238"/>
      <c r="EKZ133" s="1283"/>
      <c r="ELD133" s="1250"/>
      <c r="ELE133" s="1250"/>
      <c r="ELF133" s="1238"/>
      <c r="ELG133" s="1238"/>
      <c r="ELH133" s="1238"/>
      <c r="ELY133" s="1283"/>
      <c r="EMC133" s="1250"/>
      <c r="EMD133" s="1250"/>
      <c r="EME133" s="1238"/>
      <c r="EMF133" s="1238"/>
      <c r="EMG133" s="1238"/>
      <c r="EMX133" s="1283"/>
      <c r="ENB133" s="1250"/>
      <c r="ENC133" s="1250"/>
      <c r="END133" s="1238"/>
      <c r="ENE133" s="1238"/>
      <c r="ENF133" s="1238"/>
      <c r="ENW133" s="1283"/>
      <c r="EOA133" s="1250"/>
      <c r="EOB133" s="1250"/>
      <c r="EOC133" s="1238"/>
      <c r="EOD133" s="1238"/>
      <c r="EOE133" s="1238"/>
      <c r="EOV133" s="1283"/>
      <c r="EOZ133" s="1250"/>
      <c r="EPA133" s="1250"/>
      <c r="EPB133" s="1238"/>
      <c r="EPC133" s="1238"/>
      <c r="EPD133" s="1238"/>
      <c r="EPU133" s="1283"/>
      <c r="EPY133" s="1250"/>
      <c r="EPZ133" s="1250"/>
      <c r="EQA133" s="1238"/>
      <c r="EQB133" s="1238"/>
      <c r="EQC133" s="1238"/>
      <c r="EQT133" s="1283"/>
      <c r="EQX133" s="1250"/>
      <c r="EQY133" s="1250"/>
      <c r="EQZ133" s="1238"/>
      <c r="ERA133" s="1238"/>
      <c r="ERB133" s="1238"/>
      <c r="ERS133" s="1283"/>
      <c r="ERW133" s="1250"/>
      <c r="ERX133" s="1250"/>
      <c r="ERY133" s="1238"/>
      <c r="ERZ133" s="1238"/>
      <c r="ESA133" s="1238"/>
      <c r="ESR133" s="1283"/>
      <c r="ESV133" s="1250"/>
      <c r="ESW133" s="1250"/>
      <c r="ESX133" s="1238"/>
      <c r="ESY133" s="1238"/>
      <c r="ESZ133" s="1238"/>
      <c r="ETQ133" s="1283"/>
      <c r="ETU133" s="1250"/>
      <c r="ETV133" s="1250"/>
      <c r="ETW133" s="1238"/>
      <c r="ETX133" s="1238"/>
      <c r="ETY133" s="1238"/>
      <c r="EUP133" s="1283"/>
      <c r="EUT133" s="1250"/>
      <c r="EUU133" s="1250"/>
      <c r="EUV133" s="1238"/>
      <c r="EUW133" s="1238"/>
      <c r="EUX133" s="1238"/>
      <c r="EVO133" s="1283"/>
      <c r="EVS133" s="1250"/>
      <c r="EVT133" s="1250"/>
      <c r="EVU133" s="1238"/>
      <c r="EVV133" s="1238"/>
      <c r="EVW133" s="1238"/>
      <c r="EWN133" s="1283"/>
      <c r="EWR133" s="1250"/>
      <c r="EWS133" s="1250"/>
      <c r="EWT133" s="1238"/>
      <c r="EWU133" s="1238"/>
      <c r="EWV133" s="1238"/>
      <c r="EXM133" s="1283"/>
      <c r="EXQ133" s="1250"/>
      <c r="EXR133" s="1250"/>
      <c r="EXS133" s="1238"/>
      <c r="EXT133" s="1238"/>
      <c r="EXU133" s="1238"/>
      <c r="EYL133" s="1283"/>
      <c r="EYP133" s="1250"/>
      <c r="EYQ133" s="1250"/>
      <c r="EYR133" s="1238"/>
      <c r="EYS133" s="1238"/>
      <c r="EYT133" s="1238"/>
      <c r="EZK133" s="1283"/>
      <c r="EZO133" s="1250"/>
      <c r="EZP133" s="1250"/>
      <c r="EZQ133" s="1238"/>
      <c r="EZR133" s="1238"/>
      <c r="EZS133" s="1238"/>
      <c r="FAJ133" s="1283"/>
      <c r="FAN133" s="1250"/>
      <c r="FAO133" s="1250"/>
      <c r="FAP133" s="1238"/>
      <c r="FAQ133" s="1238"/>
      <c r="FAR133" s="1238"/>
      <c r="FBI133" s="1283"/>
      <c r="FBM133" s="1250"/>
      <c r="FBN133" s="1250"/>
      <c r="FBO133" s="1238"/>
      <c r="FBP133" s="1238"/>
      <c r="FBQ133" s="1238"/>
      <c r="FCH133" s="1283"/>
      <c r="FCL133" s="1250"/>
      <c r="FCM133" s="1250"/>
      <c r="FCN133" s="1238"/>
      <c r="FCO133" s="1238"/>
      <c r="FCP133" s="1238"/>
      <c r="FDG133" s="1283"/>
      <c r="FDK133" s="1250"/>
      <c r="FDL133" s="1250"/>
      <c r="FDM133" s="1238"/>
      <c r="FDN133" s="1238"/>
      <c r="FDO133" s="1238"/>
      <c r="FEF133" s="1283"/>
      <c r="FEJ133" s="1250"/>
      <c r="FEK133" s="1250"/>
      <c r="FEL133" s="1238"/>
      <c r="FEM133" s="1238"/>
      <c r="FEN133" s="1238"/>
      <c r="FFE133" s="1283"/>
      <c r="FFI133" s="1250"/>
      <c r="FFJ133" s="1250"/>
      <c r="FFK133" s="1238"/>
      <c r="FFL133" s="1238"/>
      <c r="FFM133" s="1238"/>
      <c r="FGD133" s="1283"/>
      <c r="FGH133" s="1250"/>
      <c r="FGI133" s="1250"/>
      <c r="FGJ133" s="1238"/>
      <c r="FGK133" s="1238"/>
      <c r="FGL133" s="1238"/>
      <c r="FHC133" s="1283"/>
      <c r="FHG133" s="1250"/>
      <c r="FHH133" s="1250"/>
      <c r="FHI133" s="1238"/>
      <c r="FHJ133" s="1238"/>
      <c r="FHK133" s="1238"/>
      <c r="FIB133" s="1283"/>
      <c r="FIF133" s="1250"/>
      <c r="FIG133" s="1250"/>
      <c r="FIH133" s="1238"/>
      <c r="FII133" s="1238"/>
      <c r="FIJ133" s="1238"/>
      <c r="FJA133" s="1283"/>
      <c r="FJE133" s="1250"/>
      <c r="FJF133" s="1250"/>
      <c r="FJG133" s="1238"/>
      <c r="FJH133" s="1238"/>
      <c r="FJI133" s="1238"/>
      <c r="FJZ133" s="1283"/>
      <c r="FKD133" s="1250"/>
      <c r="FKE133" s="1250"/>
      <c r="FKF133" s="1238"/>
      <c r="FKG133" s="1238"/>
      <c r="FKH133" s="1238"/>
      <c r="FKY133" s="1283"/>
      <c r="FLC133" s="1250"/>
      <c r="FLD133" s="1250"/>
      <c r="FLE133" s="1238"/>
      <c r="FLF133" s="1238"/>
      <c r="FLG133" s="1238"/>
      <c r="FLX133" s="1283"/>
      <c r="FMB133" s="1250"/>
      <c r="FMC133" s="1250"/>
      <c r="FMD133" s="1238"/>
      <c r="FME133" s="1238"/>
      <c r="FMF133" s="1238"/>
      <c r="FMW133" s="1283"/>
      <c r="FNA133" s="1250"/>
      <c r="FNB133" s="1250"/>
      <c r="FNC133" s="1238"/>
      <c r="FND133" s="1238"/>
      <c r="FNE133" s="1238"/>
      <c r="FNV133" s="1283"/>
      <c r="FNZ133" s="1250"/>
      <c r="FOA133" s="1250"/>
      <c r="FOB133" s="1238"/>
      <c r="FOC133" s="1238"/>
      <c r="FOD133" s="1238"/>
      <c r="FOU133" s="1283"/>
      <c r="FOY133" s="1250"/>
      <c r="FOZ133" s="1250"/>
      <c r="FPA133" s="1238"/>
      <c r="FPB133" s="1238"/>
      <c r="FPC133" s="1238"/>
      <c r="FPT133" s="1283"/>
      <c r="FPX133" s="1250"/>
      <c r="FPY133" s="1250"/>
      <c r="FPZ133" s="1238"/>
      <c r="FQA133" s="1238"/>
      <c r="FQB133" s="1238"/>
      <c r="FQS133" s="1283"/>
      <c r="FQW133" s="1250"/>
      <c r="FQX133" s="1250"/>
      <c r="FQY133" s="1238"/>
      <c r="FQZ133" s="1238"/>
      <c r="FRA133" s="1238"/>
      <c r="FRR133" s="1283"/>
      <c r="FRV133" s="1250"/>
      <c r="FRW133" s="1250"/>
      <c r="FRX133" s="1238"/>
      <c r="FRY133" s="1238"/>
      <c r="FRZ133" s="1238"/>
      <c r="FSQ133" s="1283"/>
      <c r="FSU133" s="1250"/>
      <c r="FSV133" s="1250"/>
      <c r="FSW133" s="1238"/>
      <c r="FSX133" s="1238"/>
      <c r="FSY133" s="1238"/>
      <c r="FTP133" s="1283"/>
      <c r="FTT133" s="1250"/>
      <c r="FTU133" s="1250"/>
      <c r="FTV133" s="1238"/>
      <c r="FTW133" s="1238"/>
      <c r="FTX133" s="1238"/>
      <c r="FUO133" s="1283"/>
      <c r="FUS133" s="1250"/>
      <c r="FUT133" s="1250"/>
      <c r="FUU133" s="1238"/>
      <c r="FUV133" s="1238"/>
      <c r="FUW133" s="1238"/>
      <c r="FVN133" s="1283"/>
      <c r="FVR133" s="1250"/>
      <c r="FVS133" s="1250"/>
      <c r="FVT133" s="1238"/>
      <c r="FVU133" s="1238"/>
      <c r="FVV133" s="1238"/>
      <c r="FWM133" s="1283"/>
      <c r="FWQ133" s="1250"/>
      <c r="FWR133" s="1250"/>
      <c r="FWS133" s="1238"/>
      <c r="FWT133" s="1238"/>
      <c r="FWU133" s="1238"/>
      <c r="FXL133" s="1283"/>
      <c r="FXP133" s="1250"/>
      <c r="FXQ133" s="1250"/>
      <c r="FXR133" s="1238"/>
      <c r="FXS133" s="1238"/>
      <c r="FXT133" s="1238"/>
      <c r="FYK133" s="1283"/>
      <c r="FYO133" s="1250"/>
      <c r="FYP133" s="1250"/>
      <c r="FYQ133" s="1238"/>
      <c r="FYR133" s="1238"/>
      <c r="FYS133" s="1238"/>
      <c r="FZJ133" s="1283"/>
      <c r="FZN133" s="1250"/>
      <c r="FZO133" s="1250"/>
      <c r="FZP133" s="1238"/>
      <c r="FZQ133" s="1238"/>
      <c r="FZR133" s="1238"/>
      <c r="GAI133" s="1283"/>
      <c r="GAM133" s="1250"/>
      <c r="GAN133" s="1250"/>
      <c r="GAO133" s="1238"/>
      <c r="GAP133" s="1238"/>
      <c r="GAQ133" s="1238"/>
      <c r="GBH133" s="1283"/>
      <c r="GBL133" s="1250"/>
      <c r="GBM133" s="1250"/>
      <c r="GBN133" s="1238"/>
      <c r="GBO133" s="1238"/>
      <c r="GBP133" s="1238"/>
      <c r="GCG133" s="1283"/>
      <c r="GCK133" s="1250"/>
      <c r="GCL133" s="1250"/>
      <c r="GCM133" s="1238"/>
      <c r="GCN133" s="1238"/>
      <c r="GCO133" s="1238"/>
      <c r="GDF133" s="1283"/>
      <c r="GDJ133" s="1250"/>
      <c r="GDK133" s="1250"/>
      <c r="GDL133" s="1238"/>
      <c r="GDM133" s="1238"/>
      <c r="GDN133" s="1238"/>
      <c r="GEE133" s="1283"/>
      <c r="GEI133" s="1250"/>
      <c r="GEJ133" s="1250"/>
      <c r="GEK133" s="1238"/>
      <c r="GEL133" s="1238"/>
      <c r="GEM133" s="1238"/>
      <c r="GFD133" s="1283"/>
      <c r="GFH133" s="1250"/>
      <c r="GFI133" s="1250"/>
      <c r="GFJ133" s="1238"/>
      <c r="GFK133" s="1238"/>
      <c r="GFL133" s="1238"/>
      <c r="GGC133" s="1283"/>
      <c r="GGG133" s="1250"/>
      <c r="GGH133" s="1250"/>
      <c r="GGI133" s="1238"/>
      <c r="GGJ133" s="1238"/>
      <c r="GGK133" s="1238"/>
      <c r="GHB133" s="1283"/>
      <c r="GHF133" s="1250"/>
      <c r="GHG133" s="1250"/>
      <c r="GHH133" s="1238"/>
      <c r="GHI133" s="1238"/>
      <c r="GHJ133" s="1238"/>
      <c r="GIA133" s="1283"/>
      <c r="GIE133" s="1250"/>
      <c r="GIF133" s="1250"/>
      <c r="GIG133" s="1238"/>
      <c r="GIH133" s="1238"/>
      <c r="GII133" s="1238"/>
      <c r="GIZ133" s="1283"/>
      <c r="GJD133" s="1250"/>
      <c r="GJE133" s="1250"/>
      <c r="GJF133" s="1238"/>
      <c r="GJG133" s="1238"/>
      <c r="GJH133" s="1238"/>
      <c r="GJY133" s="1283"/>
      <c r="GKC133" s="1250"/>
      <c r="GKD133" s="1250"/>
      <c r="GKE133" s="1238"/>
      <c r="GKF133" s="1238"/>
      <c r="GKG133" s="1238"/>
      <c r="GKX133" s="1283"/>
      <c r="GLB133" s="1250"/>
      <c r="GLC133" s="1250"/>
      <c r="GLD133" s="1238"/>
      <c r="GLE133" s="1238"/>
      <c r="GLF133" s="1238"/>
      <c r="GLW133" s="1283"/>
      <c r="GMA133" s="1250"/>
      <c r="GMB133" s="1250"/>
      <c r="GMC133" s="1238"/>
      <c r="GMD133" s="1238"/>
      <c r="GME133" s="1238"/>
      <c r="GMV133" s="1283"/>
      <c r="GMZ133" s="1250"/>
      <c r="GNA133" s="1250"/>
      <c r="GNB133" s="1238"/>
      <c r="GNC133" s="1238"/>
      <c r="GND133" s="1238"/>
      <c r="GNU133" s="1283"/>
      <c r="GNY133" s="1250"/>
      <c r="GNZ133" s="1250"/>
      <c r="GOA133" s="1238"/>
      <c r="GOB133" s="1238"/>
      <c r="GOC133" s="1238"/>
      <c r="GOT133" s="1283"/>
      <c r="GOX133" s="1250"/>
      <c r="GOY133" s="1250"/>
      <c r="GOZ133" s="1238"/>
      <c r="GPA133" s="1238"/>
      <c r="GPB133" s="1238"/>
      <c r="GPS133" s="1283"/>
      <c r="GPW133" s="1250"/>
      <c r="GPX133" s="1250"/>
      <c r="GPY133" s="1238"/>
      <c r="GPZ133" s="1238"/>
      <c r="GQA133" s="1238"/>
      <c r="GQR133" s="1283"/>
      <c r="GQV133" s="1250"/>
      <c r="GQW133" s="1250"/>
      <c r="GQX133" s="1238"/>
      <c r="GQY133" s="1238"/>
      <c r="GQZ133" s="1238"/>
      <c r="GRQ133" s="1283"/>
      <c r="GRU133" s="1250"/>
      <c r="GRV133" s="1250"/>
      <c r="GRW133" s="1238"/>
      <c r="GRX133" s="1238"/>
      <c r="GRY133" s="1238"/>
      <c r="GSP133" s="1283"/>
      <c r="GST133" s="1250"/>
      <c r="GSU133" s="1250"/>
      <c r="GSV133" s="1238"/>
      <c r="GSW133" s="1238"/>
      <c r="GSX133" s="1238"/>
      <c r="GTO133" s="1283"/>
      <c r="GTS133" s="1250"/>
      <c r="GTT133" s="1250"/>
      <c r="GTU133" s="1238"/>
      <c r="GTV133" s="1238"/>
      <c r="GTW133" s="1238"/>
      <c r="GUN133" s="1283"/>
      <c r="GUR133" s="1250"/>
      <c r="GUS133" s="1250"/>
      <c r="GUT133" s="1238"/>
      <c r="GUU133" s="1238"/>
      <c r="GUV133" s="1238"/>
      <c r="GVM133" s="1283"/>
      <c r="GVQ133" s="1250"/>
      <c r="GVR133" s="1250"/>
      <c r="GVS133" s="1238"/>
      <c r="GVT133" s="1238"/>
      <c r="GVU133" s="1238"/>
      <c r="GWL133" s="1283"/>
      <c r="GWP133" s="1250"/>
      <c r="GWQ133" s="1250"/>
      <c r="GWR133" s="1238"/>
      <c r="GWS133" s="1238"/>
      <c r="GWT133" s="1238"/>
      <c r="GXK133" s="1283"/>
      <c r="GXO133" s="1250"/>
      <c r="GXP133" s="1250"/>
      <c r="GXQ133" s="1238"/>
      <c r="GXR133" s="1238"/>
      <c r="GXS133" s="1238"/>
      <c r="GYJ133" s="1283"/>
      <c r="GYN133" s="1250"/>
      <c r="GYO133" s="1250"/>
      <c r="GYP133" s="1238"/>
      <c r="GYQ133" s="1238"/>
      <c r="GYR133" s="1238"/>
      <c r="GZI133" s="1283"/>
      <c r="GZM133" s="1250"/>
      <c r="GZN133" s="1250"/>
      <c r="GZO133" s="1238"/>
      <c r="GZP133" s="1238"/>
      <c r="GZQ133" s="1238"/>
      <c r="HAH133" s="1283"/>
      <c r="HAL133" s="1250"/>
      <c r="HAM133" s="1250"/>
      <c r="HAN133" s="1238"/>
      <c r="HAO133" s="1238"/>
      <c r="HAP133" s="1238"/>
      <c r="HBG133" s="1283"/>
      <c r="HBK133" s="1250"/>
      <c r="HBL133" s="1250"/>
      <c r="HBM133" s="1238"/>
      <c r="HBN133" s="1238"/>
      <c r="HBO133" s="1238"/>
      <c r="HCF133" s="1283"/>
      <c r="HCJ133" s="1250"/>
      <c r="HCK133" s="1250"/>
      <c r="HCL133" s="1238"/>
      <c r="HCM133" s="1238"/>
      <c r="HCN133" s="1238"/>
      <c r="HDE133" s="1283"/>
      <c r="HDI133" s="1250"/>
      <c r="HDJ133" s="1250"/>
      <c r="HDK133" s="1238"/>
      <c r="HDL133" s="1238"/>
      <c r="HDM133" s="1238"/>
      <c r="HED133" s="1283"/>
      <c r="HEH133" s="1250"/>
      <c r="HEI133" s="1250"/>
      <c r="HEJ133" s="1238"/>
      <c r="HEK133" s="1238"/>
      <c r="HEL133" s="1238"/>
      <c r="HFC133" s="1283"/>
      <c r="HFG133" s="1250"/>
      <c r="HFH133" s="1250"/>
      <c r="HFI133" s="1238"/>
      <c r="HFJ133" s="1238"/>
      <c r="HFK133" s="1238"/>
      <c r="HGB133" s="1283"/>
      <c r="HGF133" s="1250"/>
      <c r="HGG133" s="1250"/>
      <c r="HGH133" s="1238"/>
      <c r="HGI133" s="1238"/>
      <c r="HGJ133" s="1238"/>
      <c r="HHA133" s="1283"/>
      <c r="HHE133" s="1250"/>
      <c r="HHF133" s="1250"/>
      <c r="HHG133" s="1238"/>
      <c r="HHH133" s="1238"/>
      <c r="HHI133" s="1238"/>
      <c r="HHZ133" s="1283"/>
      <c r="HID133" s="1250"/>
      <c r="HIE133" s="1250"/>
      <c r="HIF133" s="1238"/>
      <c r="HIG133" s="1238"/>
      <c r="HIH133" s="1238"/>
      <c r="HIY133" s="1283"/>
      <c r="HJC133" s="1250"/>
      <c r="HJD133" s="1250"/>
      <c r="HJE133" s="1238"/>
      <c r="HJF133" s="1238"/>
      <c r="HJG133" s="1238"/>
      <c r="HJX133" s="1283"/>
      <c r="HKB133" s="1250"/>
      <c r="HKC133" s="1250"/>
      <c r="HKD133" s="1238"/>
      <c r="HKE133" s="1238"/>
      <c r="HKF133" s="1238"/>
      <c r="HKW133" s="1283"/>
      <c r="HLA133" s="1250"/>
      <c r="HLB133" s="1250"/>
      <c r="HLC133" s="1238"/>
      <c r="HLD133" s="1238"/>
      <c r="HLE133" s="1238"/>
      <c r="HLV133" s="1283"/>
      <c r="HLZ133" s="1250"/>
      <c r="HMA133" s="1250"/>
      <c r="HMB133" s="1238"/>
      <c r="HMC133" s="1238"/>
      <c r="HMD133" s="1238"/>
      <c r="HMU133" s="1283"/>
      <c r="HMY133" s="1250"/>
      <c r="HMZ133" s="1250"/>
      <c r="HNA133" s="1238"/>
      <c r="HNB133" s="1238"/>
      <c r="HNC133" s="1238"/>
      <c r="HNT133" s="1283"/>
      <c r="HNX133" s="1250"/>
      <c r="HNY133" s="1250"/>
      <c r="HNZ133" s="1238"/>
      <c r="HOA133" s="1238"/>
      <c r="HOB133" s="1238"/>
      <c r="HOS133" s="1283"/>
      <c r="HOW133" s="1250"/>
      <c r="HOX133" s="1250"/>
      <c r="HOY133" s="1238"/>
      <c r="HOZ133" s="1238"/>
      <c r="HPA133" s="1238"/>
      <c r="HPR133" s="1283"/>
      <c r="HPV133" s="1250"/>
      <c r="HPW133" s="1250"/>
      <c r="HPX133" s="1238"/>
      <c r="HPY133" s="1238"/>
      <c r="HPZ133" s="1238"/>
      <c r="HQQ133" s="1283"/>
      <c r="HQU133" s="1250"/>
      <c r="HQV133" s="1250"/>
      <c r="HQW133" s="1238"/>
      <c r="HQX133" s="1238"/>
      <c r="HQY133" s="1238"/>
      <c r="HRP133" s="1283"/>
      <c r="HRT133" s="1250"/>
      <c r="HRU133" s="1250"/>
      <c r="HRV133" s="1238"/>
      <c r="HRW133" s="1238"/>
      <c r="HRX133" s="1238"/>
      <c r="HSO133" s="1283"/>
      <c r="HSS133" s="1250"/>
      <c r="HST133" s="1250"/>
      <c r="HSU133" s="1238"/>
      <c r="HSV133" s="1238"/>
      <c r="HSW133" s="1238"/>
      <c r="HTN133" s="1283"/>
      <c r="HTR133" s="1250"/>
      <c r="HTS133" s="1250"/>
      <c r="HTT133" s="1238"/>
      <c r="HTU133" s="1238"/>
      <c r="HTV133" s="1238"/>
      <c r="HUM133" s="1283"/>
      <c r="HUQ133" s="1250"/>
      <c r="HUR133" s="1250"/>
      <c r="HUS133" s="1238"/>
      <c r="HUT133" s="1238"/>
      <c r="HUU133" s="1238"/>
      <c r="HVL133" s="1283"/>
      <c r="HVP133" s="1250"/>
      <c r="HVQ133" s="1250"/>
      <c r="HVR133" s="1238"/>
      <c r="HVS133" s="1238"/>
      <c r="HVT133" s="1238"/>
      <c r="HWK133" s="1283"/>
      <c r="HWO133" s="1250"/>
      <c r="HWP133" s="1250"/>
      <c r="HWQ133" s="1238"/>
      <c r="HWR133" s="1238"/>
      <c r="HWS133" s="1238"/>
      <c r="HXJ133" s="1283"/>
      <c r="HXN133" s="1250"/>
      <c r="HXO133" s="1250"/>
      <c r="HXP133" s="1238"/>
      <c r="HXQ133" s="1238"/>
      <c r="HXR133" s="1238"/>
      <c r="HYI133" s="1283"/>
      <c r="HYM133" s="1250"/>
      <c r="HYN133" s="1250"/>
      <c r="HYO133" s="1238"/>
      <c r="HYP133" s="1238"/>
      <c r="HYQ133" s="1238"/>
      <c r="HZH133" s="1283"/>
      <c r="HZL133" s="1250"/>
      <c r="HZM133" s="1250"/>
      <c r="HZN133" s="1238"/>
      <c r="HZO133" s="1238"/>
      <c r="HZP133" s="1238"/>
      <c r="IAG133" s="1283"/>
      <c r="IAK133" s="1250"/>
      <c r="IAL133" s="1250"/>
      <c r="IAM133" s="1238"/>
      <c r="IAN133" s="1238"/>
      <c r="IAO133" s="1238"/>
      <c r="IBF133" s="1283"/>
      <c r="IBJ133" s="1250"/>
      <c r="IBK133" s="1250"/>
      <c r="IBL133" s="1238"/>
      <c r="IBM133" s="1238"/>
      <c r="IBN133" s="1238"/>
      <c r="ICE133" s="1283"/>
      <c r="ICI133" s="1250"/>
      <c r="ICJ133" s="1250"/>
      <c r="ICK133" s="1238"/>
      <c r="ICL133" s="1238"/>
      <c r="ICM133" s="1238"/>
      <c r="IDD133" s="1283"/>
      <c r="IDH133" s="1250"/>
      <c r="IDI133" s="1250"/>
      <c r="IDJ133" s="1238"/>
      <c r="IDK133" s="1238"/>
      <c r="IDL133" s="1238"/>
      <c r="IEC133" s="1283"/>
      <c r="IEG133" s="1250"/>
      <c r="IEH133" s="1250"/>
      <c r="IEI133" s="1238"/>
      <c r="IEJ133" s="1238"/>
      <c r="IEK133" s="1238"/>
      <c r="IFB133" s="1283"/>
      <c r="IFF133" s="1250"/>
      <c r="IFG133" s="1250"/>
      <c r="IFH133" s="1238"/>
      <c r="IFI133" s="1238"/>
      <c r="IFJ133" s="1238"/>
      <c r="IGA133" s="1283"/>
      <c r="IGE133" s="1250"/>
      <c r="IGF133" s="1250"/>
      <c r="IGG133" s="1238"/>
      <c r="IGH133" s="1238"/>
      <c r="IGI133" s="1238"/>
      <c r="IGZ133" s="1283"/>
      <c r="IHD133" s="1250"/>
      <c r="IHE133" s="1250"/>
      <c r="IHF133" s="1238"/>
      <c r="IHG133" s="1238"/>
      <c r="IHH133" s="1238"/>
      <c r="IHY133" s="1283"/>
      <c r="IIC133" s="1250"/>
      <c r="IID133" s="1250"/>
      <c r="IIE133" s="1238"/>
      <c r="IIF133" s="1238"/>
      <c r="IIG133" s="1238"/>
      <c r="IIX133" s="1283"/>
      <c r="IJB133" s="1250"/>
      <c r="IJC133" s="1250"/>
      <c r="IJD133" s="1238"/>
      <c r="IJE133" s="1238"/>
      <c r="IJF133" s="1238"/>
      <c r="IJW133" s="1283"/>
      <c r="IKA133" s="1250"/>
      <c r="IKB133" s="1250"/>
      <c r="IKC133" s="1238"/>
      <c r="IKD133" s="1238"/>
      <c r="IKE133" s="1238"/>
      <c r="IKV133" s="1283"/>
      <c r="IKZ133" s="1250"/>
      <c r="ILA133" s="1250"/>
      <c r="ILB133" s="1238"/>
      <c r="ILC133" s="1238"/>
      <c r="ILD133" s="1238"/>
      <c r="ILU133" s="1283"/>
      <c r="ILY133" s="1250"/>
      <c r="ILZ133" s="1250"/>
      <c r="IMA133" s="1238"/>
      <c r="IMB133" s="1238"/>
      <c r="IMC133" s="1238"/>
      <c r="IMT133" s="1283"/>
      <c r="IMX133" s="1250"/>
      <c r="IMY133" s="1250"/>
      <c r="IMZ133" s="1238"/>
      <c r="INA133" s="1238"/>
      <c r="INB133" s="1238"/>
      <c r="INS133" s="1283"/>
      <c r="INW133" s="1250"/>
      <c r="INX133" s="1250"/>
      <c r="INY133" s="1238"/>
      <c r="INZ133" s="1238"/>
      <c r="IOA133" s="1238"/>
      <c r="IOR133" s="1283"/>
      <c r="IOV133" s="1250"/>
      <c r="IOW133" s="1250"/>
      <c r="IOX133" s="1238"/>
      <c r="IOY133" s="1238"/>
      <c r="IOZ133" s="1238"/>
      <c r="IPQ133" s="1283"/>
      <c r="IPU133" s="1250"/>
      <c r="IPV133" s="1250"/>
      <c r="IPW133" s="1238"/>
      <c r="IPX133" s="1238"/>
      <c r="IPY133" s="1238"/>
      <c r="IQP133" s="1283"/>
      <c r="IQT133" s="1250"/>
      <c r="IQU133" s="1250"/>
      <c r="IQV133" s="1238"/>
      <c r="IQW133" s="1238"/>
      <c r="IQX133" s="1238"/>
      <c r="IRO133" s="1283"/>
      <c r="IRS133" s="1250"/>
      <c r="IRT133" s="1250"/>
      <c r="IRU133" s="1238"/>
      <c r="IRV133" s="1238"/>
      <c r="IRW133" s="1238"/>
      <c r="ISN133" s="1283"/>
      <c r="ISR133" s="1250"/>
      <c r="ISS133" s="1250"/>
      <c r="IST133" s="1238"/>
      <c r="ISU133" s="1238"/>
      <c r="ISV133" s="1238"/>
      <c r="ITM133" s="1283"/>
      <c r="ITQ133" s="1250"/>
      <c r="ITR133" s="1250"/>
      <c r="ITS133" s="1238"/>
      <c r="ITT133" s="1238"/>
      <c r="ITU133" s="1238"/>
      <c r="IUL133" s="1283"/>
      <c r="IUP133" s="1250"/>
      <c r="IUQ133" s="1250"/>
      <c r="IUR133" s="1238"/>
      <c r="IUS133" s="1238"/>
      <c r="IUT133" s="1238"/>
      <c r="IVK133" s="1283"/>
      <c r="IVO133" s="1250"/>
      <c r="IVP133" s="1250"/>
      <c r="IVQ133" s="1238"/>
      <c r="IVR133" s="1238"/>
      <c r="IVS133" s="1238"/>
      <c r="IWJ133" s="1283"/>
      <c r="IWN133" s="1250"/>
      <c r="IWO133" s="1250"/>
      <c r="IWP133" s="1238"/>
      <c r="IWQ133" s="1238"/>
      <c r="IWR133" s="1238"/>
      <c r="IXI133" s="1283"/>
      <c r="IXM133" s="1250"/>
      <c r="IXN133" s="1250"/>
      <c r="IXO133" s="1238"/>
      <c r="IXP133" s="1238"/>
      <c r="IXQ133" s="1238"/>
      <c r="IYH133" s="1283"/>
      <c r="IYL133" s="1250"/>
      <c r="IYM133" s="1250"/>
      <c r="IYN133" s="1238"/>
      <c r="IYO133" s="1238"/>
      <c r="IYP133" s="1238"/>
      <c r="IZG133" s="1283"/>
      <c r="IZK133" s="1250"/>
      <c r="IZL133" s="1250"/>
      <c r="IZM133" s="1238"/>
      <c r="IZN133" s="1238"/>
      <c r="IZO133" s="1238"/>
      <c r="JAF133" s="1283"/>
      <c r="JAJ133" s="1250"/>
      <c r="JAK133" s="1250"/>
      <c r="JAL133" s="1238"/>
      <c r="JAM133" s="1238"/>
      <c r="JAN133" s="1238"/>
      <c r="JBE133" s="1283"/>
      <c r="JBI133" s="1250"/>
      <c r="JBJ133" s="1250"/>
      <c r="JBK133" s="1238"/>
      <c r="JBL133" s="1238"/>
      <c r="JBM133" s="1238"/>
      <c r="JCD133" s="1283"/>
      <c r="JCH133" s="1250"/>
      <c r="JCI133" s="1250"/>
      <c r="JCJ133" s="1238"/>
      <c r="JCK133" s="1238"/>
      <c r="JCL133" s="1238"/>
      <c r="JDC133" s="1283"/>
      <c r="JDG133" s="1250"/>
      <c r="JDH133" s="1250"/>
      <c r="JDI133" s="1238"/>
      <c r="JDJ133" s="1238"/>
      <c r="JDK133" s="1238"/>
      <c r="JEB133" s="1283"/>
      <c r="JEF133" s="1250"/>
      <c r="JEG133" s="1250"/>
      <c r="JEH133" s="1238"/>
      <c r="JEI133" s="1238"/>
      <c r="JEJ133" s="1238"/>
      <c r="JFA133" s="1283"/>
      <c r="JFE133" s="1250"/>
      <c r="JFF133" s="1250"/>
      <c r="JFG133" s="1238"/>
      <c r="JFH133" s="1238"/>
      <c r="JFI133" s="1238"/>
      <c r="JFZ133" s="1283"/>
      <c r="JGD133" s="1250"/>
      <c r="JGE133" s="1250"/>
      <c r="JGF133" s="1238"/>
      <c r="JGG133" s="1238"/>
      <c r="JGH133" s="1238"/>
      <c r="JGY133" s="1283"/>
      <c r="JHC133" s="1250"/>
      <c r="JHD133" s="1250"/>
      <c r="JHE133" s="1238"/>
      <c r="JHF133" s="1238"/>
      <c r="JHG133" s="1238"/>
      <c r="JHX133" s="1283"/>
      <c r="JIB133" s="1250"/>
      <c r="JIC133" s="1250"/>
      <c r="JID133" s="1238"/>
      <c r="JIE133" s="1238"/>
      <c r="JIF133" s="1238"/>
      <c r="JIW133" s="1283"/>
      <c r="JJA133" s="1250"/>
      <c r="JJB133" s="1250"/>
      <c r="JJC133" s="1238"/>
      <c r="JJD133" s="1238"/>
      <c r="JJE133" s="1238"/>
      <c r="JJV133" s="1283"/>
      <c r="JJZ133" s="1250"/>
      <c r="JKA133" s="1250"/>
      <c r="JKB133" s="1238"/>
      <c r="JKC133" s="1238"/>
      <c r="JKD133" s="1238"/>
      <c r="JKU133" s="1283"/>
      <c r="JKY133" s="1250"/>
      <c r="JKZ133" s="1250"/>
      <c r="JLA133" s="1238"/>
      <c r="JLB133" s="1238"/>
      <c r="JLC133" s="1238"/>
      <c r="JLT133" s="1283"/>
      <c r="JLX133" s="1250"/>
      <c r="JLY133" s="1250"/>
      <c r="JLZ133" s="1238"/>
      <c r="JMA133" s="1238"/>
      <c r="JMB133" s="1238"/>
      <c r="JMS133" s="1283"/>
      <c r="JMW133" s="1250"/>
      <c r="JMX133" s="1250"/>
      <c r="JMY133" s="1238"/>
      <c r="JMZ133" s="1238"/>
      <c r="JNA133" s="1238"/>
      <c r="JNR133" s="1283"/>
      <c r="JNV133" s="1250"/>
      <c r="JNW133" s="1250"/>
      <c r="JNX133" s="1238"/>
      <c r="JNY133" s="1238"/>
      <c r="JNZ133" s="1238"/>
      <c r="JOQ133" s="1283"/>
      <c r="JOU133" s="1250"/>
      <c r="JOV133" s="1250"/>
      <c r="JOW133" s="1238"/>
      <c r="JOX133" s="1238"/>
      <c r="JOY133" s="1238"/>
      <c r="JPP133" s="1283"/>
      <c r="JPT133" s="1250"/>
      <c r="JPU133" s="1250"/>
      <c r="JPV133" s="1238"/>
      <c r="JPW133" s="1238"/>
      <c r="JPX133" s="1238"/>
      <c r="JQO133" s="1283"/>
      <c r="JQS133" s="1250"/>
      <c r="JQT133" s="1250"/>
      <c r="JQU133" s="1238"/>
      <c r="JQV133" s="1238"/>
      <c r="JQW133" s="1238"/>
      <c r="JRN133" s="1283"/>
      <c r="JRR133" s="1250"/>
      <c r="JRS133" s="1250"/>
      <c r="JRT133" s="1238"/>
      <c r="JRU133" s="1238"/>
      <c r="JRV133" s="1238"/>
      <c r="JSM133" s="1283"/>
      <c r="JSQ133" s="1250"/>
      <c r="JSR133" s="1250"/>
      <c r="JSS133" s="1238"/>
      <c r="JST133" s="1238"/>
      <c r="JSU133" s="1238"/>
      <c r="JTL133" s="1283"/>
      <c r="JTP133" s="1250"/>
      <c r="JTQ133" s="1250"/>
      <c r="JTR133" s="1238"/>
      <c r="JTS133" s="1238"/>
      <c r="JTT133" s="1238"/>
      <c r="JUK133" s="1283"/>
      <c r="JUO133" s="1250"/>
      <c r="JUP133" s="1250"/>
      <c r="JUQ133" s="1238"/>
      <c r="JUR133" s="1238"/>
      <c r="JUS133" s="1238"/>
      <c r="JVJ133" s="1283"/>
      <c r="JVN133" s="1250"/>
      <c r="JVO133" s="1250"/>
      <c r="JVP133" s="1238"/>
      <c r="JVQ133" s="1238"/>
      <c r="JVR133" s="1238"/>
      <c r="JWI133" s="1283"/>
      <c r="JWM133" s="1250"/>
      <c r="JWN133" s="1250"/>
      <c r="JWO133" s="1238"/>
      <c r="JWP133" s="1238"/>
      <c r="JWQ133" s="1238"/>
      <c r="JXH133" s="1283"/>
      <c r="JXL133" s="1250"/>
      <c r="JXM133" s="1250"/>
      <c r="JXN133" s="1238"/>
      <c r="JXO133" s="1238"/>
      <c r="JXP133" s="1238"/>
      <c r="JYG133" s="1283"/>
      <c r="JYK133" s="1250"/>
      <c r="JYL133" s="1250"/>
      <c r="JYM133" s="1238"/>
      <c r="JYN133" s="1238"/>
      <c r="JYO133" s="1238"/>
      <c r="JZF133" s="1283"/>
      <c r="JZJ133" s="1250"/>
      <c r="JZK133" s="1250"/>
      <c r="JZL133" s="1238"/>
      <c r="JZM133" s="1238"/>
      <c r="JZN133" s="1238"/>
      <c r="KAE133" s="1283"/>
      <c r="KAI133" s="1250"/>
      <c r="KAJ133" s="1250"/>
      <c r="KAK133" s="1238"/>
      <c r="KAL133" s="1238"/>
      <c r="KAM133" s="1238"/>
      <c r="KBD133" s="1283"/>
      <c r="KBH133" s="1250"/>
      <c r="KBI133" s="1250"/>
      <c r="KBJ133" s="1238"/>
      <c r="KBK133" s="1238"/>
      <c r="KBL133" s="1238"/>
      <c r="KCC133" s="1283"/>
      <c r="KCG133" s="1250"/>
      <c r="KCH133" s="1250"/>
      <c r="KCI133" s="1238"/>
      <c r="KCJ133" s="1238"/>
      <c r="KCK133" s="1238"/>
      <c r="KDB133" s="1283"/>
      <c r="KDF133" s="1250"/>
      <c r="KDG133" s="1250"/>
      <c r="KDH133" s="1238"/>
      <c r="KDI133" s="1238"/>
      <c r="KDJ133" s="1238"/>
      <c r="KEA133" s="1283"/>
      <c r="KEE133" s="1250"/>
      <c r="KEF133" s="1250"/>
      <c r="KEG133" s="1238"/>
      <c r="KEH133" s="1238"/>
      <c r="KEI133" s="1238"/>
      <c r="KEZ133" s="1283"/>
      <c r="KFD133" s="1250"/>
      <c r="KFE133" s="1250"/>
      <c r="KFF133" s="1238"/>
      <c r="KFG133" s="1238"/>
      <c r="KFH133" s="1238"/>
      <c r="KFY133" s="1283"/>
      <c r="KGC133" s="1250"/>
      <c r="KGD133" s="1250"/>
      <c r="KGE133" s="1238"/>
      <c r="KGF133" s="1238"/>
      <c r="KGG133" s="1238"/>
      <c r="KGX133" s="1283"/>
      <c r="KHB133" s="1250"/>
      <c r="KHC133" s="1250"/>
      <c r="KHD133" s="1238"/>
      <c r="KHE133" s="1238"/>
      <c r="KHF133" s="1238"/>
      <c r="KHW133" s="1283"/>
      <c r="KIA133" s="1250"/>
      <c r="KIB133" s="1250"/>
      <c r="KIC133" s="1238"/>
      <c r="KID133" s="1238"/>
      <c r="KIE133" s="1238"/>
      <c r="KIV133" s="1283"/>
      <c r="KIZ133" s="1250"/>
      <c r="KJA133" s="1250"/>
      <c r="KJB133" s="1238"/>
      <c r="KJC133" s="1238"/>
      <c r="KJD133" s="1238"/>
      <c r="KJU133" s="1283"/>
      <c r="KJY133" s="1250"/>
      <c r="KJZ133" s="1250"/>
      <c r="KKA133" s="1238"/>
      <c r="KKB133" s="1238"/>
      <c r="KKC133" s="1238"/>
      <c r="KKT133" s="1283"/>
      <c r="KKX133" s="1250"/>
      <c r="KKY133" s="1250"/>
      <c r="KKZ133" s="1238"/>
      <c r="KLA133" s="1238"/>
      <c r="KLB133" s="1238"/>
      <c r="KLS133" s="1283"/>
      <c r="KLW133" s="1250"/>
      <c r="KLX133" s="1250"/>
      <c r="KLY133" s="1238"/>
      <c r="KLZ133" s="1238"/>
      <c r="KMA133" s="1238"/>
      <c r="KMR133" s="1283"/>
      <c r="KMV133" s="1250"/>
      <c r="KMW133" s="1250"/>
      <c r="KMX133" s="1238"/>
      <c r="KMY133" s="1238"/>
      <c r="KMZ133" s="1238"/>
      <c r="KNQ133" s="1283"/>
      <c r="KNU133" s="1250"/>
      <c r="KNV133" s="1250"/>
      <c r="KNW133" s="1238"/>
      <c r="KNX133" s="1238"/>
      <c r="KNY133" s="1238"/>
      <c r="KOP133" s="1283"/>
      <c r="KOT133" s="1250"/>
      <c r="KOU133" s="1250"/>
      <c r="KOV133" s="1238"/>
      <c r="KOW133" s="1238"/>
      <c r="KOX133" s="1238"/>
      <c r="KPO133" s="1283"/>
      <c r="KPS133" s="1250"/>
      <c r="KPT133" s="1250"/>
      <c r="KPU133" s="1238"/>
      <c r="KPV133" s="1238"/>
      <c r="KPW133" s="1238"/>
      <c r="KQN133" s="1283"/>
      <c r="KQR133" s="1250"/>
      <c r="KQS133" s="1250"/>
      <c r="KQT133" s="1238"/>
      <c r="KQU133" s="1238"/>
      <c r="KQV133" s="1238"/>
      <c r="KRM133" s="1283"/>
      <c r="KRQ133" s="1250"/>
      <c r="KRR133" s="1250"/>
      <c r="KRS133" s="1238"/>
      <c r="KRT133" s="1238"/>
      <c r="KRU133" s="1238"/>
      <c r="KSL133" s="1283"/>
      <c r="KSP133" s="1250"/>
      <c r="KSQ133" s="1250"/>
      <c r="KSR133" s="1238"/>
      <c r="KSS133" s="1238"/>
      <c r="KST133" s="1238"/>
      <c r="KTK133" s="1283"/>
      <c r="KTO133" s="1250"/>
      <c r="KTP133" s="1250"/>
      <c r="KTQ133" s="1238"/>
      <c r="KTR133" s="1238"/>
      <c r="KTS133" s="1238"/>
      <c r="KUJ133" s="1283"/>
      <c r="KUN133" s="1250"/>
      <c r="KUO133" s="1250"/>
      <c r="KUP133" s="1238"/>
      <c r="KUQ133" s="1238"/>
      <c r="KUR133" s="1238"/>
      <c r="KVI133" s="1283"/>
      <c r="KVM133" s="1250"/>
      <c r="KVN133" s="1250"/>
      <c r="KVO133" s="1238"/>
      <c r="KVP133" s="1238"/>
      <c r="KVQ133" s="1238"/>
      <c r="KWH133" s="1283"/>
      <c r="KWL133" s="1250"/>
      <c r="KWM133" s="1250"/>
      <c r="KWN133" s="1238"/>
      <c r="KWO133" s="1238"/>
      <c r="KWP133" s="1238"/>
      <c r="KXG133" s="1283"/>
      <c r="KXK133" s="1250"/>
      <c r="KXL133" s="1250"/>
      <c r="KXM133" s="1238"/>
      <c r="KXN133" s="1238"/>
      <c r="KXO133" s="1238"/>
      <c r="KYF133" s="1283"/>
      <c r="KYJ133" s="1250"/>
      <c r="KYK133" s="1250"/>
      <c r="KYL133" s="1238"/>
      <c r="KYM133" s="1238"/>
      <c r="KYN133" s="1238"/>
      <c r="KZE133" s="1283"/>
      <c r="KZI133" s="1250"/>
      <c r="KZJ133" s="1250"/>
      <c r="KZK133" s="1238"/>
      <c r="KZL133" s="1238"/>
      <c r="KZM133" s="1238"/>
      <c r="LAD133" s="1283"/>
      <c r="LAH133" s="1250"/>
      <c r="LAI133" s="1250"/>
      <c r="LAJ133" s="1238"/>
      <c r="LAK133" s="1238"/>
      <c r="LAL133" s="1238"/>
      <c r="LBC133" s="1283"/>
      <c r="LBG133" s="1250"/>
      <c r="LBH133" s="1250"/>
      <c r="LBI133" s="1238"/>
      <c r="LBJ133" s="1238"/>
      <c r="LBK133" s="1238"/>
      <c r="LCB133" s="1283"/>
      <c r="LCF133" s="1250"/>
      <c r="LCG133" s="1250"/>
      <c r="LCH133" s="1238"/>
      <c r="LCI133" s="1238"/>
      <c r="LCJ133" s="1238"/>
      <c r="LDA133" s="1283"/>
      <c r="LDE133" s="1250"/>
      <c r="LDF133" s="1250"/>
      <c r="LDG133" s="1238"/>
      <c r="LDH133" s="1238"/>
      <c r="LDI133" s="1238"/>
      <c r="LDZ133" s="1283"/>
      <c r="LED133" s="1250"/>
      <c r="LEE133" s="1250"/>
      <c r="LEF133" s="1238"/>
      <c r="LEG133" s="1238"/>
      <c r="LEH133" s="1238"/>
      <c r="LEY133" s="1283"/>
      <c r="LFC133" s="1250"/>
      <c r="LFD133" s="1250"/>
      <c r="LFE133" s="1238"/>
      <c r="LFF133" s="1238"/>
      <c r="LFG133" s="1238"/>
      <c r="LFX133" s="1283"/>
      <c r="LGB133" s="1250"/>
      <c r="LGC133" s="1250"/>
      <c r="LGD133" s="1238"/>
      <c r="LGE133" s="1238"/>
      <c r="LGF133" s="1238"/>
      <c r="LGW133" s="1283"/>
      <c r="LHA133" s="1250"/>
      <c r="LHB133" s="1250"/>
      <c r="LHC133" s="1238"/>
      <c r="LHD133" s="1238"/>
      <c r="LHE133" s="1238"/>
      <c r="LHV133" s="1283"/>
      <c r="LHZ133" s="1250"/>
      <c r="LIA133" s="1250"/>
      <c r="LIB133" s="1238"/>
      <c r="LIC133" s="1238"/>
      <c r="LID133" s="1238"/>
      <c r="LIU133" s="1283"/>
      <c r="LIY133" s="1250"/>
      <c r="LIZ133" s="1250"/>
      <c r="LJA133" s="1238"/>
      <c r="LJB133" s="1238"/>
      <c r="LJC133" s="1238"/>
      <c r="LJT133" s="1283"/>
      <c r="LJX133" s="1250"/>
      <c r="LJY133" s="1250"/>
      <c r="LJZ133" s="1238"/>
      <c r="LKA133" s="1238"/>
      <c r="LKB133" s="1238"/>
      <c r="LKS133" s="1283"/>
      <c r="LKW133" s="1250"/>
      <c r="LKX133" s="1250"/>
      <c r="LKY133" s="1238"/>
      <c r="LKZ133" s="1238"/>
      <c r="LLA133" s="1238"/>
      <c r="LLR133" s="1283"/>
      <c r="LLV133" s="1250"/>
      <c r="LLW133" s="1250"/>
      <c r="LLX133" s="1238"/>
      <c r="LLY133" s="1238"/>
      <c r="LLZ133" s="1238"/>
      <c r="LMQ133" s="1283"/>
      <c r="LMU133" s="1250"/>
      <c r="LMV133" s="1250"/>
      <c r="LMW133" s="1238"/>
      <c r="LMX133" s="1238"/>
      <c r="LMY133" s="1238"/>
      <c r="LNP133" s="1283"/>
      <c r="LNT133" s="1250"/>
      <c r="LNU133" s="1250"/>
      <c r="LNV133" s="1238"/>
      <c r="LNW133" s="1238"/>
      <c r="LNX133" s="1238"/>
      <c r="LOO133" s="1283"/>
      <c r="LOS133" s="1250"/>
      <c r="LOT133" s="1250"/>
      <c r="LOU133" s="1238"/>
      <c r="LOV133" s="1238"/>
      <c r="LOW133" s="1238"/>
      <c r="LPN133" s="1283"/>
      <c r="LPR133" s="1250"/>
      <c r="LPS133" s="1250"/>
      <c r="LPT133" s="1238"/>
      <c r="LPU133" s="1238"/>
      <c r="LPV133" s="1238"/>
      <c r="LQM133" s="1283"/>
      <c r="LQQ133" s="1250"/>
      <c r="LQR133" s="1250"/>
      <c r="LQS133" s="1238"/>
      <c r="LQT133" s="1238"/>
      <c r="LQU133" s="1238"/>
      <c r="LRL133" s="1283"/>
      <c r="LRP133" s="1250"/>
      <c r="LRQ133" s="1250"/>
      <c r="LRR133" s="1238"/>
      <c r="LRS133" s="1238"/>
      <c r="LRT133" s="1238"/>
      <c r="LSK133" s="1283"/>
      <c r="LSO133" s="1250"/>
      <c r="LSP133" s="1250"/>
      <c r="LSQ133" s="1238"/>
      <c r="LSR133" s="1238"/>
      <c r="LSS133" s="1238"/>
      <c r="LTJ133" s="1283"/>
      <c r="LTN133" s="1250"/>
      <c r="LTO133" s="1250"/>
      <c r="LTP133" s="1238"/>
      <c r="LTQ133" s="1238"/>
      <c r="LTR133" s="1238"/>
      <c r="LUI133" s="1283"/>
      <c r="LUM133" s="1250"/>
      <c r="LUN133" s="1250"/>
      <c r="LUO133" s="1238"/>
      <c r="LUP133" s="1238"/>
      <c r="LUQ133" s="1238"/>
      <c r="LVH133" s="1283"/>
      <c r="LVL133" s="1250"/>
      <c r="LVM133" s="1250"/>
      <c r="LVN133" s="1238"/>
      <c r="LVO133" s="1238"/>
      <c r="LVP133" s="1238"/>
      <c r="LWG133" s="1283"/>
      <c r="LWK133" s="1250"/>
      <c r="LWL133" s="1250"/>
      <c r="LWM133" s="1238"/>
      <c r="LWN133" s="1238"/>
      <c r="LWO133" s="1238"/>
      <c r="LXF133" s="1283"/>
      <c r="LXJ133" s="1250"/>
      <c r="LXK133" s="1250"/>
      <c r="LXL133" s="1238"/>
      <c r="LXM133" s="1238"/>
      <c r="LXN133" s="1238"/>
      <c r="LYE133" s="1283"/>
      <c r="LYI133" s="1250"/>
      <c r="LYJ133" s="1250"/>
      <c r="LYK133" s="1238"/>
      <c r="LYL133" s="1238"/>
      <c r="LYM133" s="1238"/>
      <c r="LZD133" s="1283"/>
      <c r="LZH133" s="1250"/>
      <c r="LZI133" s="1250"/>
      <c r="LZJ133" s="1238"/>
      <c r="LZK133" s="1238"/>
      <c r="LZL133" s="1238"/>
      <c r="MAC133" s="1283"/>
      <c r="MAG133" s="1250"/>
      <c r="MAH133" s="1250"/>
      <c r="MAI133" s="1238"/>
      <c r="MAJ133" s="1238"/>
      <c r="MAK133" s="1238"/>
      <c r="MBB133" s="1283"/>
      <c r="MBF133" s="1250"/>
      <c r="MBG133" s="1250"/>
      <c r="MBH133" s="1238"/>
      <c r="MBI133" s="1238"/>
      <c r="MBJ133" s="1238"/>
      <c r="MCA133" s="1283"/>
      <c r="MCE133" s="1250"/>
      <c r="MCF133" s="1250"/>
      <c r="MCG133" s="1238"/>
      <c r="MCH133" s="1238"/>
      <c r="MCI133" s="1238"/>
      <c r="MCZ133" s="1283"/>
      <c r="MDD133" s="1250"/>
      <c r="MDE133" s="1250"/>
      <c r="MDF133" s="1238"/>
      <c r="MDG133" s="1238"/>
      <c r="MDH133" s="1238"/>
      <c r="MDY133" s="1283"/>
      <c r="MEC133" s="1250"/>
      <c r="MED133" s="1250"/>
      <c r="MEE133" s="1238"/>
      <c r="MEF133" s="1238"/>
      <c r="MEG133" s="1238"/>
      <c r="MEX133" s="1283"/>
      <c r="MFB133" s="1250"/>
      <c r="MFC133" s="1250"/>
      <c r="MFD133" s="1238"/>
      <c r="MFE133" s="1238"/>
      <c r="MFF133" s="1238"/>
      <c r="MFW133" s="1283"/>
      <c r="MGA133" s="1250"/>
      <c r="MGB133" s="1250"/>
      <c r="MGC133" s="1238"/>
      <c r="MGD133" s="1238"/>
      <c r="MGE133" s="1238"/>
      <c r="MGV133" s="1283"/>
      <c r="MGZ133" s="1250"/>
      <c r="MHA133" s="1250"/>
      <c r="MHB133" s="1238"/>
      <c r="MHC133" s="1238"/>
      <c r="MHD133" s="1238"/>
      <c r="MHU133" s="1283"/>
      <c r="MHY133" s="1250"/>
      <c r="MHZ133" s="1250"/>
      <c r="MIA133" s="1238"/>
      <c r="MIB133" s="1238"/>
      <c r="MIC133" s="1238"/>
      <c r="MIT133" s="1283"/>
      <c r="MIX133" s="1250"/>
      <c r="MIY133" s="1250"/>
      <c r="MIZ133" s="1238"/>
      <c r="MJA133" s="1238"/>
      <c r="MJB133" s="1238"/>
      <c r="MJS133" s="1283"/>
      <c r="MJW133" s="1250"/>
      <c r="MJX133" s="1250"/>
      <c r="MJY133" s="1238"/>
      <c r="MJZ133" s="1238"/>
      <c r="MKA133" s="1238"/>
      <c r="MKR133" s="1283"/>
      <c r="MKV133" s="1250"/>
      <c r="MKW133" s="1250"/>
      <c r="MKX133" s="1238"/>
      <c r="MKY133" s="1238"/>
      <c r="MKZ133" s="1238"/>
      <c r="MLQ133" s="1283"/>
      <c r="MLU133" s="1250"/>
      <c r="MLV133" s="1250"/>
      <c r="MLW133" s="1238"/>
      <c r="MLX133" s="1238"/>
      <c r="MLY133" s="1238"/>
      <c r="MMP133" s="1283"/>
      <c r="MMT133" s="1250"/>
      <c r="MMU133" s="1250"/>
      <c r="MMV133" s="1238"/>
      <c r="MMW133" s="1238"/>
      <c r="MMX133" s="1238"/>
      <c r="MNO133" s="1283"/>
      <c r="MNS133" s="1250"/>
      <c r="MNT133" s="1250"/>
      <c r="MNU133" s="1238"/>
      <c r="MNV133" s="1238"/>
      <c r="MNW133" s="1238"/>
      <c r="MON133" s="1283"/>
      <c r="MOR133" s="1250"/>
      <c r="MOS133" s="1250"/>
      <c r="MOT133" s="1238"/>
      <c r="MOU133" s="1238"/>
      <c r="MOV133" s="1238"/>
      <c r="MPM133" s="1283"/>
      <c r="MPQ133" s="1250"/>
      <c r="MPR133" s="1250"/>
      <c r="MPS133" s="1238"/>
      <c r="MPT133" s="1238"/>
      <c r="MPU133" s="1238"/>
      <c r="MQL133" s="1283"/>
      <c r="MQP133" s="1250"/>
      <c r="MQQ133" s="1250"/>
      <c r="MQR133" s="1238"/>
      <c r="MQS133" s="1238"/>
      <c r="MQT133" s="1238"/>
      <c r="MRK133" s="1283"/>
      <c r="MRO133" s="1250"/>
      <c r="MRP133" s="1250"/>
      <c r="MRQ133" s="1238"/>
      <c r="MRR133" s="1238"/>
      <c r="MRS133" s="1238"/>
      <c r="MSJ133" s="1283"/>
      <c r="MSN133" s="1250"/>
      <c r="MSO133" s="1250"/>
      <c r="MSP133" s="1238"/>
      <c r="MSQ133" s="1238"/>
      <c r="MSR133" s="1238"/>
      <c r="MTI133" s="1283"/>
      <c r="MTM133" s="1250"/>
      <c r="MTN133" s="1250"/>
      <c r="MTO133" s="1238"/>
      <c r="MTP133" s="1238"/>
      <c r="MTQ133" s="1238"/>
      <c r="MUH133" s="1283"/>
      <c r="MUL133" s="1250"/>
      <c r="MUM133" s="1250"/>
      <c r="MUN133" s="1238"/>
      <c r="MUO133" s="1238"/>
      <c r="MUP133" s="1238"/>
      <c r="MVG133" s="1283"/>
      <c r="MVK133" s="1250"/>
      <c r="MVL133" s="1250"/>
      <c r="MVM133" s="1238"/>
      <c r="MVN133" s="1238"/>
      <c r="MVO133" s="1238"/>
      <c r="MWF133" s="1283"/>
      <c r="MWJ133" s="1250"/>
      <c r="MWK133" s="1250"/>
      <c r="MWL133" s="1238"/>
      <c r="MWM133" s="1238"/>
      <c r="MWN133" s="1238"/>
      <c r="MXE133" s="1283"/>
      <c r="MXI133" s="1250"/>
      <c r="MXJ133" s="1250"/>
      <c r="MXK133" s="1238"/>
      <c r="MXL133" s="1238"/>
      <c r="MXM133" s="1238"/>
      <c r="MYD133" s="1283"/>
      <c r="MYH133" s="1250"/>
      <c r="MYI133" s="1250"/>
      <c r="MYJ133" s="1238"/>
      <c r="MYK133" s="1238"/>
      <c r="MYL133" s="1238"/>
      <c r="MZC133" s="1283"/>
      <c r="MZG133" s="1250"/>
      <c r="MZH133" s="1250"/>
      <c r="MZI133" s="1238"/>
      <c r="MZJ133" s="1238"/>
      <c r="MZK133" s="1238"/>
      <c r="NAB133" s="1283"/>
      <c r="NAF133" s="1250"/>
      <c r="NAG133" s="1250"/>
      <c r="NAH133" s="1238"/>
      <c r="NAI133" s="1238"/>
      <c r="NAJ133" s="1238"/>
      <c r="NBA133" s="1283"/>
      <c r="NBE133" s="1250"/>
      <c r="NBF133" s="1250"/>
      <c r="NBG133" s="1238"/>
      <c r="NBH133" s="1238"/>
      <c r="NBI133" s="1238"/>
      <c r="NBZ133" s="1283"/>
      <c r="NCD133" s="1250"/>
      <c r="NCE133" s="1250"/>
      <c r="NCF133" s="1238"/>
      <c r="NCG133" s="1238"/>
      <c r="NCH133" s="1238"/>
      <c r="NCY133" s="1283"/>
      <c r="NDC133" s="1250"/>
      <c r="NDD133" s="1250"/>
      <c r="NDE133" s="1238"/>
      <c r="NDF133" s="1238"/>
      <c r="NDG133" s="1238"/>
      <c r="NDX133" s="1283"/>
      <c r="NEB133" s="1250"/>
      <c r="NEC133" s="1250"/>
      <c r="NED133" s="1238"/>
      <c r="NEE133" s="1238"/>
      <c r="NEF133" s="1238"/>
      <c r="NEW133" s="1283"/>
      <c r="NFA133" s="1250"/>
      <c r="NFB133" s="1250"/>
      <c r="NFC133" s="1238"/>
      <c r="NFD133" s="1238"/>
      <c r="NFE133" s="1238"/>
      <c r="NFV133" s="1283"/>
      <c r="NFZ133" s="1250"/>
      <c r="NGA133" s="1250"/>
      <c r="NGB133" s="1238"/>
      <c r="NGC133" s="1238"/>
      <c r="NGD133" s="1238"/>
      <c r="NGU133" s="1283"/>
      <c r="NGY133" s="1250"/>
      <c r="NGZ133" s="1250"/>
      <c r="NHA133" s="1238"/>
      <c r="NHB133" s="1238"/>
      <c r="NHC133" s="1238"/>
      <c r="NHT133" s="1283"/>
      <c r="NHX133" s="1250"/>
      <c r="NHY133" s="1250"/>
      <c r="NHZ133" s="1238"/>
      <c r="NIA133" s="1238"/>
      <c r="NIB133" s="1238"/>
      <c r="NIS133" s="1283"/>
      <c r="NIW133" s="1250"/>
      <c r="NIX133" s="1250"/>
      <c r="NIY133" s="1238"/>
      <c r="NIZ133" s="1238"/>
      <c r="NJA133" s="1238"/>
      <c r="NJR133" s="1283"/>
      <c r="NJV133" s="1250"/>
      <c r="NJW133" s="1250"/>
      <c r="NJX133" s="1238"/>
      <c r="NJY133" s="1238"/>
      <c r="NJZ133" s="1238"/>
      <c r="NKQ133" s="1283"/>
      <c r="NKU133" s="1250"/>
      <c r="NKV133" s="1250"/>
      <c r="NKW133" s="1238"/>
      <c r="NKX133" s="1238"/>
      <c r="NKY133" s="1238"/>
      <c r="NLP133" s="1283"/>
      <c r="NLT133" s="1250"/>
      <c r="NLU133" s="1250"/>
      <c r="NLV133" s="1238"/>
      <c r="NLW133" s="1238"/>
      <c r="NLX133" s="1238"/>
      <c r="NMO133" s="1283"/>
      <c r="NMS133" s="1250"/>
      <c r="NMT133" s="1250"/>
      <c r="NMU133" s="1238"/>
      <c r="NMV133" s="1238"/>
      <c r="NMW133" s="1238"/>
      <c r="NNN133" s="1283"/>
      <c r="NNR133" s="1250"/>
      <c r="NNS133" s="1250"/>
      <c r="NNT133" s="1238"/>
      <c r="NNU133" s="1238"/>
      <c r="NNV133" s="1238"/>
      <c r="NOM133" s="1283"/>
      <c r="NOQ133" s="1250"/>
      <c r="NOR133" s="1250"/>
      <c r="NOS133" s="1238"/>
      <c r="NOT133" s="1238"/>
      <c r="NOU133" s="1238"/>
      <c r="NPL133" s="1283"/>
      <c r="NPP133" s="1250"/>
      <c r="NPQ133" s="1250"/>
      <c r="NPR133" s="1238"/>
      <c r="NPS133" s="1238"/>
      <c r="NPT133" s="1238"/>
      <c r="NQK133" s="1283"/>
      <c r="NQO133" s="1250"/>
      <c r="NQP133" s="1250"/>
      <c r="NQQ133" s="1238"/>
      <c r="NQR133" s="1238"/>
      <c r="NQS133" s="1238"/>
      <c r="NRJ133" s="1283"/>
      <c r="NRN133" s="1250"/>
      <c r="NRO133" s="1250"/>
      <c r="NRP133" s="1238"/>
      <c r="NRQ133" s="1238"/>
      <c r="NRR133" s="1238"/>
      <c r="NSI133" s="1283"/>
      <c r="NSM133" s="1250"/>
      <c r="NSN133" s="1250"/>
      <c r="NSO133" s="1238"/>
      <c r="NSP133" s="1238"/>
      <c r="NSQ133" s="1238"/>
      <c r="NTH133" s="1283"/>
      <c r="NTL133" s="1250"/>
      <c r="NTM133" s="1250"/>
      <c r="NTN133" s="1238"/>
      <c r="NTO133" s="1238"/>
      <c r="NTP133" s="1238"/>
      <c r="NUG133" s="1283"/>
      <c r="NUK133" s="1250"/>
      <c r="NUL133" s="1250"/>
      <c r="NUM133" s="1238"/>
      <c r="NUN133" s="1238"/>
      <c r="NUO133" s="1238"/>
      <c r="NVF133" s="1283"/>
      <c r="NVJ133" s="1250"/>
      <c r="NVK133" s="1250"/>
      <c r="NVL133" s="1238"/>
      <c r="NVM133" s="1238"/>
      <c r="NVN133" s="1238"/>
      <c r="NWE133" s="1283"/>
      <c r="NWI133" s="1250"/>
      <c r="NWJ133" s="1250"/>
      <c r="NWK133" s="1238"/>
      <c r="NWL133" s="1238"/>
      <c r="NWM133" s="1238"/>
      <c r="NXD133" s="1283"/>
      <c r="NXH133" s="1250"/>
      <c r="NXI133" s="1250"/>
      <c r="NXJ133" s="1238"/>
      <c r="NXK133" s="1238"/>
      <c r="NXL133" s="1238"/>
      <c r="NYC133" s="1283"/>
      <c r="NYG133" s="1250"/>
      <c r="NYH133" s="1250"/>
      <c r="NYI133" s="1238"/>
      <c r="NYJ133" s="1238"/>
      <c r="NYK133" s="1238"/>
      <c r="NZB133" s="1283"/>
      <c r="NZF133" s="1250"/>
      <c r="NZG133" s="1250"/>
      <c r="NZH133" s="1238"/>
      <c r="NZI133" s="1238"/>
      <c r="NZJ133" s="1238"/>
      <c r="OAA133" s="1283"/>
      <c r="OAE133" s="1250"/>
      <c r="OAF133" s="1250"/>
      <c r="OAG133" s="1238"/>
      <c r="OAH133" s="1238"/>
      <c r="OAI133" s="1238"/>
      <c r="OAZ133" s="1283"/>
      <c r="OBD133" s="1250"/>
      <c r="OBE133" s="1250"/>
      <c r="OBF133" s="1238"/>
      <c r="OBG133" s="1238"/>
      <c r="OBH133" s="1238"/>
      <c r="OBY133" s="1283"/>
      <c r="OCC133" s="1250"/>
      <c r="OCD133" s="1250"/>
      <c r="OCE133" s="1238"/>
      <c r="OCF133" s="1238"/>
      <c r="OCG133" s="1238"/>
      <c r="OCX133" s="1283"/>
      <c r="ODB133" s="1250"/>
      <c r="ODC133" s="1250"/>
      <c r="ODD133" s="1238"/>
      <c r="ODE133" s="1238"/>
      <c r="ODF133" s="1238"/>
      <c r="ODW133" s="1283"/>
      <c r="OEA133" s="1250"/>
      <c r="OEB133" s="1250"/>
      <c r="OEC133" s="1238"/>
      <c r="OED133" s="1238"/>
      <c r="OEE133" s="1238"/>
      <c r="OEV133" s="1283"/>
      <c r="OEZ133" s="1250"/>
      <c r="OFA133" s="1250"/>
      <c r="OFB133" s="1238"/>
      <c r="OFC133" s="1238"/>
      <c r="OFD133" s="1238"/>
      <c r="OFU133" s="1283"/>
      <c r="OFY133" s="1250"/>
      <c r="OFZ133" s="1250"/>
      <c r="OGA133" s="1238"/>
      <c r="OGB133" s="1238"/>
      <c r="OGC133" s="1238"/>
      <c r="OGT133" s="1283"/>
      <c r="OGX133" s="1250"/>
      <c r="OGY133" s="1250"/>
      <c r="OGZ133" s="1238"/>
      <c r="OHA133" s="1238"/>
      <c r="OHB133" s="1238"/>
      <c r="OHS133" s="1283"/>
      <c r="OHW133" s="1250"/>
      <c r="OHX133" s="1250"/>
      <c r="OHY133" s="1238"/>
      <c r="OHZ133" s="1238"/>
      <c r="OIA133" s="1238"/>
      <c r="OIR133" s="1283"/>
      <c r="OIV133" s="1250"/>
      <c r="OIW133" s="1250"/>
      <c r="OIX133" s="1238"/>
      <c r="OIY133" s="1238"/>
      <c r="OIZ133" s="1238"/>
      <c r="OJQ133" s="1283"/>
      <c r="OJU133" s="1250"/>
      <c r="OJV133" s="1250"/>
      <c r="OJW133" s="1238"/>
      <c r="OJX133" s="1238"/>
      <c r="OJY133" s="1238"/>
      <c r="OKP133" s="1283"/>
      <c r="OKT133" s="1250"/>
      <c r="OKU133" s="1250"/>
      <c r="OKV133" s="1238"/>
      <c r="OKW133" s="1238"/>
      <c r="OKX133" s="1238"/>
      <c r="OLO133" s="1283"/>
      <c r="OLS133" s="1250"/>
      <c r="OLT133" s="1250"/>
      <c r="OLU133" s="1238"/>
      <c r="OLV133" s="1238"/>
      <c r="OLW133" s="1238"/>
      <c r="OMN133" s="1283"/>
      <c r="OMR133" s="1250"/>
      <c r="OMS133" s="1250"/>
      <c r="OMT133" s="1238"/>
      <c r="OMU133" s="1238"/>
      <c r="OMV133" s="1238"/>
      <c r="ONM133" s="1283"/>
      <c r="ONQ133" s="1250"/>
      <c r="ONR133" s="1250"/>
      <c r="ONS133" s="1238"/>
      <c r="ONT133" s="1238"/>
      <c r="ONU133" s="1238"/>
      <c r="OOL133" s="1283"/>
      <c r="OOP133" s="1250"/>
      <c r="OOQ133" s="1250"/>
      <c r="OOR133" s="1238"/>
      <c r="OOS133" s="1238"/>
      <c r="OOT133" s="1238"/>
      <c r="OPK133" s="1283"/>
      <c r="OPO133" s="1250"/>
      <c r="OPP133" s="1250"/>
      <c r="OPQ133" s="1238"/>
      <c r="OPR133" s="1238"/>
      <c r="OPS133" s="1238"/>
      <c r="OQJ133" s="1283"/>
      <c r="OQN133" s="1250"/>
      <c r="OQO133" s="1250"/>
      <c r="OQP133" s="1238"/>
      <c r="OQQ133" s="1238"/>
      <c r="OQR133" s="1238"/>
      <c r="ORI133" s="1283"/>
      <c r="ORM133" s="1250"/>
      <c r="ORN133" s="1250"/>
      <c r="ORO133" s="1238"/>
      <c r="ORP133" s="1238"/>
      <c r="ORQ133" s="1238"/>
      <c r="OSH133" s="1283"/>
      <c r="OSL133" s="1250"/>
      <c r="OSM133" s="1250"/>
      <c r="OSN133" s="1238"/>
      <c r="OSO133" s="1238"/>
      <c r="OSP133" s="1238"/>
      <c r="OTG133" s="1283"/>
      <c r="OTK133" s="1250"/>
      <c r="OTL133" s="1250"/>
      <c r="OTM133" s="1238"/>
      <c r="OTN133" s="1238"/>
      <c r="OTO133" s="1238"/>
      <c r="OUF133" s="1283"/>
      <c r="OUJ133" s="1250"/>
      <c r="OUK133" s="1250"/>
      <c r="OUL133" s="1238"/>
      <c r="OUM133" s="1238"/>
      <c r="OUN133" s="1238"/>
      <c r="OVE133" s="1283"/>
      <c r="OVI133" s="1250"/>
      <c r="OVJ133" s="1250"/>
      <c r="OVK133" s="1238"/>
      <c r="OVL133" s="1238"/>
      <c r="OVM133" s="1238"/>
      <c r="OWD133" s="1283"/>
      <c r="OWH133" s="1250"/>
      <c r="OWI133" s="1250"/>
      <c r="OWJ133" s="1238"/>
      <c r="OWK133" s="1238"/>
      <c r="OWL133" s="1238"/>
      <c r="OXC133" s="1283"/>
      <c r="OXG133" s="1250"/>
      <c r="OXH133" s="1250"/>
      <c r="OXI133" s="1238"/>
      <c r="OXJ133" s="1238"/>
      <c r="OXK133" s="1238"/>
      <c r="OYB133" s="1283"/>
      <c r="OYF133" s="1250"/>
      <c r="OYG133" s="1250"/>
      <c r="OYH133" s="1238"/>
      <c r="OYI133" s="1238"/>
      <c r="OYJ133" s="1238"/>
      <c r="OZA133" s="1283"/>
      <c r="OZE133" s="1250"/>
      <c r="OZF133" s="1250"/>
      <c r="OZG133" s="1238"/>
      <c r="OZH133" s="1238"/>
      <c r="OZI133" s="1238"/>
      <c r="OZZ133" s="1283"/>
      <c r="PAD133" s="1250"/>
      <c r="PAE133" s="1250"/>
      <c r="PAF133" s="1238"/>
      <c r="PAG133" s="1238"/>
      <c r="PAH133" s="1238"/>
      <c r="PAY133" s="1283"/>
      <c r="PBC133" s="1250"/>
      <c r="PBD133" s="1250"/>
      <c r="PBE133" s="1238"/>
      <c r="PBF133" s="1238"/>
      <c r="PBG133" s="1238"/>
      <c r="PBX133" s="1283"/>
      <c r="PCB133" s="1250"/>
      <c r="PCC133" s="1250"/>
      <c r="PCD133" s="1238"/>
      <c r="PCE133" s="1238"/>
      <c r="PCF133" s="1238"/>
      <c r="PCW133" s="1283"/>
      <c r="PDA133" s="1250"/>
      <c r="PDB133" s="1250"/>
      <c r="PDC133" s="1238"/>
      <c r="PDD133" s="1238"/>
      <c r="PDE133" s="1238"/>
      <c r="PDV133" s="1283"/>
      <c r="PDZ133" s="1250"/>
      <c r="PEA133" s="1250"/>
      <c r="PEB133" s="1238"/>
      <c r="PEC133" s="1238"/>
      <c r="PED133" s="1238"/>
      <c r="PEU133" s="1283"/>
      <c r="PEY133" s="1250"/>
      <c r="PEZ133" s="1250"/>
      <c r="PFA133" s="1238"/>
      <c r="PFB133" s="1238"/>
      <c r="PFC133" s="1238"/>
      <c r="PFT133" s="1283"/>
      <c r="PFX133" s="1250"/>
      <c r="PFY133" s="1250"/>
      <c r="PFZ133" s="1238"/>
      <c r="PGA133" s="1238"/>
      <c r="PGB133" s="1238"/>
      <c r="PGS133" s="1283"/>
      <c r="PGW133" s="1250"/>
      <c r="PGX133" s="1250"/>
      <c r="PGY133" s="1238"/>
      <c r="PGZ133" s="1238"/>
      <c r="PHA133" s="1238"/>
      <c r="PHR133" s="1283"/>
      <c r="PHV133" s="1250"/>
      <c r="PHW133" s="1250"/>
      <c r="PHX133" s="1238"/>
      <c r="PHY133" s="1238"/>
      <c r="PHZ133" s="1238"/>
      <c r="PIQ133" s="1283"/>
      <c r="PIU133" s="1250"/>
      <c r="PIV133" s="1250"/>
      <c r="PIW133" s="1238"/>
      <c r="PIX133" s="1238"/>
      <c r="PIY133" s="1238"/>
      <c r="PJP133" s="1283"/>
      <c r="PJT133" s="1250"/>
      <c r="PJU133" s="1250"/>
      <c r="PJV133" s="1238"/>
      <c r="PJW133" s="1238"/>
      <c r="PJX133" s="1238"/>
      <c r="PKO133" s="1283"/>
      <c r="PKS133" s="1250"/>
      <c r="PKT133" s="1250"/>
      <c r="PKU133" s="1238"/>
      <c r="PKV133" s="1238"/>
      <c r="PKW133" s="1238"/>
      <c r="PLN133" s="1283"/>
      <c r="PLR133" s="1250"/>
      <c r="PLS133" s="1250"/>
      <c r="PLT133" s="1238"/>
      <c r="PLU133" s="1238"/>
      <c r="PLV133" s="1238"/>
      <c r="PMM133" s="1283"/>
      <c r="PMQ133" s="1250"/>
      <c r="PMR133" s="1250"/>
      <c r="PMS133" s="1238"/>
      <c r="PMT133" s="1238"/>
      <c r="PMU133" s="1238"/>
      <c r="PNL133" s="1283"/>
      <c r="PNP133" s="1250"/>
      <c r="PNQ133" s="1250"/>
      <c r="PNR133" s="1238"/>
      <c r="PNS133" s="1238"/>
      <c r="PNT133" s="1238"/>
      <c r="POK133" s="1283"/>
      <c r="POO133" s="1250"/>
      <c r="POP133" s="1250"/>
      <c r="POQ133" s="1238"/>
      <c r="POR133" s="1238"/>
      <c r="POS133" s="1238"/>
      <c r="PPJ133" s="1283"/>
      <c r="PPN133" s="1250"/>
      <c r="PPO133" s="1250"/>
      <c r="PPP133" s="1238"/>
      <c r="PPQ133" s="1238"/>
      <c r="PPR133" s="1238"/>
      <c r="PQI133" s="1283"/>
      <c r="PQM133" s="1250"/>
      <c r="PQN133" s="1250"/>
      <c r="PQO133" s="1238"/>
      <c r="PQP133" s="1238"/>
      <c r="PQQ133" s="1238"/>
      <c r="PRH133" s="1283"/>
      <c r="PRL133" s="1250"/>
      <c r="PRM133" s="1250"/>
      <c r="PRN133" s="1238"/>
      <c r="PRO133" s="1238"/>
      <c r="PRP133" s="1238"/>
      <c r="PSG133" s="1283"/>
      <c r="PSK133" s="1250"/>
      <c r="PSL133" s="1250"/>
      <c r="PSM133" s="1238"/>
      <c r="PSN133" s="1238"/>
      <c r="PSO133" s="1238"/>
      <c r="PTF133" s="1283"/>
      <c r="PTJ133" s="1250"/>
      <c r="PTK133" s="1250"/>
      <c r="PTL133" s="1238"/>
      <c r="PTM133" s="1238"/>
      <c r="PTN133" s="1238"/>
      <c r="PUE133" s="1283"/>
      <c r="PUI133" s="1250"/>
      <c r="PUJ133" s="1250"/>
      <c r="PUK133" s="1238"/>
      <c r="PUL133" s="1238"/>
      <c r="PUM133" s="1238"/>
      <c r="PVD133" s="1283"/>
      <c r="PVH133" s="1250"/>
      <c r="PVI133" s="1250"/>
      <c r="PVJ133" s="1238"/>
      <c r="PVK133" s="1238"/>
      <c r="PVL133" s="1238"/>
      <c r="PWC133" s="1283"/>
      <c r="PWG133" s="1250"/>
      <c r="PWH133" s="1250"/>
      <c r="PWI133" s="1238"/>
      <c r="PWJ133" s="1238"/>
      <c r="PWK133" s="1238"/>
      <c r="PXB133" s="1283"/>
      <c r="PXF133" s="1250"/>
      <c r="PXG133" s="1250"/>
      <c r="PXH133" s="1238"/>
      <c r="PXI133" s="1238"/>
      <c r="PXJ133" s="1238"/>
      <c r="PYA133" s="1283"/>
      <c r="PYE133" s="1250"/>
      <c r="PYF133" s="1250"/>
      <c r="PYG133" s="1238"/>
      <c r="PYH133" s="1238"/>
      <c r="PYI133" s="1238"/>
      <c r="PYZ133" s="1283"/>
      <c r="PZD133" s="1250"/>
      <c r="PZE133" s="1250"/>
      <c r="PZF133" s="1238"/>
      <c r="PZG133" s="1238"/>
      <c r="PZH133" s="1238"/>
      <c r="PZY133" s="1283"/>
      <c r="QAC133" s="1250"/>
      <c r="QAD133" s="1250"/>
      <c r="QAE133" s="1238"/>
      <c r="QAF133" s="1238"/>
      <c r="QAG133" s="1238"/>
      <c r="QAX133" s="1283"/>
      <c r="QBB133" s="1250"/>
      <c r="QBC133" s="1250"/>
      <c r="QBD133" s="1238"/>
      <c r="QBE133" s="1238"/>
      <c r="QBF133" s="1238"/>
      <c r="QBW133" s="1283"/>
      <c r="QCA133" s="1250"/>
      <c r="QCB133" s="1250"/>
      <c r="QCC133" s="1238"/>
      <c r="QCD133" s="1238"/>
      <c r="QCE133" s="1238"/>
      <c r="QCV133" s="1283"/>
      <c r="QCZ133" s="1250"/>
      <c r="QDA133" s="1250"/>
      <c r="QDB133" s="1238"/>
      <c r="QDC133" s="1238"/>
      <c r="QDD133" s="1238"/>
      <c r="QDU133" s="1283"/>
      <c r="QDY133" s="1250"/>
      <c r="QDZ133" s="1250"/>
      <c r="QEA133" s="1238"/>
      <c r="QEB133" s="1238"/>
      <c r="QEC133" s="1238"/>
      <c r="QET133" s="1283"/>
      <c r="QEX133" s="1250"/>
      <c r="QEY133" s="1250"/>
      <c r="QEZ133" s="1238"/>
      <c r="QFA133" s="1238"/>
      <c r="QFB133" s="1238"/>
      <c r="QFS133" s="1283"/>
      <c r="QFW133" s="1250"/>
      <c r="QFX133" s="1250"/>
      <c r="QFY133" s="1238"/>
      <c r="QFZ133" s="1238"/>
      <c r="QGA133" s="1238"/>
      <c r="QGR133" s="1283"/>
      <c r="QGV133" s="1250"/>
      <c r="QGW133" s="1250"/>
      <c r="QGX133" s="1238"/>
      <c r="QGY133" s="1238"/>
      <c r="QGZ133" s="1238"/>
      <c r="QHQ133" s="1283"/>
      <c r="QHU133" s="1250"/>
      <c r="QHV133" s="1250"/>
      <c r="QHW133" s="1238"/>
      <c r="QHX133" s="1238"/>
      <c r="QHY133" s="1238"/>
      <c r="QIP133" s="1283"/>
      <c r="QIT133" s="1250"/>
      <c r="QIU133" s="1250"/>
      <c r="QIV133" s="1238"/>
      <c r="QIW133" s="1238"/>
      <c r="QIX133" s="1238"/>
      <c r="QJO133" s="1283"/>
      <c r="QJS133" s="1250"/>
      <c r="QJT133" s="1250"/>
      <c r="QJU133" s="1238"/>
      <c r="QJV133" s="1238"/>
      <c r="QJW133" s="1238"/>
      <c r="QKN133" s="1283"/>
      <c r="QKR133" s="1250"/>
      <c r="QKS133" s="1250"/>
      <c r="QKT133" s="1238"/>
      <c r="QKU133" s="1238"/>
      <c r="QKV133" s="1238"/>
      <c r="QLM133" s="1283"/>
      <c r="QLQ133" s="1250"/>
      <c r="QLR133" s="1250"/>
      <c r="QLS133" s="1238"/>
      <c r="QLT133" s="1238"/>
      <c r="QLU133" s="1238"/>
      <c r="QML133" s="1283"/>
      <c r="QMP133" s="1250"/>
      <c r="QMQ133" s="1250"/>
      <c r="QMR133" s="1238"/>
      <c r="QMS133" s="1238"/>
      <c r="QMT133" s="1238"/>
      <c r="QNK133" s="1283"/>
      <c r="QNO133" s="1250"/>
      <c r="QNP133" s="1250"/>
      <c r="QNQ133" s="1238"/>
      <c r="QNR133" s="1238"/>
      <c r="QNS133" s="1238"/>
      <c r="QOJ133" s="1283"/>
      <c r="QON133" s="1250"/>
      <c r="QOO133" s="1250"/>
      <c r="QOP133" s="1238"/>
      <c r="QOQ133" s="1238"/>
      <c r="QOR133" s="1238"/>
      <c r="QPI133" s="1283"/>
      <c r="QPM133" s="1250"/>
      <c r="QPN133" s="1250"/>
      <c r="QPO133" s="1238"/>
      <c r="QPP133" s="1238"/>
      <c r="QPQ133" s="1238"/>
      <c r="QQH133" s="1283"/>
      <c r="QQL133" s="1250"/>
      <c r="QQM133" s="1250"/>
      <c r="QQN133" s="1238"/>
      <c r="QQO133" s="1238"/>
      <c r="QQP133" s="1238"/>
      <c r="QRG133" s="1283"/>
      <c r="QRK133" s="1250"/>
      <c r="QRL133" s="1250"/>
      <c r="QRM133" s="1238"/>
      <c r="QRN133" s="1238"/>
      <c r="QRO133" s="1238"/>
      <c r="QSF133" s="1283"/>
      <c r="QSJ133" s="1250"/>
      <c r="QSK133" s="1250"/>
      <c r="QSL133" s="1238"/>
      <c r="QSM133" s="1238"/>
      <c r="QSN133" s="1238"/>
      <c r="QTE133" s="1283"/>
      <c r="QTI133" s="1250"/>
      <c r="QTJ133" s="1250"/>
      <c r="QTK133" s="1238"/>
      <c r="QTL133" s="1238"/>
      <c r="QTM133" s="1238"/>
      <c r="QUD133" s="1283"/>
      <c r="QUH133" s="1250"/>
      <c r="QUI133" s="1250"/>
      <c r="QUJ133" s="1238"/>
      <c r="QUK133" s="1238"/>
      <c r="QUL133" s="1238"/>
      <c r="QVC133" s="1283"/>
      <c r="QVG133" s="1250"/>
      <c r="QVH133" s="1250"/>
      <c r="QVI133" s="1238"/>
      <c r="QVJ133" s="1238"/>
      <c r="QVK133" s="1238"/>
      <c r="QWB133" s="1283"/>
      <c r="QWF133" s="1250"/>
      <c r="QWG133" s="1250"/>
      <c r="QWH133" s="1238"/>
      <c r="QWI133" s="1238"/>
      <c r="QWJ133" s="1238"/>
      <c r="QXA133" s="1283"/>
      <c r="QXE133" s="1250"/>
      <c r="QXF133" s="1250"/>
      <c r="QXG133" s="1238"/>
      <c r="QXH133" s="1238"/>
      <c r="QXI133" s="1238"/>
      <c r="QXZ133" s="1283"/>
      <c r="QYD133" s="1250"/>
      <c r="QYE133" s="1250"/>
      <c r="QYF133" s="1238"/>
      <c r="QYG133" s="1238"/>
      <c r="QYH133" s="1238"/>
      <c r="QYY133" s="1283"/>
      <c r="QZC133" s="1250"/>
      <c r="QZD133" s="1250"/>
      <c r="QZE133" s="1238"/>
      <c r="QZF133" s="1238"/>
      <c r="QZG133" s="1238"/>
      <c r="QZX133" s="1283"/>
      <c r="RAB133" s="1250"/>
      <c r="RAC133" s="1250"/>
      <c r="RAD133" s="1238"/>
      <c r="RAE133" s="1238"/>
      <c r="RAF133" s="1238"/>
      <c r="RAW133" s="1283"/>
      <c r="RBA133" s="1250"/>
      <c r="RBB133" s="1250"/>
      <c r="RBC133" s="1238"/>
      <c r="RBD133" s="1238"/>
      <c r="RBE133" s="1238"/>
      <c r="RBV133" s="1283"/>
      <c r="RBZ133" s="1250"/>
      <c r="RCA133" s="1250"/>
      <c r="RCB133" s="1238"/>
      <c r="RCC133" s="1238"/>
      <c r="RCD133" s="1238"/>
      <c r="RCU133" s="1283"/>
      <c r="RCY133" s="1250"/>
      <c r="RCZ133" s="1250"/>
      <c r="RDA133" s="1238"/>
      <c r="RDB133" s="1238"/>
      <c r="RDC133" s="1238"/>
      <c r="RDT133" s="1283"/>
      <c r="RDX133" s="1250"/>
      <c r="RDY133" s="1250"/>
      <c r="RDZ133" s="1238"/>
      <c r="REA133" s="1238"/>
      <c r="REB133" s="1238"/>
      <c r="RES133" s="1283"/>
      <c r="REW133" s="1250"/>
      <c r="REX133" s="1250"/>
      <c r="REY133" s="1238"/>
      <c r="REZ133" s="1238"/>
      <c r="RFA133" s="1238"/>
      <c r="RFR133" s="1283"/>
      <c r="RFV133" s="1250"/>
      <c r="RFW133" s="1250"/>
      <c r="RFX133" s="1238"/>
      <c r="RFY133" s="1238"/>
      <c r="RFZ133" s="1238"/>
      <c r="RGQ133" s="1283"/>
      <c r="RGU133" s="1250"/>
      <c r="RGV133" s="1250"/>
      <c r="RGW133" s="1238"/>
      <c r="RGX133" s="1238"/>
      <c r="RGY133" s="1238"/>
      <c r="RHP133" s="1283"/>
      <c r="RHT133" s="1250"/>
      <c r="RHU133" s="1250"/>
      <c r="RHV133" s="1238"/>
      <c r="RHW133" s="1238"/>
      <c r="RHX133" s="1238"/>
      <c r="RIO133" s="1283"/>
      <c r="RIS133" s="1250"/>
      <c r="RIT133" s="1250"/>
      <c r="RIU133" s="1238"/>
      <c r="RIV133" s="1238"/>
      <c r="RIW133" s="1238"/>
      <c r="RJN133" s="1283"/>
      <c r="RJR133" s="1250"/>
      <c r="RJS133" s="1250"/>
      <c r="RJT133" s="1238"/>
      <c r="RJU133" s="1238"/>
      <c r="RJV133" s="1238"/>
      <c r="RKM133" s="1283"/>
      <c r="RKQ133" s="1250"/>
      <c r="RKR133" s="1250"/>
      <c r="RKS133" s="1238"/>
      <c r="RKT133" s="1238"/>
      <c r="RKU133" s="1238"/>
      <c r="RLL133" s="1283"/>
      <c r="RLP133" s="1250"/>
      <c r="RLQ133" s="1250"/>
      <c r="RLR133" s="1238"/>
      <c r="RLS133" s="1238"/>
      <c r="RLT133" s="1238"/>
      <c r="RMK133" s="1283"/>
      <c r="RMO133" s="1250"/>
      <c r="RMP133" s="1250"/>
      <c r="RMQ133" s="1238"/>
      <c r="RMR133" s="1238"/>
      <c r="RMS133" s="1238"/>
      <c r="RNJ133" s="1283"/>
      <c r="RNN133" s="1250"/>
      <c r="RNO133" s="1250"/>
      <c r="RNP133" s="1238"/>
      <c r="RNQ133" s="1238"/>
      <c r="RNR133" s="1238"/>
      <c r="ROI133" s="1283"/>
      <c r="ROM133" s="1250"/>
      <c r="RON133" s="1250"/>
      <c r="ROO133" s="1238"/>
      <c r="ROP133" s="1238"/>
      <c r="ROQ133" s="1238"/>
      <c r="RPH133" s="1283"/>
      <c r="RPL133" s="1250"/>
      <c r="RPM133" s="1250"/>
      <c r="RPN133" s="1238"/>
      <c r="RPO133" s="1238"/>
      <c r="RPP133" s="1238"/>
      <c r="RQG133" s="1283"/>
      <c r="RQK133" s="1250"/>
      <c r="RQL133" s="1250"/>
      <c r="RQM133" s="1238"/>
      <c r="RQN133" s="1238"/>
      <c r="RQO133" s="1238"/>
      <c r="RRF133" s="1283"/>
      <c r="RRJ133" s="1250"/>
      <c r="RRK133" s="1250"/>
      <c r="RRL133" s="1238"/>
      <c r="RRM133" s="1238"/>
      <c r="RRN133" s="1238"/>
      <c r="RSE133" s="1283"/>
      <c r="RSI133" s="1250"/>
      <c r="RSJ133" s="1250"/>
      <c r="RSK133" s="1238"/>
      <c r="RSL133" s="1238"/>
      <c r="RSM133" s="1238"/>
      <c r="RTD133" s="1283"/>
      <c r="RTH133" s="1250"/>
      <c r="RTI133" s="1250"/>
      <c r="RTJ133" s="1238"/>
      <c r="RTK133" s="1238"/>
      <c r="RTL133" s="1238"/>
      <c r="RUC133" s="1283"/>
      <c r="RUG133" s="1250"/>
      <c r="RUH133" s="1250"/>
      <c r="RUI133" s="1238"/>
      <c r="RUJ133" s="1238"/>
      <c r="RUK133" s="1238"/>
      <c r="RVB133" s="1283"/>
      <c r="RVF133" s="1250"/>
      <c r="RVG133" s="1250"/>
      <c r="RVH133" s="1238"/>
      <c r="RVI133" s="1238"/>
      <c r="RVJ133" s="1238"/>
      <c r="RWA133" s="1283"/>
      <c r="RWE133" s="1250"/>
      <c r="RWF133" s="1250"/>
      <c r="RWG133" s="1238"/>
      <c r="RWH133" s="1238"/>
      <c r="RWI133" s="1238"/>
      <c r="RWZ133" s="1283"/>
      <c r="RXD133" s="1250"/>
      <c r="RXE133" s="1250"/>
      <c r="RXF133" s="1238"/>
      <c r="RXG133" s="1238"/>
      <c r="RXH133" s="1238"/>
      <c r="RXY133" s="1283"/>
      <c r="RYC133" s="1250"/>
      <c r="RYD133" s="1250"/>
      <c r="RYE133" s="1238"/>
      <c r="RYF133" s="1238"/>
      <c r="RYG133" s="1238"/>
      <c r="RYX133" s="1283"/>
      <c r="RZB133" s="1250"/>
      <c r="RZC133" s="1250"/>
      <c r="RZD133" s="1238"/>
      <c r="RZE133" s="1238"/>
      <c r="RZF133" s="1238"/>
      <c r="RZW133" s="1283"/>
      <c r="SAA133" s="1250"/>
      <c r="SAB133" s="1250"/>
      <c r="SAC133" s="1238"/>
      <c r="SAD133" s="1238"/>
      <c r="SAE133" s="1238"/>
      <c r="SAV133" s="1283"/>
      <c r="SAZ133" s="1250"/>
      <c r="SBA133" s="1250"/>
      <c r="SBB133" s="1238"/>
      <c r="SBC133" s="1238"/>
      <c r="SBD133" s="1238"/>
      <c r="SBU133" s="1283"/>
      <c r="SBY133" s="1250"/>
      <c r="SBZ133" s="1250"/>
      <c r="SCA133" s="1238"/>
      <c r="SCB133" s="1238"/>
      <c r="SCC133" s="1238"/>
      <c r="SCT133" s="1283"/>
      <c r="SCX133" s="1250"/>
      <c r="SCY133" s="1250"/>
      <c r="SCZ133" s="1238"/>
      <c r="SDA133" s="1238"/>
      <c r="SDB133" s="1238"/>
      <c r="SDS133" s="1283"/>
      <c r="SDW133" s="1250"/>
      <c r="SDX133" s="1250"/>
      <c r="SDY133" s="1238"/>
      <c r="SDZ133" s="1238"/>
      <c r="SEA133" s="1238"/>
      <c r="SER133" s="1283"/>
      <c r="SEV133" s="1250"/>
      <c r="SEW133" s="1250"/>
      <c r="SEX133" s="1238"/>
      <c r="SEY133" s="1238"/>
      <c r="SEZ133" s="1238"/>
      <c r="SFQ133" s="1283"/>
      <c r="SFU133" s="1250"/>
      <c r="SFV133" s="1250"/>
      <c r="SFW133" s="1238"/>
      <c r="SFX133" s="1238"/>
      <c r="SFY133" s="1238"/>
      <c r="SGP133" s="1283"/>
      <c r="SGT133" s="1250"/>
      <c r="SGU133" s="1250"/>
      <c r="SGV133" s="1238"/>
      <c r="SGW133" s="1238"/>
      <c r="SGX133" s="1238"/>
      <c r="SHO133" s="1283"/>
      <c r="SHS133" s="1250"/>
      <c r="SHT133" s="1250"/>
      <c r="SHU133" s="1238"/>
      <c r="SHV133" s="1238"/>
      <c r="SHW133" s="1238"/>
      <c r="SIN133" s="1283"/>
      <c r="SIR133" s="1250"/>
      <c r="SIS133" s="1250"/>
      <c r="SIT133" s="1238"/>
      <c r="SIU133" s="1238"/>
      <c r="SIV133" s="1238"/>
      <c r="SJM133" s="1283"/>
      <c r="SJQ133" s="1250"/>
      <c r="SJR133" s="1250"/>
      <c r="SJS133" s="1238"/>
      <c r="SJT133" s="1238"/>
      <c r="SJU133" s="1238"/>
      <c r="SKL133" s="1283"/>
      <c r="SKP133" s="1250"/>
      <c r="SKQ133" s="1250"/>
      <c r="SKR133" s="1238"/>
      <c r="SKS133" s="1238"/>
      <c r="SKT133" s="1238"/>
      <c r="SLK133" s="1283"/>
      <c r="SLO133" s="1250"/>
      <c r="SLP133" s="1250"/>
      <c r="SLQ133" s="1238"/>
      <c r="SLR133" s="1238"/>
      <c r="SLS133" s="1238"/>
      <c r="SMJ133" s="1283"/>
      <c r="SMN133" s="1250"/>
      <c r="SMO133" s="1250"/>
      <c r="SMP133" s="1238"/>
      <c r="SMQ133" s="1238"/>
      <c r="SMR133" s="1238"/>
      <c r="SNI133" s="1283"/>
      <c r="SNM133" s="1250"/>
      <c r="SNN133" s="1250"/>
      <c r="SNO133" s="1238"/>
      <c r="SNP133" s="1238"/>
      <c r="SNQ133" s="1238"/>
      <c r="SOH133" s="1283"/>
      <c r="SOL133" s="1250"/>
      <c r="SOM133" s="1250"/>
      <c r="SON133" s="1238"/>
      <c r="SOO133" s="1238"/>
      <c r="SOP133" s="1238"/>
      <c r="SPG133" s="1283"/>
      <c r="SPK133" s="1250"/>
      <c r="SPL133" s="1250"/>
      <c r="SPM133" s="1238"/>
      <c r="SPN133" s="1238"/>
      <c r="SPO133" s="1238"/>
      <c r="SQF133" s="1283"/>
      <c r="SQJ133" s="1250"/>
      <c r="SQK133" s="1250"/>
      <c r="SQL133" s="1238"/>
      <c r="SQM133" s="1238"/>
      <c r="SQN133" s="1238"/>
      <c r="SRE133" s="1283"/>
      <c r="SRI133" s="1250"/>
      <c r="SRJ133" s="1250"/>
      <c r="SRK133" s="1238"/>
      <c r="SRL133" s="1238"/>
      <c r="SRM133" s="1238"/>
      <c r="SSD133" s="1283"/>
      <c r="SSH133" s="1250"/>
      <c r="SSI133" s="1250"/>
      <c r="SSJ133" s="1238"/>
      <c r="SSK133" s="1238"/>
      <c r="SSL133" s="1238"/>
      <c r="STC133" s="1283"/>
      <c r="STG133" s="1250"/>
      <c r="STH133" s="1250"/>
      <c r="STI133" s="1238"/>
      <c r="STJ133" s="1238"/>
      <c r="STK133" s="1238"/>
      <c r="SUB133" s="1283"/>
      <c r="SUF133" s="1250"/>
      <c r="SUG133" s="1250"/>
      <c r="SUH133" s="1238"/>
      <c r="SUI133" s="1238"/>
      <c r="SUJ133" s="1238"/>
      <c r="SVA133" s="1283"/>
      <c r="SVE133" s="1250"/>
      <c r="SVF133" s="1250"/>
      <c r="SVG133" s="1238"/>
      <c r="SVH133" s="1238"/>
      <c r="SVI133" s="1238"/>
      <c r="SVZ133" s="1283"/>
      <c r="SWD133" s="1250"/>
      <c r="SWE133" s="1250"/>
      <c r="SWF133" s="1238"/>
      <c r="SWG133" s="1238"/>
      <c r="SWH133" s="1238"/>
      <c r="SWY133" s="1283"/>
      <c r="SXC133" s="1250"/>
      <c r="SXD133" s="1250"/>
      <c r="SXE133" s="1238"/>
      <c r="SXF133" s="1238"/>
      <c r="SXG133" s="1238"/>
      <c r="SXX133" s="1283"/>
      <c r="SYB133" s="1250"/>
      <c r="SYC133" s="1250"/>
      <c r="SYD133" s="1238"/>
      <c r="SYE133" s="1238"/>
      <c r="SYF133" s="1238"/>
      <c r="SYW133" s="1283"/>
      <c r="SZA133" s="1250"/>
      <c r="SZB133" s="1250"/>
      <c r="SZC133" s="1238"/>
      <c r="SZD133" s="1238"/>
      <c r="SZE133" s="1238"/>
      <c r="SZV133" s="1283"/>
      <c r="SZZ133" s="1250"/>
      <c r="TAA133" s="1250"/>
      <c r="TAB133" s="1238"/>
      <c r="TAC133" s="1238"/>
      <c r="TAD133" s="1238"/>
      <c r="TAU133" s="1283"/>
      <c r="TAY133" s="1250"/>
      <c r="TAZ133" s="1250"/>
      <c r="TBA133" s="1238"/>
      <c r="TBB133" s="1238"/>
      <c r="TBC133" s="1238"/>
      <c r="TBT133" s="1283"/>
      <c r="TBX133" s="1250"/>
      <c r="TBY133" s="1250"/>
      <c r="TBZ133" s="1238"/>
      <c r="TCA133" s="1238"/>
      <c r="TCB133" s="1238"/>
      <c r="TCS133" s="1283"/>
      <c r="TCW133" s="1250"/>
      <c r="TCX133" s="1250"/>
      <c r="TCY133" s="1238"/>
      <c r="TCZ133" s="1238"/>
      <c r="TDA133" s="1238"/>
      <c r="TDR133" s="1283"/>
      <c r="TDV133" s="1250"/>
      <c r="TDW133" s="1250"/>
      <c r="TDX133" s="1238"/>
      <c r="TDY133" s="1238"/>
      <c r="TDZ133" s="1238"/>
      <c r="TEQ133" s="1283"/>
      <c r="TEU133" s="1250"/>
      <c r="TEV133" s="1250"/>
      <c r="TEW133" s="1238"/>
      <c r="TEX133" s="1238"/>
      <c r="TEY133" s="1238"/>
      <c r="TFP133" s="1283"/>
      <c r="TFT133" s="1250"/>
      <c r="TFU133" s="1250"/>
      <c r="TFV133" s="1238"/>
      <c r="TFW133" s="1238"/>
      <c r="TFX133" s="1238"/>
      <c r="TGO133" s="1283"/>
      <c r="TGS133" s="1250"/>
      <c r="TGT133" s="1250"/>
      <c r="TGU133" s="1238"/>
      <c r="TGV133" s="1238"/>
      <c r="TGW133" s="1238"/>
      <c r="THN133" s="1283"/>
      <c r="THR133" s="1250"/>
      <c r="THS133" s="1250"/>
      <c r="THT133" s="1238"/>
      <c r="THU133" s="1238"/>
      <c r="THV133" s="1238"/>
      <c r="TIM133" s="1283"/>
      <c r="TIQ133" s="1250"/>
      <c r="TIR133" s="1250"/>
      <c r="TIS133" s="1238"/>
      <c r="TIT133" s="1238"/>
      <c r="TIU133" s="1238"/>
      <c r="TJL133" s="1283"/>
      <c r="TJP133" s="1250"/>
      <c r="TJQ133" s="1250"/>
      <c r="TJR133" s="1238"/>
      <c r="TJS133" s="1238"/>
      <c r="TJT133" s="1238"/>
      <c r="TKK133" s="1283"/>
      <c r="TKO133" s="1250"/>
      <c r="TKP133" s="1250"/>
      <c r="TKQ133" s="1238"/>
      <c r="TKR133" s="1238"/>
      <c r="TKS133" s="1238"/>
      <c r="TLJ133" s="1283"/>
      <c r="TLN133" s="1250"/>
      <c r="TLO133" s="1250"/>
      <c r="TLP133" s="1238"/>
      <c r="TLQ133" s="1238"/>
      <c r="TLR133" s="1238"/>
      <c r="TMI133" s="1283"/>
      <c r="TMM133" s="1250"/>
      <c r="TMN133" s="1250"/>
      <c r="TMO133" s="1238"/>
      <c r="TMP133" s="1238"/>
      <c r="TMQ133" s="1238"/>
      <c r="TNH133" s="1283"/>
      <c r="TNL133" s="1250"/>
      <c r="TNM133" s="1250"/>
      <c r="TNN133" s="1238"/>
      <c r="TNO133" s="1238"/>
      <c r="TNP133" s="1238"/>
      <c r="TOG133" s="1283"/>
      <c r="TOK133" s="1250"/>
      <c r="TOL133" s="1250"/>
      <c r="TOM133" s="1238"/>
      <c r="TON133" s="1238"/>
      <c r="TOO133" s="1238"/>
      <c r="TPF133" s="1283"/>
      <c r="TPJ133" s="1250"/>
      <c r="TPK133" s="1250"/>
      <c r="TPL133" s="1238"/>
      <c r="TPM133" s="1238"/>
      <c r="TPN133" s="1238"/>
      <c r="TQE133" s="1283"/>
      <c r="TQI133" s="1250"/>
      <c r="TQJ133" s="1250"/>
      <c r="TQK133" s="1238"/>
      <c r="TQL133" s="1238"/>
      <c r="TQM133" s="1238"/>
      <c r="TRD133" s="1283"/>
      <c r="TRH133" s="1250"/>
      <c r="TRI133" s="1250"/>
      <c r="TRJ133" s="1238"/>
      <c r="TRK133" s="1238"/>
      <c r="TRL133" s="1238"/>
      <c r="TSC133" s="1283"/>
      <c r="TSG133" s="1250"/>
      <c r="TSH133" s="1250"/>
      <c r="TSI133" s="1238"/>
      <c r="TSJ133" s="1238"/>
      <c r="TSK133" s="1238"/>
      <c r="TTB133" s="1283"/>
      <c r="TTF133" s="1250"/>
      <c r="TTG133" s="1250"/>
      <c r="TTH133" s="1238"/>
      <c r="TTI133" s="1238"/>
      <c r="TTJ133" s="1238"/>
      <c r="TUA133" s="1283"/>
      <c r="TUE133" s="1250"/>
      <c r="TUF133" s="1250"/>
      <c r="TUG133" s="1238"/>
      <c r="TUH133" s="1238"/>
      <c r="TUI133" s="1238"/>
      <c r="TUZ133" s="1283"/>
      <c r="TVD133" s="1250"/>
      <c r="TVE133" s="1250"/>
      <c r="TVF133" s="1238"/>
      <c r="TVG133" s="1238"/>
      <c r="TVH133" s="1238"/>
      <c r="TVY133" s="1283"/>
      <c r="TWC133" s="1250"/>
      <c r="TWD133" s="1250"/>
      <c r="TWE133" s="1238"/>
      <c r="TWF133" s="1238"/>
      <c r="TWG133" s="1238"/>
      <c r="TWX133" s="1283"/>
      <c r="TXB133" s="1250"/>
      <c r="TXC133" s="1250"/>
      <c r="TXD133" s="1238"/>
      <c r="TXE133" s="1238"/>
      <c r="TXF133" s="1238"/>
      <c r="TXW133" s="1283"/>
      <c r="TYA133" s="1250"/>
      <c r="TYB133" s="1250"/>
      <c r="TYC133" s="1238"/>
      <c r="TYD133" s="1238"/>
      <c r="TYE133" s="1238"/>
      <c r="TYV133" s="1283"/>
      <c r="TYZ133" s="1250"/>
      <c r="TZA133" s="1250"/>
      <c r="TZB133" s="1238"/>
      <c r="TZC133" s="1238"/>
      <c r="TZD133" s="1238"/>
      <c r="TZU133" s="1283"/>
      <c r="TZY133" s="1250"/>
      <c r="TZZ133" s="1250"/>
      <c r="UAA133" s="1238"/>
      <c r="UAB133" s="1238"/>
      <c r="UAC133" s="1238"/>
      <c r="UAT133" s="1283"/>
      <c r="UAX133" s="1250"/>
      <c r="UAY133" s="1250"/>
      <c r="UAZ133" s="1238"/>
      <c r="UBA133" s="1238"/>
      <c r="UBB133" s="1238"/>
      <c r="UBS133" s="1283"/>
      <c r="UBW133" s="1250"/>
      <c r="UBX133" s="1250"/>
      <c r="UBY133" s="1238"/>
      <c r="UBZ133" s="1238"/>
      <c r="UCA133" s="1238"/>
      <c r="UCR133" s="1283"/>
      <c r="UCV133" s="1250"/>
      <c r="UCW133" s="1250"/>
      <c r="UCX133" s="1238"/>
      <c r="UCY133" s="1238"/>
      <c r="UCZ133" s="1238"/>
      <c r="UDQ133" s="1283"/>
      <c r="UDU133" s="1250"/>
      <c r="UDV133" s="1250"/>
      <c r="UDW133" s="1238"/>
      <c r="UDX133" s="1238"/>
      <c r="UDY133" s="1238"/>
      <c r="UEP133" s="1283"/>
      <c r="UET133" s="1250"/>
      <c r="UEU133" s="1250"/>
      <c r="UEV133" s="1238"/>
      <c r="UEW133" s="1238"/>
      <c r="UEX133" s="1238"/>
      <c r="UFO133" s="1283"/>
      <c r="UFS133" s="1250"/>
      <c r="UFT133" s="1250"/>
      <c r="UFU133" s="1238"/>
      <c r="UFV133" s="1238"/>
      <c r="UFW133" s="1238"/>
      <c r="UGN133" s="1283"/>
      <c r="UGR133" s="1250"/>
      <c r="UGS133" s="1250"/>
      <c r="UGT133" s="1238"/>
      <c r="UGU133" s="1238"/>
      <c r="UGV133" s="1238"/>
      <c r="UHM133" s="1283"/>
      <c r="UHQ133" s="1250"/>
      <c r="UHR133" s="1250"/>
      <c r="UHS133" s="1238"/>
      <c r="UHT133" s="1238"/>
      <c r="UHU133" s="1238"/>
      <c r="UIL133" s="1283"/>
      <c r="UIP133" s="1250"/>
      <c r="UIQ133" s="1250"/>
      <c r="UIR133" s="1238"/>
      <c r="UIS133" s="1238"/>
      <c r="UIT133" s="1238"/>
      <c r="UJK133" s="1283"/>
      <c r="UJO133" s="1250"/>
      <c r="UJP133" s="1250"/>
      <c r="UJQ133" s="1238"/>
      <c r="UJR133" s="1238"/>
      <c r="UJS133" s="1238"/>
      <c r="UKJ133" s="1283"/>
      <c r="UKN133" s="1250"/>
      <c r="UKO133" s="1250"/>
      <c r="UKP133" s="1238"/>
      <c r="UKQ133" s="1238"/>
      <c r="UKR133" s="1238"/>
      <c r="ULI133" s="1283"/>
      <c r="ULM133" s="1250"/>
      <c r="ULN133" s="1250"/>
      <c r="ULO133" s="1238"/>
      <c r="ULP133" s="1238"/>
      <c r="ULQ133" s="1238"/>
      <c r="UMH133" s="1283"/>
      <c r="UML133" s="1250"/>
      <c r="UMM133" s="1250"/>
      <c r="UMN133" s="1238"/>
      <c r="UMO133" s="1238"/>
      <c r="UMP133" s="1238"/>
      <c r="UNG133" s="1283"/>
      <c r="UNK133" s="1250"/>
      <c r="UNL133" s="1250"/>
      <c r="UNM133" s="1238"/>
      <c r="UNN133" s="1238"/>
      <c r="UNO133" s="1238"/>
      <c r="UOF133" s="1283"/>
      <c r="UOJ133" s="1250"/>
      <c r="UOK133" s="1250"/>
      <c r="UOL133" s="1238"/>
      <c r="UOM133" s="1238"/>
      <c r="UON133" s="1238"/>
      <c r="UPE133" s="1283"/>
      <c r="UPI133" s="1250"/>
      <c r="UPJ133" s="1250"/>
      <c r="UPK133" s="1238"/>
      <c r="UPL133" s="1238"/>
      <c r="UPM133" s="1238"/>
      <c r="UQD133" s="1283"/>
      <c r="UQH133" s="1250"/>
      <c r="UQI133" s="1250"/>
      <c r="UQJ133" s="1238"/>
      <c r="UQK133" s="1238"/>
      <c r="UQL133" s="1238"/>
      <c r="URC133" s="1283"/>
      <c r="URG133" s="1250"/>
      <c r="URH133" s="1250"/>
      <c r="URI133" s="1238"/>
      <c r="URJ133" s="1238"/>
      <c r="URK133" s="1238"/>
      <c r="USB133" s="1283"/>
      <c r="USF133" s="1250"/>
      <c r="USG133" s="1250"/>
      <c r="USH133" s="1238"/>
      <c r="USI133" s="1238"/>
      <c r="USJ133" s="1238"/>
      <c r="UTA133" s="1283"/>
      <c r="UTE133" s="1250"/>
      <c r="UTF133" s="1250"/>
      <c r="UTG133" s="1238"/>
      <c r="UTH133" s="1238"/>
      <c r="UTI133" s="1238"/>
      <c r="UTZ133" s="1283"/>
      <c r="UUD133" s="1250"/>
      <c r="UUE133" s="1250"/>
      <c r="UUF133" s="1238"/>
      <c r="UUG133" s="1238"/>
      <c r="UUH133" s="1238"/>
      <c r="UUY133" s="1283"/>
      <c r="UVC133" s="1250"/>
      <c r="UVD133" s="1250"/>
      <c r="UVE133" s="1238"/>
      <c r="UVF133" s="1238"/>
      <c r="UVG133" s="1238"/>
      <c r="UVX133" s="1283"/>
      <c r="UWB133" s="1250"/>
      <c r="UWC133" s="1250"/>
      <c r="UWD133" s="1238"/>
      <c r="UWE133" s="1238"/>
      <c r="UWF133" s="1238"/>
      <c r="UWW133" s="1283"/>
      <c r="UXA133" s="1250"/>
      <c r="UXB133" s="1250"/>
      <c r="UXC133" s="1238"/>
      <c r="UXD133" s="1238"/>
      <c r="UXE133" s="1238"/>
      <c r="UXV133" s="1283"/>
      <c r="UXZ133" s="1250"/>
      <c r="UYA133" s="1250"/>
      <c r="UYB133" s="1238"/>
      <c r="UYC133" s="1238"/>
      <c r="UYD133" s="1238"/>
      <c r="UYU133" s="1283"/>
      <c r="UYY133" s="1250"/>
      <c r="UYZ133" s="1250"/>
      <c r="UZA133" s="1238"/>
      <c r="UZB133" s="1238"/>
      <c r="UZC133" s="1238"/>
      <c r="UZT133" s="1283"/>
      <c r="UZX133" s="1250"/>
      <c r="UZY133" s="1250"/>
      <c r="UZZ133" s="1238"/>
      <c r="VAA133" s="1238"/>
      <c r="VAB133" s="1238"/>
      <c r="VAS133" s="1283"/>
      <c r="VAW133" s="1250"/>
      <c r="VAX133" s="1250"/>
      <c r="VAY133" s="1238"/>
      <c r="VAZ133" s="1238"/>
      <c r="VBA133" s="1238"/>
      <c r="VBR133" s="1283"/>
      <c r="VBV133" s="1250"/>
      <c r="VBW133" s="1250"/>
      <c r="VBX133" s="1238"/>
      <c r="VBY133" s="1238"/>
      <c r="VBZ133" s="1238"/>
      <c r="VCQ133" s="1283"/>
      <c r="VCU133" s="1250"/>
      <c r="VCV133" s="1250"/>
      <c r="VCW133" s="1238"/>
      <c r="VCX133" s="1238"/>
      <c r="VCY133" s="1238"/>
      <c r="VDP133" s="1283"/>
      <c r="VDT133" s="1250"/>
      <c r="VDU133" s="1250"/>
      <c r="VDV133" s="1238"/>
      <c r="VDW133" s="1238"/>
      <c r="VDX133" s="1238"/>
      <c r="VEO133" s="1283"/>
      <c r="VES133" s="1250"/>
      <c r="VET133" s="1250"/>
      <c r="VEU133" s="1238"/>
      <c r="VEV133" s="1238"/>
      <c r="VEW133" s="1238"/>
      <c r="VFN133" s="1283"/>
      <c r="VFR133" s="1250"/>
      <c r="VFS133" s="1250"/>
      <c r="VFT133" s="1238"/>
      <c r="VFU133" s="1238"/>
      <c r="VFV133" s="1238"/>
      <c r="VGM133" s="1283"/>
      <c r="VGQ133" s="1250"/>
      <c r="VGR133" s="1250"/>
      <c r="VGS133" s="1238"/>
      <c r="VGT133" s="1238"/>
      <c r="VGU133" s="1238"/>
      <c r="VHL133" s="1283"/>
      <c r="VHP133" s="1250"/>
      <c r="VHQ133" s="1250"/>
      <c r="VHR133" s="1238"/>
      <c r="VHS133" s="1238"/>
      <c r="VHT133" s="1238"/>
      <c r="VIK133" s="1283"/>
      <c r="VIO133" s="1250"/>
      <c r="VIP133" s="1250"/>
      <c r="VIQ133" s="1238"/>
      <c r="VIR133" s="1238"/>
      <c r="VIS133" s="1238"/>
      <c r="VJJ133" s="1283"/>
      <c r="VJN133" s="1250"/>
      <c r="VJO133" s="1250"/>
      <c r="VJP133" s="1238"/>
      <c r="VJQ133" s="1238"/>
      <c r="VJR133" s="1238"/>
      <c r="VKI133" s="1283"/>
      <c r="VKM133" s="1250"/>
      <c r="VKN133" s="1250"/>
      <c r="VKO133" s="1238"/>
      <c r="VKP133" s="1238"/>
      <c r="VKQ133" s="1238"/>
      <c r="VLH133" s="1283"/>
      <c r="VLL133" s="1250"/>
      <c r="VLM133" s="1250"/>
      <c r="VLN133" s="1238"/>
      <c r="VLO133" s="1238"/>
      <c r="VLP133" s="1238"/>
      <c r="VMG133" s="1283"/>
      <c r="VMK133" s="1250"/>
      <c r="VML133" s="1250"/>
      <c r="VMM133" s="1238"/>
      <c r="VMN133" s="1238"/>
      <c r="VMO133" s="1238"/>
      <c r="VNF133" s="1283"/>
      <c r="VNJ133" s="1250"/>
      <c r="VNK133" s="1250"/>
      <c r="VNL133" s="1238"/>
      <c r="VNM133" s="1238"/>
      <c r="VNN133" s="1238"/>
      <c r="VOE133" s="1283"/>
      <c r="VOI133" s="1250"/>
      <c r="VOJ133" s="1250"/>
      <c r="VOK133" s="1238"/>
      <c r="VOL133" s="1238"/>
      <c r="VOM133" s="1238"/>
      <c r="VPD133" s="1283"/>
      <c r="VPH133" s="1250"/>
      <c r="VPI133" s="1250"/>
      <c r="VPJ133" s="1238"/>
      <c r="VPK133" s="1238"/>
      <c r="VPL133" s="1238"/>
      <c r="VQC133" s="1283"/>
      <c r="VQG133" s="1250"/>
      <c r="VQH133" s="1250"/>
      <c r="VQI133" s="1238"/>
      <c r="VQJ133" s="1238"/>
      <c r="VQK133" s="1238"/>
      <c r="VRB133" s="1283"/>
      <c r="VRF133" s="1250"/>
      <c r="VRG133" s="1250"/>
      <c r="VRH133" s="1238"/>
      <c r="VRI133" s="1238"/>
      <c r="VRJ133" s="1238"/>
      <c r="VSA133" s="1283"/>
      <c r="VSE133" s="1250"/>
      <c r="VSF133" s="1250"/>
      <c r="VSG133" s="1238"/>
      <c r="VSH133" s="1238"/>
      <c r="VSI133" s="1238"/>
      <c r="VSZ133" s="1283"/>
      <c r="VTD133" s="1250"/>
      <c r="VTE133" s="1250"/>
      <c r="VTF133" s="1238"/>
      <c r="VTG133" s="1238"/>
      <c r="VTH133" s="1238"/>
      <c r="VTY133" s="1283"/>
      <c r="VUC133" s="1250"/>
      <c r="VUD133" s="1250"/>
      <c r="VUE133" s="1238"/>
      <c r="VUF133" s="1238"/>
      <c r="VUG133" s="1238"/>
      <c r="VUX133" s="1283"/>
      <c r="VVB133" s="1250"/>
      <c r="VVC133" s="1250"/>
      <c r="VVD133" s="1238"/>
      <c r="VVE133" s="1238"/>
      <c r="VVF133" s="1238"/>
      <c r="VVW133" s="1283"/>
      <c r="VWA133" s="1250"/>
      <c r="VWB133" s="1250"/>
      <c r="VWC133" s="1238"/>
      <c r="VWD133" s="1238"/>
      <c r="VWE133" s="1238"/>
      <c r="VWV133" s="1283"/>
      <c r="VWZ133" s="1250"/>
      <c r="VXA133" s="1250"/>
      <c r="VXB133" s="1238"/>
      <c r="VXC133" s="1238"/>
      <c r="VXD133" s="1238"/>
      <c r="VXU133" s="1283"/>
      <c r="VXY133" s="1250"/>
      <c r="VXZ133" s="1250"/>
      <c r="VYA133" s="1238"/>
      <c r="VYB133" s="1238"/>
      <c r="VYC133" s="1238"/>
      <c r="VYT133" s="1283"/>
      <c r="VYX133" s="1250"/>
      <c r="VYY133" s="1250"/>
      <c r="VYZ133" s="1238"/>
      <c r="VZA133" s="1238"/>
      <c r="VZB133" s="1238"/>
      <c r="VZS133" s="1283"/>
      <c r="VZW133" s="1250"/>
      <c r="VZX133" s="1250"/>
      <c r="VZY133" s="1238"/>
      <c r="VZZ133" s="1238"/>
      <c r="WAA133" s="1238"/>
      <c r="WAR133" s="1283"/>
      <c r="WAV133" s="1250"/>
      <c r="WAW133" s="1250"/>
      <c r="WAX133" s="1238"/>
      <c r="WAY133" s="1238"/>
      <c r="WAZ133" s="1238"/>
      <c r="WBQ133" s="1283"/>
      <c r="WBU133" s="1250"/>
      <c r="WBV133" s="1250"/>
      <c r="WBW133" s="1238"/>
      <c r="WBX133" s="1238"/>
      <c r="WBY133" s="1238"/>
      <c r="WCP133" s="1283"/>
      <c r="WCT133" s="1250"/>
      <c r="WCU133" s="1250"/>
      <c r="WCV133" s="1238"/>
      <c r="WCW133" s="1238"/>
      <c r="WCX133" s="1238"/>
      <c r="WDO133" s="1283"/>
      <c r="WDS133" s="1250"/>
      <c r="WDT133" s="1250"/>
      <c r="WDU133" s="1238"/>
      <c r="WDV133" s="1238"/>
      <c r="WDW133" s="1238"/>
      <c r="WEN133" s="1283"/>
      <c r="WER133" s="1250"/>
      <c r="WES133" s="1250"/>
      <c r="WET133" s="1238"/>
      <c r="WEU133" s="1238"/>
      <c r="WEV133" s="1238"/>
      <c r="WFM133" s="1283"/>
      <c r="WFQ133" s="1250"/>
      <c r="WFR133" s="1250"/>
      <c r="WFS133" s="1238"/>
      <c r="WFT133" s="1238"/>
      <c r="WFU133" s="1238"/>
      <c r="WGL133" s="1283"/>
      <c r="WGP133" s="1250"/>
      <c r="WGQ133" s="1250"/>
      <c r="WGR133" s="1238"/>
      <c r="WGS133" s="1238"/>
      <c r="WGT133" s="1238"/>
      <c r="WHK133" s="1283"/>
      <c r="WHO133" s="1250"/>
      <c r="WHP133" s="1250"/>
      <c r="WHQ133" s="1238"/>
      <c r="WHR133" s="1238"/>
      <c r="WHS133" s="1238"/>
      <c r="WIJ133" s="1283"/>
      <c r="WIN133" s="1250"/>
      <c r="WIO133" s="1250"/>
      <c r="WIP133" s="1238"/>
      <c r="WIQ133" s="1238"/>
      <c r="WIR133" s="1238"/>
      <c r="WJI133" s="1283"/>
      <c r="WJM133" s="1250"/>
      <c r="WJN133" s="1250"/>
      <c r="WJO133" s="1238"/>
      <c r="WJP133" s="1238"/>
      <c r="WJQ133" s="1238"/>
      <c r="WKH133" s="1283"/>
      <c r="WKL133" s="1250"/>
      <c r="WKM133" s="1250"/>
      <c r="WKN133" s="1238"/>
      <c r="WKO133" s="1238"/>
      <c r="WKP133" s="1238"/>
      <c r="WLG133" s="1283"/>
      <c r="WLK133" s="1250"/>
      <c r="WLL133" s="1250"/>
      <c r="WLM133" s="1238"/>
      <c r="WLN133" s="1238"/>
      <c r="WLO133" s="1238"/>
      <c r="WMF133" s="1283"/>
      <c r="WMJ133" s="1250"/>
      <c r="WMK133" s="1250"/>
      <c r="WML133" s="1238"/>
      <c r="WMM133" s="1238"/>
      <c r="WMN133" s="1238"/>
      <c r="WNE133" s="1283"/>
      <c r="WNI133" s="1250"/>
      <c r="WNJ133" s="1250"/>
      <c r="WNK133" s="1238"/>
      <c r="WNL133" s="1238"/>
      <c r="WNM133" s="1238"/>
      <c r="WOD133" s="1283"/>
      <c r="WOH133" s="1250"/>
      <c r="WOI133" s="1250"/>
      <c r="WOJ133" s="1238"/>
      <c r="WOK133" s="1238"/>
      <c r="WOL133" s="1238"/>
      <c r="WPC133" s="1283"/>
      <c r="WPG133" s="1250"/>
      <c r="WPH133" s="1250"/>
      <c r="WPI133" s="1238"/>
      <c r="WPJ133" s="1238"/>
      <c r="WPK133" s="1238"/>
      <c r="WQB133" s="1283"/>
      <c r="WQF133" s="1250"/>
      <c r="WQG133" s="1250"/>
      <c r="WQH133" s="1238"/>
      <c r="WQI133" s="1238"/>
      <c r="WQJ133" s="1238"/>
      <c r="WRA133" s="1283"/>
      <c r="WRE133" s="1250"/>
      <c r="WRF133" s="1250"/>
      <c r="WRG133" s="1238"/>
      <c r="WRH133" s="1238"/>
      <c r="WRI133" s="1238"/>
      <c r="WRZ133" s="1283"/>
      <c r="WSD133" s="1250"/>
      <c r="WSE133" s="1250"/>
      <c r="WSF133" s="1238"/>
      <c r="WSG133" s="1238"/>
      <c r="WSH133" s="1238"/>
      <c r="WSY133" s="1283"/>
      <c r="WTC133" s="1250"/>
      <c r="WTD133" s="1250"/>
      <c r="WTE133" s="1238"/>
      <c r="WTF133" s="1238"/>
      <c r="WTG133" s="1238"/>
      <c r="WTX133" s="1283"/>
      <c r="WUB133" s="1250"/>
      <c r="WUC133" s="1250"/>
      <c r="WUD133" s="1238"/>
      <c r="WUE133" s="1238"/>
      <c r="WUF133" s="1238"/>
      <c r="WUW133" s="1283"/>
      <c r="WVA133" s="1250"/>
      <c r="WVB133" s="1250"/>
      <c r="WVC133" s="1238"/>
      <c r="WVD133" s="1238"/>
      <c r="WVE133" s="1238"/>
      <c r="WVV133" s="1283"/>
      <c r="WVZ133" s="1250"/>
      <c r="WWA133" s="1250"/>
      <c r="WWB133" s="1238"/>
      <c r="WWC133" s="1238"/>
      <c r="WWD133" s="1238"/>
      <c r="WWU133" s="1283"/>
      <c r="WWY133" s="1250"/>
      <c r="WWZ133" s="1250"/>
      <c r="WXA133" s="1238"/>
      <c r="WXB133" s="1238"/>
      <c r="WXC133" s="1238"/>
      <c r="WXT133" s="1283"/>
      <c r="WXX133" s="1250"/>
      <c r="WXY133" s="1250"/>
      <c r="WXZ133" s="1238"/>
      <c r="WYA133" s="1238"/>
      <c r="WYB133" s="1238"/>
      <c r="WYS133" s="1283"/>
      <c r="WYW133" s="1250"/>
      <c r="WYX133" s="1250"/>
      <c r="WYY133" s="1238"/>
      <c r="WYZ133" s="1238"/>
      <c r="WZA133" s="1238"/>
      <c r="WZR133" s="1283"/>
      <c r="WZV133" s="1250"/>
      <c r="WZW133" s="1250"/>
      <c r="WZX133" s="1238"/>
      <c r="WZY133" s="1238"/>
      <c r="WZZ133" s="1238"/>
      <c r="XAQ133" s="1283"/>
      <c r="XAU133" s="1250"/>
      <c r="XAV133" s="1250"/>
      <c r="XAW133" s="1238"/>
      <c r="XAX133" s="1238"/>
      <c r="XAY133" s="1238"/>
      <c r="XBP133" s="1283"/>
      <c r="XBT133" s="1250"/>
      <c r="XBU133" s="1250"/>
      <c r="XBV133" s="1238"/>
      <c r="XBW133" s="1238"/>
      <c r="XBX133" s="1238"/>
      <c r="XCO133" s="1283"/>
      <c r="XCS133" s="1250"/>
      <c r="XCT133" s="1250"/>
      <c r="XCU133" s="1238"/>
      <c r="XCV133" s="1238"/>
      <c r="XCW133" s="1238"/>
      <c r="XDN133" s="1283"/>
      <c r="XDR133" s="1250"/>
      <c r="XDS133" s="1250"/>
      <c r="XDT133" s="1238"/>
      <c r="XDU133" s="1238"/>
      <c r="XDV133" s="1238"/>
      <c r="XEM133" s="1283"/>
      <c r="XEQ133" s="1250"/>
      <c r="XER133" s="1250"/>
      <c r="XES133" s="1238"/>
      <c r="XET133" s="1238"/>
      <c r="XEU133" s="1238"/>
    </row>
    <row r="134" spans="1:5117 5121:6142 6146:7167 7171:8192 8196:9200 9217:10225 10242:11250 11267:12275 12292:13300 13317:14325 14342:15350 15367:16375" ht="21.9" customHeight="1">
      <c r="B134" s="1246"/>
      <c r="C134" s="1247"/>
      <c r="D134" s="1171"/>
      <c r="E134" s="1248"/>
      <c r="F134" s="1232"/>
      <c r="G134" s="1173"/>
      <c r="H134" s="1173"/>
      <c r="I134" s="1173"/>
      <c r="J134" s="1173"/>
      <c r="K134" s="1173"/>
      <c r="L134" s="1173"/>
      <c r="M134" s="1173"/>
      <c r="N134" s="1173"/>
      <c r="O134" s="1173"/>
      <c r="P134" s="1173"/>
      <c r="Q134" s="1173"/>
      <c r="R134" s="1284"/>
      <c r="S134" s="1173"/>
      <c r="T134" s="1173"/>
      <c r="U134" s="1173"/>
      <c r="V134" s="1173"/>
      <c r="W134" s="1173"/>
      <c r="X134" s="1173"/>
      <c r="Y134" s="1264"/>
      <c r="Z134" s="1173"/>
      <c r="AA134" s="1237"/>
      <c r="AB134" s="1265"/>
      <c r="AC134" s="1238"/>
      <c r="AD134" s="1238"/>
      <c r="AE134" s="1238"/>
    </row>
    <row r="135" spans="1:5117 5121:6142 6146:7167 7171:8192 8196:9200 9217:10225 10242:11250 11267:12275 12292:13300 13317:14325 14342:15350 15367:16375" ht="21.9" customHeight="1">
      <c r="B135" s="1246"/>
      <c r="C135" s="1247"/>
      <c r="D135" s="1171"/>
      <c r="E135" s="1248"/>
      <c r="F135" s="1232"/>
      <c r="G135" s="1173"/>
      <c r="H135" s="1173"/>
      <c r="I135" s="1173"/>
      <c r="J135" s="1173"/>
      <c r="K135" s="1173"/>
      <c r="L135" s="1173"/>
      <c r="M135" s="1173"/>
      <c r="N135" s="1173"/>
      <c r="O135" s="1173"/>
      <c r="P135" s="1173"/>
      <c r="Q135" s="1173"/>
      <c r="R135" s="1284"/>
      <c r="S135" s="1173"/>
      <c r="T135" s="1173"/>
      <c r="U135" s="1173"/>
      <c r="V135" s="1173"/>
      <c r="W135" s="1173"/>
      <c r="X135" s="1173"/>
      <c r="Y135" s="1264"/>
      <c r="Z135" s="1173"/>
      <c r="AA135" s="1237"/>
      <c r="AB135" s="1265"/>
      <c r="AC135" s="1238"/>
      <c r="AD135" s="1238">
        <f t="shared" si="202"/>
        <v>0</v>
      </c>
      <c r="AE135" s="1238">
        <f t="shared" si="203"/>
        <v>0</v>
      </c>
    </row>
    <row r="136" spans="1:5117 5121:6142 6146:7167 7171:8192 8196:9200 9217:10225 10242:11250 11267:12275 12292:13300 13317:14325 14342:15350 15367:16375" ht="36" customHeight="1">
      <c r="B136" s="1246" t="s">
        <v>687</v>
      </c>
      <c r="C136" s="1247"/>
      <c r="D136" s="1171"/>
      <c r="E136" s="1248"/>
      <c r="F136" s="1232"/>
      <c r="G136" s="1173"/>
      <c r="H136" s="1173"/>
      <c r="I136" s="1173"/>
      <c r="J136" s="1173"/>
      <c r="K136" s="1173"/>
      <c r="L136" s="1173"/>
      <c r="M136" s="1173"/>
      <c r="N136" s="1173"/>
      <c r="O136" s="1173"/>
      <c r="P136" s="1173"/>
      <c r="Q136" s="1173"/>
      <c r="R136" s="1284"/>
      <c r="S136" s="1173"/>
      <c r="T136" s="1173"/>
      <c r="U136" s="1173"/>
      <c r="V136" s="1173"/>
      <c r="W136" s="1173"/>
      <c r="X136" s="1173"/>
      <c r="Y136" s="1264"/>
      <c r="Z136" s="1173"/>
      <c r="AA136" s="1237"/>
      <c r="AB136" s="1265"/>
      <c r="AC136" s="1238"/>
      <c r="AD136" s="1238">
        <f t="shared" si="202"/>
        <v>0</v>
      </c>
      <c r="AE136" s="1238">
        <f t="shared" si="203"/>
        <v>0</v>
      </c>
    </row>
    <row r="137" spans="1:5117 5121:6142 6146:7167 7171:8192 8196:9200 9217:10225 10242:11250 11267:12275 12292:13300 13317:14325 14342:15350 15367:16375" ht="25.2" customHeight="1">
      <c r="A137" s="1198">
        <v>24</v>
      </c>
      <c r="B137" s="1266" t="str">
        <f>+distribucion!C210</f>
        <v>Boche Mendez Olga Veronica</v>
      </c>
      <c r="C137" s="1229" t="str">
        <f>VLOOKUP(B137,distribucion!C$9:FL$331,2,0)</f>
        <v>Empacadora de Sobres</v>
      </c>
      <c r="D137" s="1171"/>
      <c r="E137" s="1231">
        <f>VLOOKUP(B137,distribucion!C102:I419,7,FALSE)</f>
        <v>15</v>
      </c>
      <c r="F137" s="1232"/>
      <c r="G137" s="1233">
        <f>ROUND((VLOOKUP(B137,distribucion!C$1:FL$331,103,0)),2)</f>
        <v>2001.14</v>
      </c>
      <c r="H137" s="1233">
        <f>ROUND((VLOOKUP(B137,distribucion!C$9:FK$331,104,0)),2)</f>
        <v>150</v>
      </c>
      <c r="I137" s="1233">
        <f t="shared" ref="I137:I145" si="235">G137+H137</f>
        <v>2151.1400000000003</v>
      </c>
      <c r="J137" s="1233">
        <f>VLOOKUP(B137,distribucion!C$9:FL$331,105,0)</f>
        <v>0</v>
      </c>
      <c r="K137" s="1233">
        <f>ROUND((VLOOKUP(B137,distribucion!C$9:FL$331,106,0)),2)</f>
        <v>0</v>
      </c>
      <c r="L137" s="1233">
        <f>VLOOKUP(B137,distribucion!C$9:FL$331,107,0)</f>
        <v>0</v>
      </c>
      <c r="M137" s="1233">
        <f>ROUND((VLOOKUP(B137,distribucion!C$9:FL$331,108,0)),2)</f>
        <v>0</v>
      </c>
      <c r="N137" s="1233">
        <v>0</v>
      </c>
      <c r="O137" s="1234">
        <f>ROUND((VLOOKUP(B137,distribucion!C$9:FL$331,36,0)),2)</f>
        <v>0</v>
      </c>
      <c r="P137" s="1233">
        <f t="shared" ref="P137:P145" si="236">SUM(I137:O137)-J137-L137</f>
        <v>2151.1400000000003</v>
      </c>
      <c r="Q137" s="1437">
        <f>ROUND(((G137+K137+M137+N137+O137)*3%),2)</f>
        <v>60.03</v>
      </c>
      <c r="R137" s="1236">
        <f>ROUND((VLOOKUP(B137,distribucion!C$9:FL$331,151,0)),2)</f>
        <v>5.75</v>
      </c>
      <c r="S137" s="1233">
        <f>ROUND((VLOOKUP(B137,distribucion!C$9:FL$331,152,0)),2)</f>
        <v>0</v>
      </c>
      <c r="T137" s="1233">
        <f>ROUND((VLOOKUP(B137,distribucion!C$9:FL$331,153,0)),2)</f>
        <v>0</v>
      </c>
      <c r="U137" s="1233">
        <f>ROUND((VLOOKUP(B137,distribucion!C72:FF404,159,0)),2)</f>
        <v>0</v>
      </c>
      <c r="V137" s="1233">
        <f>ROUND((VLOOKUP(B137,distribucion!C72:FF404,158,0)),2)</f>
        <v>81.25</v>
      </c>
      <c r="W137" s="1233">
        <f>ROUND((VLOOKUP(B137,distribucion!C72:FF404,154,0)),2)</f>
        <v>0</v>
      </c>
      <c r="X137" s="1233">
        <f>ROUND((VLOOKUP(B137,distribucion!C$9:FL$331,160,0)),2)</f>
        <v>0</v>
      </c>
      <c r="Y137" s="1237">
        <f t="shared" ref="Y137:Y145" si="237">SUM(Q137:X137)</f>
        <v>147.03</v>
      </c>
      <c r="Z137" s="1233">
        <f t="shared" ref="Z137:Z145" si="238">P137-Y137</f>
        <v>2004.1100000000004</v>
      </c>
      <c r="AA137" s="1237">
        <f t="shared" ref="AA137:AA145" si="239">+Z137</f>
        <v>2004.1100000000004</v>
      </c>
      <c r="AB137" s="1228">
        <v>0</v>
      </c>
      <c r="AC137" s="1238"/>
      <c r="AD137" s="1238">
        <f t="shared" si="202"/>
        <v>0</v>
      </c>
      <c r="AE137" s="1238">
        <f t="shared" si="203"/>
        <v>0</v>
      </c>
    </row>
    <row r="138" spans="1:5117 5121:6142 6146:7167 7171:8192 8196:9200 9217:10225 10242:11250 11267:12275 12292:13300 13317:14325 14342:15350 15367:16375" ht="25.2" customHeight="1">
      <c r="A138" s="1198">
        <f>+A137+1</f>
        <v>25</v>
      </c>
      <c r="B138" s="1266" t="str">
        <f>+distribucion!C211</f>
        <v>Turcios Castro Josue Alexander</v>
      </c>
      <c r="C138" s="1229" t="str">
        <f>VLOOKUP(B138,distribucion!C$9:FL$331,2,0)</f>
        <v>Supervisor</v>
      </c>
      <c r="D138" s="1171"/>
      <c r="E138" s="1231">
        <f>VLOOKUP(B138,distribucion!C103:I420,7,FALSE)</f>
        <v>15</v>
      </c>
      <c r="F138" s="1232"/>
      <c r="G138" s="1233">
        <f>ROUND((VLOOKUP(B138,distribucion!C$1:FL$331,103,0)),2)</f>
        <v>2250</v>
      </c>
      <c r="H138" s="1233">
        <f>ROUND((VLOOKUP(B138,distribucion!C$9:FK$331,104,0)),2)</f>
        <v>250</v>
      </c>
      <c r="I138" s="1233">
        <f t="shared" ref="I138" si="240">G138+H138</f>
        <v>2500</v>
      </c>
      <c r="J138" s="1233">
        <f>VLOOKUP(B138,distribucion!C$9:FL$331,105,0)</f>
        <v>0</v>
      </c>
      <c r="K138" s="1233">
        <f>ROUND((VLOOKUP(B138,distribucion!C$9:FL$331,106,0)),2)</f>
        <v>0</v>
      </c>
      <c r="L138" s="1233">
        <f>VLOOKUP(B138,distribucion!C$9:FL$331,107,0)</f>
        <v>0</v>
      </c>
      <c r="M138" s="1233">
        <f>ROUND((VLOOKUP(B138,distribucion!C$9:FL$331,108,0)),2)</f>
        <v>0</v>
      </c>
      <c r="N138" s="1233">
        <v>0</v>
      </c>
      <c r="O138" s="1234">
        <f>ROUND((VLOOKUP(B138,distribucion!C$9:FL$331,36,0)),2)</f>
        <v>0</v>
      </c>
      <c r="P138" s="1233">
        <f t="shared" ref="P138" si="241">SUM(I138:O138)-J138-L138</f>
        <v>2500</v>
      </c>
      <c r="Q138" s="1437">
        <f>ROUND(((G138+K138+M138+N138+O138)*4.83%),2)</f>
        <v>108.68</v>
      </c>
      <c r="R138" s="1236">
        <f>ROUND((VLOOKUP(B138,distribucion!C$9:FL$331,151,0)),2)</f>
        <v>0</v>
      </c>
      <c r="S138" s="1233">
        <f>ROUND((VLOOKUP(B138,distribucion!C$9:FL$331,152,0)),2)</f>
        <v>0</v>
      </c>
      <c r="T138" s="1233">
        <f>ROUND((VLOOKUP(B138,distribucion!C$9:FL$331,153,0)),2)</f>
        <v>0</v>
      </c>
      <c r="U138" s="1233">
        <f>ROUND((VLOOKUP(B138,distribucion!C73:FF405,159,0)),2)</f>
        <v>121.25</v>
      </c>
      <c r="V138" s="1233">
        <f>ROUND((VLOOKUP(B138,distribucion!C73:FF405,158,0)),2)</f>
        <v>0</v>
      </c>
      <c r="W138" s="1233">
        <f>ROUND((VLOOKUP(B138,distribucion!C73:FF405,154,0)),2)</f>
        <v>0</v>
      </c>
      <c r="X138" s="1233">
        <f>ROUND((VLOOKUP(B138,distribucion!C$9:FL$331,160,0)),2)</f>
        <v>0</v>
      </c>
      <c r="Y138" s="1237">
        <f t="shared" ref="Y138" si="242">SUM(Q138:X138)</f>
        <v>229.93</v>
      </c>
      <c r="Z138" s="1233">
        <f t="shared" ref="Z138" si="243">P138-Y138</f>
        <v>2270.0700000000002</v>
      </c>
      <c r="AA138" s="1237">
        <f t="shared" si="239"/>
        <v>2270.0700000000002</v>
      </c>
      <c r="AB138" s="1228">
        <v>0</v>
      </c>
      <c r="AC138" s="1238"/>
      <c r="AD138" s="1238">
        <f t="shared" ref="AD138" si="244">Z138-AA138-AB138</f>
        <v>0</v>
      </c>
      <c r="AE138" s="1238">
        <f t="shared" ref="AE138" si="245">((G138+H138+K138+M138+N138+O138)-SUM(Q138:X138))-Z138</f>
        <v>0</v>
      </c>
    </row>
    <row r="139" spans="1:5117 5121:6142 6146:7167 7171:8192 8196:9200 9217:10225 10242:11250 11267:12275 12292:13300 13317:14325 14342:15350 15367:16375" ht="25.2" customHeight="1">
      <c r="A139" s="1198">
        <f t="shared" ref="A139:A145" si="246">+A138+1</f>
        <v>26</v>
      </c>
      <c r="B139" s="1266" t="str">
        <f>+distribucion!C213</f>
        <v>Contreras Vasquez Oscar Jose</v>
      </c>
      <c r="C139" s="1229" t="str">
        <f>VLOOKUP(B139,distribucion!C$9:FL$331,2,0)</f>
        <v xml:space="preserve">Operario   </v>
      </c>
      <c r="D139" s="1171"/>
      <c r="E139" s="1231">
        <f>VLOOKUP(B139,distribucion!C103:I420,7,FALSE)</f>
        <v>15</v>
      </c>
      <c r="F139" s="1232"/>
      <c r="G139" s="1233">
        <f>ROUND((VLOOKUP(B139,distribucion!C$1:FL$331,103,0)),2)</f>
        <v>2001.14</v>
      </c>
      <c r="H139" s="1233">
        <f>ROUND((VLOOKUP(B139,distribucion!C$9:FK$331,104,0)),2)</f>
        <v>125</v>
      </c>
      <c r="I139" s="1233">
        <f t="shared" ref="I139" si="247">G139+H139</f>
        <v>2126.1400000000003</v>
      </c>
      <c r="J139" s="1233">
        <f>VLOOKUP(B139,distribucion!C$9:FL$331,105,0)</f>
        <v>0</v>
      </c>
      <c r="K139" s="1233">
        <f>ROUND((VLOOKUP(B139,distribucion!C$9:FL$331,106,0)),2)</f>
        <v>0</v>
      </c>
      <c r="L139" s="1233">
        <f>VLOOKUP(B139,distribucion!C$9:FL$331,107,0)</f>
        <v>0</v>
      </c>
      <c r="M139" s="1233">
        <f>ROUND((VLOOKUP(B139,distribucion!C$9:FL$331,108,0)),2)</f>
        <v>0</v>
      </c>
      <c r="N139" s="1233">
        <v>0</v>
      </c>
      <c r="O139" s="1234">
        <f>ROUND((VLOOKUP(B139,distribucion!C$9:FL$331,36,0)),2)</f>
        <v>0</v>
      </c>
      <c r="P139" s="1233">
        <f t="shared" ref="P139" si="248">SUM(I139:O139)-J139-L139</f>
        <v>2126.1400000000003</v>
      </c>
      <c r="Q139" s="1437">
        <f t="shared" ref="Q139:Q145" si="249">ROUND(((G139+K139+M139+N139+O139)*0.0483),2)</f>
        <v>96.66</v>
      </c>
      <c r="R139" s="1236">
        <f>ROUND((VLOOKUP(B139,distribucion!C$9:FL$331,151,0)),2)</f>
        <v>23.56</v>
      </c>
      <c r="S139" s="1233">
        <f>ROUND((VLOOKUP(B139,distribucion!C$9:FL$331,152,0)),2)</f>
        <v>0</v>
      </c>
      <c r="T139" s="1233">
        <f>ROUND((VLOOKUP(B139,distribucion!C$9:FL$331,153,0)),2)</f>
        <v>0</v>
      </c>
      <c r="U139" s="1233">
        <f>ROUND((VLOOKUP(B139,distribucion!C73:FF405,159,0)),2)</f>
        <v>0</v>
      </c>
      <c r="V139" s="1233">
        <f>ROUND((VLOOKUP(B139,distribucion!C73:FF405,158,0)),2)</f>
        <v>0</v>
      </c>
      <c r="W139" s="1233">
        <f>ROUND((VLOOKUP(B139,distribucion!C73:FF405,154,0)),2)</f>
        <v>107.75</v>
      </c>
      <c r="X139" s="1233">
        <f>ROUND((VLOOKUP(B139,distribucion!C$9:FL$331,160,0)),2)</f>
        <v>0</v>
      </c>
      <c r="Y139" s="1237">
        <f t="shared" ref="Y139" si="250">SUM(Q139:X139)</f>
        <v>227.97</v>
      </c>
      <c r="Z139" s="1233">
        <f t="shared" ref="Z139" si="251">P139-Y139</f>
        <v>1898.1700000000003</v>
      </c>
      <c r="AA139" s="1237">
        <f t="shared" si="239"/>
        <v>1898.1700000000003</v>
      </c>
      <c r="AB139" s="1228">
        <v>0</v>
      </c>
      <c r="AC139" s="1238"/>
      <c r="AD139" s="1238"/>
      <c r="AE139" s="1238"/>
    </row>
    <row r="140" spans="1:5117 5121:6142 6146:7167 7171:8192 8196:9200 9217:10225 10242:11250 11267:12275 12292:13300 13317:14325 14342:15350 15367:16375" ht="25.2" customHeight="1">
      <c r="A140" s="1198">
        <f t="shared" si="246"/>
        <v>27</v>
      </c>
      <c r="B140" s="1266" t="str">
        <f>+distribucion!C215</f>
        <v>Istupe Diaz Gerardo Joel</v>
      </c>
      <c r="C140" s="1229" t="str">
        <f>VLOOKUP(B140,distribucion!C$9:FL$331,2,0)</f>
        <v>Operario</v>
      </c>
      <c r="D140" s="1171"/>
      <c r="E140" s="1231">
        <f>VLOOKUP(B140,distribucion!C104:I421,7,FALSE)</f>
        <v>15</v>
      </c>
      <c r="F140" s="1232"/>
      <c r="G140" s="1233">
        <f>ROUND((VLOOKUP(B140,distribucion!C$1:FL$331,103,0)),2)</f>
        <v>2100</v>
      </c>
      <c r="H140" s="1233">
        <f>ROUND((VLOOKUP(B140,distribucion!C$9:FK$331,104,0)),2)</f>
        <v>150</v>
      </c>
      <c r="I140" s="1233">
        <f t="shared" ref="I140" si="252">G140+H140</f>
        <v>2250</v>
      </c>
      <c r="J140" s="1233">
        <f>VLOOKUP(B140,distribucion!C$9:FL$331,105,0)</f>
        <v>0</v>
      </c>
      <c r="K140" s="1233">
        <f>ROUND((VLOOKUP(B140,distribucion!C$9:FL$331,106,0)),2)</f>
        <v>0</v>
      </c>
      <c r="L140" s="1233">
        <f>VLOOKUP(B140,distribucion!C$9:FL$331,107,0)</f>
        <v>0</v>
      </c>
      <c r="M140" s="1233">
        <f>ROUND((VLOOKUP(B140,distribucion!C$9:FL$331,108,0)),2)</f>
        <v>0</v>
      </c>
      <c r="N140" s="1233">
        <v>0</v>
      </c>
      <c r="O140" s="1234">
        <f>ROUND((VLOOKUP(B140,distribucion!C$9:FL$331,36,0)),2)</f>
        <v>0</v>
      </c>
      <c r="P140" s="1233">
        <f t="shared" ref="P140" si="253">SUM(I140:O140)-J140-L140</f>
        <v>2250</v>
      </c>
      <c r="Q140" s="1437">
        <f t="shared" ref="Q140" si="254">ROUND(((G140+K140+M140+N140+O140)*0.0483),2)</f>
        <v>101.43</v>
      </c>
      <c r="R140" s="1236">
        <f>ROUND((VLOOKUP(B140,distribucion!C$9:FL$331,151,0)),2)</f>
        <v>36.020000000000003</v>
      </c>
      <c r="S140" s="1233">
        <f>ROUND((VLOOKUP(B140,distribucion!C$9:FL$331,152,0)),2)</f>
        <v>0</v>
      </c>
      <c r="T140" s="1233">
        <f>ROUND((VLOOKUP(B140,distribucion!C$9:FL$331,153,0)),2)</f>
        <v>0</v>
      </c>
      <c r="U140" s="1233">
        <f>ROUND((VLOOKUP(B140,distribucion!C74:FF406,159,0)),2)</f>
        <v>0</v>
      </c>
      <c r="V140" s="1233">
        <f>ROUND((VLOOKUP(B140,distribucion!C74:FF406,158,0)),2)</f>
        <v>0</v>
      </c>
      <c r="W140" s="1233">
        <f>ROUND((VLOOKUP(B140,distribucion!C74:FF406,154,0)),2)</f>
        <v>0</v>
      </c>
      <c r="X140" s="1233">
        <f>ROUND((VLOOKUP(B140,distribucion!C$9:FL$331,160,0)),2)</f>
        <v>0</v>
      </c>
      <c r="Y140" s="1237">
        <f t="shared" ref="Y140" si="255">SUM(Q140:X140)</f>
        <v>137.45000000000002</v>
      </c>
      <c r="Z140" s="1233">
        <f t="shared" ref="Z140" si="256">P140-Y140</f>
        <v>2112.5500000000002</v>
      </c>
      <c r="AA140" s="1237">
        <f t="shared" si="239"/>
        <v>2112.5500000000002</v>
      </c>
      <c r="AB140" s="1228">
        <v>0</v>
      </c>
      <c r="AC140" s="1238"/>
      <c r="AD140" s="1238"/>
      <c r="AE140" s="1238"/>
    </row>
    <row r="141" spans="1:5117 5121:6142 6146:7167 7171:8192 8196:9200 9217:10225 10242:11250 11267:12275 12292:13300 13317:14325 14342:15350 15367:16375" ht="25.2" customHeight="1">
      <c r="A141" s="1198">
        <f t="shared" si="246"/>
        <v>28</v>
      </c>
      <c r="B141" s="1266" t="str">
        <f>+distribucion!C214</f>
        <v>Calanche Jerez Ismael Adrian</v>
      </c>
      <c r="C141" s="1229" t="str">
        <f>VLOOKUP(B141,distribucion!C$9:FL$331,2,0)</f>
        <v xml:space="preserve">Operario   </v>
      </c>
      <c r="D141" s="1171"/>
      <c r="E141" s="1231">
        <f>VLOOKUP(B141,distribucion!C105:I422,7,FALSE)</f>
        <v>15</v>
      </c>
      <c r="F141" s="1232"/>
      <c r="G141" s="1233">
        <f>ROUND((VLOOKUP(B141,distribucion!C$1:FL$331,103,0)),2)</f>
        <v>2001.14</v>
      </c>
      <c r="H141" s="1233">
        <f>ROUND((VLOOKUP(B141,distribucion!C$9:FK$331,104,0)),2)</f>
        <v>125</v>
      </c>
      <c r="I141" s="1233">
        <f t="shared" ref="I141" si="257">G141+H141</f>
        <v>2126.1400000000003</v>
      </c>
      <c r="J141" s="1233">
        <f>VLOOKUP(B141,distribucion!C$9:FL$331,105,0)</f>
        <v>0</v>
      </c>
      <c r="K141" s="1233">
        <f>ROUND((VLOOKUP(B141,distribucion!C$9:FL$331,106,0)),2)</f>
        <v>0</v>
      </c>
      <c r="L141" s="1233">
        <f>VLOOKUP(B141,distribucion!C$9:FL$331,107,0)</f>
        <v>0</v>
      </c>
      <c r="M141" s="1233">
        <f>ROUND((VLOOKUP(B141,distribucion!C$9:FL$331,108,0)),2)</f>
        <v>0</v>
      </c>
      <c r="N141" s="1233">
        <v>0</v>
      </c>
      <c r="O141" s="1234">
        <f>ROUND((VLOOKUP(B141,distribucion!C$9:FL$331,36,0)),2)</f>
        <v>0</v>
      </c>
      <c r="P141" s="1233">
        <f t="shared" ref="P141" si="258">SUM(I141:O141)-J141-L141</f>
        <v>2126.1400000000003</v>
      </c>
      <c r="Q141" s="1437">
        <f t="shared" ref="Q141" si="259">ROUND(((G141+K141+M141+N141+O141)*0.0483),2)</f>
        <v>96.66</v>
      </c>
      <c r="R141" s="1236">
        <f>ROUND((VLOOKUP(B141,distribucion!C$9:FL$331,151,0)),2)</f>
        <v>0</v>
      </c>
      <c r="S141" s="1233">
        <f>ROUND((VLOOKUP(B141,distribucion!C$9:FL$331,152,0)),2)</f>
        <v>0</v>
      </c>
      <c r="T141" s="1233">
        <f>ROUND((VLOOKUP(B141,distribucion!C$9:FL$331,153,0)),2)</f>
        <v>0</v>
      </c>
      <c r="U141" s="1233">
        <f>ROUND((VLOOKUP(B141,distribucion!C75:FF407,159,0)),2)</f>
        <v>0</v>
      </c>
      <c r="V141" s="1233">
        <f>ROUND((VLOOKUP(B141,distribucion!C75:FF407,158,0)),2)</f>
        <v>0</v>
      </c>
      <c r="W141" s="1233">
        <f>ROUND((VLOOKUP(B141,distribucion!C75:FF407,154,0)),2)</f>
        <v>0</v>
      </c>
      <c r="X141" s="1233">
        <f>ROUND((VLOOKUP(B141,distribucion!C$9:FL$331,160,0)),2)</f>
        <v>0</v>
      </c>
      <c r="Y141" s="1237">
        <f t="shared" ref="Y141" si="260">SUM(Q141:X141)</f>
        <v>96.66</v>
      </c>
      <c r="Z141" s="1233">
        <f t="shared" ref="Z141" si="261">P141-Y141</f>
        <v>2029.4800000000002</v>
      </c>
      <c r="AA141" s="1237">
        <f t="shared" si="239"/>
        <v>2029.4800000000002</v>
      </c>
      <c r="AB141" s="1228">
        <v>0</v>
      </c>
      <c r="AC141" s="1238"/>
      <c r="AD141" s="1238"/>
      <c r="AE141" s="1238"/>
    </row>
    <row r="142" spans="1:5117 5121:6142 6146:7167 7171:8192 8196:9200 9217:10225 10242:11250 11267:12275 12292:13300 13317:14325 14342:15350 15367:16375" ht="25.2" customHeight="1">
      <c r="A142" s="1198">
        <f t="shared" si="246"/>
        <v>29</v>
      </c>
      <c r="B142" s="1266" t="str">
        <f>+distribucion!C216</f>
        <v>Velasquez Montufar Dilsy Arletty</v>
      </c>
      <c r="C142" s="1229" t="str">
        <f>VLOOKUP(B142,distribucion!C$9:FL$331,2,0)</f>
        <v xml:space="preserve">Empacadora </v>
      </c>
      <c r="D142" s="1171"/>
      <c r="E142" s="1231">
        <f>VLOOKUP(B142,distribucion!C104:I421,7,FALSE)</f>
        <v>15</v>
      </c>
      <c r="F142" s="1232"/>
      <c r="G142" s="1233">
        <f>ROUND((VLOOKUP(B142,distribucion!C$1:FL$331,103,0)),2)</f>
        <v>2001.14</v>
      </c>
      <c r="H142" s="1233">
        <f>ROUND((VLOOKUP(B142,distribucion!C$9:FK$331,104,0)),2)</f>
        <v>125</v>
      </c>
      <c r="I142" s="1233">
        <f t="shared" ref="I142" si="262">G142+H142</f>
        <v>2126.1400000000003</v>
      </c>
      <c r="J142" s="1233">
        <f>VLOOKUP(B142,distribucion!C$9:FL$331,105,0)</f>
        <v>0</v>
      </c>
      <c r="K142" s="1233">
        <f>ROUND((VLOOKUP(B142,distribucion!C$9:FL$331,106,0)),2)</f>
        <v>0</v>
      </c>
      <c r="L142" s="1233">
        <f>VLOOKUP(B142,distribucion!C$9:FL$331,107,0)</f>
        <v>0</v>
      </c>
      <c r="M142" s="1233">
        <f>ROUND((VLOOKUP(B142,distribucion!C$9:FL$331,108,0)),2)</f>
        <v>0</v>
      </c>
      <c r="N142" s="1233">
        <v>0</v>
      </c>
      <c r="O142" s="1234">
        <f>ROUND((VLOOKUP(B142,distribucion!C$9:FL$331,36,0)),2)</f>
        <v>0</v>
      </c>
      <c r="P142" s="1233">
        <f t="shared" ref="P142" si="263">SUM(I142:O142)-J142-L142</f>
        <v>2126.1400000000003</v>
      </c>
      <c r="Q142" s="1437">
        <f t="shared" si="249"/>
        <v>96.66</v>
      </c>
      <c r="R142" s="1236">
        <f>ROUND((VLOOKUP(B142,distribucion!C$9:FL$331,151,0)),2)</f>
        <v>17.03</v>
      </c>
      <c r="S142" s="1233">
        <f>ROUND((VLOOKUP(B142,distribucion!C$9:FL$331,152,0)),2)</f>
        <v>0</v>
      </c>
      <c r="T142" s="1233">
        <f>ROUND((VLOOKUP(B142,distribucion!C$9:FL$331,153,0)),2)</f>
        <v>0</v>
      </c>
      <c r="U142" s="1233">
        <f>ROUND((VLOOKUP(B142,distribucion!C74:FF406,159,0)),2)</f>
        <v>0</v>
      </c>
      <c r="V142" s="1233">
        <f>ROUND((VLOOKUP(B142,distribucion!C74:FF406,158,0)),2)</f>
        <v>0</v>
      </c>
      <c r="W142" s="1233">
        <f>ROUND((VLOOKUP(B142,distribucion!C74:FF406,154,0)),2)</f>
        <v>325</v>
      </c>
      <c r="X142" s="1233">
        <f>ROUND((VLOOKUP(B142,distribucion!C$9:FL$331,160,0)),2)</f>
        <v>0</v>
      </c>
      <c r="Y142" s="1237">
        <f t="shared" ref="Y142" si="264">SUM(Q142:X142)</f>
        <v>438.69</v>
      </c>
      <c r="Z142" s="1233">
        <f t="shared" ref="Z142" si="265">P142-Y142</f>
        <v>1687.4500000000003</v>
      </c>
      <c r="AA142" s="1237">
        <f t="shared" si="239"/>
        <v>1687.4500000000003</v>
      </c>
      <c r="AB142" s="1228">
        <v>0</v>
      </c>
      <c r="AC142" s="1238"/>
      <c r="AD142" s="1238"/>
      <c r="AE142" s="1238"/>
    </row>
    <row r="143" spans="1:5117 5121:6142 6146:7167 7171:8192 8196:9200 9217:10225 10242:11250 11267:12275 12292:13300 13317:14325 14342:15350 15367:16375" ht="28.2">
      <c r="A143" s="1198">
        <f t="shared" si="246"/>
        <v>30</v>
      </c>
      <c r="B143" s="1266" t="str">
        <f>+distribucion!C212</f>
        <v>Lopez Sumale Beverly Tamara</v>
      </c>
      <c r="C143" s="1229" t="str">
        <f>VLOOKUP(B143,distribucion!C$9:FL$331,2,0)</f>
        <v xml:space="preserve">Empacadora </v>
      </c>
      <c r="D143" s="1171"/>
      <c r="E143" s="1231">
        <f>VLOOKUP(B143,distribucion!C103:I420,7,FALSE)</f>
        <v>8</v>
      </c>
      <c r="F143" s="1232"/>
      <c r="G143" s="1233">
        <f>ROUND((VLOOKUP(B143,distribucion!C$1:FL$331,103,0)),2)</f>
        <v>1067.27</v>
      </c>
      <c r="H143" s="1233">
        <f>ROUND((VLOOKUP(B143,distribucion!C$9:FK$331,104,0)),2)</f>
        <v>66.67</v>
      </c>
      <c r="I143" s="1233">
        <f t="shared" si="235"/>
        <v>1133.94</v>
      </c>
      <c r="J143" s="1233">
        <f>VLOOKUP(B143,distribucion!C$9:FL$331,105,0)</f>
        <v>0</v>
      </c>
      <c r="K143" s="1233">
        <f>ROUND((VLOOKUP(B143,distribucion!C$9:FL$331,106,0)),2)</f>
        <v>0</v>
      </c>
      <c r="L143" s="1233">
        <f>VLOOKUP(B143,distribucion!C$9:FL$331,107,0)</f>
        <v>0</v>
      </c>
      <c r="M143" s="1233">
        <f>ROUND((VLOOKUP(B143,distribucion!C$9:FL$331,108,0)),2)</f>
        <v>0</v>
      </c>
      <c r="N143" s="1233">
        <v>0</v>
      </c>
      <c r="O143" s="1648">
        <f>ROUND((VLOOKUP(B143,distribucion!C$9:FL$331,36,0)),2)</f>
        <v>0</v>
      </c>
      <c r="P143" s="1233">
        <f t="shared" si="236"/>
        <v>1133.94</v>
      </c>
      <c r="Q143" s="1437">
        <f t="shared" si="249"/>
        <v>51.55</v>
      </c>
      <c r="R143" s="1236">
        <f>ROUND((VLOOKUP(B143,distribucion!C$9:FL$331,151,0)),2)</f>
        <v>0</v>
      </c>
      <c r="S143" s="1233">
        <f>ROUND((VLOOKUP(B143,distribucion!C$9:FL$331,152,0)),2)</f>
        <v>0</v>
      </c>
      <c r="T143" s="1233">
        <f>ROUND((VLOOKUP(B143,distribucion!C$9:FL$331,153,0)),2)</f>
        <v>0</v>
      </c>
      <c r="U143" s="1233">
        <f>ROUND((VLOOKUP(B143,distribucion!C72:FF405,159,0)),2)</f>
        <v>0</v>
      </c>
      <c r="V143" s="1233">
        <f>ROUND((VLOOKUP(B143,distribucion!C72:FF405,158,0)),2)</f>
        <v>0</v>
      </c>
      <c r="W143" s="1233">
        <f>ROUND((VLOOKUP(B143,distribucion!C72:FF405,154,0)),2)</f>
        <v>0</v>
      </c>
      <c r="X143" s="1233">
        <f>ROUND((VLOOKUP(B143,distribucion!C$9:FL$331,160,0)),2)</f>
        <v>0</v>
      </c>
      <c r="Y143" s="1237">
        <f t="shared" si="237"/>
        <v>51.55</v>
      </c>
      <c r="Z143" s="1233">
        <f t="shared" si="238"/>
        <v>1082.3900000000001</v>
      </c>
      <c r="AA143" s="1237">
        <f t="shared" si="239"/>
        <v>1082.3900000000001</v>
      </c>
      <c r="AB143" s="1228">
        <v>0</v>
      </c>
      <c r="AC143" s="1238"/>
      <c r="AD143" s="1238">
        <f t="shared" si="202"/>
        <v>0</v>
      </c>
      <c r="AE143" s="1238">
        <f t="shared" si="203"/>
        <v>0</v>
      </c>
    </row>
    <row r="144" spans="1:5117 5121:6142 6146:7167 7171:8192 8196:9200 9217:10225 10242:11250 11267:12275 12292:13300 13317:14325 14342:15350 15367:16375" ht="25.2" customHeight="1">
      <c r="A144" s="1198">
        <f t="shared" si="246"/>
        <v>31</v>
      </c>
      <c r="B144" s="1266" t="str">
        <f>+distribucion!C217</f>
        <v>Vasquez Bamaca Walter Leonidas</v>
      </c>
      <c r="C144" s="1229" t="str">
        <f>VLOOKUP(B144,distribucion!C$9:FL$331,2,0)</f>
        <v>Operario  Sobres</v>
      </c>
      <c r="D144" s="1171"/>
      <c r="E144" s="1231">
        <f>VLOOKUP(B144,distribucion!C104:I421,7,FALSE)</f>
        <v>15</v>
      </c>
      <c r="F144" s="1232"/>
      <c r="G144" s="1233">
        <f>ROUND((VLOOKUP(B144,distribucion!C$1:FL$331,103,0)),2)</f>
        <v>2100</v>
      </c>
      <c r="H144" s="1233">
        <f>+distribucion!DB217</f>
        <v>150</v>
      </c>
      <c r="I144" s="1233">
        <f t="shared" si="235"/>
        <v>2250</v>
      </c>
      <c r="J144" s="1233">
        <f>VLOOKUP(B144,distribucion!C$9:FL$331,105,0)</f>
        <v>0</v>
      </c>
      <c r="K144" s="1233">
        <f>ROUND((VLOOKUP(B144,distribucion!C$9:FL$331,106,0)),2)</f>
        <v>0</v>
      </c>
      <c r="L144" s="1233">
        <f>VLOOKUP(B144,distribucion!C$9:FL$331,107,0)</f>
        <v>0</v>
      </c>
      <c r="M144" s="1233">
        <f>ROUND((VLOOKUP(B144,distribucion!C$9:FL$331,108,0)),2)</f>
        <v>0</v>
      </c>
      <c r="N144" s="1233">
        <v>0</v>
      </c>
      <c r="O144" s="1648">
        <f>ROUND((VLOOKUP(B144,distribucion!C$9:FL$331,36,0)),2)</f>
        <v>0</v>
      </c>
      <c r="P144" s="1233">
        <f t="shared" si="236"/>
        <v>2250</v>
      </c>
      <c r="Q144" s="1437">
        <f t="shared" si="249"/>
        <v>101.43</v>
      </c>
      <c r="R144" s="1236">
        <f>ROUND((VLOOKUP(B144,distribucion!C$9:FL$331,151,0)),2)</f>
        <v>33.9</v>
      </c>
      <c r="S144" s="1233">
        <f>ROUND((VLOOKUP(B144,distribucion!C$9:FL$331,152,0)),2)</f>
        <v>560.52</v>
      </c>
      <c r="T144" s="1233">
        <f>ROUND((VLOOKUP(B144,distribucion!C$9:FL$331,153,0)),2)</f>
        <v>0</v>
      </c>
      <c r="U144" s="1233">
        <f>ROUND((VLOOKUP(B144,distribucion!C74:FF406,159,0)),2)</f>
        <v>0</v>
      </c>
      <c r="V144" s="1233">
        <f>ROUND((VLOOKUP(B144,distribucion!C74:FF406,158,0)),2)</f>
        <v>0</v>
      </c>
      <c r="W144" s="1236">
        <f>ROUND((VLOOKUP(B144,distribucion!C74:FF406,154,0)),2)</f>
        <v>0</v>
      </c>
      <c r="X144" s="1233">
        <f>ROUND((VLOOKUP(B144,distribucion!C$9:FL$331,160,0)),2)</f>
        <v>0</v>
      </c>
      <c r="Y144" s="1237">
        <f t="shared" si="237"/>
        <v>695.85</v>
      </c>
      <c r="Z144" s="1233">
        <f t="shared" si="238"/>
        <v>1554.15</v>
      </c>
      <c r="AA144" s="1237">
        <f t="shared" si="239"/>
        <v>1554.15</v>
      </c>
      <c r="AB144" s="1228">
        <v>0</v>
      </c>
      <c r="AC144" s="1238"/>
      <c r="AD144" s="1238">
        <f t="shared" si="202"/>
        <v>0</v>
      </c>
      <c r="AE144" s="1238">
        <f t="shared" si="203"/>
        <v>0</v>
      </c>
    </row>
    <row r="145" spans="1:31" ht="25.2" customHeight="1">
      <c r="A145" s="1198">
        <f t="shared" si="246"/>
        <v>32</v>
      </c>
      <c r="B145" s="1266" t="str">
        <f>+distribucion!C218</f>
        <v>Tot Paau David Antonio</v>
      </c>
      <c r="C145" s="1229" t="str">
        <f>VLOOKUP(B145,distribucion!C$9:FL$331,2,0)</f>
        <v>Operario  Sobres</v>
      </c>
      <c r="D145" s="1171"/>
      <c r="E145" s="1231">
        <f>VLOOKUP(B145,distribucion!C106:I423,7,FALSE)</f>
        <v>15</v>
      </c>
      <c r="F145" s="1232"/>
      <c r="G145" s="1233">
        <f>ROUND((VLOOKUP(B145,distribucion!C$1:FL$331,103,0)),2)</f>
        <v>2100</v>
      </c>
      <c r="H145" s="1233">
        <f>+distribucion!DB218</f>
        <v>150</v>
      </c>
      <c r="I145" s="1233">
        <f t="shared" si="235"/>
        <v>2250</v>
      </c>
      <c r="J145" s="1233">
        <f>VLOOKUP(B145,distribucion!C$9:FL$331,105,0)</f>
        <v>0</v>
      </c>
      <c r="K145" s="1233">
        <f>ROUND((VLOOKUP(B145,distribucion!C$9:FL$331,106,0)),2)</f>
        <v>0</v>
      </c>
      <c r="L145" s="1233">
        <f>VLOOKUP(B145,distribucion!C$9:FL$331,107,0)</f>
        <v>0</v>
      </c>
      <c r="M145" s="1233">
        <f>ROUND((VLOOKUP(B145,distribucion!C$9:FL$331,108,0)),2)</f>
        <v>0</v>
      </c>
      <c r="N145" s="1233">
        <v>0</v>
      </c>
      <c r="O145" s="1648">
        <f>ROUND((VLOOKUP(B145,distribucion!C$9:FL$331,36,0)),2)</f>
        <v>0</v>
      </c>
      <c r="P145" s="1233">
        <f t="shared" si="236"/>
        <v>2250</v>
      </c>
      <c r="Q145" s="1437">
        <f t="shared" si="249"/>
        <v>101.43</v>
      </c>
      <c r="R145" s="1236">
        <f>ROUND((VLOOKUP(B145,distribucion!C$9:FL$331,151,0)),2)</f>
        <v>49.63</v>
      </c>
      <c r="S145" s="1233">
        <f>ROUND((VLOOKUP(B145,distribucion!C$9:FL$331,152,0)),2)</f>
        <v>784.37</v>
      </c>
      <c r="T145" s="1233">
        <f>ROUND((VLOOKUP(B145,distribucion!C$9:FL$331,153,0)),2)</f>
        <v>0</v>
      </c>
      <c r="U145" s="1233">
        <f>ROUND((VLOOKUP(B145,distribucion!C74:FF408,159,0)),2)</f>
        <v>0</v>
      </c>
      <c r="V145" s="1233">
        <f>ROUND((VLOOKUP(B145,distribucion!C74:FF408,158,0)),2)</f>
        <v>0</v>
      </c>
      <c r="W145" s="1236">
        <f>ROUND((VLOOKUP(B145,distribucion!C74:FF408,154,0)),2)</f>
        <v>0</v>
      </c>
      <c r="X145" s="1233">
        <f>ROUND((VLOOKUP(B145,distribucion!C$9:FL$331,160,0)),2)</f>
        <v>0</v>
      </c>
      <c r="Y145" s="1237">
        <f t="shared" si="237"/>
        <v>935.43000000000006</v>
      </c>
      <c r="Z145" s="1233">
        <f t="shared" si="238"/>
        <v>1314.57</v>
      </c>
      <c r="AA145" s="1237">
        <f t="shared" si="239"/>
        <v>1314.57</v>
      </c>
      <c r="AB145" s="1228">
        <v>0</v>
      </c>
      <c r="AC145" s="1238"/>
      <c r="AD145" s="1238">
        <f t="shared" si="202"/>
        <v>0</v>
      </c>
      <c r="AE145" s="1238">
        <f t="shared" si="203"/>
        <v>0</v>
      </c>
    </row>
    <row r="146" spans="1:31" ht="25.2" customHeight="1">
      <c r="B146" s="1246"/>
      <c r="C146" s="1247"/>
      <c r="D146" s="1171"/>
      <c r="E146" s="1248"/>
      <c r="F146" s="1232"/>
      <c r="G146" s="1249">
        <f t="shared" ref="G146:AB146" si="266">SUM(G137:G145)</f>
        <v>17621.830000000002</v>
      </c>
      <c r="H146" s="1249">
        <f t="shared" si="266"/>
        <v>1291.67</v>
      </c>
      <c r="I146" s="1249">
        <f t="shared" si="266"/>
        <v>18913.5</v>
      </c>
      <c r="J146" s="1249">
        <f t="shared" si="266"/>
        <v>0</v>
      </c>
      <c r="K146" s="1249">
        <f t="shared" si="266"/>
        <v>0</v>
      </c>
      <c r="L146" s="1249">
        <f t="shared" si="266"/>
        <v>0</v>
      </c>
      <c r="M146" s="1249">
        <f t="shared" si="266"/>
        <v>0</v>
      </c>
      <c r="N146" s="1249">
        <f t="shared" si="266"/>
        <v>0</v>
      </c>
      <c r="O146" s="1249">
        <f t="shared" si="266"/>
        <v>0</v>
      </c>
      <c r="P146" s="1249">
        <f t="shared" si="266"/>
        <v>18913.5</v>
      </c>
      <c r="Q146" s="1249">
        <f t="shared" si="266"/>
        <v>814.53</v>
      </c>
      <c r="R146" s="1283">
        <f t="shared" si="266"/>
        <v>165.89</v>
      </c>
      <c r="S146" s="1249">
        <f t="shared" si="266"/>
        <v>1344.8899999999999</v>
      </c>
      <c r="T146" s="1249">
        <f t="shared" si="266"/>
        <v>0</v>
      </c>
      <c r="U146" s="1249">
        <f t="shared" si="266"/>
        <v>121.25</v>
      </c>
      <c r="V146" s="1249">
        <f t="shared" si="266"/>
        <v>81.25</v>
      </c>
      <c r="W146" s="1283">
        <f t="shared" si="266"/>
        <v>432.75</v>
      </c>
      <c r="X146" s="1249">
        <f t="shared" si="266"/>
        <v>0</v>
      </c>
      <c r="Y146" s="1249">
        <f t="shared" si="266"/>
        <v>2960.5600000000004</v>
      </c>
      <c r="Z146" s="1249">
        <f t="shared" si="266"/>
        <v>15952.94</v>
      </c>
      <c r="AA146" s="1250">
        <f t="shared" si="266"/>
        <v>15952.94</v>
      </c>
      <c r="AB146" s="1250">
        <f t="shared" si="266"/>
        <v>0</v>
      </c>
      <c r="AC146" s="1238"/>
      <c r="AD146" s="1238">
        <f t="shared" si="202"/>
        <v>0</v>
      </c>
      <c r="AE146" s="1238">
        <f t="shared" si="203"/>
        <v>0</v>
      </c>
    </row>
    <row r="147" spans="1:31" ht="25.2" customHeight="1">
      <c r="B147" s="1246"/>
      <c r="C147" s="1247"/>
      <c r="D147" s="1171"/>
      <c r="E147" s="1248"/>
      <c r="F147" s="1232"/>
      <c r="G147" s="1173"/>
      <c r="H147" s="1173"/>
      <c r="I147" s="1173"/>
      <c r="J147" s="1173"/>
      <c r="K147" s="1173"/>
      <c r="L147" s="1173"/>
      <c r="M147" s="1173"/>
      <c r="N147" s="1173"/>
      <c r="O147" s="1173"/>
      <c r="P147" s="1173"/>
      <c r="Q147" s="1173"/>
      <c r="R147" s="1284"/>
      <c r="S147" s="1173"/>
      <c r="T147" s="1173"/>
      <c r="U147" s="1173"/>
      <c r="V147" s="1173"/>
      <c r="W147" s="1284"/>
      <c r="X147" s="1173"/>
      <c r="Y147" s="1264"/>
      <c r="Z147" s="1173"/>
      <c r="AA147" s="1237"/>
      <c r="AB147" s="1265"/>
      <c r="AC147" s="1238"/>
      <c r="AD147" s="1238">
        <f t="shared" si="202"/>
        <v>0</v>
      </c>
      <c r="AE147" s="1238">
        <f t="shared" si="203"/>
        <v>0</v>
      </c>
    </row>
    <row r="148" spans="1:31" ht="25.2" customHeight="1">
      <c r="B148" s="1246" t="s">
        <v>688</v>
      </c>
      <c r="C148" s="1247"/>
      <c r="D148" s="1171"/>
      <c r="E148" s="1248"/>
      <c r="F148" s="1232"/>
      <c r="G148" s="1173"/>
      <c r="H148" s="1173"/>
      <c r="I148" s="1173"/>
      <c r="J148" s="1173"/>
      <c r="K148" s="1173"/>
      <c r="L148" s="1173"/>
      <c r="M148" s="1173"/>
      <c r="N148" s="1173"/>
      <c r="O148" s="1173"/>
      <c r="P148" s="1173"/>
      <c r="Q148" s="1173"/>
      <c r="R148" s="1284"/>
      <c r="S148" s="1173"/>
      <c r="T148" s="1173"/>
      <c r="U148" s="1173"/>
      <c r="V148" s="1173"/>
      <c r="W148" s="1284"/>
      <c r="X148" s="1173"/>
      <c r="Y148" s="1264"/>
      <c r="Z148" s="1173"/>
      <c r="AA148" s="1237"/>
      <c r="AB148" s="1265"/>
      <c r="AC148" s="1238"/>
      <c r="AD148" s="1238">
        <f t="shared" si="202"/>
        <v>0</v>
      </c>
      <c r="AE148" s="1238">
        <f t="shared" si="203"/>
        <v>0</v>
      </c>
    </row>
    <row r="149" spans="1:31" ht="25.2" customHeight="1">
      <c r="A149" s="1198">
        <v>33</v>
      </c>
      <c r="B149" s="1410" t="str">
        <f>+distribucion!C224</f>
        <v>Boror López Mayra Guadalupe</v>
      </c>
      <c r="C149" s="1229" t="str">
        <f>VLOOKUP(B149,distribucion!C$9:FL$331,2,0)</f>
        <v>Empacadora</v>
      </c>
      <c r="D149" s="1171"/>
      <c r="E149" s="1231">
        <f>VLOOKUP(B149,distribucion!C111:I428,7,FALSE)</f>
        <v>0</v>
      </c>
      <c r="F149" s="1232"/>
      <c r="G149" s="1233">
        <f>ROUND((VLOOKUP(B149,distribucion!C224:DN231,112,0)),2)</f>
        <v>0</v>
      </c>
      <c r="H149" s="1233">
        <f>ROUND((VLOOKUP(B149,distribucion!C221:DQ229,113,0)),2)</f>
        <v>0</v>
      </c>
      <c r="I149" s="1233">
        <f t="shared" ref="I149:I157" si="267">G149+H149</f>
        <v>0</v>
      </c>
      <c r="J149" s="1233">
        <f>VLOOKUP(B149,distribucion!C224:DS231,114,FALSE)</f>
        <v>0</v>
      </c>
      <c r="K149" s="1233">
        <f>ROUND((VLOOKUP(B149,distribucion!C224:DR231,115,0)),2)</f>
        <v>0</v>
      </c>
      <c r="L149" s="1233">
        <f>VLOOKUP(B149,distribucion!C224:DR231,116,FALSE)</f>
        <v>0</v>
      </c>
      <c r="M149" s="1233">
        <f>ROUND((VLOOKUP(B149,distribucion!C224:DR231,117,0)),2)</f>
        <v>0</v>
      </c>
      <c r="N149" s="1233">
        <v>0</v>
      </c>
      <c r="O149" s="1234">
        <f>ROUND((VLOOKUP(B149,distribucion!C224:AQ231,37,0)),2)</f>
        <v>0</v>
      </c>
      <c r="P149" s="1233">
        <f t="shared" ref="P149:P157" si="268">SUM(I149:O149)-J149-L149</f>
        <v>0</v>
      </c>
      <c r="Q149" s="1437">
        <f t="shared" ref="Q149:Q157" si="269">ROUND(((G149+K149+M149+N149+O149)*0.0483),2)</f>
        <v>0</v>
      </c>
      <c r="R149" s="1236">
        <f>ROUND((VLOOKUP(B149,distribucion!C$9:FL$331,151,0)),2)</f>
        <v>0</v>
      </c>
      <c r="S149" s="1233">
        <f>ROUND((VLOOKUP(B149,distribucion!C$9:FL$331,152,0)),2)</f>
        <v>0</v>
      </c>
      <c r="T149" s="1233">
        <f>ROUND((VLOOKUP(B149,distribucion!C$9:FL$331,153,0)),2)</f>
        <v>0</v>
      </c>
      <c r="U149" s="1233">
        <f>ROUND((VLOOKUP(B149,distribucion!C79:FF413,159,0)),2)</f>
        <v>0</v>
      </c>
      <c r="V149" s="1233">
        <f>ROUND((VLOOKUP(B149,distribucion!C79:FF413,158,0)),2)</f>
        <v>0</v>
      </c>
      <c r="W149" s="1236">
        <f>ROUND((VLOOKUP(B149,distribucion!C79:FF413,154,0)),2)</f>
        <v>0</v>
      </c>
      <c r="X149" s="1233">
        <f>ROUND((VLOOKUP(B149,distribucion!C$9:FL$331,160,0)),2)</f>
        <v>0</v>
      </c>
      <c r="Y149" s="1237">
        <f t="shared" ref="Y149:Y157" si="270">SUM(Q149:X149)</f>
        <v>0</v>
      </c>
      <c r="Z149" s="1233">
        <f t="shared" ref="Z149:Z157" si="271">P149-Y149</f>
        <v>0</v>
      </c>
      <c r="AA149" s="1237">
        <f t="shared" ref="AA149:AA157" si="272">+Z149</f>
        <v>0</v>
      </c>
      <c r="AB149" s="1228">
        <v>0</v>
      </c>
      <c r="AC149" s="1238"/>
      <c r="AD149" s="1238">
        <f t="shared" si="202"/>
        <v>0</v>
      </c>
      <c r="AE149" s="1238">
        <f t="shared" si="203"/>
        <v>0</v>
      </c>
    </row>
    <row r="150" spans="1:31" ht="25.2" customHeight="1">
      <c r="A150" s="1198">
        <f>+A149+1</f>
        <v>34</v>
      </c>
      <c r="B150" s="1410" t="str">
        <f>+distribucion!C223</f>
        <v>Oxlaj Dardon Jhosep Daniel</v>
      </c>
      <c r="C150" s="1229" t="str">
        <f>VLOOKUP(B150,distribucion!C$9:FL$331,2,0)</f>
        <v>Operario</v>
      </c>
      <c r="D150" s="1171"/>
      <c r="E150" s="1231">
        <f>VLOOKUP(B150,distribucion!C114:I431,7,FALSE)</f>
        <v>15</v>
      </c>
      <c r="F150" s="1232"/>
      <c r="G150" s="1233">
        <f>ROUND((VLOOKUP(B150,distribucion!C222:DN248,112,0)),2)</f>
        <v>2100</v>
      </c>
      <c r="H150" s="1233">
        <f>ROUND((VLOOKUP(B150,distribucion!C222:DQ230,113,0)),2)</f>
        <v>125</v>
      </c>
      <c r="I150" s="1233">
        <f t="shared" ref="I150" si="273">G150+H150</f>
        <v>2225</v>
      </c>
      <c r="J150" s="1233">
        <f>VLOOKUP(B150,distribucion!C222:DS248,114,FALSE)</f>
        <v>0</v>
      </c>
      <c r="K150" s="1233">
        <f>ROUND((VLOOKUP(B150,distribucion!C222:DR248,115,0)),2)</f>
        <v>0</v>
      </c>
      <c r="L150" s="1233">
        <f>VLOOKUP(B150,distribucion!C222:DR248,116,FALSE)</f>
        <v>0</v>
      </c>
      <c r="M150" s="1233">
        <f>ROUND((VLOOKUP(B150,distribucion!C222:DR248,117,0)),2)</f>
        <v>0</v>
      </c>
      <c r="N150" s="1233">
        <v>0</v>
      </c>
      <c r="O150" s="1234">
        <f>ROUND((VLOOKUP(B150,distribucion!C222:AQ248,37,0)),2)</f>
        <v>0</v>
      </c>
      <c r="P150" s="1233">
        <f t="shared" ref="P150" si="274">SUM(I150:O150)-J150-L150</f>
        <v>2225</v>
      </c>
      <c r="Q150" s="1437">
        <f t="shared" si="269"/>
        <v>101.43</v>
      </c>
      <c r="R150" s="1236">
        <f>ROUND((VLOOKUP(B150,distribucion!C$9:FL$331,151,0)),2)</f>
        <v>21.44</v>
      </c>
      <c r="S150" s="1233">
        <f>ROUND((VLOOKUP(B150,distribucion!C$9:FL$331,152,0)),2)</f>
        <v>0</v>
      </c>
      <c r="T150" s="1233">
        <f>ROUND((VLOOKUP(B150,distribucion!C$9:FL$331,153,0)),2)</f>
        <v>0</v>
      </c>
      <c r="U150" s="1233">
        <f>ROUND((VLOOKUP(B150,distribucion!C82:FF416,159,0)),2)</f>
        <v>0</v>
      </c>
      <c r="V150" s="1233">
        <f>ROUND((VLOOKUP(B150,distribucion!C82:FF416,158,0)),2)</f>
        <v>0</v>
      </c>
      <c r="W150" s="1236">
        <f>ROUND((VLOOKUP(B150,distribucion!C82:FF416,154,0)),2)</f>
        <v>327.5</v>
      </c>
      <c r="X150" s="1233">
        <f>ROUND((VLOOKUP(B150,distribucion!C$9:FL$331,160,0)),2)</f>
        <v>0</v>
      </c>
      <c r="Y150" s="1237">
        <f t="shared" ref="Y150" si="275">SUM(Q150:X150)</f>
        <v>450.37</v>
      </c>
      <c r="Z150" s="1233">
        <f t="shared" ref="Z150" si="276">P150-Y150</f>
        <v>1774.63</v>
      </c>
      <c r="AA150" s="1237">
        <f t="shared" si="272"/>
        <v>1774.63</v>
      </c>
      <c r="AB150" s="1228">
        <v>0</v>
      </c>
      <c r="AC150" s="1238"/>
      <c r="AD150" s="1238"/>
      <c r="AE150" s="1238"/>
    </row>
    <row r="151" spans="1:31" ht="25.2" customHeight="1">
      <c r="A151" s="1198">
        <f t="shared" ref="A151:A157" si="277">+A150+1</f>
        <v>35</v>
      </c>
      <c r="B151" s="1410" t="str">
        <f>+distribucion!C226</f>
        <v>Monroy Raxtun Mirna Ester</v>
      </c>
      <c r="C151" s="1229" t="str">
        <f>VLOOKUP(B151,distribucion!C$9:FL$331,2,0)</f>
        <v>Empacadora</v>
      </c>
      <c r="D151" s="1171"/>
      <c r="E151" s="1231">
        <f>VLOOKUP(B151,distribucion!C115:I432,7,FALSE)</f>
        <v>15</v>
      </c>
      <c r="F151" s="1232"/>
      <c r="G151" s="1233">
        <f>ROUND((VLOOKUP(B151,distribucion!C223:DN249,112,0)),2)</f>
        <v>2001.14</v>
      </c>
      <c r="H151" s="1233">
        <f>ROUND((VLOOKUP(B151,distribucion!C223:DQ231,113,0)),2)</f>
        <v>125</v>
      </c>
      <c r="I151" s="1233">
        <f t="shared" ref="I151" si="278">G151+H151</f>
        <v>2126.1400000000003</v>
      </c>
      <c r="J151" s="1233">
        <f>VLOOKUP(B151,distribucion!C223:DS249,114,FALSE)</f>
        <v>0</v>
      </c>
      <c r="K151" s="1233">
        <f>ROUND((VLOOKUP(B151,distribucion!C223:DR249,115,0)),2)</f>
        <v>0</v>
      </c>
      <c r="L151" s="1233">
        <f>VLOOKUP(B151,distribucion!C223:DR249,116,FALSE)</f>
        <v>0</v>
      </c>
      <c r="M151" s="1233">
        <f>ROUND((VLOOKUP(B151,distribucion!C223:DR249,117,0)),2)</f>
        <v>0</v>
      </c>
      <c r="N151" s="1233">
        <v>0</v>
      </c>
      <c r="O151" s="1234">
        <f>ROUND((VLOOKUP(B151,distribucion!C223:AQ249,37,0)),2)</f>
        <v>0</v>
      </c>
      <c r="P151" s="1233">
        <f t="shared" ref="P151" si="279">SUM(I151:O151)-J151-L151</f>
        <v>2126.1400000000003</v>
      </c>
      <c r="Q151" s="1437">
        <f t="shared" ref="Q151" si="280">ROUND(((G151+K151+M151+N151+O151)*0.0483),2)</f>
        <v>96.66</v>
      </c>
      <c r="R151" s="1236">
        <f>ROUND((VLOOKUP(B151,distribucion!C$9:FL$331,151,0)),2)</f>
        <v>0</v>
      </c>
      <c r="S151" s="1233">
        <f>ROUND((VLOOKUP(B151,distribucion!C$9:FL$331,152,0)),2)</f>
        <v>0</v>
      </c>
      <c r="T151" s="1233">
        <f>ROUND((VLOOKUP(B151,distribucion!C$9:FL$331,153,0)),2)</f>
        <v>0</v>
      </c>
      <c r="U151" s="1233">
        <f>ROUND((VLOOKUP(B151,distribucion!C83:FF417,159,0)),2)</f>
        <v>0</v>
      </c>
      <c r="V151" s="1233">
        <f>ROUND((VLOOKUP(B151,distribucion!C83:FF417,158,0)),2)</f>
        <v>0</v>
      </c>
      <c r="W151" s="1236">
        <f>ROUND((VLOOKUP(B151,distribucion!C83:FF417,154,0)),2)</f>
        <v>0</v>
      </c>
      <c r="X151" s="1233">
        <f>ROUND((VLOOKUP(B151,distribucion!C$9:FL$331,160,0)),2)</f>
        <v>0</v>
      </c>
      <c r="Y151" s="1237">
        <f t="shared" ref="Y151" si="281">SUM(Q151:X151)</f>
        <v>96.66</v>
      </c>
      <c r="Z151" s="1233">
        <f t="shared" ref="Z151" si="282">P151-Y151</f>
        <v>2029.4800000000002</v>
      </c>
      <c r="AA151" s="1237">
        <f t="shared" si="272"/>
        <v>2029.4800000000002</v>
      </c>
      <c r="AB151" s="1228">
        <v>0</v>
      </c>
      <c r="AC151" s="1238"/>
      <c r="AD151" s="1238"/>
      <c r="AE151" s="1238"/>
    </row>
    <row r="152" spans="1:31" ht="25.2" customHeight="1">
      <c r="A152" s="1198">
        <f t="shared" si="277"/>
        <v>36</v>
      </c>
      <c r="B152" s="1410" t="str">
        <f>+distribucion!C222</f>
        <v>Alinan Chamale Richar Stevens</v>
      </c>
      <c r="C152" s="1229" t="str">
        <f>VLOOKUP(B152,distribucion!C$9:FL$331,2,0)</f>
        <v>Operario</v>
      </c>
      <c r="D152" s="1171"/>
      <c r="E152" s="1231">
        <f>VLOOKUP(B152,distribucion!C114:I431,7,FALSE)</f>
        <v>15</v>
      </c>
      <c r="F152" s="1232"/>
      <c r="G152" s="1233">
        <f>ROUND((VLOOKUP(B152,distribucion!C222:DN248,112,0)),2)</f>
        <v>2001.14</v>
      </c>
      <c r="H152" s="1233">
        <f>+distribucion!DK222</f>
        <v>125.00000000000001</v>
      </c>
      <c r="I152" s="1233">
        <f t="shared" ref="I152" si="283">G152+H152</f>
        <v>2126.1400000000003</v>
      </c>
      <c r="J152" s="1233">
        <f>VLOOKUP(B152,distribucion!C222:DS248,114,FALSE)</f>
        <v>0</v>
      </c>
      <c r="K152" s="1233">
        <f>ROUND((VLOOKUP(B152,distribucion!C222:DR248,115,0)),2)</f>
        <v>0</v>
      </c>
      <c r="L152" s="1233">
        <f>VLOOKUP(B152,distribucion!C222:DR248,116,FALSE)</f>
        <v>0</v>
      </c>
      <c r="M152" s="1233">
        <f>ROUND((VLOOKUP(B152,distribucion!C222:DR248,117,0)),2)</f>
        <v>0</v>
      </c>
      <c r="N152" s="1233">
        <v>0</v>
      </c>
      <c r="O152" s="1234">
        <f>ROUND((VLOOKUP(B152,distribucion!C222:AQ248,37,0)),2)</f>
        <v>0</v>
      </c>
      <c r="P152" s="1233">
        <f t="shared" ref="P152" si="284">SUM(I152:O152)-J152-L152</f>
        <v>2126.1400000000003</v>
      </c>
      <c r="Q152" s="1437">
        <f t="shared" si="269"/>
        <v>96.66</v>
      </c>
      <c r="R152" s="1236">
        <f>ROUND((VLOOKUP(B152,distribucion!C$9:FL$331,151,0)),2)</f>
        <v>30.35</v>
      </c>
      <c r="S152" s="1233">
        <f>ROUND((VLOOKUP(B152,distribucion!C$9:FL$331,152,0)),2)</f>
        <v>0</v>
      </c>
      <c r="T152" s="1233">
        <f>ROUND((VLOOKUP(B152,distribucion!C$9:FL$331,153,0)),2)</f>
        <v>0</v>
      </c>
      <c r="U152" s="1233">
        <f>ROUND((VLOOKUP(B152,distribucion!C82:FF416,159,0)),2)</f>
        <v>0</v>
      </c>
      <c r="V152" s="1233">
        <f>ROUND((VLOOKUP(B152,distribucion!C82:FF416,158,0)),2)</f>
        <v>0</v>
      </c>
      <c r="W152" s="1236">
        <f>ROUND((VLOOKUP(B152,distribucion!C82:FF416,154,0)),2)</f>
        <v>0</v>
      </c>
      <c r="X152" s="1233">
        <f>ROUND((VLOOKUP(B152,distribucion!C$9:FL$331,160,0)),2)</f>
        <v>0</v>
      </c>
      <c r="Y152" s="1237">
        <f t="shared" ref="Y152" si="285">SUM(Q152:X152)</f>
        <v>127.00999999999999</v>
      </c>
      <c r="Z152" s="1233">
        <f t="shared" ref="Z152" si="286">P152-Y152</f>
        <v>1999.1300000000003</v>
      </c>
      <c r="AA152" s="1237">
        <f t="shared" si="272"/>
        <v>1999.1300000000003</v>
      </c>
      <c r="AB152" s="1228">
        <v>0</v>
      </c>
      <c r="AC152" s="1238"/>
      <c r="AD152" s="1238"/>
      <c r="AE152" s="1238"/>
    </row>
    <row r="153" spans="1:31" ht="25.2" customHeight="1">
      <c r="A153" s="1198">
        <f t="shared" si="277"/>
        <v>37</v>
      </c>
      <c r="B153" s="1410" t="str">
        <f>+distribucion!C225</f>
        <v>Hernandez Aquino Wendy Lizbeth</v>
      </c>
      <c r="C153" s="1229" t="str">
        <f>VLOOKUP(B153,distribucion!C$9:FL$331,2,0)</f>
        <v>Empacadora</v>
      </c>
      <c r="D153" s="1171"/>
      <c r="E153" s="1231">
        <f>VLOOKUP(B153,distribucion!C114:I430,7,FALSE)</f>
        <v>15</v>
      </c>
      <c r="F153" s="1232"/>
      <c r="G153" s="1233">
        <f>ROUND((VLOOKUP(B153,distribucion!C225:DN233,112,0)),2)</f>
        <v>2001.14</v>
      </c>
      <c r="H153" s="1233">
        <f>ROUND((VLOOKUP(B153,distribucion!C225:DQ233,113,0)),2)</f>
        <v>125</v>
      </c>
      <c r="I153" s="1233">
        <f t="shared" si="267"/>
        <v>2126.1400000000003</v>
      </c>
      <c r="J153" s="1233">
        <f>VLOOKUP(B153,distribucion!C225:DS233,114,FALSE)</f>
        <v>0</v>
      </c>
      <c r="K153" s="1233">
        <f>ROUND((VLOOKUP(B153,distribucion!C225:DR233,115,0)),2)</f>
        <v>0</v>
      </c>
      <c r="L153" s="1233">
        <f>VLOOKUP(B153,distribucion!C225:DR233,116,FALSE)</f>
        <v>0</v>
      </c>
      <c r="M153" s="1233">
        <f>ROUND((VLOOKUP(B153,distribucion!C225:DR233,117,0)),2)</f>
        <v>0</v>
      </c>
      <c r="N153" s="1233">
        <v>0</v>
      </c>
      <c r="O153" s="1234">
        <f>+distribucion!DP225</f>
        <v>0</v>
      </c>
      <c r="P153" s="1233">
        <f t="shared" si="268"/>
        <v>2126.1400000000003</v>
      </c>
      <c r="Q153" s="1437">
        <f t="shared" si="269"/>
        <v>96.66</v>
      </c>
      <c r="R153" s="1236">
        <f>ROUND((VLOOKUP(B153,distribucion!C$9:FL$331,151,0)),2)</f>
        <v>46.41</v>
      </c>
      <c r="S153" s="1233">
        <f>ROUND((VLOOKUP(B153,distribucion!C$9:FL$331,152,0)),2)</f>
        <v>695.47</v>
      </c>
      <c r="T153" s="1233">
        <f>ROUND((VLOOKUP(B153,distribucion!C$9:FL$331,153,0)),2)</f>
        <v>0</v>
      </c>
      <c r="U153" s="1233">
        <f>ROUND((VLOOKUP(B153,distribucion!C81:FF415,159,0)),2)</f>
        <v>0</v>
      </c>
      <c r="V153" s="1233">
        <f>ROUND((VLOOKUP(B153,distribucion!C81:FF415,158,0)),2)</f>
        <v>0</v>
      </c>
      <c r="W153" s="1236">
        <f>ROUND((VLOOKUP(B153,distribucion!C81:FF415,154,0)),2)</f>
        <v>279.75</v>
      </c>
      <c r="X153" s="1233">
        <f>ROUND((VLOOKUP(B153,distribucion!C$9:FL$331,160,0)),2)</f>
        <v>0</v>
      </c>
      <c r="Y153" s="1237">
        <f t="shared" si="270"/>
        <v>1118.29</v>
      </c>
      <c r="Z153" s="1233">
        <f t="shared" si="271"/>
        <v>1007.8500000000004</v>
      </c>
      <c r="AA153" s="1237">
        <f t="shared" si="272"/>
        <v>1007.8500000000004</v>
      </c>
      <c r="AB153" s="1228">
        <v>0</v>
      </c>
      <c r="AC153" s="1238"/>
      <c r="AD153" s="1238">
        <f t="shared" si="202"/>
        <v>0</v>
      </c>
      <c r="AE153" s="1238">
        <f t="shared" si="203"/>
        <v>0</v>
      </c>
    </row>
    <row r="154" spans="1:31" ht="25.2" customHeight="1">
      <c r="A154" s="1198">
        <f t="shared" si="277"/>
        <v>38</v>
      </c>
      <c r="B154" s="1410" t="str">
        <f>+distribucion!C227</f>
        <v>Garrido Aguilar Maria Elena</v>
      </c>
      <c r="C154" s="1229" t="str">
        <f>VLOOKUP(B154,distribucion!C$9:FL$331,2,0)</f>
        <v>Empacadora de Sobres</v>
      </c>
      <c r="D154" s="1171"/>
      <c r="E154" s="1231">
        <f>VLOOKUP(B154,distribucion!C116:I432,7,FALSE)</f>
        <v>15</v>
      </c>
      <c r="F154" s="1232"/>
      <c r="G154" s="1233">
        <f>ROUND((VLOOKUP(B154,distribucion!C227:DN249,112,0)),2)</f>
        <v>2001.14</v>
      </c>
      <c r="H154" s="1233">
        <f>+distribucion!DK227</f>
        <v>150</v>
      </c>
      <c r="I154" s="1233">
        <f t="shared" si="267"/>
        <v>2151.1400000000003</v>
      </c>
      <c r="J154" s="1233">
        <f>VLOOKUP(B154,distribucion!C227:DS249,114,FALSE)</f>
        <v>0</v>
      </c>
      <c r="K154" s="1233">
        <f>ROUND((VLOOKUP(B154,distribucion!C227:DR249,115,0)),2)</f>
        <v>0</v>
      </c>
      <c r="L154" s="1233">
        <f>VLOOKUP(B154,distribucion!C227:DR249,116,FALSE)</f>
        <v>0</v>
      </c>
      <c r="M154" s="1233">
        <f>ROUND((VLOOKUP(B154,distribucion!C227:DR249,117,0)),2)</f>
        <v>0</v>
      </c>
      <c r="N154" s="1233">
        <v>0</v>
      </c>
      <c r="O154" s="1234">
        <f>ROUND((VLOOKUP(B154,distribucion!C227:AQ249,37,0)),2)</f>
        <v>0</v>
      </c>
      <c r="P154" s="1233">
        <f t="shared" si="268"/>
        <v>2151.1400000000003</v>
      </c>
      <c r="Q154" s="1437">
        <f t="shared" si="269"/>
        <v>96.66</v>
      </c>
      <c r="R154" s="1236">
        <f>ROUND((VLOOKUP(B154,distribucion!C$9:FL$331,151,0)),2)</f>
        <v>25.01</v>
      </c>
      <c r="S154" s="1233">
        <f>ROUND((VLOOKUP(B154,distribucion!C$9:FL$331,152,0)),2)</f>
        <v>0</v>
      </c>
      <c r="T154" s="1233">
        <f>ROUND((VLOOKUP(B154,distribucion!C$9:FL$331,153,0)),2)</f>
        <v>0</v>
      </c>
      <c r="U154" s="1233">
        <f>ROUND((VLOOKUP(B154,distribucion!C83:FF417,159,0)),2)</f>
        <v>0</v>
      </c>
      <c r="V154" s="1233">
        <f>ROUND((VLOOKUP(B154,distribucion!C83:FF417,158,0)),2)</f>
        <v>0</v>
      </c>
      <c r="W154" s="1236">
        <f>ROUND((VLOOKUP(B154,distribucion!C83:FF417,154,0)),2)</f>
        <v>109.5</v>
      </c>
      <c r="X154" s="1233">
        <f>ROUND((VLOOKUP(B154,distribucion!C$9:FL$331,160,0)),2)</f>
        <v>0</v>
      </c>
      <c r="Y154" s="1237">
        <f t="shared" si="270"/>
        <v>231.17000000000002</v>
      </c>
      <c r="Z154" s="1233">
        <f t="shared" si="271"/>
        <v>1919.9700000000003</v>
      </c>
      <c r="AA154" s="1237">
        <f t="shared" si="272"/>
        <v>1919.9700000000003</v>
      </c>
      <c r="AB154" s="1228">
        <v>0</v>
      </c>
      <c r="AC154" s="1238"/>
      <c r="AD154" s="1238">
        <f t="shared" si="202"/>
        <v>0</v>
      </c>
      <c r="AE154" s="1238">
        <f t="shared" si="203"/>
        <v>0</v>
      </c>
    </row>
    <row r="155" spans="1:31" ht="25.2" customHeight="1">
      <c r="A155" s="1198">
        <f t="shared" si="277"/>
        <v>39</v>
      </c>
      <c r="B155" s="1410" t="str">
        <f>+distribucion!C228</f>
        <v>Xol Botzoc Hermelindo</v>
      </c>
      <c r="C155" s="1229" t="str">
        <f>VLOOKUP(B155,distribucion!C$9:FL$331,2,0)</f>
        <v>Operario Liquidos</v>
      </c>
      <c r="D155" s="1171"/>
      <c r="E155" s="1231">
        <f>VLOOKUP(B155,distribucion!C119:I434,7,FALSE)</f>
        <v>15</v>
      </c>
      <c r="F155" s="1232"/>
      <c r="G155" s="1233">
        <f>ROUND((VLOOKUP(B155,distribucion!C228:DN251,112,0)),2)</f>
        <v>2100</v>
      </c>
      <c r="H155" s="1233">
        <f>ROUND((VLOOKUP(B155,distribucion!C228:DQ251,113,0)),2)</f>
        <v>150</v>
      </c>
      <c r="I155" s="1233">
        <f t="shared" si="267"/>
        <v>2250</v>
      </c>
      <c r="J155" s="1233">
        <f>VLOOKUP(B155,distribucion!C228:DS251,114,FALSE)</f>
        <v>0</v>
      </c>
      <c r="K155" s="1233">
        <f>ROUND((VLOOKUP(B155,distribucion!C228:DR251,115,0)),2)</f>
        <v>0</v>
      </c>
      <c r="L155" s="1233">
        <f>VLOOKUP(B155,distribucion!C228:DR251,116,FALSE)</f>
        <v>0</v>
      </c>
      <c r="M155" s="1233">
        <f>ROUND((VLOOKUP(B155,distribucion!C228:DR251,117,0)),2)</f>
        <v>0</v>
      </c>
      <c r="N155" s="1233">
        <v>0</v>
      </c>
      <c r="O155" s="1234">
        <f>+distribucion!DP228</f>
        <v>0</v>
      </c>
      <c r="P155" s="1233">
        <f>SUM(I155:O155)-J155-L155</f>
        <v>2250</v>
      </c>
      <c r="Q155" s="1437">
        <f t="shared" si="269"/>
        <v>101.43</v>
      </c>
      <c r="R155" s="1236">
        <f>ROUND((VLOOKUP(B155,distribucion!C$9:FL$331,151,0)),2)</f>
        <v>45.82</v>
      </c>
      <c r="S155" s="1233">
        <f>ROUND((VLOOKUP(B155,distribucion!C$9:FL$331,152,0)),2)</f>
        <v>0</v>
      </c>
      <c r="T155" s="1233">
        <f>ROUND((VLOOKUP(B155,distribucion!C$9:FL$331,153,0)),2)</f>
        <v>0</v>
      </c>
      <c r="U155" s="1233">
        <f>ROUND((VLOOKUP(B155,distribucion!C85:FF419,159,0)),2)</f>
        <v>0</v>
      </c>
      <c r="V155" s="1233">
        <f>ROUND((VLOOKUP(B155,distribucion!C85:FF419,158,0)),2)</f>
        <v>0</v>
      </c>
      <c r="W155" s="1236">
        <f>ROUND((VLOOKUP(B155,distribucion!C85:FF419,154,0)),2)</f>
        <v>0</v>
      </c>
      <c r="X155" s="1233">
        <f>ROUND((VLOOKUP(B155,distribucion!C$9:FL$331,160,0)),2)</f>
        <v>0</v>
      </c>
      <c r="Y155" s="1237">
        <f t="shared" si="270"/>
        <v>147.25</v>
      </c>
      <c r="Z155" s="1233">
        <f t="shared" si="271"/>
        <v>2102.75</v>
      </c>
      <c r="AA155" s="1237">
        <f t="shared" si="272"/>
        <v>2102.75</v>
      </c>
      <c r="AB155" s="1228">
        <v>0</v>
      </c>
      <c r="AC155" s="1238"/>
      <c r="AD155" s="1238">
        <f t="shared" si="202"/>
        <v>0</v>
      </c>
      <c r="AE155" s="1238">
        <f t="shared" si="203"/>
        <v>0</v>
      </c>
    </row>
    <row r="156" spans="1:31" ht="25.2" customHeight="1">
      <c r="A156" s="1198">
        <f t="shared" si="277"/>
        <v>40</v>
      </c>
      <c r="B156" s="1410" t="str">
        <f>+distribucion!C229</f>
        <v>Gregorio Rodríguez Sulma Maribel</v>
      </c>
      <c r="C156" s="1229" t="str">
        <f>VLOOKUP(B156,distribucion!C$9:FL$331,2,0)</f>
        <v>Empacadora Liquidos</v>
      </c>
      <c r="D156" s="1171"/>
      <c r="E156" s="1231">
        <f>VLOOKUP(B156,distribucion!C120:I435,7,FALSE)</f>
        <v>15</v>
      </c>
      <c r="F156" s="1232"/>
      <c r="G156" s="1233">
        <f>ROUND((VLOOKUP(B156,distribucion!C229:DN252,112,0)),2)</f>
        <v>2001.14</v>
      </c>
      <c r="H156" s="1233">
        <f>ROUND((VLOOKUP(B156,distribucion!C229:DQ252,113,0)),2)</f>
        <v>150</v>
      </c>
      <c r="I156" s="1233">
        <f t="shared" si="267"/>
        <v>2151.1400000000003</v>
      </c>
      <c r="J156" s="1233">
        <f>VLOOKUP(B156,distribucion!C229:DS252,114,FALSE)</f>
        <v>0</v>
      </c>
      <c r="K156" s="1233">
        <f>ROUND((VLOOKUP(B156,distribucion!C229:DR252,115,0)),2)</f>
        <v>0</v>
      </c>
      <c r="L156" s="1233">
        <f>VLOOKUP(B156,distribucion!C229:DR252,116,FALSE)</f>
        <v>0</v>
      </c>
      <c r="M156" s="1233">
        <f>ROUND((VLOOKUP(B156,distribucion!C229:DR252,117,0)),2)</f>
        <v>0</v>
      </c>
      <c r="N156" s="1233">
        <v>0</v>
      </c>
      <c r="O156" s="1234">
        <f>ROUND((VLOOKUP(B156,distribucion!C229:AQ252,37,0)),2)</f>
        <v>0</v>
      </c>
      <c r="P156" s="1233">
        <f t="shared" si="268"/>
        <v>2151.1400000000003</v>
      </c>
      <c r="Q156" s="1437">
        <f t="shared" si="269"/>
        <v>96.66</v>
      </c>
      <c r="R156" s="1236">
        <f>ROUND((VLOOKUP(B156,distribucion!C$9:FL$331,151,0)),2)</f>
        <v>46.91</v>
      </c>
      <c r="S156" s="1233">
        <f>ROUND((VLOOKUP(B156,distribucion!C$9:FL$331,152,0)),2)</f>
        <v>875.94</v>
      </c>
      <c r="T156" s="1233">
        <f>ROUND((VLOOKUP(B156,distribucion!C$9:FL$331,153,0)),2)</f>
        <v>0</v>
      </c>
      <c r="U156" s="1233">
        <f>ROUND((VLOOKUP(B156,distribucion!C87:FF420,159,0)),2)</f>
        <v>0</v>
      </c>
      <c r="V156" s="1233">
        <f>ROUND((VLOOKUP(B156,distribucion!C87:FF420,158,0)),2)</f>
        <v>0</v>
      </c>
      <c r="W156" s="1236">
        <f>ROUND((VLOOKUP(B156,distribucion!C87:FF420,154,0)),2)</f>
        <v>0</v>
      </c>
      <c r="X156" s="1233">
        <f>ROUND((VLOOKUP(B156,distribucion!C$9:FL$331,160,0)),2)</f>
        <v>0</v>
      </c>
      <c r="Y156" s="1237">
        <f t="shared" si="270"/>
        <v>1019.51</v>
      </c>
      <c r="Z156" s="1233">
        <f t="shared" si="271"/>
        <v>1131.6300000000003</v>
      </c>
      <c r="AA156" s="1237">
        <f t="shared" si="272"/>
        <v>1131.6300000000003</v>
      </c>
      <c r="AB156" s="1228">
        <v>0</v>
      </c>
      <c r="AC156" s="1238"/>
      <c r="AD156" s="1238">
        <f t="shared" si="202"/>
        <v>0</v>
      </c>
      <c r="AE156" s="1238">
        <f t="shared" si="203"/>
        <v>0</v>
      </c>
    </row>
    <row r="157" spans="1:31" ht="25.2" customHeight="1">
      <c r="A157" s="1198">
        <f t="shared" si="277"/>
        <v>41</v>
      </c>
      <c r="B157" s="1266" t="str">
        <f>+distribucion!C230</f>
        <v>Velásquez  López Claudia Carolina</v>
      </c>
      <c r="C157" s="1229" t="str">
        <f>VLOOKUP(B157,distribucion!C$9:FL$331,2,0)</f>
        <v>Empacadora Liquidos</v>
      </c>
      <c r="D157" s="1171"/>
      <c r="E157" s="1231">
        <f>VLOOKUP(B157,distribucion!C121:I436,7,FALSE)</f>
        <v>15</v>
      </c>
      <c r="F157" s="1232"/>
      <c r="G157" s="1233">
        <f>ROUND((VLOOKUP(B157,distribucion!C230:DN252,112,0)),2)</f>
        <v>2001.14</v>
      </c>
      <c r="H157" s="1233">
        <f>ROUND((VLOOKUP(B157,distribucion!C230:DQ252,113,0)),2)</f>
        <v>150</v>
      </c>
      <c r="I157" s="1233">
        <f t="shared" si="267"/>
        <v>2151.1400000000003</v>
      </c>
      <c r="J157" s="1233">
        <f>VLOOKUP(B157,distribucion!C230:DS252,114,FALSE)</f>
        <v>0</v>
      </c>
      <c r="K157" s="1233">
        <f>ROUND((VLOOKUP(B157,distribucion!C230:DR252,115,0)),2)</f>
        <v>0</v>
      </c>
      <c r="L157" s="1233">
        <f>VLOOKUP(B157,distribucion!C230:DR252,116,FALSE)</f>
        <v>0</v>
      </c>
      <c r="M157" s="1233">
        <f>ROUND((VLOOKUP(B157,distribucion!C230:DR252,117,0)),2)</f>
        <v>0</v>
      </c>
      <c r="N157" s="1233">
        <v>0</v>
      </c>
      <c r="O157" s="1234">
        <f>+distribucion!DP230</f>
        <v>0</v>
      </c>
      <c r="P157" s="1233">
        <f t="shared" si="268"/>
        <v>2151.1400000000003</v>
      </c>
      <c r="Q157" s="1437">
        <f t="shared" si="269"/>
        <v>96.66</v>
      </c>
      <c r="R157" s="1236">
        <f>ROUND((VLOOKUP(B157,distribucion!C$9:FL$331,151,0)),2)</f>
        <v>46.32</v>
      </c>
      <c r="S157" s="1233">
        <f>ROUND((VLOOKUP(B157,distribucion!C$9:FL$331,152,0)),2)</f>
        <v>486.24</v>
      </c>
      <c r="T157" s="1233">
        <f>ROUND((VLOOKUP(B157,distribucion!C$9:FL$331,153,0)),2)</f>
        <v>0</v>
      </c>
      <c r="U157" s="1233">
        <f>ROUND((VLOOKUP(B157,distribucion!C88:FF421,159,0)),2)</f>
        <v>0</v>
      </c>
      <c r="V157" s="1233">
        <f>ROUND((VLOOKUP(B157,distribucion!C88:FF421,158,0)),2)</f>
        <v>0</v>
      </c>
      <c r="W157" s="1236">
        <f>ROUND((VLOOKUP(B157,distribucion!C88:FF421,154,0)),2)</f>
        <v>174.5</v>
      </c>
      <c r="X157" s="1233">
        <f>ROUND((VLOOKUP(B157,distribucion!C$9:FL$331,160,0)),2)</f>
        <v>0</v>
      </c>
      <c r="Y157" s="1237">
        <f t="shared" si="270"/>
        <v>803.72</v>
      </c>
      <c r="Z157" s="1233">
        <f t="shared" si="271"/>
        <v>1347.4200000000003</v>
      </c>
      <c r="AA157" s="1237">
        <f t="shared" si="272"/>
        <v>1347.4200000000003</v>
      </c>
      <c r="AB157" s="1228">
        <v>0</v>
      </c>
      <c r="AC157" s="1238"/>
      <c r="AD157" s="1238">
        <f t="shared" si="202"/>
        <v>0</v>
      </c>
      <c r="AE157" s="1238">
        <f t="shared" si="203"/>
        <v>0</v>
      </c>
    </row>
    <row r="158" spans="1:31" ht="25.2" customHeight="1">
      <c r="B158" s="1246"/>
      <c r="C158" s="1247"/>
      <c r="D158" s="1171"/>
      <c r="E158" s="1248"/>
      <c r="F158" s="1232"/>
      <c r="G158" s="1249">
        <f>SUM(G149:G157)</f>
        <v>16206.84</v>
      </c>
      <c r="H158" s="1249">
        <f t="shared" ref="H158:AB158" si="287">SUM(H149:H157)</f>
        <v>1100</v>
      </c>
      <c r="I158" s="1249">
        <f t="shared" si="287"/>
        <v>17306.84</v>
      </c>
      <c r="J158" s="1249">
        <f t="shared" si="287"/>
        <v>0</v>
      </c>
      <c r="K158" s="1249">
        <f t="shared" si="287"/>
        <v>0</v>
      </c>
      <c r="L158" s="1249">
        <f t="shared" si="287"/>
        <v>0</v>
      </c>
      <c r="M158" s="1249">
        <f t="shared" si="287"/>
        <v>0</v>
      </c>
      <c r="N158" s="1249">
        <f t="shared" si="287"/>
        <v>0</v>
      </c>
      <c r="O158" s="1249">
        <f t="shared" si="287"/>
        <v>0</v>
      </c>
      <c r="P158" s="1249">
        <f t="shared" si="287"/>
        <v>17306.84</v>
      </c>
      <c r="Q158" s="1249">
        <f t="shared" si="287"/>
        <v>782.81999999999994</v>
      </c>
      <c r="R158" s="1283">
        <f t="shared" si="287"/>
        <v>262.26</v>
      </c>
      <c r="S158" s="1249">
        <f t="shared" si="287"/>
        <v>2057.65</v>
      </c>
      <c r="T158" s="1249">
        <f t="shared" si="287"/>
        <v>0</v>
      </c>
      <c r="U158" s="1249">
        <f t="shared" si="287"/>
        <v>0</v>
      </c>
      <c r="V158" s="1249">
        <f t="shared" si="287"/>
        <v>0</v>
      </c>
      <c r="W158" s="1249">
        <f t="shared" si="287"/>
        <v>891.25</v>
      </c>
      <c r="X158" s="1249">
        <f t="shared" si="287"/>
        <v>0</v>
      </c>
      <c r="Y158" s="1249">
        <f t="shared" si="287"/>
        <v>3993.9800000000005</v>
      </c>
      <c r="Z158" s="1249">
        <f t="shared" si="287"/>
        <v>13312.860000000002</v>
      </c>
      <c r="AA158" s="1250">
        <f t="shared" si="287"/>
        <v>13312.860000000002</v>
      </c>
      <c r="AB158" s="1250">
        <f t="shared" si="287"/>
        <v>0</v>
      </c>
      <c r="AC158" s="1238"/>
      <c r="AD158" s="1238">
        <f t="shared" si="202"/>
        <v>0</v>
      </c>
      <c r="AE158" s="1238">
        <f t="shared" si="203"/>
        <v>0</v>
      </c>
    </row>
    <row r="159" spans="1:31" ht="24" customHeight="1">
      <c r="B159" s="1246"/>
      <c r="C159" s="1247"/>
      <c r="D159" s="1171"/>
      <c r="E159" s="1248"/>
      <c r="F159" s="1232"/>
      <c r="G159" s="1173"/>
      <c r="H159" s="1173"/>
      <c r="I159" s="1173"/>
      <c r="J159" s="1173"/>
      <c r="K159" s="1173"/>
      <c r="L159" s="1173"/>
      <c r="M159" s="1173"/>
      <c r="N159" s="1173"/>
      <c r="O159" s="1173"/>
      <c r="P159" s="1173"/>
      <c r="Q159" s="1173"/>
      <c r="R159" s="1284"/>
      <c r="S159" s="1173"/>
      <c r="T159" s="1173"/>
      <c r="U159" s="1173"/>
      <c r="V159" s="1173"/>
      <c r="W159" s="1173"/>
      <c r="X159" s="1173"/>
      <c r="Y159" s="1264"/>
      <c r="Z159" s="1173"/>
      <c r="AA159" s="1237"/>
      <c r="AB159" s="1265"/>
      <c r="AC159" s="1238"/>
      <c r="AD159" s="1238">
        <f t="shared" si="202"/>
        <v>0</v>
      </c>
      <c r="AE159" s="1238">
        <f t="shared" si="203"/>
        <v>0</v>
      </c>
    </row>
    <row r="160" spans="1:31" ht="24" customHeight="1">
      <c r="B160" s="1246"/>
      <c r="C160" s="1247"/>
      <c r="D160" s="1171"/>
      <c r="E160" s="1248"/>
      <c r="F160" s="1232"/>
      <c r="G160" s="1173"/>
      <c r="H160" s="1173"/>
      <c r="I160" s="1173"/>
      <c r="J160" s="1173"/>
      <c r="K160" s="1173"/>
      <c r="L160" s="1173"/>
      <c r="M160" s="1173"/>
      <c r="N160" s="1173"/>
      <c r="O160" s="1173"/>
      <c r="P160" s="1173"/>
      <c r="Q160" s="1173"/>
      <c r="R160" s="1284"/>
      <c r="S160" s="1173"/>
      <c r="T160" s="1173"/>
      <c r="U160" s="1173"/>
      <c r="V160" s="1173"/>
      <c r="W160" s="1173"/>
      <c r="X160" s="1173"/>
      <c r="Y160" s="1264"/>
      <c r="Z160" s="1173"/>
      <c r="AA160" s="1237"/>
      <c r="AB160" s="1265"/>
      <c r="AC160" s="1238"/>
      <c r="AD160" s="1238"/>
      <c r="AE160" s="1238"/>
    </row>
    <row r="161" spans="1:33" ht="24" customHeight="1">
      <c r="B161" s="1246" t="str">
        <f>+distribucion!C233</f>
        <v>MKT1 Hidroxon</v>
      </c>
      <c r="C161" s="1247"/>
      <c r="D161" s="1171"/>
      <c r="E161" s="1248"/>
      <c r="F161" s="1232"/>
      <c r="G161" s="1173"/>
      <c r="H161" s="1173"/>
      <c r="I161" s="1173"/>
      <c r="J161" s="1173"/>
      <c r="K161" s="1173"/>
      <c r="L161" s="1173"/>
      <c r="M161" s="1173"/>
      <c r="N161" s="1173"/>
      <c r="O161" s="1173"/>
      <c r="P161" s="1173"/>
      <c r="Q161" s="1173"/>
      <c r="R161" s="1284"/>
      <c r="S161" s="1173"/>
      <c r="T161" s="1173"/>
      <c r="U161" s="1173"/>
      <c r="V161" s="1173"/>
      <c r="W161" s="1173"/>
      <c r="X161" s="1173"/>
      <c r="Y161" s="1264"/>
      <c r="Z161" s="1173"/>
      <c r="AA161" s="1237"/>
      <c r="AB161" s="1265"/>
      <c r="AC161" s="1238"/>
      <c r="AD161" s="1238"/>
      <c r="AE161" s="1238"/>
    </row>
    <row r="162" spans="1:33" ht="24" customHeight="1">
      <c r="A162" s="1198">
        <v>42</v>
      </c>
      <c r="B162" s="1410" t="str">
        <f>+distribucion!C234</f>
        <v>Velasquez de Paz Luis Daniel</v>
      </c>
      <c r="C162" s="1229" t="str">
        <f>VLOOKUP(B162,distribucion!C$9:FL$331,2,0)</f>
        <v>Operario</v>
      </c>
      <c r="D162" s="1171"/>
      <c r="E162" s="1231">
        <f>VLOOKUP(B162,distribucion!C128:I443,7,FALSE)</f>
        <v>7</v>
      </c>
      <c r="F162" s="1232"/>
      <c r="G162" s="1233">
        <f>ROUND((VLOOKUP(B162,distribucion!C234:DJ234,112,0)),2)</f>
        <v>933.87</v>
      </c>
      <c r="H162" s="1233">
        <f>+distribucion!DK234</f>
        <v>58.333333333333336</v>
      </c>
      <c r="I162" s="1233">
        <f t="shared" ref="I162:I171" si="288">G162+H162</f>
        <v>992.20333333333338</v>
      </c>
      <c r="J162" s="1233">
        <f>VLOOKUP(B162,distribucion!C234:DL234,114,FALSE)</f>
        <v>0</v>
      </c>
      <c r="K162" s="1233">
        <f>ROUND((VLOOKUP(B162,distribucion!C234:DM234,115,0)),2)</f>
        <v>0</v>
      </c>
      <c r="L162" s="1233">
        <f>VLOOKUP(B162,distribucion!C234:DN234,116,FALSE)</f>
        <v>0</v>
      </c>
      <c r="M162" s="1233">
        <f>ROUND((VLOOKUP(B162,distribucion!C234:DO234,117,0)),2)</f>
        <v>0</v>
      </c>
      <c r="N162" s="1233">
        <v>0</v>
      </c>
      <c r="O162" s="1234">
        <f>ROUND((VLOOKUP(B162,distribucion!C234:DP234,37,0)),2)</f>
        <v>0</v>
      </c>
      <c r="P162" s="1233">
        <f t="shared" ref="P162:P171" si="289">SUM(I162:O162)-J162-L162</f>
        <v>992.20333333333338</v>
      </c>
      <c r="Q162" s="1437">
        <f t="shared" ref="Q162:Q171" si="290">ROUND(((G162+K162+M162+N162+O162)*0.0483),2)</f>
        <v>45.11</v>
      </c>
      <c r="R162" s="1236">
        <f>ROUND((VLOOKUP(B162,distribucion!C$9:FL$331,151,0)),2)</f>
        <v>27.87</v>
      </c>
      <c r="S162" s="1233">
        <f>ROUND((VLOOKUP(B162,distribucion!C$9:FL$331,152,0)),2)</f>
        <v>0</v>
      </c>
      <c r="T162" s="1233">
        <f>ROUND((VLOOKUP(B162,distribucion!C$9:FL$331,153,0)),2)</f>
        <v>0</v>
      </c>
      <c r="U162" s="1233">
        <f>ROUND((VLOOKUP(B162,distribucion!C94:FF428,159,0)),2)</f>
        <v>0</v>
      </c>
      <c r="V162" s="1233">
        <f>ROUND((VLOOKUP(B162,distribucion!C94:FF428,158,0)),2)</f>
        <v>0</v>
      </c>
      <c r="W162" s="1236">
        <f>ROUND((VLOOKUP(B162,distribucion!C94:FF428,154,0)),2)</f>
        <v>0</v>
      </c>
      <c r="X162" s="1233">
        <f>ROUND((VLOOKUP(B162,distribucion!C$9:FL$331,160,0)),2)</f>
        <v>0</v>
      </c>
      <c r="Y162" s="1237">
        <f t="shared" ref="Y162:Y171" si="291">SUM(Q162:X162)</f>
        <v>72.98</v>
      </c>
      <c r="Z162" s="1233">
        <f t="shared" ref="Z162:Z171" si="292">P162-Y162</f>
        <v>919.22333333333336</v>
      </c>
      <c r="AA162" s="1237">
        <f t="shared" ref="AA162:AA171" si="293">+Z162</f>
        <v>919.22333333333336</v>
      </c>
      <c r="AB162" s="1228">
        <v>0</v>
      </c>
      <c r="AC162" s="1238"/>
      <c r="AD162" s="1238">
        <f t="shared" ref="AD162:AD171" si="294">Z162-AA162-AB162</f>
        <v>0</v>
      </c>
      <c r="AE162" s="1238">
        <f t="shared" ref="AE162:AE171" si="295">((G162+H162+K162+M162+N162+O162)-SUM(Q162:X162))-Z162</f>
        <v>0</v>
      </c>
    </row>
    <row r="163" spans="1:33" ht="24" customHeight="1">
      <c r="A163" s="1198">
        <f>+A162+1</f>
        <v>43</v>
      </c>
      <c r="B163" s="1410" t="str">
        <f>+distribucion!C239</f>
        <v>Palacios Cumes Willy Estuardo</v>
      </c>
      <c r="C163" s="1229" t="str">
        <f>VLOOKUP(B163,distribucion!C$9:FL$331,2,0)</f>
        <v>Operario</v>
      </c>
      <c r="D163" s="1171"/>
      <c r="E163" s="1231">
        <f>VLOOKUP(B163,distribucion!C129:I444,7,FALSE)</f>
        <v>15</v>
      </c>
      <c r="F163" s="1232"/>
      <c r="G163" s="1233">
        <f>ROUND((VLOOKUP(B163,distribucion!C239:DJ239,112,0)),2)</f>
        <v>2001.14</v>
      </c>
      <c r="H163" s="1233">
        <f>+distribucion!DK239</f>
        <v>125.00000000000001</v>
      </c>
      <c r="I163" s="1233">
        <f t="shared" ref="I163" si="296">G163+H163</f>
        <v>2126.1400000000003</v>
      </c>
      <c r="J163" s="1233">
        <f>VLOOKUP(B163,distribucion!C239:DL239,114,FALSE)</f>
        <v>0</v>
      </c>
      <c r="K163" s="1233">
        <f>ROUND((VLOOKUP(B163,distribucion!C239:DM239,115,0)),2)</f>
        <v>0</v>
      </c>
      <c r="L163" s="1233">
        <f>VLOOKUP(B163,distribucion!C239:DN239,116,FALSE)</f>
        <v>0</v>
      </c>
      <c r="M163" s="1233">
        <f>ROUND((VLOOKUP(B163,distribucion!C239:DO239,117,0)),2)</f>
        <v>0</v>
      </c>
      <c r="N163" s="1233">
        <v>0</v>
      </c>
      <c r="O163" s="1234">
        <f>ROUND((VLOOKUP(B163,distribucion!C239:DP239,37,0)),2)</f>
        <v>0</v>
      </c>
      <c r="P163" s="1233">
        <f t="shared" ref="P163" si="297">SUM(I163:O163)-J163-L163</f>
        <v>2126.1400000000003</v>
      </c>
      <c r="Q163" s="1437">
        <f t="shared" ref="Q163" si="298">ROUND(((G163+K163+M163+N163+O163)*0.0483),2)</f>
        <v>96.66</v>
      </c>
      <c r="R163" s="1236">
        <f>ROUND((VLOOKUP(B163,distribucion!C$9:FL$331,151,0)),2)</f>
        <v>0</v>
      </c>
      <c r="S163" s="1233">
        <f>ROUND((VLOOKUP(B163,distribucion!C$9:FL$331,152,0)),2)</f>
        <v>0</v>
      </c>
      <c r="T163" s="1233">
        <f>ROUND((VLOOKUP(B163,distribucion!C$9:FL$331,153,0)),2)</f>
        <v>0</v>
      </c>
      <c r="U163" s="1233">
        <f>ROUND((VLOOKUP(B163,distribucion!C95:FF429,159,0)),2)</f>
        <v>0</v>
      </c>
      <c r="V163" s="1233">
        <f>ROUND((VLOOKUP(B163,distribucion!C95:FF429,158,0)),2)</f>
        <v>0</v>
      </c>
      <c r="W163" s="1236">
        <f>ROUND((VLOOKUP(B163,distribucion!C95:FF429,154,0)),2)</f>
        <v>0</v>
      </c>
      <c r="X163" s="1233">
        <f>ROUND((VLOOKUP(B163,distribucion!C$9:FL$331,160,0)),2)</f>
        <v>0</v>
      </c>
      <c r="Y163" s="1237">
        <f t="shared" ref="Y163" si="299">SUM(Q163:X163)</f>
        <v>96.66</v>
      </c>
      <c r="Z163" s="1233">
        <f t="shared" ref="Z163" si="300">P163-Y163</f>
        <v>2029.4800000000002</v>
      </c>
      <c r="AA163" s="1237">
        <f t="shared" si="293"/>
        <v>2029.4800000000002</v>
      </c>
      <c r="AB163" s="1228">
        <v>0</v>
      </c>
      <c r="AC163" s="1238"/>
      <c r="AD163" s="1238">
        <f t="shared" ref="AD163" si="301">Z163-AA163-AB163</f>
        <v>0</v>
      </c>
      <c r="AE163" s="1238">
        <f t="shared" ref="AE163" si="302">((G163+H163+K163+M163+N163+O163)-SUM(Q163:X163))-Z163</f>
        <v>0</v>
      </c>
    </row>
    <row r="164" spans="1:33" ht="24" customHeight="1">
      <c r="A164" s="1198">
        <f t="shared" ref="A164:A171" si="303">+A163+1</f>
        <v>44</v>
      </c>
      <c r="B164" s="1724" t="str">
        <f>+distribucion!C235</f>
        <v>Reyes Maldonado Percy Anderson</v>
      </c>
      <c r="C164" s="1229" t="str">
        <f>VLOOKUP(B164,distribucion!C$9:FL$331,2,0)</f>
        <v>Operario</v>
      </c>
      <c r="D164" s="1171"/>
      <c r="E164" s="1231">
        <f>VLOOKUP(B164,distribucion!C130:I445,7,FALSE)</f>
        <v>15</v>
      </c>
      <c r="F164" s="1232"/>
      <c r="G164" s="1233">
        <f>ROUND((VLOOKUP(B164,distribucion!C235:DJ240,112,0)),2)</f>
        <v>2001.14</v>
      </c>
      <c r="H164" s="1233">
        <f>+distribucion!DK240</f>
        <v>125.00000000000001</v>
      </c>
      <c r="I164" s="1233">
        <f t="shared" ref="I164" si="304">G164+H164</f>
        <v>2126.1400000000003</v>
      </c>
      <c r="J164" s="1233">
        <f>VLOOKUP(B164,distribucion!C235:DL240,114,FALSE)</f>
        <v>0</v>
      </c>
      <c r="K164" s="1233">
        <f>ROUND((VLOOKUP(B164,distribucion!C235:DM240,115,0)),2)</f>
        <v>0</v>
      </c>
      <c r="L164" s="1233">
        <f>VLOOKUP(B164,distribucion!C235:DN240,116,FALSE)</f>
        <v>0</v>
      </c>
      <c r="M164" s="1233">
        <f>ROUND((VLOOKUP(B164,distribucion!C235:DO240,117,0)),2)</f>
        <v>0</v>
      </c>
      <c r="N164" s="1233">
        <v>0</v>
      </c>
      <c r="O164" s="1234">
        <f>ROUND((VLOOKUP(B164,distribucion!C235:DP240,37,0)),2)</f>
        <v>0</v>
      </c>
      <c r="P164" s="1233">
        <f t="shared" ref="P164" si="305">SUM(I164:O164)-J164-L164</f>
        <v>2126.1400000000003</v>
      </c>
      <c r="Q164" s="1437">
        <f t="shared" ref="Q164" si="306">ROUND(((G164+K164+M164+N164+O164)*0.0483),2)</f>
        <v>96.66</v>
      </c>
      <c r="R164" s="1236">
        <f>ROUND((VLOOKUP(B164,distribucion!C$9:FL$331,151,0)),2)</f>
        <v>0</v>
      </c>
      <c r="S164" s="1233">
        <f>ROUND((VLOOKUP(B164,distribucion!C$9:FL$331,152,0)),2)</f>
        <v>0</v>
      </c>
      <c r="T164" s="1233">
        <f>ROUND((VLOOKUP(B164,distribucion!C$9:FL$331,153,0)),2)</f>
        <v>0</v>
      </c>
      <c r="U164" s="1233">
        <f>ROUND((VLOOKUP(B164,distribucion!C96:FF430,159,0)),2)</f>
        <v>0</v>
      </c>
      <c r="V164" s="1233">
        <f>ROUND((VLOOKUP(B164,distribucion!C96:FF430,158,0)),2)</f>
        <v>0</v>
      </c>
      <c r="W164" s="1236">
        <f>ROUND((VLOOKUP(B164,distribucion!C96:FF430,154,0)),2)</f>
        <v>0</v>
      </c>
      <c r="X164" s="1233">
        <f>ROUND((VLOOKUP(B164,distribucion!C$9:FL$331,160,0)),2)</f>
        <v>0</v>
      </c>
      <c r="Y164" s="1237">
        <f t="shared" ref="Y164" si="307">SUM(Q164:X164)</f>
        <v>96.66</v>
      </c>
      <c r="Z164" s="1233">
        <f t="shared" ref="Z164" si="308">P164-Y164</f>
        <v>2029.4800000000002</v>
      </c>
      <c r="AA164" s="1237">
        <f t="shared" si="293"/>
        <v>2029.4800000000002</v>
      </c>
      <c r="AB164" s="1228">
        <v>0</v>
      </c>
      <c r="AC164" s="1238"/>
      <c r="AD164" s="1238">
        <f t="shared" ref="AD164" si="309">Z164-AA164-AB164</f>
        <v>0</v>
      </c>
      <c r="AE164" s="1238">
        <f t="shared" ref="AE164" si="310">((G164+H164+K164+M164+N164+O164)-SUM(Q164:X164))-Z164</f>
        <v>0</v>
      </c>
    </row>
    <row r="165" spans="1:33" ht="24" customHeight="1">
      <c r="B165" s="1724" t="str">
        <f>+distribucion!C237</f>
        <v>Montecinos Cruz Sulma Johana</v>
      </c>
      <c r="C165" s="1229" t="str">
        <f>VLOOKUP(B165,distribucion!C$9:FL$331,2,0)</f>
        <v>Empacadora</v>
      </c>
      <c r="D165" s="1171"/>
      <c r="E165" s="1231">
        <f>VLOOKUP(B165,distribucion!C131:I446,7,FALSE)</f>
        <v>15</v>
      </c>
      <c r="F165" s="1232"/>
      <c r="G165" s="1233">
        <f>ROUND((VLOOKUP(B165,distribucion!C236:DJ241,112,0)),2)</f>
        <v>2001.14</v>
      </c>
      <c r="H165" s="1233">
        <f>+distribucion!DK241</f>
        <v>125.00000000000001</v>
      </c>
      <c r="I165" s="1233">
        <f t="shared" ref="I165" si="311">G165+H165</f>
        <v>2126.1400000000003</v>
      </c>
      <c r="J165" s="1233">
        <f>VLOOKUP(B165,distribucion!C236:DL241,114,FALSE)</f>
        <v>0</v>
      </c>
      <c r="K165" s="1233">
        <f>ROUND((VLOOKUP(B165,distribucion!C236:DM241,115,0)),2)</f>
        <v>0</v>
      </c>
      <c r="L165" s="1233">
        <f>VLOOKUP(B165,distribucion!C236:DN241,116,FALSE)</f>
        <v>0</v>
      </c>
      <c r="M165" s="1233">
        <f>ROUND((VLOOKUP(B165,distribucion!C236:DO241,117,0)),2)</f>
        <v>0</v>
      </c>
      <c r="N165" s="1233">
        <v>0</v>
      </c>
      <c r="O165" s="1234">
        <f>ROUND((VLOOKUP(B165,distribucion!C236:DP241,37,0)),2)</f>
        <v>133.41</v>
      </c>
      <c r="P165" s="1233">
        <f t="shared" ref="P165" si="312">SUM(I165:O165)-J165-L165</f>
        <v>2259.5500000000002</v>
      </c>
      <c r="Q165" s="1437">
        <f t="shared" ref="Q165" si="313">ROUND(((G165+K165+M165+N165+O165)*0.0483),2)</f>
        <v>103.1</v>
      </c>
      <c r="R165" s="1236">
        <f>ROUND((VLOOKUP(B165,distribucion!C$9:FL$331,151,0)),2)</f>
        <v>0</v>
      </c>
      <c r="S165" s="1233">
        <f>ROUND((VLOOKUP(B165,distribucion!C$9:FL$331,152,0)),2)</f>
        <v>0</v>
      </c>
      <c r="T165" s="1233">
        <f>ROUND((VLOOKUP(B165,distribucion!C$9:FL$331,153,0)),2)</f>
        <v>0</v>
      </c>
      <c r="U165" s="1233">
        <f>ROUND((VLOOKUP(B165,distribucion!C97:FF431,159,0)),2)</f>
        <v>0</v>
      </c>
      <c r="V165" s="1233">
        <f>ROUND((VLOOKUP(B165,distribucion!C97:FF431,158,0)),2)</f>
        <v>0</v>
      </c>
      <c r="W165" s="1236">
        <f>ROUND((VLOOKUP(B165,distribucion!C97:FF431,154,0)),2)</f>
        <v>0</v>
      </c>
      <c r="X165" s="1233">
        <f>ROUND((VLOOKUP(B165,distribucion!C$9:FL$331,160,0)),2)</f>
        <v>0</v>
      </c>
      <c r="Y165" s="1237">
        <f t="shared" ref="Y165" si="314">SUM(Q165:X165)</f>
        <v>103.1</v>
      </c>
      <c r="Z165" s="1233">
        <f t="shared" ref="Z165" si="315">P165-Y165</f>
        <v>2156.4500000000003</v>
      </c>
      <c r="AA165" s="1237">
        <f t="shared" ref="AA165" si="316">+Z165</f>
        <v>2156.4500000000003</v>
      </c>
      <c r="AB165" s="1228">
        <v>0</v>
      </c>
      <c r="AC165" s="1238"/>
      <c r="AD165" s="1238">
        <f t="shared" ref="AD165" si="317">Z165-AA165-AB165</f>
        <v>0</v>
      </c>
      <c r="AE165" s="1238">
        <f t="shared" ref="AE165" si="318">((G165+H165+K165+M165+N165+O165)-SUM(Q165:X165))-Z165</f>
        <v>0</v>
      </c>
    </row>
    <row r="166" spans="1:33" ht="24" customHeight="1">
      <c r="B166" s="1410" t="str">
        <f>+distribucion!C236</f>
        <v>Chajon Patzan Claudia Patricia</v>
      </c>
      <c r="C166" s="1229" t="str">
        <f>VLOOKUP(B166,distribucion!C$9:FL$331,2,0)</f>
        <v>Empacadora</v>
      </c>
      <c r="D166" s="1171"/>
      <c r="E166" s="1231">
        <f>VLOOKUP(B166,distribucion!C131:I446,7,FALSE)</f>
        <v>15</v>
      </c>
      <c r="F166" s="1232"/>
      <c r="G166" s="1233">
        <f>ROUND((VLOOKUP(B166,distribucion!C236:DJ241,112,0)),2)</f>
        <v>2001.14</v>
      </c>
      <c r="H166" s="1233">
        <f>+distribucion!DK241</f>
        <v>125.00000000000001</v>
      </c>
      <c r="I166" s="1233">
        <f t="shared" ref="I166" si="319">G166+H166</f>
        <v>2126.1400000000003</v>
      </c>
      <c r="J166" s="1233">
        <f>VLOOKUP(B166,distribucion!C236:DL241,114,FALSE)</f>
        <v>0</v>
      </c>
      <c r="K166" s="1233">
        <f>ROUND((VLOOKUP(B166,distribucion!C236:DM241,115,0)),2)</f>
        <v>0</v>
      </c>
      <c r="L166" s="1233">
        <f>VLOOKUP(B166,distribucion!C236:DN241,116,FALSE)</f>
        <v>0</v>
      </c>
      <c r="M166" s="1233">
        <f>ROUND((VLOOKUP(B166,distribucion!C236:DO241,117,0)),2)</f>
        <v>0</v>
      </c>
      <c r="N166" s="1233">
        <v>0</v>
      </c>
      <c r="O166" s="1234">
        <f>ROUND((VLOOKUP(B166,distribucion!C236:DP241,37,0)),2)</f>
        <v>133.41</v>
      </c>
      <c r="P166" s="1233">
        <f t="shared" ref="P166" si="320">SUM(I166:O166)-J166-L166</f>
        <v>2259.5500000000002</v>
      </c>
      <c r="Q166" s="1437">
        <f t="shared" ref="Q166" si="321">ROUND(((G166+K166+M166+N166+O166)*0.0483),2)</f>
        <v>103.1</v>
      </c>
      <c r="R166" s="1236">
        <f>ROUND((VLOOKUP(B166,distribucion!C$9:FL$331,151,0)),2)</f>
        <v>0</v>
      </c>
      <c r="S166" s="1233">
        <f>ROUND((VLOOKUP(B166,distribucion!C$9:FL$331,152,0)),2)</f>
        <v>0</v>
      </c>
      <c r="T166" s="1233">
        <f>ROUND((VLOOKUP(B166,distribucion!C$9:FL$331,153,0)),2)</f>
        <v>0</v>
      </c>
      <c r="U166" s="1233">
        <f>ROUND((VLOOKUP(B166,distribucion!C97:FF431,159,0)),2)</f>
        <v>0</v>
      </c>
      <c r="V166" s="1233">
        <f>ROUND((VLOOKUP(B166,distribucion!C97:FF431,158,0)),2)</f>
        <v>0</v>
      </c>
      <c r="W166" s="1236">
        <f>ROUND((VLOOKUP(B166,distribucion!C97:FF431,154,0)),2)</f>
        <v>0</v>
      </c>
      <c r="X166" s="1233">
        <f>ROUND((VLOOKUP(B166,distribucion!C$9:FL$331,160,0)),2)</f>
        <v>0</v>
      </c>
      <c r="Y166" s="1237">
        <f t="shared" ref="Y166" si="322">SUM(Q166:X166)</f>
        <v>103.1</v>
      </c>
      <c r="Z166" s="1233">
        <f t="shared" ref="Z166" si="323">P166-Y166</f>
        <v>2156.4500000000003</v>
      </c>
      <c r="AA166" s="1237">
        <f t="shared" ref="AA166" si="324">+Z166</f>
        <v>2156.4500000000003</v>
      </c>
      <c r="AB166" s="1228">
        <v>0</v>
      </c>
      <c r="AC166" s="1238"/>
      <c r="AD166" s="1238">
        <f t="shared" ref="AD166" si="325">Z166-AA166-AB166</f>
        <v>0</v>
      </c>
      <c r="AE166" s="1238">
        <f t="shared" ref="AE166" si="326">((G166+H166+K166+M166+N166+O166)-SUM(Q166:X166))-Z166</f>
        <v>0</v>
      </c>
    </row>
    <row r="167" spans="1:33" ht="24" customHeight="1">
      <c r="B167" s="1410" t="str">
        <f>+distribucion!C238</f>
        <v>Morales Alcantara Sheila Elizabeth</v>
      </c>
      <c r="C167" s="1229" t="str">
        <f>VLOOKUP(B167,distribucion!C$9:FL$331,2,0)</f>
        <v>Empacadora</v>
      </c>
      <c r="D167" s="1171"/>
      <c r="E167" s="1231">
        <f>VLOOKUP(B167,distribucion!C132:I447,7,FALSE)</f>
        <v>12</v>
      </c>
      <c r="F167" s="1232"/>
      <c r="G167" s="1233">
        <f>ROUND((VLOOKUP(B167,distribucion!C238:DJ242,112,0)),2)</f>
        <v>1600.91</v>
      </c>
      <c r="H167" s="1233">
        <f>+distribucion!DK242</f>
        <v>150</v>
      </c>
      <c r="I167" s="1233">
        <f t="shared" ref="I167" si="327">G167+H167</f>
        <v>1750.91</v>
      </c>
      <c r="J167" s="1233">
        <f>VLOOKUP(B167,distribucion!C238:DL242,114,FALSE)</f>
        <v>0</v>
      </c>
      <c r="K167" s="1233">
        <f>ROUND((VLOOKUP(B167,distribucion!C238:DM242,115,0)),2)</f>
        <v>0</v>
      </c>
      <c r="L167" s="1233">
        <f>VLOOKUP(B167,distribucion!C238:DN242,116,FALSE)</f>
        <v>0</v>
      </c>
      <c r="M167" s="1233">
        <f>ROUND((VLOOKUP(B167,distribucion!C238:DO242,117,0)),2)</f>
        <v>0</v>
      </c>
      <c r="N167" s="1233">
        <v>0</v>
      </c>
      <c r="O167" s="1234">
        <f>ROUND((VLOOKUP(B167,distribucion!C238:DP242,37,0)),2)</f>
        <v>0</v>
      </c>
      <c r="P167" s="1233">
        <f t="shared" ref="P167" si="328">SUM(I167:O167)-J167-L167</f>
        <v>1750.91</v>
      </c>
      <c r="Q167" s="1437">
        <f t="shared" ref="Q167" si="329">ROUND(((G167+K167+M167+N167+O167)*0.0483),2)</f>
        <v>77.319999999999993</v>
      </c>
      <c r="R167" s="1236">
        <f>ROUND((VLOOKUP(B167,distribucion!C$9:FL$331,151,0)),2)</f>
        <v>0</v>
      </c>
      <c r="S167" s="1233">
        <f>ROUND((VLOOKUP(B167,distribucion!C$9:FL$331,152,0)),2)</f>
        <v>0</v>
      </c>
      <c r="T167" s="1233">
        <f>ROUND((VLOOKUP(B167,distribucion!C$9:FL$331,153,0)),2)</f>
        <v>0</v>
      </c>
      <c r="U167" s="1233">
        <f>ROUND((VLOOKUP(B167,distribucion!C98:FF432,159,0)),2)</f>
        <v>0</v>
      </c>
      <c r="V167" s="1233">
        <f>ROUND((VLOOKUP(B167,distribucion!C98:FF432,158,0)),2)</f>
        <v>0</v>
      </c>
      <c r="W167" s="1236">
        <f>ROUND((VLOOKUP(B167,distribucion!C98:FF432,154,0)),2)</f>
        <v>0</v>
      </c>
      <c r="X167" s="1233">
        <f>ROUND((VLOOKUP(B167,distribucion!C$9:FL$331,160,0)),2)</f>
        <v>0</v>
      </c>
      <c r="Y167" s="1237">
        <f t="shared" ref="Y167" si="330">SUM(Q167:X167)</f>
        <v>77.319999999999993</v>
      </c>
      <c r="Z167" s="1233">
        <f t="shared" ref="Z167" si="331">P167-Y167</f>
        <v>1673.5900000000001</v>
      </c>
      <c r="AA167" s="1237">
        <f t="shared" ref="AA167" si="332">+Z167</f>
        <v>1673.5900000000001</v>
      </c>
      <c r="AB167" s="1228">
        <v>0</v>
      </c>
      <c r="AC167" s="1238"/>
      <c r="AD167" s="1238">
        <f t="shared" ref="AD167" si="333">Z167-AA167-AB167</f>
        <v>0</v>
      </c>
      <c r="AE167" s="1238">
        <f t="shared" ref="AE167" si="334">((G167+H167+K167+M167+N167+O167)-SUM(Q167:X167))-Z167</f>
        <v>0</v>
      </c>
    </row>
    <row r="168" spans="1:33" ht="24" customHeight="1">
      <c r="A168" s="1198">
        <f>+A164+1</f>
        <v>45</v>
      </c>
      <c r="B168" s="1410" t="str">
        <f>+distribucion!C240</f>
        <v>Herrera Hernandez Mirna Francisca</v>
      </c>
      <c r="C168" s="1229" t="str">
        <f>VLOOKUP(B168,distribucion!C$9:FL$331,2,0)</f>
        <v>Empacadora</v>
      </c>
      <c r="D168" s="1171"/>
      <c r="E168" s="1231">
        <f>VLOOKUP(B168,distribucion!C130:I445,7,FALSE)</f>
        <v>15</v>
      </c>
      <c r="F168" s="1232"/>
      <c r="G168" s="1233">
        <f>ROUND((VLOOKUP(B168,distribucion!C240:DJ240,112,0)),2)</f>
        <v>2001.14</v>
      </c>
      <c r="H168" s="1233">
        <f>+distribucion!DK240</f>
        <v>125.00000000000001</v>
      </c>
      <c r="I168" s="1233">
        <f t="shared" ref="I168" si="335">G168+H168</f>
        <v>2126.1400000000003</v>
      </c>
      <c r="J168" s="1233">
        <f>VLOOKUP(B168,distribucion!C240:DL240,114,FALSE)</f>
        <v>0</v>
      </c>
      <c r="K168" s="1233">
        <f>ROUND((VLOOKUP(B168,distribucion!C240:DM240,115,0)),2)</f>
        <v>0</v>
      </c>
      <c r="L168" s="1233">
        <f>VLOOKUP(B168,distribucion!C240:DN240,116,FALSE)</f>
        <v>0</v>
      </c>
      <c r="M168" s="1233">
        <f>ROUND((VLOOKUP(B168,distribucion!C240:DO240,117,0)),2)</f>
        <v>0</v>
      </c>
      <c r="N168" s="1233">
        <v>0</v>
      </c>
      <c r="O168" s="1234">
        <f>ROUND((VLOOKUP(B168,distribucion!C240:DP240,37,0)),2)</f>
        <v>0</v>
      </c>
      <c r="P168" s="1233">
        <f t="shared" ref="P168" si="336">SUM(I168:O168)-J168-L168</f>
        <v>2126.1400000000003</v>
      </c>
      <c r="Q168" s="1437">
        <f t="shared" ref="Q168" si="337">ROUND(((G168+K168+M168+N168+O168)*0.0483),2)</f>
        <v>96.66</v>
      </c>
      <c r="R168" s="1236">
        <f>ROUND((VLOOKUP(B168,distribucion!C$9:FL$331,151,0)),2)</f>
        <v>0</v>
      </c>
      <c r="S168" s="1233">
        <f>ROUND((VLOOKUP(B168,distribucion!C$9:FL$331,152,0)),2)</f>
        <v>0</v>
      </c>
      <c r="T168" s="1233">
        <f>ROUND((VLOOKUP(B168,distribucion!C$9:FL$331,153,0)),2)</f>
        <v>0</v>
      </c>
      <c r="U168" s="1233">
        <f>ROUND((VLOOKUP(B168,distribucion!C96:FF430,159,0)),2)</f>
        <v>0</v>
      </c>
      <c r="V168" s="1233">
        <f>ROUND((VLOOKUP(B168,distribucion!C96:FF430,158,0)),2)</f>
        <v>0</v>
      </c>
      <c r="W168" s="1236">
        <f>ROUND((VLOOKUP(B168,distribucion!C96:FF430,154,0)),2)</f>
        <v>0</v>
      </c>
      <c r="X168" s="1233">
        <f>ROUND((VLOOKUP(B168,distribucion!C$9:FL$331,160,0)),2)</f>
        <v>0</v>
      </c>
      <c r="Y168" s="1237">
        <f t="shared" ref="Y168" si="338">SUM(Q168:X168)</f>
        <v>96.66</v>
      </c>
      <c r="Z168" s="1233">
        <f t="shared" ref="Z168" si="339">P168-Y168</f>
        <v>2029.4800000000002</v>
      </c>
      <c r="AA168" s="1237">
        <f t="shared" si="293"/>
        <v>2029.4800000000002</v>
      </c>
      <c r="AB168" s="1228">
        <v>0</v>
      </c>
      <c r="AC168" s="1238"/>
      <c r="AD168" s="1238">
        <f t="shared" ref="AD168" si="340">Z168-AA168-AB168</f>
        <v>0</v>
      </c>
      <c r="AE168" s="1238">
        <f t="shared" ref="AE168" si="341">((G168+H168+K168+M168+N168+O168)-SUM(Q168:X168))-Z168</f>
        <v>0</v>
      </c>
    </row>
    <row r="169" spans="1:33" ht="24" customHeight="1">
      <c r="A169" s="1198">
        <f t="shared" si="303"/>
        <v>46</v>
      </c>
      <c r="B169" s="1410" t="str">
        <f>+distribucion!C241</f>
        <v>Peralta Gomez Antoni Alexander</v>
      </c>
      <c r="C169" s="1229" t="str">
        <f>VLOOKUP(B169,distribucion!C$9:FL$331,2,0)</f>
        <v>Operario</v>
      </c>
      <c r="D169" s="1171"/>
      <c r="E169" s="1231">
        <f>VLOOKUP(B169,distribucion!C129:I444,7,FALSE)</f>
        <v>15</v>
      </c>
      <c r="F169" s="1232"/>
      <c r="G169" s="1233">
        <f>ROUND((VLOOKUP(B169,distribucion!C241:DJ241,112,0)),2)</f>
        <v>2001.14</v>
      </c>
      <c r="H169" s="1233">
        <f>+distribucion!DK241</f>
        <v>125.00000000000001</v>
      </c>
      <c r="I169" s="1233">
        <f t="shared" ref="I169" si="342">G169+H169</f>
        <v>2126.1400000000003</v>
      </c>
      <c r="J169" s="1233">
        <f>VLOOKUP(B169,distribucion!C241:DL241,114,FALSE)</f>
        <v>0</v>
      </c>
      <c r="K169" s="1233">
        <f>ROUND((VLOOKUP(B169,distribucion!C241:DM241,115,0)),2)</f>
        <v>0</v>
      </c>
      <c r="L169" s="1233">
        <f>VLOOKUP(B169,distribucion!C241:DN241,116,FALSE)</f>
        <v>0</v>
      </c>
      <c r="M169" s="1233">
        <f>ROUND((VLOOKUP(B169,distribucion!C241:DO241,117,0)),2)</f>
        <v>0</v>
      </c>
      <c r="N169" s="1233">
        <v>0</v>
      </c>
      <c r="O169" s="1234">
        <f>ROUND((VLOOKUP(B169,distribucion!C241:DP241,37,0)),2)</f>
        <v>0</v>
      </c>
      <c r="P169" s="1233">
        <f t="shared" ref="P169" si="343">SUM(I169:O169)-J169-L169</f>
        <v>2126.1400000000003</v>
      </c>
      <c r="Q169" s="1437">
        <f t="shared" ref="Q169" si="344">ROUND(((G169+K169+M169+N169+O169)*0.0483),2)</f>
        <v>96.66</v>
      </c>
      <c r="R169" s="1236">
        <f>ROUND((VLOOKUP(B169,distribucion!C$9:FL$331,151,0)),2)</f>
        <v>0</v>
      </c>
      <c r="S169" s="1233">
        <f>ROUND((VLOOKUP(B169,distribucion!C$9:FL$331,152,0)),2)</f>
        <v>0</v>
      </c>
      <c r="T169" s="1233">
        <f>ROUND((VLOOKUP(B169,distribucion!C$9:FL$331,153,0)),2)</f>
        <v>0</v>
      </c>
      <c r="U169" s="1233">
        <f>ROUND((VLOOKUP(B169,distribucion!C95:FF429,159,0)),2)</f>
        <v>0</v>
      </c>
      <c r="V169" s="1233">
        <f>ROUND((VLOOKUP(B169,distribucion!C95:FF429,158,0)),2)</f>
        <v>0</v>
      </c>
      <c r="W169" s="1236">
        <f>ROUND((VLOOKUP(B169,distribucion!C95:FF429,154,0)),2)</f>
        <v>0</v>
      </c>
      <c r="X169" s="1233">
        <f>ROUND((VLOOKUP(B169,distribucion!C$9:FL$331,160,0)),2)</f>
        <v>0</v>
      </c>
      <c r="Y169" s="1237">
        <f t="shared" ref="Y169" si="345">SUM(Q169:X169)</f>
        <v>96.66</v>
      </c>
      <c r="Z169" s="1233">
        <f>P169-Y169</f>
        <v>2029.4800000000002</v>
      </c>
      <c r="AA169" s="1237">
        <f t="shared" si="293"/>
        <v>2029.4800000000002</v>
      </c>
      <c r="AB169" s="1228">
        <v>0</v>
      </c>
      <c r="AC169" s="1238">
        <f>+Z169-AA169</f>
        <v>0</v>
      </c>
      <c r="AD169" s="1238"/>
      <c r="AE169" s="1238"/>
    </row>
    <row r="170" spans="1:33" ht="24" customHeight="1">
      <c r="A170" s="1198" t="e">
        <f>+#REF!+1</f>
        <v>#REF!</v>
      </c>
      <c r="B170" s="1410" t="str">
        <f>+distribucion!C243</f>
        <v>Perez Avilez Dominic Geovanny</v>
      </c>
      <c r="C170" s="1229" t="str">
        <f>VLOOKUP(B170,distribucion!C$9:FL$331,2,0)</f>
        <v>Operario</v>
      </c>
      <c r="D170" s="1171"/>
      <c r="E170" s="1231">
        <f>VLOOKUP(B170,distribucion!C129:I444,7,FALSE)</f>
        <v>15</v>
      </c>
      <c r="F170" s="1232"/>
      <c r="G170" s="1233">
        <f>ROUND((VLOOKUP(B170,distribucion!C234:DJ243,112,0)),2)</f>
        <v>2001.14</v>
      </c>
      <c r="H170" s="1233">
        <f>+distribucion!DK243</f>
        <v>125.00000000000001</v>
      </c>
      <c r="I170" s="1233">
        <f t="shared" ref="I170" si="346">G170+H170</f>
        <v>2126.1400000000003</v>
      </c>
      <c r="J170" s="1233">
        <f>VLOOKUP(B170,distribucion!C234:DL243,114,FALSE)</f>
        <v>0</v>
      </c>
      <c r="K170" s="1233">
        <f>ROUND((VLOOKUP(B170,distribucion!C234:DM243,115,0)),2)</f>
        <v>0</v>
      </c>
      <c r="L170" s="1233">
        <f>VLOOKUP(B170,distribucion!C234:DN243,116,FALSE)</f>
        <v>0</v>
      </c>
      <c r="M170" s="1233">
        <f>ROUND((VLOOKUP(B170,distribucion!C234:DO243,117,0)),2)</f>
        <v>0</v>
      </c>
      <c r="N170" s="1233">
        <v>0</v>
      </c>
      <c r="O170" s="1234">
        <f>+distribucion!DP234</f>
        <v>0</v>
      </c>
      <c r="P170" s="1233">
        <f t="shared" ref="P170" si="347">SUM(I170:O170)-J170-L170</f>
        <v>2126.1400000000003</v>
      </c>
      <c r="Q170" s="1437">
        <f t="shared" ref="Q170" si="348">ROUND(((G170+K170+M170+N170+O170)*0.0483),2)</f>
        <v>96.66</v>
      </c>
      <c r="R170" s="1236">
        <f>ROUND((VLOOKUP(B170,distribucion!C$9:FL$331,151,0)),2)</f>
        <v>0</v>
      </c>
      <c r="S170" s="1233">
        <f>ROUND((VLOOKUP(B170,distribucion!C$9:FL$331,152,0)),2)</f>
        <v>0</v>
      </c>
      <c r="T170" s="1233">
        <f>ROUND((VLOOKUP(B170,distribucion!C$9:FL$331,153,0)),2)</f>
        <v>0</v>
      </c>
      <c r="U170" s="1233">
        <f>ROUND((VLOOKUP(B170,distribucion!C97:FF431,159,0)),2)</f>
        <v>0</v>
      </c>
      <c r="V170" s="1233">
        <f>ROUND((VLOOKUP(B170,distribucion!C97:FF431,158,0)),2)</f>
        <v>0</v>
      </c>
      <c r="W170" s="1236">
        <f>ROUND((VLOOKUP(B170,distribucion!C97:FF431,154,0)),2)</f>
        <v>0</v>
      </c>
      <c r="X170" s="1233">
        <f>ROUND((VLOOKUP(B170,distribucion!C$9:FL$331,160,0)),2)</f>
        <v>0</v>
      </c>
      <c r="Y170" s="1237">
        <f t="shared" ref="Y170" si="349">SUM(Q170:X170)</f>
        <v>96.66</v>
      </c>
      <c r="Z170" s="1233">
        <f t="shared" ref="Z170" si="350">P170-Y170</f>
        <v>2029.4800000000002</v>
      </c>
      <c r="AA170" s="1237">
        <f t="shared" si="293"/>
        <v>2029.4800000000002</v>
      </c>
      <c r="AB170" s="1228">
        <v>0</v>
      </c>
      <c r="AC170" s="1238"/>
      <c r="AD170" s="1238">
        <f t="shared" ref="AD170" si="351">Z170-AA170-AB170</f>
        <v>0</v>
      </c>
      <c r="AE170" s="1238">
        <f t="shared" ref="AE170" si="352">((G170+H170+K170+M170+N170+O170)-SUM(Q170:X170))-Z170</f>
        <v>0</v>
      </c>
    </row>
    <row r="171" spans="1:33" ht="24" customHeight="1">
      <c r="A171" s="1198" t="e">
        <f t="shared" si="303"/>
        <v>#REF!</v>
      </c>
      <c r="B171" s="1410" t="str">
        <f>+distribucion!C242</f>
        <v>Cisneros Lopez Marvin Daniel</v>
      </c>
      <c r="C171" s="1229" t="str">
        <f>VLOOKUP(B171,distribucion!C$9:FL$331,2,0)</f>
        <v>Operario  Sobres</v>
      </c>
      <c r="D171" s="1171"/>
      <c r="E171" s="1231">
        <f>VLOOKUP(B171,distribucion!C132:I447,7,FALSE)</f>
        <v>15</v>
      </c>
      <c r="F171" s="1232"/>
      <c r="G171" s="1233">
        <f>ROUND((VLOOKUP(B171,distribucion!C242:DJ242,112,0)),2)</f>
        <v>2100</v>
      </c>
      <c r="H171" s="1233">
        <f>ROUND((VLOOKUP(B171,distribucion!C242:DK242,113,0)),2)</f>
        <v>150</v>
      </c>
      <c r="I171" s="1233">
        <f t="shared" si="288"/>
        <v>2250</v>
      </c>
      <c r="J171" s="1233">
        <f>VLOOKUP(B171,distribucion!C242:DL242,114,FALSE)</f>
        <v>0</v>
      </c>
      <c r="K171" s="1233">
        <f>ROUND((VLOOKUP(B171,distribucion!C242:DM242,115,0)),2)</f>
        <v>0</v>
      </c>
      <c r="L171" s="1233">
        <f>VLOOKUP(B171,distribucion!C242:DN242,116,FALSE)</f>
        <v>0</v>
      </c>
      <c r="M171" s="1233">
        <f>ROUND((VLOOKUP(B171,distribucion!C242:DO242,117,0)),2)</f>
        <v>0</v>
      </c>
      <c r="N171" s="1233">
        <v>0</v>
      </c>
      <c r="O171" s="1234">
        <f>+distribucion!DP242</f>
        <v>0</v>
      </c>
      <c r="P171" s="1233">
        <f t="shared" si="289"/>
        <v>2250</v>
      </c>
      <c r="Q171" s="1437">
        <f t="shared" si="290"/>
        <v>101.43</v>
      </c>
      <c r="R171" s="1236">
        <f>ROUND((VLOOKUP(B171,distribucion!C$9:FL$331,151,0)),2)</f>
        <v>72.819999999999993</v>
      </c>
      <c r="S171" s="1233">
        <f>ROUND((VLOOKUP(B171,distribucion!C$9:FL$331,152,0)),2)</f>
        <v>0</v>
      </c>
      <c r="T171" s="1233">
        <f>ROUND((VLOOKUP(B171,distribucion!C$9:FL$331,153,0)),2)</f>
        <v>0</v>
      </c>
      <c r="U171" s="1233">
        <f>ROUND((VLOOKUP(B171,distribucion!C98:FF432,159,0)),2)</f>
        <v>0</v>
      </c>
      <c r="V171" s="1233">
        <f>ROUND((VLOOKUP(B171,distribucion!C98:FF432,158,0)),2)</f>
        <v>0</v>
      </c>
      <c r="W171" s="1236">
        <f>ROUND((VLOOKUP(B171,distribucion!C98:FF432,154,0)),2)</f>
        <v>0</v>
      </c>
      <c r="X171" s="1233">
        <f>ROUND((VLOOKUP(B171,distribucion!C$9:FL$331,160,0)),2)</f>
        <v>0</v>
      </c>
      <c r="Y171" s="1237">
        <f t="shared" si="291"/>
        <v>174.25</v>
      </c>
      <c r="Z171" s="1233">
        <f t="shared" si="292"/>
        <v>2075.75</v>
      </c>
      <c r="AA171" s="1237">
        <f t="shared" si="293"/>
        <v>2075.75</v>
      </c>
      <c r="AB171" s="1228">
        <v>0</v>
      </c>
      <c r="AC171" s="1238"/>
      <c r="AD171" s="1238">
        <f t="shared" si="294"/>
        <v>0</v>
      </c>
      <c r="AE171" s="1238">
        <f t="shared" si="295"/>
        <v>0</v>
      </c>
    </row>
    <row r="172" spans="1:33" ht="24" customHeight="1">
      <c r="B172" s="1410"/>
      <c r="C172" s="1229"/>
      <c r="D172" s="1171"/>
      <c r="E172" s="1231"/>
      <c r="F172" s="1232"/>
      <c r="G172" s="1233"/>
      <c r="H172" s="1233"/>
      <c r="I172" s="1233"/>
      <c r="J172" s="1233"/>
      <c r="K172" s="1233"/>
      <c r="L172" s="1233"/>
      <c r="M172" s="1233"/>
      <c r="N172" s="1233"/>
      <c r="O172" s="1234"/>
      <c r="P172" s="1233"/>
      <c r="Q172" s="1437"/>
      <c r="R172" s="1236"/>
      <c r="S172" s="1233"/>
      <c r="T172" s="1233"/>
      <c r="U172" s="1233"/>
      <c r="V172" s="1233"/>
      <c r="W172" s="1236"/>
      <c r="X172" s="1233"/>
      <c r="Y172" s="1237"/>
      <c r="Z172" s="1233"/>
      <c r="AA172" s="1237"/>
      <c r="AB172" s="1228">
        <v>0</v>
      </c>
      <c r="AC172" s="1238"/>
      <c r="AD172" s="1238"/>
      <c r="AE172" s="1238"/>
    </row>
    <row r="173" spans="1:33" ht="24" customHeight="1">
      <c r="B173" s="1246"/>
      <c r="C173" s="1247"/>
      <c r="D173" s="1171"/>
      <c r="E173" s="1248"/>
      <c r="F173" s="1232"/>
      <c r="G173" s="1173"/>
      <c r="H173" s="1173"/>
      <c r="I173" s="1173"/>
      <c r="J173" s="1173"/>
      <c r="K173" s="1173"/>
      <c r="L173" s="1173"/>
      <c r="M173" s="1173"/>
      <c r="N173" s="1173"/>
      <c r="O173" s="1173"/>
      <c r="P173" s="1173"/>
      <c r="Q173" s="1173"/>
      <c r="R173" s="1284"/>
      <c r="S173" s="1173"/>
      <c r="T173" s="1173"/>
      <c r="U173" s="1173"/>
      <c r="V173" s="1173"/>
      <c r="W173" s="1173"/>
      <c r="X173" s="1173"/>
      <c r="Y173" s="1264"/>
      <c r="Z173" s="1173"/>
      <c r="AA173" s="1237"/>
      <c r="AB173" s="1265"/>
      <c r="AC173" s="1238"/>
      <c r="AD173" s="1238"/>
      <c r="AE173" s="1238"/>
    </row>
    <row r="174" spans="1:33" ht="25.2" customHeight="1">
      <c r="B174" s="1246"/>
      <c r="C174" s="1247"/>
      <c r="D174" s="1171"/>
      <c r="E174" s="1248"/>
      <c r="F174" s="1232"/>
      <c r="G174" s="1249">
        <f t="shared" ref="G174:AG174" si="353">SUM(G162:G173)</f>
        <v>18642.759999999998</v>
      </c>
      <c r="H174" s="1249">
        <f t="shared" si="353"/>
        <v>1233.3333333333335</v>
      </c>
      <c r="I174" s="1249">
        <f t="shared" si="353"/>
        <v>19876.093333333334</v>
      </c>
      <c r="J174" s="1249">
        <f t="shared" si="353"/>
        <v>0</v>
      </c>
      <c r="K174" s="1249">
        <f t="shared" si="353"/>
        <v>0</v>
      </c>
      <c r="L174" s="1249">
        <f t="shared" si="353"/>
        <v>0</v>
      </c>
      <c r="M174" s="1249">
        <f t="shared" si="353"/>
        <v>0</v>
      </c>
      <c r="N174" s="1249">
        <f t="shared" si="353"/>
        <v>0</v>
      </c>
      <c r="O174" s="1249">
        <f t="shared" si="353"/>
        <v>266.82</v>
      </c>
      <c r="P174" s="1249">
        <f t="shared" si="353"/>
        <v>20142.913333333334</v>
      </c>
      <c r="Q174" s="1249">
        <f t="shared" si="353"/>
        <v>913.3599999999999</v>
      </c>
      <c r="R174" s="1283">
        <f t="shared" si="353"/>
        <v>100.69</v>
      </c>
      <c r="S174" s="1249">
        <f t="shared" si="353"/>
        <v>0</v>
      </c>
      <c r="T174" s="1249">
        <f t="shared" si="353"/>
        <v>0</v>
      </c>
      <c r="U174" s="1249">
        <f t="shared" si="353"/>
        <v>0</v>
      </c>
      <c r="V174" s="1249">
        <f t="shared" si="353"/>
        <v>0</v>
      </c>
      <c r="W174" s="1249">
        <f t="shared" si="353"/>
        <v>0</v>
      </c>
      <c r="X174" s="1249">
        <f t="shared" si="353"/>
        <v>0</v>
      </c>
      <c r="Y174" s="1249">
        <f t="shared" si="353"/>
        <v>1014.0499999999998</v>
      </c>
      <c r="Z174" s="1249">
        <f t="shared" si="353"/>
        <v>19128.863333333335</v>
      </c>
      <c r="AA174" s="1249">
        <f t="shared" si="353"/>
        <v>19128.863333333335</v>
      </c>
      <c r="AB174" s="1249">
        <f t="shared" si="353"/>
        <v>0</v>
      </c>
      <c r="AC174" s="1249">
        <f t="shared" si="353"/>
        <v>0</v>
      </c>
      <c r="AD174" s="1249">
        <f t="shared" si="353"/>
        <v>0</v>
      </c>
      <c r="AE174" s="1249">
        <f t="shared" si="353"/>
        <v>0</v>
      </c>
      <c r="AF174" s="1249">
        <f t="shared" si="353"/>
        <v>0</v>
      </c>
      <c r="AG174" s="1249">
        <f t="shared" si="353"/>
        <v>0</v>
      </c>
    </row>
    <row r="175" spans="1:33" ht="25.2" customHeight="1">
      <c r="B175" s="1246" t="s">
        <v>156</v>
      </c>
      <c r="C175" s="1247"/>
      <c r="D175" s="1171"/>
      <c r="E175" s="1248"/>
      <c r="F175" s="1232"/>
      <c r="G175" s="1173"/>
      <c r="H175" s="1173"/>
      <c r="I175" s="1173"/>
      <c r="J175" s="1173"/>
      <c r="K175" s="1173"/>
      <c r="L175" s="1173"/>
      <c r="M175" s="1173"/>
      <c r="N175" s="1173"/>
      <c r="O175" s="1173"/>
      <c r="P175" s="1173"/>
      <c r="Q175" s="1173"/>
      <c r="R175" s="1284"/>
      <c r="S175" s="1173"/>
      <c r="T175" s="1173"/>
      <c r="U175" s="1173"/>
      <c r="V175" s="1173"/>
      <c r="W175" s="1173"/>
      <c r="X175" s="1173"/>
      <c r="Y175" s="1264"/>
      <c r="Z175" s="1173"/>
      <c r="AA175" s="1237"/>
      <c r="AB175" s="1265"/>
      <c r="AC175" s="1238"/>
      <c r="AD175" s="1238">
        <f t="shared" si="202"/>
        <v>0</v>
      </c>
      <c r="AE175" s="1238">
        <f t="shared" si="203"/>
        <v>0</v>
      </c>
    </row>
    <row r="176" spans="1:33" ht="25.2" customHeight="1">
      <c r="B176" s="1246"/>
      <c r="C176" s="1247"/>
      <c r="D176" s="1171"/>
      <c r="E176" s="1248"/>
      <c r="F176" s="1232"/>
      <c r="G176" s="1173"/>
      <c r="H176" s="1173"/>
      <c r="I176" s="1173"/>
      <c r="J176" s="1173"/>
      <c r="K176" s="1173"/>
      <c r="L176" s="1173"/>
      <c r="M176" s="1173"/>
      <c r="N176" s="1173"/>
      <c r="O176" s="1173"/>
      <c r="P176" s="1173"/>
      <c r="Q176" s="1173"/>
      <c r="R176" s="1284"/>
      <c r="S176" s="1173"/>
      <c r="T176" s="1173"/>
      <c r="U176" s="1173"/>
      <c r="V176" s="1173"/>
      <c r="W176" s="1173"/>
      <c r="X176" s="1173"/>
      <c r="Y176" s="1264"/>
      <c r="Z176" s="1173"/>
      <c r="AA176" s="1237"/>
      <c r="AB176" s="1265"/>
      <c r="AC176" s="1238"/>
      <c r="AD176" s="1238">
        <f t="shared" si="202"/>
        <v>0</v>
      </c>
      <c r="AE176" s="1238">
        <f t="shared" si="203"/>
        <v>0</v>
      </c>
    </row>
    <row r="177" spans="1:31" ht="25.2" customHeight="1">
      <c r="B177" s="1246" t="s">
        <v>689</v>
      </c>
      <c r="C177" s="1247"/>
      <c r="D177" s="1171"/>
      <c r="E177" s="1248"/>
      <c r="F177" s="1232"/>
      <c r="G177" s="1173"/>
      <c r="H177" s="1173"/>
      <c r="I177" s="1173"/>
      <c r="J177" s="1173"/>
      <c r="K177" s="1173"/>
      <c r="L177" s="1173"/>
      <c r="M177" s="1173"/>
      <c r="N177" s="1173"/>
      <c r="O177" s="1173"/>
      <c r="P177" s="1173"/>
      <c r="Q177" s="1173"/>
      <c r="R177" s="1284"/>
      <c r="S177" s="1173"/>
      <c r="T177" s="1173"/>
      <c r="U177" s="1173"/>
      <c r="V177" s="1173"/>
      <c r="W177" s="1173"/>
      <c r="X177" s="1173"/>
      <c r="Y177" s="1264"/>
      <c r="Z177" s="1173"/>
      <c r="AA177" s="1237"/>
      <c r="AB177" s="1265"/>
      <c r="AC177" s="1238"/>
      <c r="AD177" s="1238">
        <f t="shared" si="202"/>
        <v>0</v>
      </c>
      <c r="AE177" s="1238">
        <f t="shared" si="203"/>
        <v>0</v>
      </c>
    </row>
    <row r="178" spans="1:31" ht="25.2" customHeight="1">
      <c r="B178" s="1266"/>
      <c r="C178" s="1229"/>
      <c r="D178" s="1171"/>
      <c r="E178" s="1231"/>
      <c r="F178" s="1232"/>
      <c r="G178" s="1233"/>
      <c r="H178" s="1233"/>
      <c r="I178" s="1233"/>
      <c r="J178" s="1233"/>
      <c r="K178" s="1233"/>
      <c r="L178" s="1233"/>
      <c r="M178" s="1233"/>
      <c r="N178" s="1233"/>
      <c r="O178" s="1234"/>
      <c r="P178" s="1233"/>
      <c r="Q178" s="1233"/>
      <c r="R178" s="1236"/>
      <c r="S178" s="1233"/>
      <c r="T178" s="1233"/>
      <c r="U178" s="1233"/>
      <c r="V178" s="1233"/>
      <c r="W178" s="1233"/>
      <c r="X178" s="1233"/>
      <c r="Y178" s="1237"/>
      <c r="Z178" s="1233"/>
      <c r="AA178" s="1237"/>
      <c r="AB178" s="1228"/>
      <c r="AC178" s="1238"/>
      <c r="AD178" s="1238">
        <f t="shared" si="202"/>
        <v>0</v>
      </c>
      <c r="AE178" s="1238">
        <f t="shared" si="203"/>
        <v>0</v>
      </c>
    </row>
    <row r="179" spans="1:31" ht="25.2" customHeight="1">
      <c r="B179" s="1246"/>
      <c r="C179" s="1247"/>
      <c r="D179" s="1171"/>
      <c r="E179" s="1248"/>
      <c r="F179" s="1232"/>
      <c r="G179" s="1249">
        <f>+G178</f>
        <v>0</v>
      </c>
      <c r="H179" s="1249">
        <f t="shared" ref="H179:AB179" si="354">+H178</f>
        <v>0</v>
      </c>
      <c r="I179" s="1249">
        <f t="shared" si="354"/>
        <v>0</v>
      </c>
      <c r="J179" s="1249">
        <f>+J178</f>
        <v>0</v>
      </c>
      <c r="K179" s="1249">
        <f t="shared" si="354"/>
        <v>0</v>
      </c>
      <c r="L179" s="1249">
        <f t="shared" si="354"/>
        <v>0</v>
      </c>
      <c r="M179" s="1249">
        <f t="shared" si="354"/>
        <v>0</v>
      </c>
      <c r="N179" s="1249">
        <f t="shared" si="354"/>
        <v>0</v>
      </c>
      <c r="O179" s="1249">
        <f t="shared" si="354"/>
        <v>0</v>
      </c>
      <c r="P179" s="1249">
        <f t="shared" si="354"/>
        <v>0</v>
      </c>
      <c r="Q179" s="1249">
        <f t="shared" si="354"/>
        <v>0</v>
      </c>
      <c r="R179" s="1283">
        <f t="shared" si="354"/>
        <v>0</v>
      </c>
      <c r="S179" s="1249">
        <f t="shared" si="354"/>
        <v>0</v>
      </c>
      <c r="T179" s="1249">
        <f t="shared" si="354"/>
        <v>0</v>
      </c>
      <c r="U179" s="1249">
        <f t="shared" si="354"/>
        <v>0</v>
      </c>
      <c r="V179" s="1249">
        <f t="shared" si="354"/>
        <v>0</v>
      </c>
      <c r="W179" s="1249">
        <f t="shared" si="354"/>
        <v>0</v>
      </c>
      <c r="X179" s="1249">
        <f t="shared" si="354"/>
        <v>0</v>
      </c>
      <c r="Y179" s="1249">
        <f t="shared" si="354"/>
        <v>0</v>
      </c>
      <c r="Z179" s="1249">
        <f t="shared" si="354"/>
        <v>0</v>
      </c>
      <c r="AA179" s="1250">
        <f t="shared" si="354"/>
        <v>0</v>
      </c>
      <c r="AB179" s="1250">
        <f t="shared" si="354"/>
        <v>0</v>
      </c>
      <c r="AC179" s="1238"/>
      <c r="AD179" s="1238">
        <f t="shared" si="202"/>
        <v>0</v>
      </c>
      <c r="AE179" s="1238">
        <f t="shared" si="203"/>
        <v>0</v>
      </c>
    </row>
    <row r="180" spans="1:31" ht="25.2" customHeight="1">
      <c r="B180" s="1246"/>
      <c r="C180" s="1247"/>
      <c r="D180" s="1171"/>
      <c r="E180" s="1248"/>
      <c r="F180" s="1232"/>
      <c r="G180" s="1173"/>
      <c r="H180" s="1173"/>
      <c r="I180" s="1173"/>
      <c r="J180" s="1173"/>
      <c r="K180" s="1173"/>
      <c r="L180" s="1173"/>
      <c r="M180" s="1173"/>
      <c r="N180" s="1173"/>
      <c r="O180" s="1173"/>
      <c r="P180" s="1173"/>
      <c r="Q180" s="1173"/>
      <c r="R180" s="1284"/>
      <c r="S180" s="1173"/>
      <c r="T180" s="1173"/>
      <c r="U180" s="1173"/>
      <c r="V180" s="1173"/>
      <c r="W180" s="1173"/>
      <c r="X180" s="1173"/>
      <c r="Y180" s="1264"/>
      <c r="Z180" s="1173"/>
      <c r="AA180" s="1237"/>
      <c r="AB180" s="1265"/>
      <c r="AC180" s="1238"/>
      <c r="AD180" s="1238">
        <f t="shared" si="202"/>
        <v>0</v>
      </c>
      <c r="AE180" s="1238">
        <f t="shared" si="203"/>
        <v>0</v>
      </c>
    </row>
    <row r="181" spans="1:31" ht="25.2" customHeight="1">
      <c r="B181" s="1246" t="s">
        <v>690</v>
      </c>
      <c r="C181" s="1247"/>
      <c r="D181" s="1171"/>
      <c r="E181" s="1248"/>
      <c r="F181" s="1232"/>
      <c r="G181" s="1173"/>
      <c r="H181" s="1173"/>
      <c r="I181" s="1173"/>
      <c r="J181" s="1173"/>
      <c r="K181" s="1173"/>
      <c r="L181" s="1173"/>
      <c r="M181" s="1173"/>
      <c r="N181" s="1173"/>
      <c r="O181" s="1173"/>
      <c r="P181" s="1173"/>
      <c r="Q181" s="1173"/>
      <c r="R181" s="1284"/>
      <c r="S181" s="1173"/>
      <c r="T181" s="1173"/>
      <c r="U181" s="1173"/>
      <c r="V181" s="1173"/>
      <c r="W181" s="1173"/>
      <c r="X181" s="1173"/>
      <c r="Y181" s="1264"/>
      <c r="Z181" s="1173"/>
      <c r="AA181" s="1237"/>
      <c r="AB181" s="1265"/>
      <c r="AC181" s="1238"/>
      <c r="AD181" s="1238">
        <f t="shared" si="202"/>
        <v>0</v>
      </c>
      <c r="AE181" s="1238">
        <f t="shared" si="203"/>
        <v>0</v>
      </c>
    </row>
    <row r="182" spans="1:31" s="1285" customFormat="1" ht="25.2" customHeight="1">
      <c r="B182" s="1286"/>
      <c r="C182" s="1257"/>
      <c r="D182" s="1258"/>
      <c r="E182" s="1231"/>
      <c r="F182" s="1260"/>
      <c r="G182" s="1234"/>
      <c r="H182" s="1234"/>
      <c r="I182" s="1234"/>
      <c r="J182" s="1234"/>
      <c r="K182" s="1234"/>
      <c r="L182" s="1234"/>
      <c r="M182" s="1234"/>
      <c r="N182" s="1234"/>
      <c r="O182" s="1234"/>
      <c r="P182" s="1234"/>
      <c r="Q182" s="1234"/>
      <c r="R182" s="1440"/>
      <c r="S182" s="1234"/>
      <c r="T182" s="1234"/>
      <c r="U182" s="1234"/>
      <c r="V182" s="1234"/>
      <c r="W182" s="1234"/>
      <c r="X182" s="1234"/>
      <c r="Y182" s="1261"/>
      <c r="Z182" s="1234"/>
      <c r="AA182" s="1237"/>
      <c r="AB182" s="1228"/>
      <c r="AC182" s="1238"/>
      <c r="AD182" s="1238">
        <f t="shared" si="202"/>
        <v>0</v>
      </c>
      <c r="AE182" s="1238">
        <f t="shared" si="203"/>
        <v>0</v>
      </c>
    </row>
    <row r="183" spans="1:31" ht="25.2" customHeight="1">
      <c r="B183" s="1246"/>
      <c r="C183" s="1247"/>
      <c r="D183" s="1171"/>
      <c r="E183" s="1248"/>
      <c r="F183" s="1232"/>
      <c r="G183" s="1249">
        <f t="shared" ref="G183:AB183" si="355">SUM(G182:G182)</f>
        <v>0</v>
      </c>
      <c r="H183" s="1249">
        <f t="shared" si="355"/>
        <v>0</v>
      </c>
      <c r="I183" s="1249">
        <f t="shared" si="355"/>
        <v>0</v>
      </c>
      <c r="J183" s="1249">
        <f t="shared" si="355"/>
        <v>0</v>
      </c>
      <c r="K183" s="1249">
        <f t="shared" si="355"/>
        <v>0</v>
      </c>
      <c r="L183" s="1249">
        <f t="shared" si="355"/>
        <v>0</v>
      </c>
      <c r="M183" s="1249">
        <f t="shared" si="355"/>
        <v>0</v>
      </c>
      <c r="N183" s="1249">
        <f t="shared" si="355"/>
        <v>0</v>
      </c>
      <c r="O183" s="1249">
        <f t="shared" si="355"/>
        <v>0</v>
      </c>
      <c r="P183" s="1249">
        <f t="shared" si="355"/>
        <v>0</v>
      </c>
      <c r="Q183" s="1249">
        <f t="shared" si="355"/>
        <v>0</v>
      </c>
      <c r="R183" s="1283">
        <f t="shared" si="355"/>
        <v>0</v>
      </c>
      <c r="S183" s="1249">
        <f t="shared" si="355"/>
        <v>0</v>
      </c>
      <c r="T183" s="1249">
        <f t="shared" si="355"/>
        <v>0</v>
      </c>
      <c r="U183" s="1249">
        <f t="shared" si="355"/>
        <v>0</v>
      </c>
      <c r="V183" s="1249">
        <f t="shared" si="355"/>
        <v>0</v>
      </c>
      <c r="W183" s="1249">
        <f t="shared" si="355"/>
        <v>0</v>
      </c>
      <c r="X183" s="1249">
        <f t="shared" si="355"/>
        <v>0</v>
      </c>
      <c r="Y183" s="1249">
        <f t="shared" si="355"/>
        <v>0</v>
      </c>
      <c r="Z183" s="1249">
        <f t="shared" si="355"/>
        <v>0</v>
      </c>
      <c r="AA183" s="1250">
        <f t="shared" si="355"/>
        <v>0</v>
      </c>
      <c r="AB183" s="1250">
        <f t="shared" si="355"/>
        <v>0</v>
      </c>
      <c r="AC183" s="1238"/>
      <c r="AD183" s="1238">
        <f t="shared" si="202"/>
        <v>0</v>
      </c>
      <c r="AE183" s="1238">
        <f t="shared" si="203"/>
        <v>0</v>
      </c>
    </row>
    <row r="184" spans="1:31" ht="25.2" customHeight="1">
      <c r="B184" s="1246"/>
      <c r="C184" s="1247"/>
      <c r="D184" s="1171"/>
      <c r="E184" s="1248"/>
      <c r="F184" s="1232"/>
      <c r="G184" s="1173"/>
      <c r="H184" s="1173"/>
      <c r="I184" s="1173"/>
      <c r="J184" s="1173"/>
      <c r="K184" s="1173"/>
      <c r="L184" s="1173"/>
      <c r="M184" s="1173"/>
      <c r="N184" s="1173"/>
      <c r="O184" s="1173"/>
      <c r="P184" s="1173"/>
      <c r="Q184" s="1173"/>
      <c r="R184" s="1284"/>
      <c r="S184" s="1173"/>
      <c r="T184" s="1173"/>
      <c r="U184" s="1173"/>
      <c r="V184" s="1173"/>
      <c r="W184" s="1173"/>
      <c r="X184" s="1173"/>
      <c r="Y184" s="1264"/>
      <c r="Z184" s="1173"/>
      <c r="AA184" s="1237"/>
      <c r="AB184" s="1265"/>
      <c r="AC184" s="1238"/>
      <c r="AD184" s="1238">
        <f t="shared" si="202"/>
        <v>0</v>
      </c>
      <c r="AE184" s="1238">
        <f t="shared" si="203"/>
        <v>0</v>
      </c>
    </row>
    <row r="185" spans="1:31" ht="25.2" customHeight="1">
      <c r="B185" s="1246" t="s">
        <v>691</v>
      </c>
      <c r="C185" s="1247"/>
      <c r="D185" s="1171"/>
      <c r="E185" s="1248"/>
      <c r="F185" s="1232"/>
      <c r="G185" s="1173"/>
      <c r="H185" s="1173"/>
      <c r="I185" s="1173"/>
      <c r="J185" s="1173"/>
      <c r="K185" s="1173"/>
      <c r="L185" s="1173"/>
      <c r="M185" s="1173"/>
      <c r="N185" s="1173"/>
      <c r="O185" s="1173"/>
      <c r="P185" s="1173"/>
      <c r="Q185" s="1173"/>
      <c r="R185" s="1284"/>
      <c r="S185" s="1173"/>
      <c r="T185" s="1173"/>
      <c r="U185" s="1173"/>
      <c r="V185" s="1173"/>
      <c r="W185" s="1173"/>
      <c r="X185" s="1173"/>
      <c r="Y185" s="1264"/>
      <c r="Z185" s="1173"/>
      <c r="AA185" s="1237"/>
      <c r="AB185" s="1265"/>
      <c r="AC185" s="1238"/>
      <c r="AD185" s="1238">
        <f t="shared" ref="AD185:AD235" si="356">Z185-AA185-AB185</f>
        <v>0</v>
      </c>
      <c r="AE185" s="1238">
        <f t="shared" ref="AE185:AE235" si="357">((G185+H185+K185+M185+N185+O185)-SUM(Q185:X185))-Z185</f>
        <v>0</v>
      </c>
    </row>
    <row r="186" spans="1:31" ht="25.2" customHeight="1">
      <c r="B186" s="1266"/>
      <c r="C186" s="1257"/>
      <c r="D186" s="1258"/>
      <c r="E186" s="1231"/>
      <c r="F186" s="1260"/>
      <c r="G186" s="1234"/>
      <c r="H186" s="1234"/>
      <c r="I186" s="1234"/>
      <c r="J186" s="1234"/>
      <c r="K186" s="1234"/>
      <c r="L186" s="1234"/>
      <c r="M186" s="1234"/>
      <c r="N186" s="1234"/>
      <c r="O186" s="1234"/>
      <c r="P186" s="1234"/>
      <c r="Q186" s="1234"/>
      <c r="R186" s="1440"/>
      <c r="S186" s="1234"/>
      <c r="T186" s="1234"/>
      <c r="U186" s="1234"/>
      <c r="V186" s="1234"/>
      <c r="W186" s="1234"/>
      <c r="X186" s="1234"/>
      <c r="Y186" s="1261"/>
      <c r="Z186" s="1234"/>
      <c r="AA186" s="1237"/>
      <c r="AB186" s="1228"/>
      <c r="AC186" s="1238"/>
      <c r="AD186" s="1238">
        <f t="shared" si="356"/>
        <v>0</v>
      </c>
      <c r="AE186" s="1238">
        <f t="shared" si="357"/>
        <v>0</v>
      </c>
    </row>
    <row r="187" spans="1:31" ht="24.6" customHeight="1">
      <c r="A187" s="1198">
        <v>50</v>
      </c>
      <c r="B187" s="1266" t="str">
        <f>+distribucion!C273</f>
        <v>Noriega Sanchez Andrea Mishelle</v>
      </c>
      <c r="C187" s="1257" t="str">
        <f>VLOOKUP(B187,distribucion!C$9:FL$331,2,0)</f>
        <v>Asistente de Vta en Linea</v>
      </c>
      <c r="D187" s="1258">
        <f t="shared" ref="D187" si="358">G187+K187+M187+N187</f>
        <v>2050</v>
      </c>
      <c r="E187" s="1231">
        <f>VLOOKUP(B187,distribucion!C146:I457,7,FALSE)</f>
        <v>15</v>
      </c>
      <c r="F187" s="1260">
        <f>VLOOKUP(B187,distribucion!$C$9:$DR$393,14,0)</f>
        <v>0</v>
      </c>
      <c r="G187" s="1234">
        <f>ROUND((VLOOKUP(B187,distribucion!C$1:FL$331,103,0)),2)</f>
        <v>2050</v>
      </c>
      <c r="H187" s="1234">
        <f>ROUND((VLOOKUP(B187,distribucion!C$9:FK$331,104,0)),2)</f>
        <v>400</v>
      </c>
      <c r="I187" s="1234">
        <f t="shared" ref="I187" si="359">G187+H187</f>
        <v>2450</v>
      </c>
      <c r="J187" s="1234">
        <f>VLOOKUP(B187,distribucion!C$9:FL$331,105,0)</f>
        <v>0</v>
      </c>
      <c r="K187" s="1234">
        <f>ROUND((VLOOKUP(B187,distribucion!C$9:FL$331,106,0)),2)</f>
        <v>0</v>
      </c>
      <c r="L187" s="1234">
        <f>VLOOKUP(B187,distribucion!C$9:FL$331,107,0)</f>
        <v>0</v>
      </c>
      <c r="M187" s="1234">
        <f>ROUND((VLOOKUP(B187,distribucion!C$9:FL$331,108,0)),2)</f>
        <v>0</v>
      </c>
      <c r="N187" s="1234">
        <v>0</v>
      </c>
      <c r="O187" s="1234">
        <f>ROUND((VLOOKUP(B187,distribucion!C$9:FL$331,36,0)),2)</f>
        <v>0</v>
      </c>
      <c r="P187" s="1234">
        <f t="shared" ref="P187" si="360">SUM(I187:O187)-J187-L187</f>
        <v>2450</v>
      </c>
      <c r="Q187" s="1437">
        <f t="shared" ref="Q187:Q188" si="361">ROUND(((G187+K187+M187+N187+O187)*0.0483),2)</f>
        <v>99.02</v>
      </c>
      <c r="R187" s="1440">
        <f>ROUND((VLOOKUP(B187,distribucion!C$9:FL$331,151,0)),2)</f>
        <v>9.15</v>
      </c>
      <c r="S187" s="1234">
        <f>ROUND((VLOOKUP(B187,distribucion!C$9:FL$331,152,0)),2)</f>
        <v>0</v>
      </c>
      <c r="T187" s="1234">
        <f>ROUND((VLOOKUP(B187,distribucion!C$9:FL$331,153,0)),2)</f>
        <v>0</v>
      </c>
      <c r="U187" s="1234">
        <f>ROUND((VLOOKUP(B187,distribucion!$C$1:$FF$333,159,0)),2)</f>
        <v>0</v>
      </c>
      <c r="V187" s="1234">
        <f>ROUND((VLOOKUP(B187,distribucion!$C$1:$FF$333,158,0)),2)</f>
        <v>0</v>
      </c>
      <c r="W187" s="1234">
        <f>ROUND((VLOOKUP(B187,distribucion!$C$1:$FF$333,154,0)),2)</f>
        <v>0</v>
      </c>
      <c r="X187" s="1234">
        <f>ROUND((VLOOKUP(B187,distribucion!C$9:FL$331,160,0)),2)</f>
        <v>0</v>
      </c>
      <c r="Y187" s="1261">
        <f t="shared" ref="Y187" si="362">SUM(Q187:X187)</f>
        <v>108.17</v>
      </c>
      <c r="Z187" s="1234">
        <f t="shared" ref="Z187" si="363">P187-Y187</f>
        <v>2341.83</v>
      </c>
      <c r="AA187" s="1237">
        <f t="shared" ref="AA187:AA188" si="364">+Z187</f>
        <v>2341.83</v>
      </c>
      <c r="AB187" s="1228">
        <v>0</v>
      </c>
      <c r="AC187" s="1238"/>
      <c r="AD187" s="1238">
        <f t="shared" si="356"/>
        <v>0</v>
      </c>
      <c r="AE187" s="1238">
        <f t="shared" si="357"/>
        <v>0</v>
      </c>
    </row>
    <row r="188" spans="1:31" ht="24.6" customHeight="1">
      <c r="A188" s="1198">
        <v>51</v>
      </c>
      <c r="B188" s="1266" t="str">
        <f>+distribucion!C274</f>
        <v>Marroquin Tahuite Denis Yuvini</v>
      </c>
      <c r="C188" s="1257" t="str">
        <f>VLOOKUP(B188,distribucion!C$9:FL$331,2,0)</f>
        <v>Asistente de Vta en Linea</v>
      </c>
      <c r="D188" s="1258">
        <f t="shared" ref="D188" si="365">G188+K188+M188+N188</f>
        <v>2050</v>
      </c>
      <c r="E188" s="1231">
        <f>VLOOKUP(B188,distribucion!C147:I458,7,FALSE)</f>
        <v>15</v>
      </c>
      <c r="F188" s="1260" t="str">
        <f>VLOOKUP(B188,distribucion!$C$9:$DR$393,14,0)</f>
        <v>sust patronal</v>
      </c>
      <c r="G188" s="1234">
        <f>ROUND((VLOOKUP(B188,distribucion!C$1:FL$331,103,0)),2)</f>
        <v>2050</v>
      </c>
      <c r="H188" s="1234">
        <f>ROUND((VLOOKUP(B188,distribucion!C$9:FK$331,104,0)),2)</f>
        <v>150</v>
      </c>
      <c r="I188" s="1234">
        <f t="shared" ref="I188" si="366">G188+H188</f>
        <v>2200</v>
      </c>
      <c r="J188" s="1234">
        <f>VLOOKUP(B188,distribucion!C$9:FL$331,105,0)</f>
        <v>0</v>
      </c>
      <c r="K188" s="1234">
        <f>ROUND((VLOOKUP(B188,distribucion!C$9:FL$331,106,0)),2)</f>
        <v>0</v>
      </c>
      <c r="L188" s="1234">
        <f>VLOOKUP(B188,distribucion!C$9:FL$331,107,0)</f>
        <v>0</v>
      </c>
      <c r="M188" s="1234">
        <f>ROUND((VLOOKUP(B188,distribucion!C$9:FL$331,108,0)),2)</f>
        <v>0</v>
      </c>
      <c r="N188" s="1234">
        <v>0</v>
      </c>
      <c r="O188" s="1234">
        <f>ROUND((VLOOKUP(B188,distribucion!C$9:FL$331,36,0)),2)</f>
        <v>0</v>
      </c>
      <c r="P188" s="1234">
        <f t="shared" ref="P188" si="367">SUM(I188:O188)-J188-L188</f>
        <v>2200</v>
      </c>
      <c r="Q188" s="1437">
        <f t="shared" si="361"/>
        <v>99.02</v>
      </c>
      <c r="R188" s="1440">
        <f>ROUND((VLOOKUP(B188,distribucion!C$9:FL$331,151,0)),2)</f>
        <v>5.08</v>
      </c>
      <c r="S188" s="1234">
        <f>ROUND((VLOOKUP(B188,distribucion!C$9:FL$331,152,0)),2)</f>
        <v>0</v>
      </c>
      <c r="T188" s="1234">
        <f>ROUND((VLOOKUP(B188,distribucion!C$9:FL$331,153,0)),2)</f>
        <v>0</v>
      </c>
      <c r="U188" s="1234">
        <f>ROUND((VLOOKUP(B188,distribucion!$C$1:$FF$333,159,0)),2)</f>
        <v>0</v>
      </c>
      <c r="V188" s="1234">
        <f>ROUND((VLOOKUP(B188,distribucion!$C$1:$FF$333,158,0)),2)</f>
        <v>0</v>
      </c>
      <c r="W188" s="1234">
        <f>ROUND((VLOOKUP(B188,distribucion!$C$1:$FF$333,154,0)),2)</f>
        <v>37.5</v>
      </c>
      <c r="X188" s="1234">
        <f>ROUND((VLOOKUP(B188,distribucion!C$9:FL$331,160,0)),2)</f>
        <v>0</v>
      </c>
      <c r="Y188" s="1261">
        <f t="shared" ref="Y188" si="368">SUM(Q188:X188)</f>
        <v>141.6</v>
      </c>
      <c r="Z188" s="1234">
        <f t="shared" ref="Z188" si="369">P188-Y188</f>
        <v>2058.4</v>
      </c>
      <c r="AA188" s="1237">
        <f t="shared" si="364"/>
        <v>2058.4</v>
      </c>
      <c r="AB188" s="1228">
        <v>0</v>
      </c>
      <c r="AC188" s="1238"/>
      <c r="AD188" s="1238">
        <f t="shared" ref="AD188" si="370">Z188-AA188-AB188</f>
        <v>0</v>
      </c>
      <c r="AE188" s="1238">
        <f t="shared" ref="AE188" si="371">((G188+H188+K188+M188+N188+O188)-SUM(Q188:X188))-Z188</f>
        <v>0</v>
      </c>
    </row>
    <row r="189" spans="1:31" ht="26.4" customHeight="1">
      <c r="B189" s="1246"/>
      <c r="C189" s="1247"/>
      <c r="D189" s="1171"/>
      <c r="E189" s="1248"/>
      <c r="F189" s="1232"/>
      <c r="G189" s="1249">
        <f>SUM(G187:G188)</f>
        <v>4100</v>
      </c>
      <c r="H189" s="1249">
        <f t="shared" ref="H189:AB189" si="372">SUM(H187:H188)</f>
        <v>550</v>
      </c>
      <c r="I189" s="1249">
        <f t="shared" si="372"/>
        <v>4650</v>
      </c>
      <c r="J189" s="1249">
        <f t="shared" si="372"/>
        <v>0</v>
      </c>
      <c r="K189" s="1249">
        <f t="shared" si="372"/>
        <v>0</v>
      </c>
      <c r="L189" s="1249">
        <f t="shared" si="372"/>
        <v>0</v>
      </c>
      <c r="M189" s="1249">
        <f t="shared" si="372"/>
        <v>0</v>
      </c>
      <c r="N189" s="1249">
        <f t="shared" si="372"/>
        <v>0</v>
      </c>
      <c r="O189" s="1249">
        <f t="shared" si="372"/>
        <v>0</v>
      </c>
      <c r="P189" s="1249">
        <f t="shared" si="372"/>
        <v>4650</v>
      </c>
      <c r="Q189" s="1249">
        <f t="shared" si="372"/>
        <v>198.04</v>
      </c>
      <c r="R189" s="1283">
        <f t="shared" si="372"/>
        <v>14.23</v>
      </c>
      <c r="S189" s="1249">
        <f t="shared" si="372"/>
        <v>0</v>
      </c>
      <c r="T189" s="1249">
        <f t="shared" si="372"/>
        <v>0</v>
      </c>
      <c r="U189" s="1249">
        <f t="shared" si="372"/>
        <v>0</v>
      </c>
      <c r="V189" s="1249">
        <f t="shared" si="372"/>
        <v>0</v>
      </c>
      <c r="W189" s="1249">
        <f t="shared" si="372"/>
        <v>37.5</v>
      </c>
      <c r="X189" s="1249">
        <f t="shared" si="372"/>
        <v>0</v>
      </c>
      <c r="Y189" s="1249">
        <f t="shared" si="372"/>
        <v>249.76999999999998</v>
      </c>
      <c r="Z189" s="1249">
        <f t="shared" si="372"/>
        <v>4400.2299999999996</v>
      </c>
      <c r="AA189" s="1249">
        <f>SUM(AA187:AA188)</f>
        <v>4400.2299999999996</v>
      </c>
      <c r="AB189" s="1249">
        <f t="shared" si="372"/>
        <v>0</v>
      </c>
      <c r="AC189" s="1238"/>
      <c r="AD189" s="1238">
        <f t="shared" si="356"/>
        <v>0</v>
      </c>
      <c r="AE189" s="1238">
        <f t="shared" si="357"/>
        <v>0</v>
      </c>
    </row>
    <row r="190" spans="1:31" ht="25.2" customHeight="1">
      <c r="B190" s="1246"/>
      <c r="C190" s="1247"/>
      <c r="D190" s="1171"/>
      <c r="E190" s="1248"/>
      <c r="F190" s="1232"/>
      <c r="G190" s="1173"/>
      <c r="H190" s="1173"/>
      <c r="I190" s="1173"/>
      <c r="J190" s="1173"/>
      <c r="K190" s="1173"/>
      <c r="L190" s="1173"/>
      <c r="M190" s="1173"/>
      <c r="N190" s="1173"/>
      <c r="O190" s="1173"/>
      <c r="P190" s="1173"/>
      <c r="Q190" s="1173"/>
      <c r="R190" s="1284"/>
      <c r="S190" s="1173"/>
      <c r="T190" s="1173"/>
      <c r="U190" s="1173"/>
      <c r="V190" s="1173"/>
      <c r="W190" s="1173"/>
      <c r="X190" s="1173"/>
      <c r="Y190" s="1264"/>
      <c r="Z190" s="1173"/>
      <c r="AA190" s="1237"/>
      <c r="AB190" s="1265"/>
      <c r="AC190" s="1238"/>
      <c r="AD190" s="1238">
        <f t="shared" si="356"/>
        <v>0</v>
      </c>
      <c r="AE190" s="1238">
        <f t="shared" si="357"/>
        <v>0</v>
      </c>
    </row>
    <row r="191" spans="1:31" ht="25.2" customHeight="1">
      <c r="B191" s="1246"/>
      <c r="C191" s="1247"/>
      <c r="D191" s="1171"/>
      <c r="E191" s="1248"/>
      <c r="F191" s="1232"/>
      <c r="G191" s="1173"/>
      <c r="H191" s="1173"/>
      <c r="I191" s="1173"/>
      <c r="J191" s="1173"/>
      <c r="K191" s="1173"/>
      <c r="L191" s="1173"/>
      <c r="M191" s="1173"/>
      <c r="N191" s="1173"/>
      <c r="O191" s="1173"/>
      <c r="P191" s="1173"/>
      <c r="Q191" s="1173"/>
      <c r="R191" s="1284"/>
      <c r="S191" s="1173"/>
      <c r="T191" s="1173"/>
      <c r="U191" s="1173"/>
      <c r="V191" s="1173"/>
      <c r="W191" s="1173"/>
      <c r="X191" s="1173"/>
      <c r="Y191" s="1264"/>
      <c r="Z191" s="1173"/>
      <c r="AA191" s="1237"/>
      <c r="AB191" s="1265"/>
      <c r="AC191" s="1238"/>
      <c r="AD191" s="1238">
        <f t="shared" si="356"/>
        <v>0</v>
      </c>
      <c r="AE191" s="1238">
        <f t="shared" si="357"/>
        <v>0</v>
      </c>
    </row>
    <row r="192" spans="1:31" ht="25.2" customHeight="1">
      <c r="B192" s="1224" t="s">
        <v>692</v>
      </c>
      <c r="E192" s="1231"/>
      <c r="F192" s="1232"/>
      <c r="G192" s="1287"/>
      <c r="H192" s="1287"/>
      <c r="I192" s="1287"/>
      <c r="J192" s="1254"/>
      <c r="K192" s="1287"/>
      <c r="L192" s="1287"/>
      <c r="M192" s="1287"/>
      <c r="N192" s="1287"/>
      <c r="O192" s="1287"/>
      <c r="P192" s="1287"/>
      <c r="Q192" s="1287"/>
      <c r="R192" s="1443"/>
      <c r="S192" s="1287"/>
      <c r="T192" s="1287"/>
      <c r="U192" s="1287"/>
      <c r="V192" s="1287"/>
      <c r="W192" s="1287"/>
      <c r="X192" s="1287"/>
      <c r="Y192" s="1288"/>
      <c r="Z192" s="1287"/>
      <c r="AA192" s="1237"/>
      <c r="AB192" s="1228"/>
      <c r="AC192" s="1238"/>
      <c r="AD192" s="1238">
        <f t="shared" si="356"/>
        <v>0</v>
      </c>
      <c r="AE192" s="1238">
        <f t="shared" si="357"/>
        <v>0</v>
      </c>
    </row>
    <row r="193" spans="1:39" ht="25.2" customHeight="1">
      <c r="B193" s="1224" t="s">
        <v>400</v>
      </c>
      <c r="E193" s="1231"/>
      <c r="F193" s="1232"/>
      <c r="G193" s="1287"/>
      <c r="H193" s="1287"/>
      <c r="I193" s="1287"/>
      <c r="J193" s="1254"/>
      <c r="K193" s="1287"/>
      <c r="L193" s="1287"/>
      <c r="M193" s="1287"/>
      <c r="N193" s="1287"/>
      <c r="O193" s="1287"/>
      <c r="P193" s="1287"/>
      <c r="Q193" s="1287"/>
      <c r="R193" s="1443"/>
      <c r="S193" s="1287"/>
      <c r="T193" s="1287"/>
      <c r="U193" s="1287"/>
      <c r="V193" s="1287"/>
      <c r="W193" s="1287"/>
      <c r="X193" s="1287"/>
      <c r="Y193" s="1288"/>
      <c r="Z193" s="1287"/>
      <c r="AA193" s="1237"/>
      <c r="AB193" s="1228"/>
      <c r="AC193" s="1238"/>
      <c r="AD193" s="1238">
        <f t="shared" si="356"/>
        <v>0</v>
      </c>
      <c r="AE193" s="1238">
        <f t="shared" si="357"/>
        <v>0</v>
      </c>
    </row>
    <row r="194" spans="1:39" ht="25.2" customHeight="1">
      <c r="C194" s="1229"/>
      <c r="D194" s="1230"/>
      <c r="E194" s="1231"/>
      <c r="F194" s="1232"/>
      <c r="G194" s="1233"/>
      <c r="H194" s="1233"/>
      <c r="I194" s="1233"/>
      <c r="J194" s="1233"/>
      <c r="K194" s="1233"/>
      <c r="L194" s="1233"/>
      <c r="M194" s="1233"/>
      <c r="N194" s="1233"/>
      <c r="O194" s="1234"/>
      <c r="P194" s="1233"/>
      <c r="Q194" s="1233"/>
      <c r="R194" s="1236"/>
      <c r="S194" s="1233"/>
      <c r="T194" s="1233"/>
      <c r="U194" s="1233"/>
      <c r="V194" s="1233"/>
      <c r="W194" s="1233"/>
      <c r="X194" s="1233"/>
      <c r="Y194" s="1237"/>
      <c r="Z194" s="1233"/>
      <c r="AA194" s="1237"/>
      <c r="AB194" s="1228"/>
      <c r="AC194" s="1238"/>
      <c r="AD194" s="1238">
        <f t="shared" si="356"/>
        <v>0</v>
      </c>
      <c r="AE194" s="1238">
        <f t="shared" si="357"/>
        <v>0</v>
      </c>
    </row>
    <row r="195" spans="1:39" ht="25.2" customHeight="1">
      <c r="B195" s="1172"/>
      <c r="C195" s="1170" t="s">
        <v>298</v>
      </c>
      <c r="D195" s="1171" t="s">
        <v>298</v>
      </c>
      <c r="E195" s="1248"/>
      <c r="F195" s="1232"/>
      <c r="G195" s="1249">
        <v>0</v>
      </c>
      <c r="H195" s="1249">
        <v>0</v>
      </c>
      <c r="I195" s="1249">
        <v>0</v>
      </c>
      <c r="J195" s="1249">
        <v>0</v>
      </c>
      <c r="K195" s="1249">
        <v>0</v>
      </c>
      <c r="L195" s="1249">
        <v>0</v>
      </c>
      <c r="M195" s="1249">
        <v>0</v>
      </c>
      <c r="N195" s="1249">
        <v>0</v>
      </c>
      <c r="O195" s="1249">
        <v>0</v>
      </c>
      <c r="P195" s="1249">
        <v>0</v>
      </c>
      <c r="Q195" s="1249">
        <v>0</v>
      </c>
      <c r="R195" s="1283">
        <v>0</v>
      </c>
      <c r="S195" s="1249">
        <v>0</v>
      </c>
      <c r="T195" s="1249">
        <v>0</v>
      </c>
      <c r="U195" s="1249">
        <v>0</v>
      </c>
      <c r="V195" s="1249">
        <v>0</v>
      </c>
      <c r="W195" s="1249">
        <v>0</v>
      </c>
      <c r="X195" s="1249">
        <v>0</v>
      </c>
      <c r="Y195" s="1249">
        <v>0</v>
      </c>
      <c r="Z195" s="1249">
        <v>0</v>
      </c>
      <c r="AA195" s="1249">
        <v>0</v>
      </c>
      <c r="AB195" s="1249">
        <v>0</v>
      </c>
      <c r="AC195" s="1238"/>
      <c r="AD195" s="1238">
        <f t="shared" si="356"/>
        <v>0</v>
      </c>
      <c r="AE195" s="1238">
        <f t="shared" si="357"/>
        <v>0</v>
      </c>
    </row>
    <row r="196" spans="1:39" ht="25.2" customHeight="1">
      <c r="B196" s="1172"/>
      <c r="C196" s="1170"/>
      <c r="D196" s="1171"/>
      <c r="E196" s="1248"/>
      <c r="F196" s="1232"/>
      <c r="G196" s="1251"/>
      <c r="H196" s="1251"/>
      <c r="I196" s="1251"/>
      <c r="J196" s="1251"/>
      <c r="K196" s="1251"/>
      <c r="L196" s="1251"/>
      <c r="M196" s="1251"/>
      <c r="N196" s="1251"/>
      <c r="O196" s="1251"/>
      <c r="P196" s="1251"/>
      <c r="Q196" s="1251"/>
      <c r="R196" s="1438"/>
      <c r="S196" s="1251"/>
      <c r="T196" s="1251"/>
      <c r="U196" s="1251"/>
      <c r="V196" s="1251"/>
      <c r="W196" s="1251"/>
      <c r="X196" s="1251"/>
      <c r="Y196" s="1251"/>
      <c r="Z196" s="1251"/>
      <c r="AA196" s="1252"/>
      <c r="AB196" s="1262"/>
      <c r="AC196" s="1238"/>
      <c r="AD196" s="1238">
        <f t="shared" si="356"/>
        <v>0</v>
      </c>
      <c r="AE196" s="1238">
        <f t="shared" si="357"/>
        <v>0</v>
      </c>
    </row>
    <row r="197" spans="1:39" ht="25.2" customHeight="1">
      <c r="B197" s="1172"/>
      <c r="C197" s="1170"/>
      <c r="D197" s="1171"/>
      <c r="E197" s="1248"/>
      <c r="F197" s="1232"/>
      <c r="G197" s="1251"/>
      <c r="H197" s="1251"/>
      <c r="I197" s="1251"/>
      <c r="J197" s="1251"/>
      <c r="K197" s="1251"/>
      <c r="L197" s="1251"/>
      <c r="M197" s="1251"/>
      <c r="N197" s="1251"/>
      <c r="O197" s="1251"/>
      <c r="P197" s="1251"/>
      <c r="Q197" s="1251"/>
      <c r="R197" s="1438"/>
      <c r="S197" s="1251"/>
      <c r="T197" s="1251"/>
      <c r="U197" s="1251"/>
      <c r="V197" s="1251"/>
      <c r="W197" s="1251"/>
      <c r="X197" s="1251"/>
      <c r="Y197" s="1251"/>
      <c r="Z197" s="1251"/>
      <c r="AA197" s="1252"/>
      <c r="AB197" s="1262"/>
      <c r="AC197" s="1238"/>
      <c r="AD197" s="1238">
        <f t="shared" si="356"/>
        <v>0</v>
      </c>
      <c r="AE197" s="1238">
        <f t="shared" si="357"/>
        <v>0</v>
      </c>
    </row>
    <row r="198" spans="1:39" ht="25.2" customHeight="1">
      <c r="B198" s="1172" t="s">
        <v>472</v>
      </c>
      <c r="C198" s="1170"/>
      <c r="D198" s="1171"/>
      <c r="E198" s="1248"/>
      <c r="F198" s="1232"/>
      <c r="G198" s="1251"/>
      <c r="H198" s="1251"/>
      <c r="I198" s="1251"/>
      <c r="J198" s="1251"/>
      <c r="K198" s="1251"/>
      <c r="L198" s="1251"/>
      <c r="M198" s="1251"/>
      <c r="N198" s="1251"/>
      <c r="O198" s="1251"/>
      <c r="P198" s="1251"/>
      <c r="Q198" s="1251"/>
      <c r="R198" s="1438"/>
      <c r="S198" s="1251"/>
      <c r="T198" s="1251"/>
      <c r="U198" s="1251"/>
      <c r="V198" s="1251"/>
      <c r="W198" s="1251"/>
      <c r="X198" s="1251"/>
      <c r="Y198" s="1251"/>
      <c r="Z198" s="1251"/>
      <c r="AA198" s="1252"/>
      <c r="AB198" s="1262"/>
      <c r="AC198" s="1238"/>
      <c r="AD198" s="1238">
        <f t="shared" si="356"/>
        <v>0</v>
      </c>
      <c r="AE198" s="1238">
        <f t="shared" si="357"/>
        <v>0</v>
      </c>
    </row>
    <row r="199" spans="1:39" ht="25.2" customHeight="1">
      <c r="B199" s="1289"/>
      <c r="C199" s="1229"/>
      <c r="D199" s="1230"/>
      <c r="E199" s="1231"/>
      <c r="F199" s="1232"/>
      <c r="G199" s="1233"/>
      <c r="H199" s="1233"/>
      <c r="I199" s="1233"/>
      <c r="J199" s="1233"/>
      <c r="K199" s="1233"/>
      <c r="L199" s="1233"/>
      <c r="M199" s="1233"/>
      <c r="N199" s="1233"/>
      <c r="O199" s="1234"/>
      <c r="P199" s="1233"/>
      <c r="Q199" s="1233"/>
      <c r="R199" s="1236"/>
      <c r="S199" s="1233"/>
      <c r="T199" s="1233"/>
      <c r="U199" s="1233"/>
      <c r="V199" s="1233"/>
      <c r="W199" s="1233"/>
      <c r="X199" s="1233"/>
      <c r="Y199" s="1237"/>
      <c r="Z199" s="1233"/>
      <c r="AA199" s="1237"/>
      <c r="AB199" s="1228"/>
      <c r="AC199" s="1238"/>
      <c r="AD199" s="1238">
        <f t="shared" si="356"/>
        <v>0</v>
      </c>
      <c r="AE199" s="1238">
        <f t="shared" si="357"/>
        <v>0</v>
      </c>
    </row>
    <row r="200" spans="1:39" ht="24.6" customHeight="1">
      <c r="B200" s="1289"/>
      <c r="C200" s="1229"/>
      <c r="D200" s="1230"/>
      <c r="E200" s="1231"/>
      <c r="F200" s="1232"/>
      <c r="G200" s="1233"/>
      <c r="H200" s="1233"/>
      <c r="I200" s="1233"/>
      <c r="J200" s="1233"/>
      <c r="K200" s="1233"/>
      <c r="L200" s="1233"/>
      <c r="M200" s="1233"/>
      <c r="N200" s="1233"/>
      <c r="O200" s="1234"/>
      <c r="P200" s="1233"/>
      <c r="Q200" s="1233"/>
      <c r="R200" s="1236"/>
      <c r="S200" s="1233"/>
      <c r="T200" s="1233"/>
      <c r="U200" s="1233"/>
      <c r="V200" s="1233"/>
      <c r="W200" s="1236"/>
      <c r="X200" s="1233"/>
      <c r="Y200" s="1237"/>
      <c r="Z200" s="1233"/>
      <c r="AA200" s="1237"/>
      <c r="AB200" s="1228"/>
      <c r="AC200" s="1238"/>
      <c r="AD200" s="1238">
        <f t="shared" si="356"/>
        <v>0</v>
      </c>
      <c r="AE200" s="1238">
        <f t="shared" si="357"/>
        <v>0</v>
      </c>
    </row>
    <row r="201" spans="1:39" ht="24.6" customHeight="1">
      <c r="B201" s="1172"/>
      <c r="C201" s="1170"/>
      <c r="D201" s="1171"/>
      <c r="E201" s="1248"/>
      <c r="F201" s="1232"/>
      <c r="G201" s="1249">
        <f>+G199+G200</f>
        <v>0</v>
      </c>
      <c r="H201" s="1249">
        <f t="shared" ref="H201:AB201" si="373">+H199+H200</f>
        <v>0</v>
      </c>
      <c r="I201" s="1249">
        <f t="shared" si="373"/>
        <v>0</v>
      </c>
      <c r="J201" s="1249">
        <f t="shared" si="373"/>
        <v>0</v>
      </c>
      <c r="K201" s="1249">
        <f t="shared" si="373"/>
        <v>0</v>
      </c>
      <c r="L201" s="1249">
        <f t="shared" si="373"/>
        <v>0</v>
      </c>
      <c r="M201" s="1249">
        <f t="shared" si="373"/>
        <v>0</v>
      </c>
      <c r="N201" s="1249">
        <f t="shared" si="373"/>
        <v>0</v>
      </c>
      <c r="O201" s="1249">
        <f t="shared" si="373"/>
        <v>0</v>
      </c>
      <c r="P201" s="1249">
        <f t="shared" si="373"/>
        <v>0</v>
      </c>
      <c r="Q201" s="1249">
        <f t="shared" si="373"/>
        <v>0</v>
      </c>
      <c r="R201" s="1283">
        <f t="shared" si="373"/>
        <v>0</v>
      </c>
      <c r="S201" s="1249">
        <f t="shared" si="373"/>
        <v>0</v>
      </c>
      <c r="T201" s="1249">
        <f t="shared" si="373"/>
        <v>0</v>
      </c>
      <c r="U201" s="1249">
        <f t="shared" si="373"/>
        <v>0</v>
      </c>
      <c r="V201" s="1249">
        <f t="shared" si="373"/>
        <v>0</v>
      </c>
      <c r="W201" s="1249">
        <f t="shared" si="373"/>
        <v>0</v>
      </c>
      <c r="X201" s="1249">
        <f t="shared" si="373"/>
        <v>0</v>
      </c>
      <c r="Y201" s="1249">
        <f t="shared" si="373"/>
        <v>0</v>
      </c>
      <c r="Z201" s="1249">
        <f t="shared" si="373"/>
        <v>0</v>
      </c>
      <c r="AA201" s="1249">
        <f t="shared" si="373"/>
        <v>0</v>
      </c>
      <c r="AB201" s="1249">
        <f t="shared" si="373"/>
        <v>0</v>
      </c>
      <c r="AC201" s="1238"/>
      <c r="AD201" s="1238">
        <f t="shared" si="356"/>
        <v>0</v>
      </c>
      <c r="AE201" s="1238">
        <f t="shared" si="357"/>
        <v>0</v>
      </c>
    </row>
    <row r="202" spans="1:39" ht="25.2" customHeight="1">
      <c r="B202" s="1172"/>
      <c r="C202" s="1170"/>
      <c r="D202" s="1171"/>
      <c r="E202" s="1248"/>
      <c r="F202" s="1232"/>
      <c r="G202" s="1251"/>
      <c r="H202" s="1251"/>
      <c r="I202" s="1251"/>
      <c r="J202" s="1251"/>
      <c r="K202" s="1251"/>
      <c r="L202" s="1251"/>
      <c r="M202" s="1251"/>
      <c r="N202" s="1251"/>
      <c r="O202" s="1251"/>
      <c r="P202" s="1251"/>
      <c r="Q202" s="1251"/>
      <c r="R202" s="1438"/>
      <c r="S202" s="1251"/>
      <c r="T202" s="1251"/>
      <c r="U202" s="1251"/>
      <c r="V202" s="1251"/>
      <c r="W202" s="1251"/>
      <c r="X202" s="1251"/>
      <c r="Y202" s="1251"/>
      <c r="Z202" s="1251"/>
      <c r="AA202" s="1252"/>
      <c r="AB202" s="1262"/>
      <c r="AC202" s="1238"/>
      <c r="AD202" s="1238">
        <f t="shared" si="356"/>
        <v>0</v>
      </c>
      <c r="AE202" s="1238">
        <f t="shared" si="357"/>
        <v>0</v>
      </c>
    </row>
    <row r="203" spans="1:39" ht="25.2" customHeight="1">
      <c r="B203" s="1172" t="s">
        <v>693</v>
      </c>
      <c r="C203" s="1170"/>
      <c r="D203" s="1171"/>
      <c r="E203" s="1248"/>
      <c r="F203" s="1232"/>
      <c r="G203" s="1251"/>
      <c r="H203" s="1251"/>
      <c r="I203" s="1251"/>
      <c r="J203" s="1251"/>
      <c r="K203" s="1251"/>
      <c r="L203" s="1251"/>
      <c r="M203" s="1251"/>
      <c r="N203" s="1251"/>
      <c r="O203" s="1251"/>
      <c r="P203" s="1251"/>
      <c r="Q203" s="1251"/>
      <c r="R203" s="1438"/>
      <c r="S203" s="1251"/>
      <c r="T203" s="1251"/>
      <c r="U203" s="1251"/>
      <c r="V203" s="1251"/>
      <c r="W203" s="1251"/>
      <c r="X203" s="1251"/>
      <c r="Y203" s="1251"/>
      <c r="Z203" s="1251"/>
      <c r="AA203" s="1252"/>
      <c r="AB203" s="1262"/>
      <c r="AC203" s="1238"/>
      <c r="AD203" s="1238">
        <f t="shared" si="356"/>
        <v>0</v>
      </c>
      <c r="AE203" s="1238">
        <f t="shared" si="357"/>
        <v>0</v>
      </c>
    </row>
    <row r="204" spans="1:39" ht="25.2" customHeight="1">
      <c r="B204" s="1289"/>
      <c r="C204" s="1229"/>
      <c r="D204" s="1230"/>
      <c r="E204" s="1231"/>
      <c r="F204" s="1232"/>
      <c r="G204" s="1233"/>
      <c r="H204" s="1233"/>
      <c r="I204" s="1233"/>
      <c r="J204" s="1233"/>
      <c r="K204" s="1233"/>
      <c r="L204" s="1233"/>
      <c r="M204" s="1233"/>
      <c r="N204" s="1233"/>
      <c r="O204" s="1234"/>
      <c r="P204" s="1233"/>
      <c r="Q204" s="1233"/>
      <c r="R204" s="1236"/>
      <c r="S204" s="1233"/>
      <c r="T204" s="1233"/>
      <c r="U204" s="1233"/>
      <c r="V204" s="1233"/>
      <c r="W204" s="1233"/>
      <c r="X204" s="1233"/>
      <c r="Y204" s="1237"/>
      <c r="Z204" s="1233"/>
      <c r="AA204" s="1237"/>
      <c r="AB204" s="1228"/>
      <c r="AC204" s="1238"/>
      <c r="AD204" s="1238">
        <f t="shared" si="356"/>
        <v>0</v>
      </c>
      <c r="AE204" s="1238">
        <f t="shared" si="357"/>
        <v>0</v>
      </c>
    </row>
    <row r="205" spans="1:39" ht="25.2" customHeight="1">
      <c r="B205" s="1172"/>
      <c r="C205" s="1170"/>
      <c r="D205" s="1171"/>
      <c r="E205" s="1248"/>
      <c r="F205" s="1232"/>
      <c r="G205" s="1249">
        <f>+G204</f>
        <v>0</v>
      </c>
      <c r="H205" s="1249">
        <f>+H204</f>
        <v>0</v>
      </c>
      <c r="I205" s="1249">
        <f t="shared" ref="I205" si="374">+I204</f>
        <v>0</v>
      </c>
      <c r="J205" s="1249">
        <f t="shared" ref="J205" si="375">+J204</f>
        <v>0</v>
      </c>
      <c r="K205" s="1249">
        <f t="shared" ref="K205" si="376">+K204</f>
        <v>0</v>
      </c>
      <c r="L205" s="1249">
        <f t="shared" ref="L205" si="377">+L204</f>
        <v>0</v>
      </c>
      <c r="M205" s="1249">
        <f t="shared" ref="M205" si="378">+M204</f>
        <v>0</v>
      </c>
      <c r="N205" s="1249">
        <f t="shared" ref="N205" si="379">+N204</f>
        <v>0</v>
      </c>
      <c r="O205" s="1249">
        <f t="shared" ref="O205" si="380">+O204</f>
        <v>0</v>
      </c>
      <c r="P205" s="1249">
        <f t="shared" ref="P205" si="381">+P204</f>
        <v>0</v>
      </c>
      <c r="Q205" s="1249">
        <f t="shared" ref="Q205" si="382">+Q204</f>
        <v>0</v>
      </c>
      <c r="R205" s="1283">
        <f t="shared" ref="R205" si="383">+R204</f>
        <v>0</v>
      </c>
      <c r="S205" s="1249">
        <f t="shared" ref="S205" si="384">+S204</f>
        <v>0</v>
      </c>
      <c r="T205" s="1249">
        <f t="shared" ref="T205" si="385">+T204</f>
        <v>0</v>
      </c>
      <c r="U205" s="1249">
        <f t="shared" ref="U205" si="386">+U204</f>
        <v>0</v>
      </c>
      <c r="V205" s="1249">
        <f t="shared" ref="V205" si="387">+V204</f>
        <v>0</v>
      </c>
      <c r="W205" s="1249">
        <f t="shared" ref="W205" si="388">+W204</f>
        <v>0</v>
      </c>
      <c r="X205" s="1249">
        <f t="shared" ref="X205" si="389">+X204</f>
        <v>0</v>
      </c>
      <c r="Y205" s="1249">
        <f t="shared" ref="Y205" si="390">+Y204</f>
        <v>0</v>
      </c>
      <c r="Z205" s="1249">
        <f t="shared" ref="Z205" si="391">+Z204</f>
        <v>0</v>
      </c>
      <c r="AA205" s="1250">
        <f t="shared" ref="AA205" si="392">+AA204</f>
        <v>0</v>
      </c>
      <c r="AB205" s="1250">
        <f t="shared" ref="AB205" si="393">+AB204</f>
        <v>0</v>
      </c>
      <c r="AC205" s="1238"/>
      <c r="AD205" s="1238">
        <f t="shared" si="356"/>
        <v>0</v>
      </c>
      <c r="AE205" s="1238">
        <f t="shared" si="357"/>
        <v>0</v>
      </c>
    </row>
    <row r="206" spans="1:39" ht="25.2" customHeight="1">
      <c r="B206" s="1172"/>
      <c r="C206" s="1170"/>
      <c r="D206" s="1171"/>
      <c r="E206" s="1248"/>
      <c r="F206" s="1232"/>
      <c r="G206" s="1251"/>
      <c r="H206" s="1251"/>
      <c r="I206" s="1251"/>
      <c r="J206" s="1251"/>
      <c r="K206" s="1251"/>
      <c r="L206" s="1251"/>
      <c r="M206" s="1251"/>
      <c r="N206" s="1251"/>
      <c r="O206" s="1251"/>
      <c r="P206" s="1251"/>
      <c r="Q206" s="1251"/>
      <c r="R206" s="1438"/>
      <c r="S206" s="1251"/>
      <c r="T206" s="1251"/>
      <c r="U206" s="1251"/>
      <c r="V206" s="1251"/>
      <c r="W206" s="1251"/>
      <c r="X206" s="1251"/>
      <c r="Y206" s="1251"/>
      <c r="Z206" s="1251"/>
      <c r="AA206" s="1252"/>
      <c r="AB206" s="1262"/>
      <c r="AC206" s="1238"/>
      <c r="AD206" s="1238">
        <f t="shared" si="356"/>
        <v>0</v>
      </c>
      <c r="AE206" s="1238">
        <f t="shared" si="357"/>
        <v>0</v>
      </c>
    </row>
    <row r="207" spans="1:39" ht="25.2" customHeight="1">
      <c r="B207" s="1172"/>
      <c r="C207" s="1170"/>
      <c r="D207" s="1171"/>
      <c r="E207" s="1248"/>
      <c r="F207" s="1232"/>
      <c r="G207" s="1251"/>
      <c r="H207" s="1251"/>
      <c r="I207" s="1251"/>
      <c r="J207" s="1251"/>
      <c r="K207" s="1251"/>
      <c r="L207" s="1251"/>
      <c r="M207" s="1251"/>
      <c r="N207" s="1251"/>
      <c r="O207" s="1251"/>
      <c r="P207" s="1251"/>
      <c r="Q207" s="1251"/>
      <c r="R207" s="1438"/>
      <c r="S207" s="1251"/>
      <c r="T207" s="1251"/>
      <c r="U207" s="1251"/>
      <c r="V207" s="1251"/>
      <c r="W207" s="1251"/>
      <c r="X207" s="1251"/>
      <c r="Y207" s="1251"/>
      <c r="Z207" s="1251"/>
      <c r="AA207" s="1252"/>
      <c r="AB207" s="1262"/>
      <c r="AC207" s="1238"/>
      <c r="AD207" s="1238">
        <f t="shared" si="356"/>
        <v>0</v>
      </c>
      <c r="AE207" s="1238">
        <f t="shared" si="357"/>
        <v>0</v>
      </c>
    </row>
    <row r="208" spans="1:39" s="1170" customFormat="1" ht="25.2" customHeight="1">
      <c r="A208" s="1198"/>
      <c r="B208" s="1224" t="s">
        <v>694</v>
      </c>
      <c r="C208" s="1290"/>
      <c r="E208" s="1291"/>
      <c r="F208" s="1232"/>
      <c r="G208" s="1233"/>
      <c r="H208" s="1237"/>
      <c r="I208" s="1237"/>
      <c r="J208" s="1237"/>
      <c r="K208" s="1292"/>
      <c r="L208" s="1292"/>
      <c r="M208" s="1292"/>
      <c r="N208" s="1292"/>
      <c r="O208" s="1292"/>
      <c r="P208" s="1293"/>
      <c r="Q208" s="1292"/>
      <c r="R208" s="1293"/>
      <c r="S208" s="1292"/>
      <c r="T208" s="1292"/>
      <c r="U208" s="1292"/>
      <c r="V208" s="1292"/>
      <c r="W208" s="1292"/>
      <c r="X208" s="1292"/>
      <c r="Y208" s="1237"/>
      <c r="Z208" s="1233"/>
      <c r="AA208" s="1237"/>
      <c r="AB208" s="1228"/>
      <c r="AC208" s="1294"/>
      <c r="AD208" s="1238">
        <f t="shared" si="356"/>
        <v>0</v>
      </c>
      <c r="AE208" s="1238">
        <f t="shared" si="357"/>
        <v>0</v>
      </c>
      <c r="AF208" s="1200"/>
      <c r="AG208" s="1198"/>
      <c r="AH208" s="1198"/>
      <c r="AI208" s="1198"/>
      <c r="AJ208" s="1198"/>
      <c r="AK208" s="1198"/>
      <c r="AL208" s="1198"/>
      <c r="AM208" s="1198"/>
    </row>
    <row r="209" spans="1:39" s="1170" customFormat="1" ht="25.2" customHeight="1">
      <c r="A209" s="1198"/>
      <c r="B209" s="1172" t="s">
        <v>695</v>
      </c>
      <c r="C209" s="1290"/>
      <c r="E209" s="1291"/>
      <c r="F209" s="1232"/>
      <c r="G209" s="1233"/>
      <c r="H209" s="1237"/>
      <c r="I209" s="1237"/>
      <c r="J209" s="1237"/>
      <c r="K209" s="1292"/>
      <c r="L209" s="1292"/>
      <c r="M209" s="1292"/>
      <c r="N209" s="1292"/>
      <c r="O209" s="1292"/>
      <c r="P209" s="1293"/>
      <c r="Q209" s="1292"/>
      <c r="R209" s="1293"/>
      <c r="S209" s="1292"/>
      <c r="T209" s="1292"/>
      <c r="U209" s="1292"/>
      <c r="V209" s="1292"/>
      <c r="W209" s="1292"/>
      <c r="X209" s="1292"/>
      <c r="Y209" s="1237"/>
      <c r="Z209" s="1233"/>
      <c r="AA209" s="1237"/>
      <c r="AB209" s="1228"/>
      <c r="AC209" s="1294"/>
      <c r="AD209" s="1238">
        <f t="shared" si="356"/>
        <v>0</v>
      </c>
      <c r="AE209" s="1238">
        <f t="shared" si="357"/>
        <v>0</v>
      </c>
      <c r="AF209" s="1200"/>
      <c r="AG209" s="1198"/>
      <c r="AH209" s="1198"/>
      <c r="AI209" s="1198"/>
      <c r="AJ209" s="1198"/>
      <c r="AK209" s="1198"/>
      <c r="AL209" s="1198"/>
      <c r="AM209" s="1198"/>
    </row>
    <row r="210" spans="1:39" s="1263" customFormat="1" ht="25.2" customHeight="1">
      <c r="A210" s="1285"/>
      <c r="B210" s="1295"/>
      <c r="C210" s="1296"/>
      <c r="E210" s="1231"/>
      <c r="F210" s="1297"/>
      <c r="G210" s="1233"/>
      <c r="H210" s="1298"/>
      <c r="I210" s="1299"/>
      <c r="J210" s="1298"/>
      <c r="K210" s="1296"/>
      <c r="L210" s="1296"/>
      <c r="M210" s="1296"/>
      <c r="N210" s="1296"/>
      <c r="O210" s="1296"/>
      <c r="P210" s="1300"/>
      <c r="Q210" s="1296"/>
      <c r="R210" s="1300"/>
      <c r="S210" s="1296"/>
      <c r="T210" s="1296"/>
      <c r="U210" s="1296"/>
      <c r="V210" s="1296"/>
      <c r="W210" s="1296"/>
      <c r="X210" s="1296"/>
      <c r="Y210" s="1298"/>
      <c r="Z210" s="1299"/>
      <c r="AA210" s="1237"/>
      <c r="AB210" s="1228"/>
      <c r="AC210" s="1238"/>
      <c r="AD210" s="1238">
        <f t="shared" si="356"/>
        <v>0</v>
      </c>
      <c r="AE210" s="1238">
        <f t="shared" si="357"/>
        <v>0</v>
      </c>
      <c r="AF210" s="1200"/>
    </row>
    <row r="211" spans="1:39" s="1247" customFormat="1" ht="25.2" customHeight="1">
      <c r="A211" s="1285"/>
      <c r="B211" s="1246"/>
      <c r="F211" s="1302"/>
      <c r="G211" s="1303">
        <f>+G210</f>
        <v>0</v>
      </c>
      <c r="H211" s="1303">
        <f t="shared" ref="H211:AB211" si="394">+H210</f>
        <v>0</v>
      </c>
      <c r="I211" s="1303">
        <f t="shared" si="394"/>
        <v>0</v>
      </c>
      <c r="J211" s="1303">
        <f t="shared" si="394"/>
        <v>0</v>
      </c>
      <c r="K211" s="1303">
        <f t="shared" si="394"/>
        <v>0</v>
      </c>
      <c r="L211" s="1303">
        <f t="shared" si="394"/>
        <v>0</v>
      </c>
      <c r="M211" s="1303">
        <f t="shared" si="394"/>
        <v>0</v>
      </c>
      <c r="N211" s="1303">
        <f t="shared" si="394"/>
        <v>0</v>
      </c>
      <c r="O211" s="1303">
        <f t="shared" si="394"/>
        <v>0</v>
      </c>
      <c r="P211" s="1303">
        <f t="shared" si="394"/>
        <v>0</v>
      </c>
      <c r="Q211" s="1303">
        <f t="shared" si="394"/>
        <v>0</v>
      </c>
      <c r="R211" s="1444">
        <f t="shared" si="394"/>
        <v>0</v>
      </c>
      <c r="S211" s="1303">
        <f t="shared" si="394"/>
        <v>0</v>
      </c>
      <c r="T211" s="1303">
        <f t="shared" si="394"/>
        <v>0</v>
      </c>
      <c r="U211" s="1303">
        <f t="shared" si="394"/>
        <v>0</v>
      </c>
      <c r="V211" s="1303">
        <f t="shared" si="394"/>
        <v>0</v>
      </c>
      <c r="W211" s="1303">
        <f t="shared" si="394"/>
        <v>0</v>
      </c>
      <c r="X211" s="1303">
        <f t="shared" si="394"/>
        <v>0</v>
      </c>
      <c r="Y211" s="1303">
        <f t="shared" si="394"/>
        <v>0</v>
      </c>
      <c r="Z211" s="1303">
        <f t="shared" si="394"/>
        <v>0</v>
      </c>
      <c r="AA211" s="1303">
        <f t="shared" si="394"/>
        <v>0</v>
      </c>
      <c r="AB211" s="1303">
        <f t="shared" si="394"/>
        <v>0</v>
      </c>
      <c r="AC211" s="1238"/>
      <c r="AD211" s="1238">
        <f t="shared" si="356"/>
        <v>0</v>
      </c>
      <c r="AE211" s="1238">
        <f t="shared" si="357"/>
        <v>0</v>
      </c>
      <c r="AF211" s="1200"/>
    </row>
    <row r="212" spans="1:39" s="1263" customFormat="1" ht="25.2" customHeight="1">
      <c r="A212" s="1285"/>
      <c r="B212" s="1295"/>
      <c r="C212" s="1296"/>
      <c r="E212" s="1231"/>
      <c r="F212" s="1297"/>
      <c r="G212" s="1233"/>
      <c r="H212" s="1298"/>
      <c r="I212" s="1299"/>
      <c r="J212" s="1298"/>
      <c r="K212" s="1296"/>
      <c r="L212" s="1296"/>
      <c r="M212" s="1296"/>
      <c r="N212" s="1296"/>
      <c r="O212" s="1296"/>
      <c r="P212" s="1300"/>
      <c r="Q212" s="1296"/>
      <c r="R212" s="1300"/>
      <c r="S212" s="1296"/>
      <c r="T212" s="1296"/>
      <c r="U212" s="1296"/>
      <c r="V212" s="1296"/>
      <c r="W212" s="1296"/>
      <c r="X212" s="1296"/>
      <c r="Y212" s="1298"/>
      <c r="Z212" s="1299"/>
      <c r="AA212" s="1237"/>
      <c r="AB212" s="1228"/>
      <c r="AC212" s="1238"/>
      <c r="AD212" s="1238">
        <f t="shared" si="356"/>
        <v>0</v>
      </c>
      <c r="AE212" s="1238">
        <f t="shared" si="357"/>
        <v>0</v>
      </c>
      <c r="AF212" s="1200"/>
    </row>
    <row r="213" spans="1:39" s="1263" customFormat="1" ht="25.2" customHeight="1">
      <c r="A213" s="1285">
        <v>0</v>
      </c>
      <c r="B213" s="1172" t="s">
        <v>545</v>
      </c>
      <c r="C213" s="1296"/>
      <c r="E213" s="1301"/>
      <c r="F213" s="1297"/>
      <c r="G213" s="1233"/>
      <c r="H213" s="1298"/>
      <c r="I213" s="1299"/>
      <c r="J213" s="1298"/>
      <c r="K213" s="1296"/>
      <c r="L213" s="1296"/>
      <c r="M213" s="1296"/>
      <c r="N213" s="1296"/>
      <c r="O213" s="1296"/>
      <c r="P213" s="1300"/>
      <c r="Q213" s="1296"/>
      <c r="R213" s="1300"/>
      <c r="S213" s="1296"/>
      <c r="T213" s="1296"/>
      <c r="U213" s="1296"/>
      <c r="V213" s="1296"/>
      <c r="W213" s="1296"/>
      <c r="X213" s="1296"/>
      <c r="Y213" s="1298"/>
      <c r="Z213" s="1299"/>
      <c r="AA213" s="1237"/>
      <c r="AB213" s="1228"/>
      <c r="AC213" s="1238"/>
      <c r="AD213" s="1238">
        <f t="shared" si="356"/>
        <v>0</v>
      </c>
      <c r="AE213" s="1238">
        <f t="shared" si="357"/>
        <v>0</v>
      </c>
      <c r="AF213" s="1200"/>
    </row>
    <row r="214" spans="1:39" s="1263" customFormat="1" ht="25.2" customHeight="1">
      <c r="A214" s="1285">
        <v>52</v>
      </c>
      <c r="B214" s="1295" t="str">
        <f>+distribucion!C297</f>
        <v>Ignacio Amaya Leyla Lisseth</v>
      </c>
      <c r="C214" s="1257" t="str">
        <f>VLOOKUP(B214,distribucion!C$9:FL$331,2,0)</f>
        <v>Aux de control de calidad</v>
      </c>
      <c r="D214" s="1258">
        <f t="shared" ref="D214" si="395">G214+K214+M214+N214</f>
        <v>2050</v>
      </c>
      <c r="E214" s="1231">
        <f>VLOOKUP(B214,distribucion!C177:I484,7,FALSE)</f>
        <v>15</v>
      </c>
      <c r="F214" s="1260" t="str">
        <f>VLOOKUP(B214,distribucion!$C$9:$DR$393,14,0)</f>
        <v>a.5/1/2026</v>
      </c>
      <c r="G214" s="1234">
        <f>ROUND((VLOOKUP(B214,distribucion!C$1:FL$331,103,0)),2)</f>
        <v>2050</v>
      </c>
      <c r="H214" s="1234">
        <f>ROUND((VLOOKUP(B214,distribucion!C$9:FK$331,104,0)),2)</f>
        <v>175</v>
      </c>
      <c r="I214" s="1234">
        <f t="shared" ref="I214" si="396">G214+H214</f>
        <v>2225</v>
      </c>
      <c r="J214" s="1234">
        <f>VLOOKUP(B214,distribucion!C$9:FL$331,105,0)</f>
        <v>0</v>
      </c>
      <c r="K214" s="1234">
        <f>ROUND((VLOOKUP(B214,distribucion!C$9:FL$331,106,0)),2)</f>
        <v>0</v>
      </c>
      <c r="L214" s="1234">
        <f>VLOOKUP(B214,distribucion!C$9:FL$331,107,0)</f>
        <v>0</v>
      </c>
      <c r="M214" s="1234">
        <f>ROUND((VLOOKUP(B214,distribucion!C$9:FL$331,108,0)),2)</f>
        <v>0</v>
      </c>
      <c r="N214" s="1234">
        <v>0</v>
      </c>
      <c r="O214" s="1234">
        <f>ROUND((VLOOKUP(B214,distribucion!C$9:FL$331,36,0)),2)</f>
        <v>0</v>
      </c>
      <c r="P214" s="1234">
        <f t="shared" ref="P214" si="397">SUM(I214:O214)-J214-L214</f>
        <v>2225</v>
      </c>
      <c r="Q214" s="1437">
        <f t="shared" ref="Q214" si="398">ROUND(((G214+K214+M214+N214+O214)*0.0483),2)</f>
        <v>99.02</v>
      </c>
      <c r="R214" s="1440">
        <f>ROUND((VLOOKUP(B214,distribucion!C$9:FL$331,151,0)),2)</f>
        <v>9.34</v>
      </c>
      <c r="S214" s="1234">
        <f>ROUND((VLOOKUP(B214,distribucion!C$9:FL$331,152,0)),2)</f>
        <v>0</v>
      </c>
      <c r="T214" s="1234">
        <f>ROUND((VLOOKUP(B214,distribucion!C$9:FL$331,153,0)),2)</f>
        <v>0</v>
      </c>
      <c r="U214" s="1234">
        <f>ROUND((VLOOKUP(B214,distribucion!$C$1:$FF$333,159,0)),2)</f>
        <v>0</v>
      </c>
      <c r="V214" s="1234">
        <f>ROUND((VLOOKUP(B214,distribucion!$C$1:$FF$333,158,0)),2)</f>
        <v>0</v>
      </c>
      <c r="W214" s="1234">
        <f>ROUND((VLOOKUP(B214,distribucion!$C$1:$FF$333,154,0)),2)</f>
        <v>0</v>
      </c>
      <c r="X214" s="1234">
        <f>ROUND((VLOOKUP(B214,distribucion!C$9:FL$331,160,0)),2)</f>
        <v>0</v>
      </c>
      <c r="Y214" s="1261">
        <f t="shared" ref="Y214" si="399">SUM(Q214:X214)</f>
        <v>108.36</v>
      </c>
      <c r="Z214" s="1234">
        <f t="shared" ref="Z214" si="400">P214-Y214</f>
        <v>2116.64</v>
      </c>
      <c r="AA214" s="1237">
        <f t="shared" ref="AA214" si="401">+Z214</f>
        <v>2116.64</v>
      </c>
      <c r="AB214" s="1228">
        <v>0</v>
      </c>
      <c r="AC214" s="1238"/>
      <c r="AD214" s="1238">
        <f t="shared" ref="AD214" si="402">Z214-AA214-AB214</f>
        <v>0</v>
      </c>
      <c r="AE214" s="1238">
        <f t="shared" ref="AE214" si="403">((G214+H214+K214+M214+N214+O214)-SUM(Q214:X214))-Z214</f>
        <v>0</v>
      </c>
      <c r="AF214" s="1200"/>
      <c r="AG214" s="1200"/>
      <c r="AH214" s="1200"/>
    </row>
    <row r="215" spans="1:39" s="1263" customFormat="1" ht="25.2" customHeight="1">
      <c r="A215" s="1285"/>
      <c r="B215" s="1295"/>
      <c r="C215" s="1296"/>
      <c r="E215" s="1231"/>
      <c r="F215" s="1297"/>
      <c r="G215" s="1233"/>
      <c r="H215" s="1298"/>
      <c r="I215" s="1299"/>
      <c r="J215" s="1298"/>
      <c r="K215" s="1296"/>
      <c r="L215" s="1296"/>
      <c r="M215" s="1296"/>
      <c r="N215" s="1296"/>
      <c r="O215" s="1296"/>
      <c r="P215" s="1300"/>
      <c r="Q215" s="1296"/>
      <c r="R215" s="1300"/>
      <c r="S215" s="1296"/>
      <c r="T215" s="1296"/>
      <c r="U215" s="1296"/>
      <c r="V215" s="1296"/>
      <c r="W215" s="1296"/>
      <c r="X215" s="1296"/>
      <c r="Y215" s="1298"/>
      <c r="Z215" s="1299"/>
      <c r="AA215" s="1237"/>
      <c r="AB215" s="1228"/>
      <c r="AC215" s="1238"/>
      <c r="AD215" s="1238">
        <f t="shared" si="356"/>
        <v>0</v>
      </c>
      <c r="AE215" s="1238">
        <f t="shared" si="357"/>
        <v>0</v>
      </c>
      <c r="AF215" s="1200"/>
    </row>
    <row r="216" spans="1:39" s="1247" customFormat="1" ht="25.2" customHeight="1">
      <c r="A216" s="1285"/>
      <c r="B216" s="1246"/>
      <c r="F216" s="1302"/>
      <c r="G216" s="1303">
        <f>SUM(G214:G215)</f>
        <v>2050</v>
      </c>
      <c r="H216" s="1303">
        <f t="shared" ref="H216:AE216" si="404">SUM(H214:H215)</f>
        <v>175</v>
      </c>
      <c r="I216" s="1303">
        <f t="shared" si="404"/>
        <v>2225</v>
      </c>
      <c r="J216" s="1303">
        <f t="shared" si="404"/>
        <v>0</v>
      </c>
      <c r="K216" s="1303">
        <f t="shared" si="404"/>
        <v>0</v>
      </c>
      <c r="L216" s="1303">
        <f t="shared" si="404"/>
        <v>0</v>
      </c>
      <c r="M216" s="1303">
        <f t="shared" si="404"/>
        <v>0</v>
      </c>
      <c r="N216" s="1303">
        <f t="shared" si="404"/>
        <v>0</v>
      </c>
      <c r="O216" s="1303">
        <f t="shared" si="404"/>
        <v>0</v>
      </c>
      <c r="P216" s="1303">
        <f t="shared" si="404"/>
        <v>2225</v>
      </c>
      <c r="Q216" s="1303">
        <f t="shared" si="404"/>
        <v>99.02</v>
      </c>
      <c r="R216" s="1444">
        <f t="shared" si="404"/>
        <v>9.34</v>
      </c>
      <c r="S216" s="1303">
        <f t="shared" si="404"/>
        <v>0</v>
      </c>
      <c r="T216" s="1303">
        <f t="shared" si="404"/>
        <v>0</v>
      </c>
      <c r="U216" s="1303">
        <f t="shared" si="404"/>
        <v>0</v>
      </c>
      <c r="V216" s="1303">
        <f t="shared" si="404"/>
        <v>0</v>
      </c>
      <c r="W216" s="1303">
        <f t="shared" si="404"/>
        <v>0</v>
      </c>
      <c r="X216" s="1303">
        <f t="shared" si="404"/>
        <v>0</v>
      </c>
      <c r="Y216" s="1303">
        <f t="shared" si="404"/>
        <v>108.36</v>
      </c>
      <c r="Z216" s="1303">
        <f t="shared" si="404"/>
        <v>2116.64</v>
      </c>
      <c r="AA216" s="1303">
        <f t="shared" si="404"/>
        <v>2116.64</v>
      </c>
      <c r="AB216" s="1303">
        <f t="shared" si="404"/>
        <v>0</v>
      </c>
      <c r="AC216" s="1303">
        <f t="shared" si="404"/>
        <v>0</v>
      </c>
      <c r="AD216" s="1303">
        <f t="shared" si="404"/>
        <v>0</v>
      </c>
      <c r="AE216" s="1303">
        <f t="shared" si="404"/>
        <v>0</v>
      </c>
      <c r="AF216" s="1200"/>
    </row>
    <row r="217" spans="1:39" s="1247" customFormat="1" ht="25.2" customHeight="1">
      <c r="A217" s="1285"/>
      <c r="B217" s="1246"/>
      <c r="F217" s="1302"/>
      <c r="G217" s="1304"/>
      <c r="H217" s="1304"/>
      <c r="I217" s="1304"/>
      <c r="J217" s="1304"/>
      <c r="K217" s="1304"/>
      <c r="L217" s="1304"/>
      <c r="M217" s="1304"/>
      <c r="N217" s="1304"/>
      <c r="O217" s="1304"/>
      <c r="P217" s="1304"/>
      <c r="Q217" s="1304"/>
      <c r="R217" s="1305"/>
      <c r="S217" s="1304"/>
      <c r="T217" s="1304"/>
      <c r="U217" s="1304"/>
      <c r="V217" s="1304"/>
      <c r="W217" s="1305"/>
      <c r="X217" s="1304"/>
      <c r="Y217" s="1304"/>
      <c r="Z217" s="1304"/>
      <c r="AA217" s="1304"/>
      <c r="AB217" s="1304"/>
      <c r="AC217" s="1238"/>
      <c r="AD217" s="1238">
        <f t="shared" si="356"/>
        <v>0</v>
      </c>
      <c r="AE217" s="1238">
        <f t="shared" si="357"/>
        <v>0</v>
      </c>
      <c r="AF217" s="1200"/>
    </row>
    <row r="218" spans="1:39" s="1247" customFormat="1" ht="25.2" customHeight="1">
      <c r="A218" s="1285"/>
      <c r="B218" s="1246"/>
      <c r="F218" s="1302"/>
      <c r="G218" s="1304"/>
      <c r="H218" s="1304"/>
      <c r="I218" s="1304"/>
      <c r="J218" s="1304"/>
      <c r="K218" s="1304"/>
      <c r="L218" s="1304"/>
      <c r="M218" s="1304"/>
      <c r="N218" s="1304"/>
      <c r="O218" s="1304"/>
      <c r="P218" s="1304"/>
      <c r="Q218" s="1304"/>
      <c r="R218" s="1305"/>
      <c r="S218" s="1304"/>
      <c r="T218" s="1304"/>
      <c r="U218" s="1304"/>
      <c r="V218" s="1304"/>
      <c r="W218" s="1305"/>
      <c r="X218" s="1304"/>
      <c r="Y218" s="1304"/>
      <c r="Z218" s="1304"/>
      <c r="AA218" s="1304"/>
      <c r="AB218" s="1304"/>
      <c r="AC218" s="1238"/>
      <c r="AD218" s="1238">
        <f t="shared" si="356"/>
        <v>0</v>
      </c>
      <c r="AE218" s="1238">
        <f t="shared" si="357"/>
        <v>0</v>
      </c>
      <c r="AF218" s="1200"/>
    </row>
    <row r="219" spans="1:39" ht="25.2" customHeight="1">
      <c r="B219" s="1215" t="s">
        <v>189</v>
      </c>
      <c r="C219" s="1170"/>
      <c r="D219" s="1171"/>
      <c r="E219" s="1248"/>
      <c r="F219" s="1232"/>
      <c r="G219" s="1173"/>
      <c r="H219" s="1173"/>
      <c r="I219" s="1173"/>
      <c r="J219" s="1173"/>
      <c r="K219" s="1173"/>
      <c r="L219" s="1173"/>
      <c r="M219" s="1173"/>
      <c r="N219" s="1173"/>
      <c r="O219" s="1173"/>
      <c r="P219" s="1173"/>
      <c r="Q219" s="1173"/>
      <c r="R219" s="1284"/>
      <c r="S219" s="1173"/>
      <c r="T219" s="1173"/>
      <c r="U219" s="1173"/>
      <c r="V219" s="1173"/>
      <c r="W219" s="1284"/>
      <c r="X219" s="1173"/>
      <c r="Y219" s="1264"/>
      <c r="Z219" s="1173"/>
      <c r="AA219" s="1237"/>
      <c r="AB219" s="1265"/>
      <c r="AC219" s="1238"/>
      <c r="AD219" s="1238">
        <f t="shared" si="356"/>
        <v>0</v>
      </c>
      <c r="AE219" s="1238">
        <f t="shared" si="357"/>
        <v>0</v>
      </c>
    </row>
    <row r="220" spans="1:39" ht="25.2" customHeight="1">
      <c r="A220" s="1198">
        <v>0</v>
      </c>
      <c r="B220" s="1295" t="s">
        <v>696</v>
      </c>
      <c r="C220" s="1296"/>
      <c r="D220" s="1299"/>
      <c r="E220" s="1301"/>
      <c r="F220" s="1297"/>
      <c r="G220" s="1233"/>
      <c r="H220" s="1233"/>
      <c r="I220" s="1233"/>
      <c r="J220" s="1233"/>
      <c r="K220" s="1233"/>
      <c r="L220" s="1233"/>
      <c r="M220" s="1233"/>
      <c r="N220" s="1233"/>
      <c r="O220" s="1234"/>
      <c r="P220" s="1233"/>
      <c r="Q220" s="1233"/>
      <c r="R220" s="1236"/>
      <c r="S220" s="1233"/>
      <c r="T220" s="1233"/>
      <c r="U220" s="1233"/>
      <c r="V220" s="1233"/>
      <c r="W220" s="1236"/>
      <c r="X220" s="1233"/>
      <c r="Y220" s="1237"/>
      <c r="Z220" s="1233"/>
      <c r="AA220" s="1237"/>
      <c r="AB220" s="1228"/>
      <c r="AC220" s="1238"/>
      <c r="AD220" s="1238">
        <f t="shared" si="356"/>
        <v>0</v>
      </c>
      <c r="AE220" s="1238">
        <f t="shared" si="357"/>
        <v>0</v>
      </c>
    </row>
    <row r="221" spans="1:39" ht="25.2" customHeight="1">
      <c r="B221" s="1295"/>
      <c r="C221" s="1296"/>
      <c r="D221" s="1263"/>
      <c r="E221" s="1231"/>
      <c r="F221" s="1297"/>
      <c r="G221" s="1233"/>
      <c r="H221" s="1298"/>
      <c r="I221" s="1299"/>
      <c r="J221" s="1298"/>
      <c r="K221" s="1296"/>
      <c r="L221" s="1296"/>
      <c r="M221" s="1296"/>
      <c r="N221" s="1296"/>
      <c r="O221" s="1296"/>
      <c r="P221" s="1300"/>
      <c r="Q221" s="1296"/>
      <c r="R221" s="1300"/>
      <c r="S221" s="1296"/>
      <c r="T221" s="1296"/>
      <c r="U221" s="1296"/>
      <c r="V221" s="1296"/>
      <c r="W221" s="1300"/>
      <c r="X221" s="1296"/>
      <c r="Y221" s="1298"/>
      <c r="Z221" s="1299"/>
      <c r="AA221" s="1237"/>
      <c r="AB221" s="1228"/>
      <c r="AC221" s="1238"/>
      <c r="AD221" s="1238">
        <f t="shared" si="356"/>
        <v>0</v>
      </c>
      <c r="AE221" s="1238">
        <f t="shared" si="357"/>
        <v>0</v>
      </c>
    </row>
    <row r="222" spans="1:39" ht="25.2" customHeight="1">
      <c r="B222" s="1215"/>
      <c r="C222" s="1170" t="s">
        <v>298</v>
      </c>
      <c r="D222" s="1171" t="s">
        <v>298</v>
      </c>
      <c r="E222" s="1248"/>
      <c r="F222" s="1232"/>
      <c r="G222" s="1249">
        <f t="shared" ref="G222:AA222" si="405">SUM(G220:G221)</f>
        <v>0</v>
      </c>
      <c r="H222" s="1249">
        <f t="shared" si="405"/>
        <v>0</v>
      </c>
      <c r="I222" s="1249">
        <f t="shared" si="405"/>
        <v>0</v>
      </c>
      <c r="J222" s="1249">
        <f t="shared" si="405"/>
        <v>0</v>
      </c>
      <c r="K222" s="1249">
        <f t="shared" si="405"/>
        <v>0</v>
      </c>
      <c r="L222" s="1249">
        <f t="shared" si="405"/>
        <v>0</v>
      </c>
      <c r="M222" s="1249">
        <f t="shared" si="405"/>
        <v>0</v>
      </c>
      <c r="N222" s="1249">
        <f t="shared" si="405"/>
        <v>0</v>
      </c>
      <c r="O222" s="1249">
        <f t="shared" si="405"/>
        <v>0</v>
      </c>
      <c r="P222" s="1249">
        <f t="shared" si="405"/>
        <v>0</v>
      </c>
      <c r="Q222" s="1249">
        <f t="shared" si="405"/>
        <v>0</v>
      </c>
      <c r="R222" s="1283">
        <f t="shared" si="405"/>
        <v>0</v>
      </c>
      <c r="S222" s="1249">
        <f t="shared" si="405"/>
        <v>0</v>
      </c>
      <c r="T222" s="1249">
        <f t="shared" si="405"/>
        <v>0</v>
      </c>
      <c r="U222" s="1249">
        <f t="shared" si="405"/>
        <v>0</v>
      </c>
      <c r="V222" s="1249">
        <f t="shared" si="405"/>
        <v>0</v>
      </c>
      <c r="W222" s="1283">
        <f>SUM(W220:W221)</f>
        <v>0</v>
      </c>
      <c r="X222" s="1249">
        <f t="shared" si="405"/>
        <v>0</v>
      </c>
      <c r="Y222" s="1249">
        <f t="shared" si="405"/>
        <v>0</v>
      </c>
      <c r="Z222" s="1249">
        <f t="shared" si="405"/>
        <v>0</v>
      </c>
      <c r="AA222" s="1250">
        <f t="shared" si="405"/>
        <v>0</v>
      </c>
      <c r="AB222" s="1250">
        <f>SUM(AB220:AB221)</f>
        <v>0</v>
      </c>
      <c r="AC222" s="1238"/>
      <c r="AD222" s="1238">
        <f t="shared" si="356"/>
        <v>0</v>
      </c>
      <c r="AE222" s="1238">
        <f t="shared" si="357"/>
        <v>0</v>
      </c>
    </row>
    <row r="223" spans="1:39" ht="25.2" customHeight="1">
      <c r="B223" s="1215"/>
      <c r="C223" s="1170"/>
      <c r="D223" s="1171"/>
      <c r="E223" s="1248"/>
      <c r="F223" s="1232"/>
      <c r="G223" s="1251"/>
      <c r="H223" s="1251"/>
      <c r="I223" s="1251"/>
      <c r="J223" s="1251"/>
      <c r="K223" s="1251"/>
      <c r="L223" s="1251"/>
      <c r="M223" s="1251"/>
      <c r="N223" s="1251"/>
      <c r="O223" s="1251"/>
      <c r="P223" s="1251"/>
      <c r="Q223" s="1251"/>
      <c r="R223" s="1438"/>
      <c r="S223" s="1251"/>
      <c r="T223" s="1251"/>
      <c r="U223" s="1251"/>
      <c r="V223" s="1251"/>
      <c r="W223" s="1251"/>
      <c r="X223" s="1251"/>
      <c r="Y223" s="1251"/>
      <c r="Z223" s="1251"/>
      <c r="AA223" s="1252"/>
      <c r="AB223" s="1252"/>
      <c r="AC223" s="1238"/>
      <c r="AD223" s="1238">
        <f t="shared" si="356"/>
        <v>0</v>
      </c>
      <c r="AE223" s="1238">
        <f t="shared" si="357"/>
        <v>0</v>
      </c>
    </row>
    <row r="224" spans="1:39" ht="25.2" customHeight="1">
      <c r="C224" s="1170"/>
      <c r="D224" s="1171"/>
      <c r="E224" s="1231"/>
      <c r="F224" s="1232"/>
      <c r="G224" s="1254"/>
      <c r="H224" s="1254"/>
      <c r="I224" s="1254"/>
      <c r="J224" s="1254"/>
      <c r="K224" s="1254"/>
      <c r="L224" s="1254"/>
      <c r="M224" s="1254"/>
      <c r="N224" s="1254"/>
      <c r="O224" s="1254"/>
      <c r="P224" s="1254"/>
      <c r="Q224" s="1254"/>
      <c r="R224" s="1439"/>
      <c r="S224" s="1254"/>
      <c r="T224" s="1254"/>
      <c r="U224" s="1254"/>
      <c r="V224" s="1254"/>
      <c r="W224" s="1254"/>
      <c r="X224" s="1254"/>
      <c r="Y224" s="1255"/>
      <c r="Z224" s="1254"/>
      <c r="AA224" s="1255"/>
      <c r="AB224" s="1262"/>
      <c r="AC224" s="1238"/>
      <c r="AD224" s="1238">
        <f t="shared" si="356"/>
        <v>0</v>
      </c>
      <c r="AE224" s="1238">
        <f t="shared" si="357"/>
        <v>0</v>
      </c>
    </row>
    <row r="225" spans="1:40" ht="25.2" customHeight="1">
      <c r="B225" s="1224" t="s">
        <v>150</v>
      </c>
      <c r="C225" s="1170"/>
      <c r="D225" s="1171"/>
      <c r="E225" s="1231"/>
      <c r="F225" s="1232"/>
      <c r="G225" s="1254"/>
      <c r="H225" s="1254"/>
      <c r="I225" s="1254"/>
      <c r="J225" s="1254"/>
      <c r="K225" s="1254"/>
      <c r="L225" s="1254"/>
      <c r="M225" s="1254"/>
      <c r="N225" s="1254"/>
      <c r="O225" s="1254"/>
      <c r="P225" s="1254"/>
      <c r="Q225" s="1254"/>
      <c r="R225" s="1439"/>
      <c r="S225" s="1254"/>
      <c r="T225" s="1254"/>
      <c r="U225" s="1254"/>
      <c r="V225" s="1254"/>
      <c r="W225" s="1254"/>
      <c r="X225" s="1254"/>
      <c r="Y225" s="1255"/>
      <c r="Z225" s="1254"/>
      <c r="AA225" s="1255"/>
      <c r="AB225" s="1262"/>
      <c r="AC225" s="1238"/>
      <c r="AD225" s="1238">
        <f t="shared" si="356"/>
        <v>0</v>
      </c>
      <c r="AE225" s="1238">
        <f t="shared" si="357"/>
        <v>0</v>
      </c>
    </row>
    <row r="226" spans="1:40" ht="25.2" customHeight="1">
      <c r="C226" s="1257"/>
      <c r="D226" s="1258"/>
      <c r="E226" s="1231"/>
      <c r="F226" s="1260"/>
      <c r="G226" s="1234"/>
      <c r="H226" s="1234"/>
      <c r="I226" s="1234"/>
      <c r="J226" s="1234"/>
      <c r="K226" s="1234"/>
      <c r="L226" s="1234"/>
      <c r="M226" s="1234"/>
      <c r="N226" s="1234"/>
      <c r="O226" s="1234"/>
      <c r="P226" s="1234"/>
      <c r="Q226" s="1234"/>
      <c r="R226" s="1440"/>
      <c r="S226" s="1234"/>
      <c r="T226" s="1234"/>
      <c r="U226" s="1234"/>
      <c r="V226" s="1234"/>
      <c r="W226" s="1234"/>
      <c r="X226" s="1234"/>
      <c r="Y226" s="1261"/>
      <c r="Z226" s="1234"/>
      <c r="AA226" s="1237"/>
      <c r="AB226" s="1228"/>
      <c r="AC226" s="1238"/>
      <c r="AD226" s="1238">
        <f t="shared" si="356"/>
        <v>0</v>
      </c>
      <c r="AE226" s="1238">
        <f t="shared" si="357"/>
        <v>0</v>
      </c>
    </row>
    <row r="227" spans="1:40" ht="25.2" customHeight="1">
      <c r="C227" s="1170"/>
      <c r="D227" s="1171"/>
      <c r="E227" s="1231"/>
      <c r="F227" s="1232"/>
      <c r="G227" s="1306">
        <f>SUM(G226:G226)</f>
        <v>0</v>
      </c>
      <c r="H227" s="1306">
        <f>SUM(H226:H226)</f>
        <v>0</v>
      </c>
      <c r="I227" s="1306">
        <f t="shared" ref="I227:Z227" si="406">SUM(I226:I226)</f>
        <v>0</v>
      </c>
      <c r="J227" s="1306">
        <f t="shared" si="406"/>
        <v>0</v>
      </c>
      <c r="K227" s="1306">
        <f t="shared" si="406"/>
        <v>0</v>
      </c>
      <c r="L227" s="1306">
        <f t="shared" si="406"/>
        <v>0</v>
      </c>
      <c r="M227" s="1306">
        <f t="shared" si="406"/>
        <v>0</v>
      </c>
      <c r="N227" s="1306">
        <f t="shared" si="406"/>
        <v>0</v>
      </c>
      <c r="O227" s="1306">
        <f t="shared" si="406"/>
        <v>0</v>
      </c>
      <c r="P227" s="1306">
        <f t="shared" si="406"/>
        <v>0</v>
      </c>
      <c r="Q227" s="1306">
        <f t="shared" si="406"/>
        <v>0</v>
      </c>
      <c r="R227" s="1445">
        <f t="shared" si="406"/>
        <v>0</v>
      </c>
      <c r="S227" s="1306">
        <f t="shared" si="406"/>
        <v>0</v>
      </c>
      <c r="T227" s="1306">
        <f t="shared" si="406"/>
        <v>0</v>
      </c>
      <c r="U227" s="1306">
        <f t="shared" si="406"/>
        <v>0</v>
      </c>
      <c r="V227" s="1306">
        <f t="shared" si="406"/>
        <v>0</v>
      </c>
      <c r="W227" s="1306">
        <f>SUM(W226:W226)</f>
        <v>0</v>
      </c>
      <c r="X227" s="1306">
        <f t="shared" si="406"/>
        <v>0</v>
      </c>
      <c r="Y227" s="1306">
        <f t="shared" si="406"/>
        <v>0</v>
      </c>
      <c r="Z227" s="1306">
        <f t="shared" si="406"/>
        <v>0</v>
      </c>
      <c r="AA227" s="1307">
        <f>SUM(AA226:AA226)</f>
        <v>0</v>
      </c>
      <c r="AB227" s="1307">
        <f>SUM(AB226:AB226)</f>
        <v>0</v>
      </c>
      <c r="AC227" s="1238"/>
      <c r="AD227" s="1238">
        <f t="shared" si="356"/>
        <v>0</v>
      </c>
      <c r="AE227" s="1238">
        <f t="shared" si="357"/>
        <v>0</v>
      </c>
    </row>
    <row r="228" spans="1:40" ht="25.2" customHeight="1">
      <c r="B228" s="1253"/>
      <c r="C228" s="1170"/>
      <c r="D228" s="1171"/>
      <c r="E228" s="1231"/>
      <c r="F228" s="1232"/>
      <c r="G228" s="1254"/>
      <c r="H228" s="1254"/>
      <c r="I228" s="1254"/>
      <c r="J228" s="1254"/>
      <c r="K228" s="1254"/>
      <c r="L228" s="1254"/>
      <c r="M228" s="1254"/>
      <c r="N228" s="1254"/>
      <c r="O228" s="1254"/>
      <c r="P228" s="1254"/>
      <c r="Q228" s="1254"/>
      <c r="R228" s="1439"/>
      <c r="S228" s="1254"/>
      <c r="T228" s="1254"/>
      <c r="U228" s="1254"/>
      <c r="V228" s="1254"/>
      <c r="W228" s="1254"/>
      <c r="X228" s="1254"/>
      <c r="Y228" s="1255"/>
      <c r="Z228" s="1254"/>
      <c r="AA228" s="1237"/>
      <c r="AB228" s="1256"/>
      <c r="AC228" s="1238"/>
      <c r="AD228" s="1238">
        <f t="shared" si="356"/>
        <v>0</v>
      </c>
      <c r="AE228" s="1238">
        <f t="shared" si="357"/>
        <v>0</v>
      </c>
    </row>
    <row r="229" spans="1:40" ht="25.2" customHeight="1">
      <c r="B229" s="1253"/>
      <c r="C229" s="1170"/>
      <c r="D229" s="1308" t="s">
        <v>697</v>
      </c>
      <c r="E229" s="1231"/>
      <c r="F229" s="1309"/>
      <c r="G229" s="1249">
        <f>+G222+G227</f>
        <v>0</v>
      </c>
      <c r="H229" s="1249">
        <f>+H222+H227</f>
        <v>0</v>
      </c>
      <c r="I229" s="1249">
        <f t="shared" ref="I229:AB229" si="407">+I222+I227</f>
        <v>0</v>
      </c>
      <c r="J229" s="1249">
        <f t="shared" si="407"/>
        <v>0</v>
      </c>
      <c r="K229" s="1249">
        <f t="shared" si="407"/>
        <v>0</v>
      </c>
      <c r="L229" s="1249">
        <f t="shared" si="407"/>
        <v>0</v>
      </c>
      <c r="M229" s="1249">
        <f t="shared" si="407"/>
        <v>0</v>
      </c>
      <c r="N229" s="1249">
        <f t="shared" si="407"/>
        <v>0</v>
      </c>
      <c r="O229" s="1249">
        <f t="shared" si="407"/>
        <v>0</v>
      </c>
      <c r="P229" s="1249">
        <f t="shared" si="407"/>
        <v>0</v>
      </c>
      <c r="Q229" s="1249">
        <f t="shared" si="407"/>
        <v>0</v>
      </c>
      <c r="R229" s="1283">
        <f t="shared" si="407"/>
        <v>0</v>
      </c>
      <c r="S229" s="1249">
        <f t="shared" si="407"/>
        <v>0</v>
      </c>
      <c r="T229" s="1249">
        <f t="shared" si="407"/>
        <v>0</v>
      </c>
      <c r="U229" s="1249">
        <f t="shared" si="407"/>
        <v>0</v>
      </c>
      <c r="V229" s="1249">
        <f t="shared" si="407"/>
        <v>0</v>
      </c>
      <c r="W229" s="1249">
        <f t="shared" si="407"/>
        <v>0</v>
      </c>
      <c r="X229" s="1249">
        <f t="shared" si="407"/>
        <v>0</v>
      </c>
      <c r="Y229" s="1249">
        <f t="shared" si="407"/>
        <v>0</v>
      </c>
      <c r="Z229" s="1249">
        <f t="shared" si="407"/>
        <v>0</v>
      </c>
      <c r="AA229" s="1250">
        <f>+AA222+AA227</f>
        <v>0</v>
      </c>
      <c r="AB229" s="1250">
        <f t="shared" si="407"/>
        <v>0</v>
      </c>
      <c r="AC229" s="1238"/>
      <c r="AD229" s="1238">
        <f t="shared" si="356"/>
        <v>0</v>
      </c>
      <c r="AE229" s="1238">
        <f t="shared" si="357"/>
        <v>0</v>
      </c>
    </row>
    <row r="230" spans="1:40" ht="25.2" customHeight="1">
      <c r="C230" s="1170"/>
      <c r="D230" s="1171"/>
      <c r="E230" s="1231"/>
      <c r="F230" s="1309"/>
      <c r="G230" s="1251"/>
      <c r="H230" s="1251"/>
      <c r="I230" s="1251"/>
      <c r="J230" s="1251"/>
      <c r="K230" s="1251"/>
      <c r="L230" s="1251"/>
      <c r="M230" s="1251"/>
      <c r="N230" s="1251"/>
      <c r="O230" s="1251"/>
      <c r="P230" s="1251"/>
      <c r="Q230" s="1251"/>
      <c r="R230" s="1438"/>
      <c r="S230" s="1251"/>
      <c r="T230" s="1251"/>
      <c r="U230" s="1251"/>
      <c r="V230" s="1251"/>
      <c r="W230" s="1251"/>
      <c r="X230" s="1251"/>
      <c r="Y230" s="1251"/>
      <c r="Z230" s="1251"/>
      <c r="AA230" s="1252"/>
      <c r="AB230" s="1252"/>
      <c r="AC230" s="1238"/>
      <c r="AD230" s="1238">
        <f t="shared" si="356"/>
        <v>0</v>
      </c>
      <c r="AE230" s="1238">
        <f t="shared" si="357"/>
        <v>0</v>
      </c>
    </row>
    <row r="231" spans="1:40" ht="25.2" customHeight="1">
      <c r="C231" s="1170"/>
      <c r="D231" s="1171"/>
      <c r="E231" s="1231"/>
      <c r="F231" s="1309"/>
      <c r="G231" s="1251"/>
      <c r="H231" s="1251"/>
      <c r="I231" s="1251"/>
      <c r="J231" s="1251"/>
      <c r="K231" s="1251"/>
      <c r="L231" s="1251"/>
      <c r="M231" s="1251"/>
      <c r="N231" s="1251"/>
      <c r="O231" s="1251"/>
      <c r="P231" s="1251"/>
      <c r="Q231" s="1251"/>
      <c r="R231" s="1438"/>
      <c r="S231" s="1251"/>
      <c r="T231" s="1251"/>
      <c r="U231" s="1251"/>
      <c r="V231" s="1251"/>
      <c r="W231" s="1251"/>
      <c r="X231" s="1251"/>
      <c r="Y231" s="1251"/>
      <c r="Z231" s="1251"/>
      <c r="AA231" s="1252"/>
      <c r="AB231" s="1252"/>
      <c r="AC231" s="1238"/>
      <c r="AD231" s="1238">
        <f t="shared" si="356"/>
        <v>0</v>
      </c>
      <c r="AE231" s="1238">
        <f t="shared" si="357"/>
        <v>0</v>
      </c>
    </row>
    <row r="232" spans="1:40" ht="25.2" customHeight="1">
      <c r="B232" s="1215"/>
      <c r="C232" s="1170" t="s">
        <v>2</v>
      </c>
      <c r="D232" s="1267"/>
      <c r="E232" s="1202"/>
      <c r="F232" s="1202"/>
      <c r="G232" s="1173"/>
      <c r="H232" s="1173"/>
      <c r="I232" s="1173"/>
      <c r="J232" s="1173"/>
      <c r="K232" s="1173"/>
      <c r="L232" s="1173"/>
      <c r="M232" s="1173"/>
      <c r="N232" s="1173"/>
      <c r="O232" s="1173"/>
      <c r="P232" s="1173"/>
      <c r="Q232" s="1173"/>
      <c r="R232" s="1284"/>
      <c r="S232" s="1173"/>
      <c r="T232" s="1173"/>
      <c r="U232" s="1173"/>
      <c r="V232" s="1173"/>
      <c r="W232" s="1173"/>
      <c r="X232" s="1173"/>
      <c r="Y232" s="1173"/>
      <c r="Z232" s="1173"/>
      <c r="AA232" s="1264"/>
      <c r="AB232" s="1265"/>
      <c r="AC232" s="1238"/>
      <c r="AD232" s="1238">
        <f t="shared" si="356"/>
        <v>0</v>
      </c>
      <c r="AE232" s="1238">
        <f t="shared" si="357"/>
        <v>0</v>
      </c>
    </row>
    <row r="233" spans="1:40" ht="25.2" customHeight="1">
      <c r="B233" s="1215"/>
      <c r="C233" s="1202"/>
      <c r="D233" s="1267"/>
      <c r="E233" s="1202"/>
      <c r="F233" s="1202"/>
      <c r="G233" s="1173"/>
      <c r="H233" s="1173"/>
      <c r="I233" s="1173"/>
      <c r="J233" s="1173"/>
      <c r="K233" s="1173"/>
      <c r="L233" s="1173"/>
      <c r="M233" s="1173"/>
      <c r="N233" s="1173"/>
      <c r="O233" s="1173"/>
      <c r="P233" s="1173"/>
      <c r="Q233" s="1173"/>
      <c r="R233" s="1284"/>
      <c r="S233" s="1173"/>
      <c r="T233" s="1173"/>
      <c r="U233" s="1173"/>
      <c r="V233" s="1173"/>
      <c r="W233" s="1173"/>
      <c r="X233" s="1173"/>
      <c r="Y233" s="1173"/>
      <c r="Z233" s="1173"/>
      <c r="AA233" s="1264"/>
      <c r="AB233" s="1265"/>
      <c r="AC233" s="1238"/>
      <c r="AD233" s="1238">
        <f t="shared" si="356"/>
        <v>0</v>
      </c>
      <c r="AE233" s="1238">
        <f t="shared" si="357"/>
        <v>0</v>
      </c>
    </row>
    <row r="234" spans="1:40" s="1315" customFormat="1" ht="25.2" customHeight="1" thickBot="1">
      <c r="A234" s="1310"/>
      <c r="B234" s="1311"/>
      <c r="C234" s="1312"/>
      <c r="D234" s="1313" t="s">
        <v>2</v>
      </c>
      <c r="E234" s="1312"/>
      <c r="F234" s="1312"/>
      <c r="G234" s="1314">
        <f t="shared" ref="G234:AI234" si="408">+G12+G17+G23+G27+G32+G40+G43+G47+G53+G59+G64+G69+G74+G78+G82+G86+G97+G101+G112+G146+G158+G174+G179+G183+G189+G195+G201+G205+G216+G229+G211+G108+G91+G133</f>
        <v>126341.01999999999</v>
      </c>
      <c r="H234" s="1314">
        <f t="shared" si="408"/>
        <v>70355.133333333331</v>
      </c>
      <c r="I234" s="1314">
        <f t="shared" si="408"/>
        <v>196696.15333333332</v>
      </c>
      <c r="J234" s="1314">
        <f t="shared" si="408"/>
        <v>0</v>
      </c>
      <c r="K234" s="1314">
        <f t="shared" si="408"/>
        <v>0</v>
      </c>
      <c r="L234" s="1314">
        <f t="shared" si="408"/>
        <v>0</v>
      </c>
      <c r="M234" s="1314">
        <f t="shared" si="408"/>
        <v>0</v>
      </c>
      <c r="N234" s="1314">
        <f t="shared" si="408"/>
        <v>0</v>
      </c>
      <c r="O234" s="1314">
        <f t="shared" si="408"/>
        <v>266.82</v>
      </c>
      <c r="P234" s="1314">
        <f t="shared" si="408"/>
        <v>196962.97333333333</v>
      </c>
      <c r="Q234" s="1314">
        <f t="shared" si="408"/>
        <v>6078.69</v>
      </c>
      <c r="R234" s="1446">
        <f t="shared" si="408"/>
        <v>4070.41</v>
      </c>
      <c r="S234" s="1314">
        <f t="shared" si="408"/>
        <v>10220.81</v>
      </c>
      <c r="T234" s="1314">
        <f t="shared" si="408"/>
        <v>0</v>
      </c>
      <c r="U234" s="1314">
        <f t="shared" si="408"/>
        <v>121.25</v>
      </c>
      <c r="V234" s="1314">
        <f t="shared" si="408"/>
        <v>81.25</v>
      </c>
      <c r="W234" s="1314">
        <f t="shared" si="408"/>
        <v>1555.5</v>
      </c>
      <c r="X234" s="1314">
        <f t="shared" si="408"/>
        <v>491.17</v>
      </c>
      <c r="Y234" s="1314">
        <f t="shared" si="408"/>
        <v>22619.079999999998</v>
      </c>
      <c r="Z234" s="1314">
        <f t="shared" si="408"/>
        <v>174343.89333333334</v>
      </c>
      <c r="AA234" s="1314">
        <f t="shared" si="408"/>
        <v>174343.89333333334</v>
      </c>
      <c r="AB234" s="1314">
        <f t="shared" si="408"/>
        <v>0</v>
      </c>
      <c r="AC234" s="1314">
        <f t="shared" si="408"/>
        <v>0</v>
      </c>
      <c r="AD234" s="1314">
        <f t="shared" si="408"/>
        <v>0</v>
      </c>
      <c r="AE234" s="1314">
        <f t="shared" si="408"/>
        <v>0</v>
      </c>
      <c r="AF234" s="1314">
        <f t="shared" si="408"/>
        <v>0</v>
      </c>
      <c r="AG234" s="1314">
        <f t="shared" si="408"/>
        <v>0</v>
      </c>
      <c r="AH234" s="1314">
        <f t="shared" si="408"/>
        <v>0</v>
      </c>
      <c r="AI234" s="1314">
        <f t="shared" si="408"/>
        <v>0</v>
      </c>
    </row>
    <row r="235" spans="1:40" ht="25.2" customHeight="1" thickTop="1">
      <c r="C235" s="1202"/>
      <c r="D235" s="1267"/>
      <c r="E235" s="1202"/>
      <c r="F235" s="1202"/>
      <c r="G235" s="1173"/>
      <c r="H235" s="1173"/>
      <c r="I235" s="1173"/>
      <c r="J235" s="1173"/>
      <c r="K235" s="1173"/>
      <c r="L235" s="1173"/>
      <c r="M235" s="1173"/>
      <c r="N235" s="1173"/>
      <c r="O235" s="1173"/>
      <c r="P235" s="1173"/>
      <c r="Q235" s="1173"/>
      <c r="R235" s="1284"/>
      <c r="S235" s="1173"/>
      <c r="T235" s="1173"/>
      <c r="U235" s="1173"/>
      <c r="V235" s="1173"/>
      <c r="W235" s="1173"/>
      <c r="X235" s="1173"/>
      <c r="Y235" s="1173"/>
      <c r="Z235" s="1173"/>
      <c r="AA235" s="1264"/>
      <c r="AB235" s="1265"/>
      <c r="AC235" s="1238"/>
      <c r="AD235" s="1238">
        <f t="shared" si="356"/>
        <v>0</v>
      </c>
      <c r="AE235" s="1238">
        <f t="shared" si="357"/>
        <v>0</v>
      </c>
    </row>
    <row r="236" spans="1:40" s="1322" customFormat="1" ht="43.2" customHeight="1">
      <c r="B236" s="1323"/>
      <c r="D236" s="1321"/>
      <c r="G236" s="1324">
        <f t="shared" ref="G236:AN236" si="409">SUM(G8:G235)-G234-G12-G17-G23-G27-G32-G40-G43-G47-G53-G59-G64-G69-G74-G78-G82-G86-G97-G101-G112-G146-G158-G174-G179-G183-G189-G195-G201-G205-G216-G222-G229-G227-G211-G108-G91-G133</f>
        <v>126341.02000000009</v>
      </c>
      <c r="H236" s="1324">
        <f t="shared" si="409"/>
        <v>70355.13333333339</v>
      </c>
      <c r="I236" s="1324">
        <f t="shared" si="409"/>
        <v>196696.15333333367</v>
      </c>
      <c r="J236" s="1324">
        <f t="shared" si="409"/>
        <v>0</v>
      </c>
      <c r="K236" s="1324">
        <f t="shared" si="409"/>
        <v>0</v>
      </c>
      <c r="L236" s="1324">
        <f t="shared" si="409"/>
        <v>0</v>
      </c>
      <c r="M236" s="1324">
        <f t="shared" si="409"/>
        <v>0</v>
      </c>
      <c r="N236" s="1324">
        <f t="shared" si="409"/>
        <v>0</v>
      </c>
      <c r="O236" s="1324">
        <f t="shared" si="409"/>
        <v>266.82000000000011</v>
      </c>
      <c r="P236" s="1324">
        <f t="shared" si="409"/>
        <v>196962.97333333362</v>
      </c>
      <c r="Q236" s="1324">
        <f t="shared" si="409"/>
        <v>6078.6900000000051</v>
      </c>
      <c r="R236" s="1447">
        <f t="shared" si="409"/>
        <v>4070.4099999999953</v>
      </c>
      <c r="S236" s="1324">
        <f t="shared" si="409"/>
        <v>10220.810000000005</v>
      </c>
      <c r="T236" s="1324">
        <f t="shared" si="409"/>
        <v>0</v>
      </c>
      <c r="U236" s="1324">
        <f t="shared" si="409"/>
        <v>121.25</v>
      </c>
      <c r="V236" s="1324">
        <f t="shared" si="409"/>
        <v>81.25</v>
      </c>
      <c r="W236" s="1324">
        <f t="shared" si="409"/>
        <v>1555.5</v>
      </c>
      <c r="X236" s="1324">
        <f t="shared" si="409"/>
        <v>491.16999999999985</v>
      </c>
      <c r="Y236" s="1324">
        <f t="shared" si="409"/>
        <v>22619.08000000002</v>
      </c>
      <c r="Z236" s="1324">
        <f t="shared" si="409"/>
        <v>174343.89333333328</v>
      </c>
      <c r="AA236" s="1324">
        <f t="shared" si="409"/>
        <v>174343.89333333328</v>
      </c>
      <c r="AB236" s="1324">
        <f t="shared" si="409"/>
        <v>0</v>
      </c>
      <c r="AC236" s="1324">
        <f t="shared" si="409"/>
        <v>0</v>
      </c>
      <c r="AD236" s="1324" t="e">
        <f t="shared" si="409"/>
        <v>#VALUE!</v>
      </c>
      <c r="AE236" s="1324" t="e">
        <f t="shared" si="409"/>
        <v>#VALUE!</v>
      </c>
      <c r="AF236" s="1324">
        <f t="shared" si="409"/>
        <v>0</v>
      </c>
      <c r="AG236" s="1324">
        <f t="shared" si="409"/>
        <v>0</v>
      </c>
      <c r="AH236" s="1324">
        <f t="shared" si="409"/>
        <v>0</v>
      </c>
      <c r="AI236" s="1324">
        <f t="shared" si="409"/>
        <v>0</v>
      </c>
      <c r="AJ236" s="1324">
        <f t="shared" si="409"/>
        <v>0</v>
      </c>
      <c r="AK236" s="1324">
        <f t="shared" si="409"/>
        <v>0</v>
      </c>
      <c r="AL236" s="1324">
        <f t="shared" si="409"/>
        <v>0</v>
      </c>
      <c r="AM236" s="1324">
        <f t="shared" si="409"/>
        <v>0</v>
      </c>
      <c r="AN236" s="1324">
        <f t="shared" si="409"/>
        <v>0</v>
      </c>
    </row>
    <row r="237" spans="1:40" ht="25.2" customHeight="1">
      <c r="C237" s="1202"/>
      <c r="D237" s="1267"/>
      <c r="E237" s="1202"/>
      <c r="F237" s="1202"/>
      <c r="G237" s="1294">
        <f>ROUND((G236-G234),2)</f>
        <v>0</v>
      </c>
      <c r="H237" s="1294"/>
      <c r="I237" s="1294">
        <f t="shared" ref="I237:AB237" si="410">ROUND((I236-I234),2)</f>
        <v>0</v>
      </c>
      <c r="J237" s="1294"/>
      <c r="K237" s="1294">
        <f t="shared" si="410"/>
        <v>0</v>
      </c>
      <c r="L237" s="1294">
        <f t="shared" si="410"/>
        <v>0</v>
      </c>
      <c r="M237" s="1294">
        <f t="shared" si="410"/>
        <v>0</v>
      </c>
      <c r="N237" s="1294">
        <f t="shared" si="410"/>
        <v>0</v>
      </c>
      <c r="O237" s="1294">
        <f t="shared" si="410"/>
        <v>0</v>
      </c>
      <c r="P237" s="1294">
        <f t="shared" si="410"/>
        <v>0</v>
      </c>
      <c r="Q237" s="1294">
        <f t="shared" si="410"/>
        <v>0</v>
      </c>
      <c r="R237" s="1317"/>
      <c r="S237" s="1294">
        <f t="shared" si="410"/>
        <v>0</v>
      </c>
      <c r="T237" s="1294">
        <f t="shared" si="410"/>
        <v>0</v>
      </c>
      <c r="U237" s="1294">
        <f t="shared" si="410"/>
        <v>0</v>
      </c>
      <c r="V237" s="1294">
        <f t="shared" si="410"/>
        <v>0</v>
      </c>
      <c r="W237" s="1294">
        <f t="shared" si="410"/>
        <v>0</v>
      </c>
      <c r="X237" s="1294">
        <f t="shared" si="410"/>
        <v>0</v>
      </c>
      <c r="Y237" s="1294">
        <f t="shared" si="410"/>
        <v>0</v>
      </c>
      <c r="Z237" s="1294">
        <f t="shared" si="410"/>
        <v>0</v>
      </c>
      <c r="AA237" s="1294">
        <f t="shared" si="410"/>
        <v>0</v>
      </c>
      <c r="AB237" s="1294">
        <f t="shared" si="410"/>
        <v>0</v>
      </c>
      <c r="AC237" s="1238"/>
    </row>
    <row r="238" spans="1:40" s="1203" customFormat="1" ht="25.2" customHeight="1">
      <c r="A238" s="1272"/>
      <c r="B238" s="1316"/>
      <c r="C238" s="1267"/>
      <c r="D238" s="1267"/>
      <c r="E238" s="1267"/>
      <c r="F238" s="1267"/>
      <c r="G238" s="1317"/>
      <c r="H238" s="1317"/>
      <c r="I238" s="1317"/>
      <c r="J238" s="1317"/>
      <c r="K238" s="1317"/>
      <c r="L238" s="1317"/>
      <c r="M238" s="1317"/>
      <c r="N238" s="1317"/>
      <c r="O238" s="1317"/>
      <c r="P238" s="1317"/>
      <c r="Q238" s="1317"/>
      <c r="R238" s="1317">
        <v>7966.15</v>
      </c>
      <c r="S238" s="1317"/>
      <c r="T238" s="1317"/>
      <c r="U238" s="1317"/>
      <c r="V238" s="1317"/>
      <c r="W238" s="1317"/>
      <c r="X238" s="1317"/>
      <c r="Y238" s="1317"/>
      <c r="Z238" s="1317"/>
      <c r="AA238" s="1228"/>
      <c r="AB238" s="1228"/>
      <c r="AC238" s="1318"/>
    </row>
    <row r="239" spans="1:40" s="1203" customFormat="1" ht="25.2" customHeight="1">
      <c r="A239" s="1272"/>
      <c r="B239" s="1316"/>
      <c r="C239" s="1267"/>
      <c r="D239" s="1267"/>
      <c r="E239" s="1267"/>
      <c r="F239" s="1267"/>
      <c r="G239" s="1317"/>
      <c r="H239" s="1317"/>
      <c r="I239" s="1317"/>
      <c r="J239" s="1317"/>
      <c r="K239" s="1317"/>
      <c r="L239" s="1317"/>
      <c r="M239" s="1317"/>
      <c r="N239" s="1317"/>
      <c r="O239" s="1317"/>
      <c r="P239" s="1317"/>
      <c r="Q239" s="1317"/>
      <c r="R239" s="1317">
        <f>+R236-R238</f>
        <v>-3895.7400000000043</v>
      </c>
      <c r="S239" s="1317"/>
      <c r="T239" s="1317"/>
      <c r="U239" s="1317"/>
      <c r="V239" s="1317"/>
      <c r="W239" s="1317"/>
      <c r="X239" s="1317"/>
      <c r="Y239" s="1317"/>
      <c r="Z239" s="1317"/>
      <c r="AA239" s="1228"/>
      <c r="AB239" s="1228"/>
      <c r="AC239" s="1318"/>
    </row>
    <row r="240" spans="1:40" s="1203" customFormat="1" ht="25.2" customHeight="1">
      <c r="A240" s="1272"/>
      <c r="B240" s="1316"/>
      <c r="C240" s="1267"/>
      <c r="D240" s="1267"/>
      <c r="E240" s="1267"/>
      <c r="F240" s="1267"/>
      <c r="G240" s="1317"/>
      <c r="H240" s="1317"/>
      <c r="I240" s="1317"/>
      <c r="J240" s="1317"/>
      <c r="K240" s="1317"/>
      <c r="L240" s="1317"/>
      <c r="M240" s="1317"/>
      <c r="N240" s="1317"/>
      <c r="O240" s="1317"/>
      <c r="P240" s="1317"/>
      <c r="Q240" s="1317"/>
      <c r="R240" s="1317"/>
      <c r="S240" s="1317"/>
      <c r="T240" s="1317"/>
      <c r="U240" s="1317"/>
      <c r="V240" s="1317"/>
      <c r="W240" s="1317"/>
      <c r="X240" s="1317"/>
      <c r="Y240" s="1317"/>
      <c r="Z240" s="1317"/>
      <c r="AA240" s="1228"/>
      <c r="AB240" s="1228"/>
      <c r="AC240" s="1318"/>
    </row>
    <row r="241" spans="1:32" s="1203" customFormat="1" ht="25.2" customHeight="1">
      <c r="A241" s="1272"/>
      <c r="B241" s="1316"/>
      <c r="C241" s="1267"/>
      <c r="D241" s="1267"/>
      <c r="E241" s="1267"/>
      <c r="F241" s="1267"/>
      <c r="G241" s="1317"/>
      <c r="H241" s="1317"/>
      <c r="I241" s="1317"/>
      <c r="J241" s="1317"/>
      <c r="K241" s="1317"/>
      <c r="L241" s="1317"/>
      <c r="M241" s="1317"/>
      <c r="N241" s="1317"/>
      <c r="O241" s="1317"/>
      <c r="P241" s="1317"/>
      <c r="Q241" s="1317"/>
      <c r="R241" s="1317"/>
      <c r="S241" s="1317"/>
      <c r="T241" s="1317"/>
      <c r="U241" s="1317"/>
      <c r="V241" s="1317"/>
      <c r="W241" s="1317"/>
      <c r="X241" s="1317"/>
      <c r="Y241" s="1317"/>
      <c r="Z241" s="1317"/>
      <c r="AA241" s="1228"/>
      <c r="AB241" s="1228"/>
      <c r="AC241" s="1318"/>
    </row>
    <row r="242" spans="1:32" s="1203" customFormat="1" ht="25.2" customHeight="1">
      <c r="A242" s="1272"/>
      <c r="B242" s="1316"/>
      <c r="C242" s="1267"/>
      <c r="D242" s="1267"/>
      <c r="E242" s="1267"/>
      <c r="F242" s="1267"/>
      <c r="G242" s="1317"/>
      <c r="H242" s="1317"/>
      <c r="I242" s="1317"/>
      <c r="J242" s="1317"/>
      <c r="K242" s="1317"/>
      <c r="L242" s="1317"/>
      <c r="M242" s="1317"/>
      <c r="N242" s="1317"/>
      <c r="O242" s="1317"/>
      <c r="P242" s="1317"/>
      <c r="Q242" s="1317"/>
      <c r="R242" s="1317"/>
      <c r="S242" s="1317"/>
      <c r="T242" s="1317"/>
      <c r="U242" s="1317"/>
      <c r="V242" s="1317"/>
      <c r="W242" s="1317"/>
      <c r="X242" s="1317"/>
      <c r="Y242" s="1317"/>
      <c r="Z242" s="1317"/>
      <c r="AA242" s="1228"/>
      <c r="AB242" s="1228"/>
      <c r="AC242" s="1318"/>
    </row>
    <row r="243" spans="1:32" s="1203" customFormat="1" ht="25.2" customHeight="1">
      <c r="A243" s="1272"/>
      <c r="B243" s="1316"/>
      <c r="C243" s="1267"/>
      <c r="D243" s="1267"/>
      <c r="E243" s="1267"/>
      <c r="F243" s="1267"/>
      <c r="G243" s="1319"/>
      <c r="H243" s="1319"/>
      <c r="I243" s="1319"/>
      <c r="J243" s="1319"/>
      <c r="K243" s="1319"/>
      <c r="L243" s="1319"/>
      <c r="M243" s="1319"/>
      <c r="N243" s="1319"/>
      <c r="O243" s="1319"/>
      <c r="P243" s="1319"/>
      <c r="Q243" s="1319"/>
      <c r="R243" s="1319"/>
      <c r="S243" s="1319"/>
      <c r="T243" s="1319"/>
      <c r="U243" s="1319"/>
      <c r="V243" s="1319"/>
      <c r="W243" s="1319"/>
      <c r="X243" s="1319"/>
      <c r="Y243" s="1319"/>
      <c r="Z243" s="1319"/>
      <c r="AA243" s="1237"/>
      <c r="AB243" s="1276"/>
      <c r="AC243" s="1318"/>
    </row>
    <row r="244" spans="1:32" ht="25.2" customHeight="1">
      <c r="C244" s="1202"/>
      <c r="D244" s="1267"/>
      <c r="E244" s="1202"/>
      <c r="F244" s="1202"/>
      <c r="G244" s="1173"/>
      <c r="H244" s="1173"/>
      <c r="I244" s="1173"/>
      <c r="J244" s="1173"/>
      <c r="K244" s="1173"/>
      <c r="L244" s="1173"/>
      <c r="M244" s="1173"/>
      <c r="N244" s="1173"/>
      <c r="O244" s="1173"/>
      <c r="P244" s="1173"/>
      <c r="Q244" s="1173"/>
      <c r="R244" s="1284"/>
      <c r="S244" s="1173"/>
      <c r="T244" s="1173"/>
      <c r="U244" s="1173"/>
      <c r="V244" s="1173"/>
      <c r="W244" s="1173"/>
      <c r="X244" s="1173"/>
      <c r="Y244" s="1173"/>
      <c r="Z244" s="1268" t="s">
        <v>366</v>
      </c>
      <c r="AA244" s="1237"/>
      <c r="AB244" s="1228"/>
    </row>
    <row r="245" spans="1:32" s="1198" customFormat="1" ht="25.2" customHeight="1">
      <c r="A245" s="1269"/>
      <c r="B245" s="1270" t="s">
        <v>684</v>
      </c>
      <c r="C245" s="1271"/>
      <c r="D245" s="1272"/>
      <c r="G245" s="1273"/>
      <c r="H245" s="1233"/>
      <c r="I245" s="1274" t="s">
        <v>685</v>
      </c>
      <c r="J245" s="1274"/>
      <c r="K245" s="1274"/>
      <c r="L245" s="1233"/>
      <c r="M245" s="1233"/>
      <c r="N245" s="1233"/>
      <c r="O245" s="1233"/>
      <c r="P245" s="1233"/>
      <c r="Q245" s="1233"/>
      <c r="R245" s="1236"/>
      <c r="S245" s="1233"/>
      <c r="T245" s="1233"/>
      <c r="U245" s="1233"/>
      <c r="V245" s="1233"/>
      <c r="W245" s="1233"/>
      <c r="X245" s="1233"/>
      <c r="Y245" s="1237"/>
      <c r="Z245" s="1275"/>
      <c r="AA245" s="1237"/>
      <c r="AB245" s="1228"/>
      <c r="AC245" s="1228"/>
      <c r="AF245" s="1277"/>
    </row>
    <row r="246" spans="1:32" ht="25.2" customHeight="1">
      <c r="D246" s="1272"/>
      <c r="E246" s="1198"/>
      <c r="F246" s="1198"/>
      <c r="G246" s="1233"/>
      <c r="H246" s="1233"/>
      <c r="I246" s="1233"/>
      <c r="J246" s="1233"/>
      <c r="K246" s="1233"/>
      <c r="L246" s="1233"/>
      <c r="M246" s="1233"/>
      <c r="N246" s="1233"/>
      <c r="O246" s="1233"/>
      <c r="P246" s="1233"/>
      <c r="Q246" s="1233"/>
      <c r="R246" s="1236"/>
      <c r="S246" s="1233"/>
      <c r="T246" s="1233"/>
      <c r="U246" s="1233"/>
      <c r="V246" s="1233"/>
      <c r="W246" s="1233"/>
      <c r="X246" s="1233"/>
      <c r="Y246" s="1237"/>
      <c r="Z246" s="1261"/>
      <c r="AA246" s="1261"/>
      <c r="AB246" s="1261"/>
      <c r="AC246" s="1278"/>
    </row>
    <row r="247" spans="1:32" ht="25.2" customHeight="1">
      <c r="D247" s="1272"/>
      <c r="E247" s="1198"/>
      <c r="F247" s="1198"/>
      <c r="G247" s="1233"/>
      <c r="H247" s="1233"/>
      <c r="I247" s="1233"/>
      <c r="J247" s="1233"/>
      <c r="K247" s="1233"/>
      <c r="L247" s="1233"/>
      <c r="M247" s="1233"/>
      <c r="N247" s="1233"/>
      <c r="O247" s="1233"/>
      <c r="P247" s="1233"/>
      <c r="Q247" s="1233"/>
      <c r="R247" s="1236"/>
      <c r="S247" s="1233"/>
      <c r="T247" s="1233"/>
      <c r="U247" s="1233"/>
      <c r="V247" s="1233"/>
      <c r="W247" s="1233"/>
      <c r="X247" s="1233"/>
      <c r="Z247" s="1261"/>
      <c r="AA247" s="1279"/>
      <c r="AB247" s="1261"/>
      <c r="AC247" s="1278"/>
    </row>
    <row r="248" spans="1:32" ht="25.2" customHeight="1">
      <c r="D248" s="1272"/>
      <c r="E248" s="1198"/>
      <c r="F248" s="1198"/>
      <c r="G248" s="1233"/>
      <c r="H248" s="1233"/>
      <c r="I248" s="1233"/>
      <c r="J248" s="1233"/>
      <c r="K248" s="1233"/>
      <c r="L248" s="1233"/>
      <c r="M248" s="1233"/>
      <c r="N248" s="1233"/>
      <c r="O248" s="1233"/>
      <c r="P248" s="1233"/>
      <c r="Q248" s="1233"/>
      <c r="R248" s="1236"/>
      <c r="S248" s="1233"/>
      <c r="T248" s="1233"/>
      <c r="U248" s="1233"/>
      <c r="V248" s="1233"/>
      <c r="W248" s="1233"/>
      <c r="X248" s="1233"/>
      <c r="Z248" s="1261"/>
      <c r="AA248" s="1279"/>
      <c r="AB248" s="1261"/>
      <c r="AC248" s="1278"/>
    </row>
    <row r="249" spans="1:32" ht="25.2" customHeight="1">
      <c r="D249" s="1272"/>
      <c r="E249" s="1198"/>
      <c r="F249" s="1198"/>
      <c r="G249" s="1233"/>
      <c r="H249" s="1233"/>
      <c r="I249" s="1233"/>
      <c r="J249" s="1233"/>
      <c r="K249" s="1233"/>
      <c r="L249" s="1233"/>
      <c r="M249" s="1233"/>
      <c r="N249" s="1233"/>
      <c r="O249" s="1233"/>
      <c r="P249" s="1233"/>
      <c r="Q249" s="1233"/>
      <c r="R249" s="1236"/>
      <c r="S249" s="1233"/>
      <c r="T249" s="1233"/>
      <c r="U249" s="1233"/>
      <c r="V249" s="1233"/>
      <c r="W249" s="1233"/>
      <c r="X249" s="1233"/>
      <c r="Z249" s="1261"/>
      <c r="AA249" s="1279"/>
      <c r="AB249" s="1261"/>
      <c r="AC249" s="1278"/>
    </row>
    <row r="250" spans="1:32" ht="25.2" customHeight="1">
      <c r="D250" s="1272"/>
      <c r="E250" s="1198"/>
      <c r="F250" s="1198"/>
      <c r="G250" s="1233"/>
      <c r="H250" s="1233"/>
      <c r="I250" s="1233"/>
      <c r="J250" s="1233"/>
      <c r="K250" s="1233"/>
      <c r="L250" s="1233"/>
      <c r="M250" s="1233"/>
      <c r="N250" s="1233"/>
      <c r="O250" s="1233"/>
      <c r="P250" s="1233"/>
      <c r="Q250" s="1233"/>
      <c r="R250" s="1236"/>
      <c r="S250" s="1233"/>
      <c r="T250" s="1233"/>
      <c r="U250" s="1233"/>
      <c r="V250" s="1233"/>
      <c r="W250" s="1233"/>
      <c r="X250" s="1233"/>
      <c r="Z250" s="1261"/>
      <c r="AA250" s="1279"/>
      <c r="AB250" s="1261"/>
      <c r="AC250" s="1278"/>
    </row>
    <row r="251" spans="1:32" ht="25.2" customHeight="1">
      <c r="D251" s="1272"/>
      <c r="E251" s="1198"/>
      <c r="F251" s="1198"/>
      <c r="G251" s="1233"/>
      <c r="H251" s="1233"/>
      <c r="I251" s="1233"/>
      <c r="J251" s="1233"/>
      <c r="K251" s="1233"/>
      <c r="L251" s="1233"/>
      <c r="M251" s="1233"/>
      <c r="N251" s="1233"/>
      <c r="O251" s="1233"/>
      <c r="P251" s="1233"/>
      <c r="Q251" s="1233"/>
      <c r="R251" s="1236"/>
      <c r="S251" s="1233"/>
      <c r="T251" s="1233"/>
      <c r="U251" s="1233"/>
      <c r="V251" s="1233"/>
      <c r="W251" s="1233"/>
      <c r="X251" s="1233"/>
      <c r="Z251" s="1261"/>
      <c r="AA251" s="1279"/>
      <c r="AB251" s="1261"/>
      <c r="AC251" s="1278"/>
    </row>
    <row r="252" spans="1:32" ht="25.2" customHeight="1">
      <c r="B252" s="1280"/>
      <c r="D252" s="1272"/>
      <c r="E252" s="1198"/>
      <c r="F252" s="1198"/>
      <c r="G252" s="1233"/>
      <c r="H252" s="1233"/>
      <c r="I252" s="1233"/>
      <c r="J252" s="1233"/>
      <c r="K252" s="1233"/>
      <c r="L252" s="1233"/>
      <c r="M252" s="1233"/>
      <c r="N252" s="1233"/>
      <c r="O252" s="1233"/>
      <c r="P252" s="1233"/>
      <c r="Q252" s="1233"/>
      <c r="R252" s="1236"/>
      <c r="S252" s="1233"/>
      <c r="T252" s="1233"/>
      <c r="U252" s="1233"/>
      <c r="V252" s="1233"/>
      <c r="W252" s="1233"/>
      <c r="X252" s="1233"/>
      <c r="Y252" s="1264"/>
      <c r="Z252" s="1261"/>
      <c r="AA252" s="1264"/>
      <c r="AB252" s="1261"/>
    </row>
    <row r="253" spans="1:32" ht="25.2" customHeight="1">
      <c r="D253" s="1272"/>
      <c r="E253" s="1198"/>
      <c r="F253" s="1198"/>
      <c r="G253" s="1233"/>
      <c r="H253" s="1233"/>
      <c r="I253" s="1233"/>
      <c r="J253" s="1233"/>
      <c r="K253" s="1233"/>
      <c r="L253" s="1233"/>
      <c r="M253" s="1233"/>
      <c r="N253" s="1233"/>
      <c r="O253" s="1233"/>
      <c r="P253" s="1233"/>
      <c r="Q253" s="1233"/>
      <c r="R253" s="1236"/>
      <c r="S253" s="1233"/>
      <c r="T253" s="1233"/>
      <c r="U253" s="1233"/>
      <c r="V253" s="1233"/>
      <c r="W253" s="1233"/>
      <c r="X253" s="1233"/>
      <c r="Z253" s="1261"/>
      <c r="AA253" s="1237"/>
      <c r="AB253" s="1276"/>
    </row>
    <row r="254" spans="1:32" ht="25.2" customHeight="1">
      <c r="D254" s="1272"/>
      <c r="E254" s="1198"/>
      <c r="F254" s="1198"/>
      <c r="G254" s="1198"/>
      <c r="H254" s="1233"/>
      <c r="I254" s="1233"/>
      <c r="J254" s="1233"/>
      <c r="K254" s="1233"/>
      <c r="L254" s="1233"/>
      <c r="M254" s="1233"/>
      <c r="N254" s="1233"/>
      <c r="O254" s="1233"/>
      <c r="P254" s="1233"/>
      <c r="Q254" s="1233"/>
      <c r="R254" s="1236"/>
      <c r="S254" s="1233"/>
      <c r="T254" s="1233"/>
      <c r="U254" s="1233"/>
      <c r="V254" s="1233"/>
      <c r="W254" s="1233"/>
      <c r="X254" s="1233"/>
      <c r="Z254" s="1261"/>
    </row>
    <row r="255" spans="1:32" ht="25.2" customHeight="1">
      <c r="D255" s="1272"/>
      <c r="E255" s="1198"/>
      <c r="F255" s="1198"/>
      <c r="G255" s="1233"/>
      <c r="H255" s="1233"/>
      <c r="I255" s="1233"/>
      <c r="J255" s="1233"/>
      <c r="K255" s="1233"/>
      <c r="L255" s="1233"/>
      <c r="M255" s="1233"/>
      <c r="N255" s="1233"/>
      <c r="O255" s="1233"/>
      <c r="P255" s="1233"/>
      <c r="Q255" s="1233"/>
      <c r="R255" s="1236"/>
      <c r="S255" s="1233"/>
      <c r="T255" s="1233"/>
      <c r="U255" s="1233"/>
      <c r="V255" s="1233"/>
      <c r="W255" s="1233"/>
      <c r="X255" s="1233"/>
      <c r="Z255" s="1237"/>
    </row>
    <row r="256" spans="1:32" s="1198" customFormat="1" ht="25.2" customHeight="1">
      <c r="A256" s="1269"/>
      <c r="B256" s="1270" t="s">
        <v>686</v>
      </c>
      <c r="D256" s="1272"/>
      <c r="G256" s="1273"/>
      <c r="H256" s="1273"/>
      <c r="I256" s="1281" t="s">
        <v>310</v>
      </c>
      <c r="J256" s="1281"/>
      <c r="K256" s="1281"/>
      <c r="L256" s="1273"/>
      <c r="M256" s="1273"/>
      <c r="N256" s="1273"/>
      <c r="O256" s="1273"/>
      <c r="P256" s="1273"/>
      <c r="Q256" s="1273"/>
      <c r="R256" s="1441"/>
      <c r="S256" s="1273"/>
      <c r="T256" s="1273"/>
      <c r="U256" s="1273"/>
      <c r="V256" s="1273"/>
      <c r="W256" s="1273"/>
      <c r="X256" s="1273"/>
      <c r="Y256" s="1237"/>
      <c r="Z256" s="1237"/>
    </row>
    <row r="257" spans="25:28" ht="25.2" customHeight="1">
      <c r="Y257" s="1264"/>
    </row>
    <row r="258" spans="25:28" ht="25.2" customHeight="1"/>
    <row r="259" spans="25:28" ht="25.2" customHeight="1">
      <c r="Y259" s="1286"/>
    </row>
    <row r="260" spans="25:28" ht="25.2" customHeight="1">
      <c r="Y260" s="1320"/>
    </row>
    <row r="261" spans="25:28" ht="25.2" customHeight="1">
      <c r="Y261" s="1320"/>
    </row>
    <row r="262" spans="25:28" ht="25.2" customHeight="1">
      <c r="Y262" s="1286"/>
    </row>
    <row r="263" spans="25:28" ht="25.2" customHeight="1">
      <c r="Y263" s="1286"/>
    </row>
    <row r="264" spans="25:28" ht="25.2" customHeight="1">
      <c r="Y264" s="1264"/>
      <c r="Z264" s="1264"/>
      <c r="AA264" s="1264"/>
      <c r="AB264" s="1265"/>
    </row>
    <row r="265" spans="25:28" ht="25.2" customHeight="1"/>
    <row r="266" spans="25:28" ht="25.2" customHeight="1">
      <c r="Y266" s="1264"/>
      <c r="Z266" s="1264"/>
      <c r="AA266" s="1264"/>
      <c r="AB266" s="1265"/>
    </row>
    <row r="267" spans="25:28" ht="25.2" customHeight="1"/>
    <row r="270" spans="25:28" ht="28.2">
      <c r="Y270" s="1264"/>
      <c r="Z270" s="1264"/>
      <c r="AA270" s="1264"/>
    </row>
    <row r="271" spans="25:28" ht="28.2">
      <c r="Y271" s="1264"/>
      <c r="Z271" s="1264"/>
      <c r="AA271" s="1264"/>
    </row>
  </sheetData>
  <sheetProtection selectLockedCells="1" selectUnlockedCells="1"/>
  <autoFilter ref="A6:AM195" xr:uid="{00000000-0009-0000-0000-000006000000}"/>
  <mergeCells count="27">
    <mergeCell ref="F4:F6"/>
    <mergeCell ref="S4:S6"/>
    <mergeCell ref="G4:G6"/>
    <mergeCell ref="H4:H6"/>
    <mergeCell ref="I4:I6"/>
    <mergeCell ref="J4:J6"/>
    <mergeCell ref="K4:K6"/>
    <mergeCell ref="L4:L6"/>
    <mergeCell ref="M4:M6"/>
    <mergeCell ref="N4:N6"/>
    <mergeCell ref="P4:P6"/>
    <mergeCell ref="Q4:Q6"/>
    <mergeCell ref="A4:A6"/>
    <mergeCell ref="B4:B6"/>
    <mergeCell ref="C4:C6"/>
    <mergeCell ref="D4:D6"/>
    <mergeCell ref="E4:E6"/>
    <mergeCell ref="AB4:AB6"/>
    <mergeCell ref="Y4:Y6"/>
    <mergeCell ref="R4:R6"/>
    <mergeCell ref="W4:W6"/>
    <mergeCell ref="X4:X6"/>
    <mergeCell ref="Z4:Z6"/>
    <mergeCell ref="AA4:AA6"/>
    <mergeCell ref="T4:T6"/>
    <mergeCell ref="U4:U6"/>
    <mergeCell ref="V4:V6"/>
  </mergeCells>
  <conditionalFormatting sqref="A38:A39">
    <cfRule type="duplicateValues" dxfId="116" priority="17403"/>
  </conditionalFormatting>
  <conditionalFormatting sqref="A23:B23">
    <cfRule type="duplicateValues" dxfId="115" priority="55"/>
  </conditionalFormatting>
  <conditionalFormatting sqref="A26:B26">
    <cfRule type="duplicateValues" dxfId="114" priority="15419"/>
  </conditionalFormatting>
  <conditionalFormatting sqref="A27:B28 A29:A31 A32:B32">
    <cfRule type="duplicateValues" dxfId="113" priority="97"/>
  </conditionalFormatting>
  <conditionalFormatting sqref="A182:B182">
    <cfRule type="duplicateValues" dxfId="112" priority="20"/>
  </conditionalFormatting>
  <conditionalFormatting sqref="A220:B220">
    <cfRule type="duplicateValues" dxfId="111" priority="68"/>
  </conditionalFormatting>
  <conditionalFormatting sqref="A221:B1048576 A33:B35 A36:A37 B38:B39 A24:B25 A1:B22 A183:B219 A40:B127 A128:A132 A134:B181">
    <cfRule type="duplicateValues" dxfId="110" priority="136"/>
  </conditionalFormatting>
  <conditionalFormatting sqref="B23">
    <cfRule type="duplicateValues" dxfId="109" priority="54"/>
    <cfRule type="duplicateValues" dxfId="108" priority="53"/>
    <cfRule type="duplicateValues" dxfId="107" priority="56"/>
  </conditionalFormatting>
  <conditionalFormatting sqref="B26">
    <cfRule type="duplicateValues" dxfId="106" priority="15429"/>
    <cfRule type="duplicateValues" dxfId="105" priority="15430"/>
  </conditionalFormatting>
  <conditionalFormatting sqref="B27:B28">
    <cfRule type="duplicateValues" dxfId="104" priority="98"/>
    <cfRule type="duplicateValues" dxfId="103" priority="96"/>
    <cfRule type="duplicateValues" dxfId="102" priority="95"/>
  </conditionalFormatting>
  <conditionalFormatting sqref="B29">
    <cfRule type="duplicateValues" dxfId="101" priority="51"/>
    <cfRule type="duplicateValues" dxfId="100" priority="52"/>
    <cfRule type="duplicateValues" dxfId="99" priority="50"/>
  </conditionalFormatting>
  <conditionalFormatting sqref="B30">
    <cfRule type="duplicateValues" dxfId="98" priority="49"/>
  </conditionalFormatting>
  <conditionalFormatting sqref="B31">
    <cfRule type="duplicateValues" dxfId="97" priority="48"/>
    <cfRule type="duplicateValues" dxfId="96" priority="47"/>
    <cfRule type="duplicateValues" dxfId="95" priority="46"/>
  </conditionalFormatting>
  <conditionalFormatting sqref="B32">
    <cfRule type="duplicateValues" dxfId="94" priority="45"/>
    <cfRule type="duplicateValues" dxfId="93" priority="43"/>
    <cfRule type="duplicateValues" dxfId="92" priority="44"/>
  </conditionalFormatting>
  <conditionalFormatting sqref="B35">
    <cfRule type="duplicateValues" dxfId="91" priority="42"/>
  </conditionalFormatting>
  <conditionalFormatting sqref="B36">
    <cfRule type="duplicateValues" dxfId="90" priority="76"/>
    <cfRule type="duplicateValues" dxfId="89" priority="75"/>
    <cfRule type="duplicateValues" dxfId="88" priority="74"/>
  </conditionalFormatting>
  <conditionalFormatting sqref="B37">
    <cfRule type="duplicateValues" dxfId="87" priority="41"/>
    <cfRule type="duplicateValues" dxfId="86" priority="40"/>
  </conditionalFormatting>
  <conditionalFormatting sqref="B41">
    <cfRule type="duplicateValues" dxfId="85" priority="39"/>
    <cfRule type="duplicateValues" dxfId="84" priority="38"/>
  </conditionalFormatting>
  <conditionalFormatting sqref="B45">
    <cfRule type="duplicateValues" dxfId="83" priority="36"/>
    <cfRule type="duplicateValues" dxfId="82" priority="37"/>
  </conditionalFormatting>
  <conditionalFormatting sqref="B49">
    <cfRule type="duplicateValues" dxfId="81" priority="34"/>
    <cfRule type="duplicateValues" dxfId="80" priority="35"/>
  </conditionalFormatting>
  <conditionalFormatting sqref="B55:B57 B60">
    <cfRule type="duplicateValues" dxfId="79" priority="32"/>
    <cfRule type="duplicateValues" dxfId="78" priority="33"/>
    <cfRule type="duplicateValues" dxfId="77" priority="31"/>
    <cfRule type="duplicateValues" dxfId="76" priority="30"/>
  </conditionalFormatting>
  <conditionalFormatting sqref="B57">
    <cfRule type="duplicateValues" dxfId="75" priority="10"/>
    <cfRule type="duplicateValues" dxfId="74" priority="9"/>
  </conditionalFormatting>
  <conditionalFormatting sqref="B61">
    <cfRule type="duplicateValues" dxfId="73" priority="29"/>
    <cfRule type="duplicateValues" dxfId="72" priority="28"/>
  </conditionalFormatting>
  <conditionalFormatting sqref="B65">
    <cfRule type="duplicateValues" dxfId="71" priority="24"/>
    <cfRule type="duplicateValues" dxfId="70" priority="26"/>
    <cfRule type="duplicateValues" dxfId="69" priority="25"/>
    <cfRule type="duplicateValues" dxfId="68" priority="27"/>
  </conditionalFormatting>
  <conditionalFormatting sqref="B104">
    <cfRule type="duplicateValues" dxfId="67" priority="23"/>
  </conditionalFormatting>
  <conditionalFormatting sqref="B110">
    <cfRule type="duplicateValues" dxfId="66" priority="8"/>
  </conditionalFormatting>
  <conditionalFormatting sqref="B115:B126">
    <cfRule type="duplicateValues" dxfId="65" priority="24033"/>
  </conditionalFormatting>
  <conditionalFormatting sqref="B128">
    <cfRule type="duplicateValues" dxfId="64" priority="3"/>
    <cfRule type="duplicateValues" dxfId="63" priority="2"/>
  </conditionalFormatting>
  <conditionalFormatting sqref="B129:B132">
    <cfRule type="duplicateValues" dxfId="62" priority="1"/>
  </conditionalFormatting>
  <conditionalFormatting sqref="B182">
    <cfRule type="duplicateValues" dxfId="61" priority="22"/>
    <cfRule type="duplicateValues" dxfId="60" priority="21"/>
  </conditionalFormatting>
  <conditionalFormatting sqref="B193">
    <cfRule type="duplicateValues" dxfId="59" priority="19"/>
  </conditionalFormatting>
  <conditionalFormatting sqref="B208:B218">
    <cfRule type="duplicateValues" dxfId="58" priority="17436"/>
    <cfRule type="duplicateValues" dxfId="57" priority="17437"/>
  </conditionalFormatting>
  <conditionalFormatting sqref="B209">
    <cfRule type="duplicateValues" dxfId="56" priority="18"/>
  </conditionalFormatting>
  <conditionalFormatting sqref="B213">
    <cfRule type="duplicateValues" dxfId="55" priority="17"/>
  </conditionalFormatting>
  <conditionalFormatting sqref="B219 B221:B1048576 B24:B25 B30 B33:B35 B183:B207 B1:B22 B134:B181 B37:B132">
    <cfRule type="duplicateValues" dxfId="54" priority="13291"/>
  </conditionalFormatting>
  <conditionalFormatting sqref="B220">
    <cfRule type="duplicateValues" dxfId="53" priority="66"/>
    <cfRule type="duplicateValues" dxfId="52" priority="67"/>
    <cfRule type="duplicateValues" dxfId="51" priority="69"/>
    <cfRule type="duplicateValues" dxfId="50" priority="65"/>
  </conditionalFormatting>
  <conditionalFormatting sqref="B221">
    <cfRule type="duplicateValues" dxfId="49" priority="9375"/>
    <cfRule type="duplicateValues" dxfId="48" priority="9374"/>
  </conditionalFormatting>
  <conditionalFormatting sqref="B221:B1048576 B24:B25 B30 B33:B35 B1:B22 B183:B219 B134:B181 B37:B132">
    <cfRule type="duplicateValues" dxfId="47" priority="135"/>
  </conditionalFormatting>
  <conditionalFormatting sqref="B232:B1048576">
    <cfRule type="duplicateValues" dxfId="46" priority="13314"/>
  </conditionalFormatting>
  <conditionalFormatting sqref="Z116">
    <cfRule type="duplicateValues" dxfId="45" priority="15"/>
    <cfRule type="duplicateValues" dxfId="44" priority="14"/>
    <cfRule type="duplicateValues" dxfId="43" priority="13"/>
    <cfRule type="duplicateValues" dxfId="42" priority="12"/>
    <cfRule type="duplicateValues" dxfId="41" priority="11"/>
  </conditionalFormatting>
  <conditionalFormatting sqref="Z245">
    <cfRule type="duplicateValues" dxfId="40" priority="107"/>
    <cfRule type="duplicateValues" dxfId="39" priority="108"/>
    <cfRule type="duplicateValues" dxfId="38" priority="109"/>
    <cfRule type="duplicateValues" dxfId="37" priority="110"/>
    <cfRule type="duplicateValues" dxfId="36" priority="111"/>
  </conditionalFormatting>
  <pageMargins left="0.23622047244094491" right="0.23622047244094491" top="0.74803149606299213" bottom="0.74803149606299213" header="0.31496062992125984" footer="0.31496062992125984"/>
  <pageSetup paperSize="5" scale="15" firstPageNumber="0" fitToWidth="0" orientation="landscape" r:id="rId1"/>
  <headerFooter alignWithMargins="0"/>
  <rowBreaks count="1" manualBreakCount="1">
    <brk id="126" max="27" man="1"/>
  </rowBreak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KRN56"/>
  <sheetViews>
    <sheetView zoomScale="107" zoomScaleNormal="107" workbookViewId="0">
      <pane xSplit="3" ySplit="2" topLeftCell="W34" activePane="bottomRight" state="frozen"/>
      <selection pane="topRight" activeCell="H25" sqref="H25"/>
      <selection pane="bottomLeft" activeCell="H25" sqref="H25"/>
      <selection pane="bottomRight" activeCell="Y3" sqref="Y3:Y56"/>
    </sheetView>
  </sheetViews>
  <sheetFormatPr baseColWidth="10" defaultColWidth="11.44140625" defaultRowHeight="14.4"/>
  <cols>
    <col min="1" max="1" width="7.88671875" style="1" customWidth="1"/>
    <col min="2" max="2" width="33.109375" style="125" customWidth="1"/>
    <col min="3" max="3" width="23" style="125" bestFit="1" customWidth="1"/>
    <col min="4" max="4" width="34.5546875" style="125" customWidth="1"/>
    <col min="5" max="5" width="29.5546875" style="125" customWidth="1"/>
    <col min="6" max="6" width="9.5546875" style="125" customWidth="1"/>
    <col min="7" max="7" width="12.88671875" style="125" customWidth="1"/>
    <col min="8" max="8" width="10.5546875" style="125" customWidth="1"/>
    <col min="9" max="9" width="8.44140625" style="125" customWidth="1"/>
    <col min="10" max="10" width="11.33203125" style="2" customWidth="1"/>
    <col min="11" max="11" width="9.6640625" style="125" customWidth="1"/>
    <col min="12" max="12" width="11.44140625" style="125" customWidth="1"/>
    <col min="13" max="13" width="11.33203125" style="125" customWidth="1"/>
    <col min="14" max="14" width="10.6640625" style="122" customWidth="1"/>
    <col min="15" max="15" width="10.109375" style="122" customWidth="1"/>
    <col min="16" max="16" width="10.44140625" style="122" customWidth="1"/>
    <col min="17" max="17" width="12.5546875" style="122" customWidth="1"/>
    <col min="18" max="18" width="9" style="122" customWidth="1"/>
    <col min="19" max="20" width="12" style="122" customWidth="1"/>
    <col min="21" max="21" width="12.44140625" style="122" customWidth="1"/>
    <col min="22" max="22" width="10.33203125" style="122" customWidth="1"/>
    <col min="23" max="23" width="10.6640625" style="122" customWidth="1"/>
    <col min="24" max="24" width="12.5546875" style="122" customWidth="1"/>
    <col min="25" max="25" width="16.109375" style="225" customWidth="1"/>
    <col min="26" max="26" width="13.44140625" style="122" customWidth="1"/>
    <col min="27" max="27" width="23.33203125" style="320" hidden="1" customWidth="1"/>
    <col min="28" max="28" width="21" style="1498" hidden="1" customWidth="1"/>
    <col min="29" max="16372" width="11.44140625" style="1"/>
    <col min="16373" max="16384" width="8.88671875" style="1" customWidth="1"/>
  </cols>
  <sheetData>
    <row r="1" spans="1:7918">
      <c r="B1" s="130">
        <v>1</v>
      </c>
      <c r="C1" s="130">
        <v>2</v>
      </c>
      <c r="D1" s="130">
        <v>3</v>
      </c>
      <c r="E1" s="130">
        <v>4</v>
      </c>
      <c r="F1" s="130">
        <v>5</v>
      </c>
      <c r="G1" s="130">
        <v>6</v>
      </c>
      <c r="H1" s="130">
        <v>7</v>
      </c>
      <c r="I1" s="130">
        <v>8</v>
      </c>
      <c r="J1" s="130">
        <v>9</v>
      </c>
      <c r="K1" s="130">
        <v>10</v>
      </c>
      <c r="L1" s="130">
        <v>11</v>
      </c>
      <c r="M1" s="130">
        <v>12</v>
      </c>
      <c r="N1" s="130">
        <v>13</v>
      </c>
      <c r="O1" s="130">
        <v>14</v>
      </c>
      <c r="P1" s="130">
        <v>15</v>
      </c>
      <c r="Q1" s="130">
        <v>16</v>
      </c>
      <c r="R1" s="130">
        <v>17</v>
      </c>
      <c r="S1" s="130">
        <v>18</v>
      </c>
      <c r="T1" s="130">
        <v>19</v>
      </c>
      <c r="U1" s="130">
        <v>20</v>
      </c>
      <c r="V1" s="130">
        <v>21</v>
      </c>
      <c r="W1" s="130">
        <v>22</v>
      </c>
      <c r="X1" s="130">
        <v>23</v>
      </c>
      <c r="Y1" s="195">
        <v>24</v>
      </c>
      <c r="Z1" s="130">
        <v>25</v>
      </c>
      <c r="AA1" s="314">
        <v>26</v>
      </c>
      <c r="AB1" s="130">
        <v>27</v>
      </c>
    </row>
    <row r="2" spans="1:7918" ht="30" customHeight="1">
      <c r="B2" s="1486" t="s">
        <v>656</v>
      </c>
      <c r="C2" s="1433" t="s">
        <v>658</v>
      </c>
      <c r="D2" s="1433" t="s">
        <v>659</v>
      </c>
      <c r="E2" s="1433" t="s">
        <v>698</v>
      </c>
      <c r="F2" s="1487" t="s">
        <v>618</v>
      </c>
      <c r="G2" s="1487" t="s">
        <v>661</v>
      </c>
      <c r="H2" s="1487" t="s">
        <v>662</v>
      </c>
      <c r="I2" s="1487" t="s">
        <v>663</v>
      </c>
      <c r="J2" s="155" t="s">
        <v>664</v>
      </c>
      <c r="K2" s="1487" t="s">
        <v>665</v>
      </c>
      <c r="L2" s="1487" t="s">
        <v>666</v>
      </c>
      <c r="M2" s="1487" t="s">
        <v>627</v>
      </c>
      <c r="N2" s="211" t="s">
        <v>667</v>
      </c>
      <c r="O2" s="1488" t="s">
        <v>668</v>
      </c>
      <c r="P2" s="1488" t="s">
        <v>669</v>
      </c>
      <c r="Q2" s="1488" t="s">
        <v>670</v>
      </c>
      <c r="R2" s="1488" t="s">
        <v>671</v>
      </c>
      <c r="S2" s="1488" t="s">
        <v>384</v>
      </c>
      <c r="T2" s="1488" t="s">
        <v>383</v>
      </c>
      <c r="U2" s="1488" t="s">
        <v>379</v>
      </c>
      <c r="V2" s="211" t="s">
        <v>672</v>
      </c>
      <c r="W2" s="211" t="s">
        <v>673</v>
      </c>
      <c r="X2" s="211" t="s">
        <v>699</v>
      </c>
      <c r="Y2" s="1489" t="s">
        <v>700</v>
      </c>
      <c r="Z2" s="211" t="s">
        <v>701</v>
      </c>
      <c r="AA2" s="1490" t="s">
        <v>676</v>
      </c>
      <c r="AB2" s="1491" t="s">
        <v>677</v>
      </c>
    </row>
    <row r="3" spans="1:7918">
      <c r="A3" s="1">
        <v>1</v>
      </c>
      <c r="B3" s="283" t="str">
        <f>+'Nomina Unhesa'!B9</f>
        <v xml:space="preserve">Estrada Robles Victor Gerardo </v>
      </c>
      <c r="C3" s="150">
        <v>4510765</v>
      </c>
      <c r="D3" s="1756" t="str">
        <f>+'Nomina Unhesa'!B9</f>
        <v xml:space="preserve">Estrada Robles Victor Gerardo </v>
      </c>
      <c r="E3" s="130" t="str">
        <f>VLOOKUP($B3,'Nomina Unhesa'!$B$4:$AB$281,2,0)</f>
        <v>Presidente</v>
      </c>
      <c r="F3" s="130">
        <f>VLOOKUP($B3,'Nomina Unhesa'!$B$4:$AB$281,4,0)</f>
        <v>15</v>
      </c>
      <c r="G3" s="183">
        <f>VLOOKUP($B3,'Nomina Unhesa'!$B$4:$AB$281,6,0)</f>
        <v>2500</v>
      </c>
      <c r="H3" s="183">
        <f>VLOOKUP($B3,'Nomina Unhesa'!$B$4:$AB$281,7,0)</f>
        <v>8252.9500000000007</v>
      </c>
      <c r="I3" s="183">
        <f>VLOOKUP($B3,'Nomina Unhesa'!$B$4:$AB$281,9,0)</f>
        <v>0</v>
      </c>
      <c r="J3" s="184">
        <f>VLOOKUP($B3,'Nomina Unhesa'!$B$4:$AB$281,10,0)</f>
        <v>0</v>
      </c>
      <c r="K3" s="183">
        <f>VLOOKUP($B3,'Nomina Unhesa'!$B$4:$AB$281,11,0)</f>
        <v>0</v>
      </c>
      <c r="L3" s="183">
        <f>VLOOKUP($B3,'Nomina Unhesa'!$B$4:$AB$281,12,0)</f>
        <v>0</v>
      </c>
      <c r="M3" s="183">
        <f>VLOOKUP($B3,'Nomina Unhesa'!$B$4:$AB$281,14,0)</f>
        <v>0</v>
      </c>
      <c r="N3" s="184">
        <f>VLOOKUP($B3,'Nomina Unhesa'!$B$4:$AB$281,15,0)</f>
        <v>10752.95</v>
      </c>
      <c r="O3" s="184">
        <f>VLOOKUP($B3,'Nomina Unhesa'!$B$4:$AB$281,16,0)</f>
        <v>120.75</v>
      </c>
      <c r="P3" s="184">
        <f>VLOOKUP($B3,'Nomina Unhesa'!$B$4:$AB$281,17,0)</f>
        <v>888.01</v>
      </c>
      <c r="Q3" s="184">
        <f>VLOOKUP($B3,'Nomina Unhesa'!$B$4:$AB$281,18,0)</f>
        <v>1616.16</v>
      </c>
      <c r="R3" s="184">
        <f>VLOOKUP($B3,'Nomina Unhesa'!$B$4:$AB$281,19,0)</f>
        <v>0</v>
      </c>
      <c r="S3" s="184">
        <f>VLOOKUP($B3,'Nomina Unhesa'!$B$4:$AB$281,20,0)</f>
        <v>0</v>
      </c>
      <c r="T3" s="184">
        <f>VLOOKUP($B3,'Nomina Unhesa'!$B$4:$AB$281,21,0)</f>
        <v>0</v>
      </c>
      <c r="U3" s="184">
        <f>VLOOKUP($B3,'Nomina Unhesa'!$B$4:$AB$281,22,0)</f>
        <v>0</v>
      </c>
      <c r="V3" s="184">
        <f>ROUND((VLOOKUP($B3,'Nomina Unhesa'!$B$4:$AB$281,23,0)),2)</f>
        <v>0</v>
      </c>
      <c r="W3" s="184">
        <f>VLOOKUP($B3,'Nomina Unhesa'!$B$4:$AB$281,24,0)</f>
        <v>2624.92</v>
      </c>
      <c r="X3" s="184">
        <f>VLOOKUP(B3,'Nomina Unhesa'!$B$9:$Z$234,25,FALSE)</f>
        <v>8128.0300000000007</v>
      </c>
      <c r="Y3" s="187">
        <f>ROUND((VLOOKUP(B3,'Nomina Unhesa'!$B$9:$AB$231,26,FALSE)),2)</f>
        <v>8128.03</v>
      </c>
      <c r="Z3" s="1492">
        <f>VLOOKUP(B3,'Nomina Unhesa'!$B$9:$AB$231,27,FALSE)</f>
        <v>0</v>
      </c>
      <c r="AA3" s="314" t="e">
        <f>VLOOKUP($B3,$A$11:$D$264,4,0)</f>
        <v>#N/A</v>
      </c>
      <c r="AB3" s="1493">
        <f>+IFERROR(VLOOKUP(B3,'Nomina Unhesa'!B9:D231,3,0),"")</f>
        <v>2500</v>
      </c>
    </row>
    <row r="4" spans="1:7918">
      <c r="A4" s="1">
        <v>2</v>
      </c>
      <c r="B4" s="284" t="s">
        <v>231</v>
      </c>
      <c r="C4" s="148">
        <v>140059550</v>
      </c>
      <c r="D4" s="1756" t="s">
        <v>231</v>
      </c>
      <c r="E4" s="130" t="str">
        <f>VLOOKUP($B4,'Nomina Unhesa'!$B$4:$AB$281,2,0)</f>
        <v>Operario  Sobres</v>
      </c>
      <c r="F4" s="130">
        <f>VLOOKUP($B4,'Nomina Unhesa'!$B$4:$AB$281,4,0)</f>
        <v>15</v>
      </c>
      <c r="G4" s="183">
        <f>VLOOKUP($B4,'Nomina Unhesa'!$B$4:$AB$281,6,0)</f>
        <v>2100</v>
      </c>
      <c r="H4" s="183">
        <f>VLOOKUP($B4,'Nomina Unhesa'!$B$4:$AB$281,7,0)</f>
        <v>150</v>
      </c>
      <c r="I4" s="183">
        <f>VLOOKUP($B4,'Nomina Unhesa'!$B$4:$AB$281,9,0)</f>
        <v>0</v>
      </c>
      <c r="J4" s="184">
        <f>VLOOKUP($B4,'Nomina Unhesa'!$B$4:$AB$281,10,0)</f>
        <v>0</v>
      </c>
      <c r="K4" s="183">
        <f>VLOOKUP($B4,'Nomina Unhesa'!$B$4:$AB$281,11,0)</f>
        <v>0</v>
      </c>
      <c r="L4" s="183">
        <f>VLOOKUP($B4,'Nomina Unhesa'!$B$4:$AB$281,12,0)</f>
        <v>0</v>
      </c>
      <c r="M4" s="183">
        <f>VLOOKUP($B4,'Nomina Unhesa'!$B$4:$AB$281,14,0)</f>
        <v>0</v>
      </c>
      <c r="N4" s="184">
        <f>VLOOKUP($B4,'Nomina Unhesa'!$B$4:$AB$281,15,0)</f>
        <v>2250</v>
      </c>
      <c r="O4" s="184">
        <f>VLOOKUP($B4,'Nomina Unhesa'!$B$4:$AB$281,16,0)</f>
        <v>101.43</v>
      </c>
      <c r="P4" s="184">
        <f>VLOOKUP($B4,'Nomina Unhesa'!$B$4:$AB$281,17,0)</f>
        <v>49.63</v>
      </c>
      <c r="Q4" s="184">
        <f>VLOOKUP($B4,'Nomina Unhesa'!$B$4:$AB$281,18,0)</f>
        <v>784.37</v>
      </c>
      <c r="R4" s="184">
        <f>VLOOKUP($B4,'Nomina Unhesa'!$B$4:$AB$281,19,0)</f>
        <v>0</v>
      </c>
      <c r="S4" s="184">
        <f>VLOOKUP($B4,'Nomina Unhesa'!$B$4:$AB$281,20,0)</f>
        <v>0</v>
      </c>
      <c r="T4" s="184">
        <f>VLOOKUP($B4,'Nomina Unhesa'!$B$4:$AB$281,21,0)</f>
        <v>0</v>
      </c>
      <c r="U4" s="184">
        <f>VLOOKUP($B4,'Nomina Unhesa'!$B$4:$AB$281,22,0)</f>
        <v>0</v>
      </c>
      <c r="V4" s="184">
        <f>ROUND((VLOOKUP($B4,'Nomina Unhesa'!$B$4:$AB$281,23,0)),2)</f>
        <v>0</v>
      </c>
      <c r="W4" s="184">
        <f>VLOOKUP($B4,'Nomina Unhesa'!$B$4:$AB$281,24,0)</f>
        <v>935.43000000000006</v>
      </c>
      <c r="X4" s="184">
        <f>VLOOKUP(B4,'Nomina Unhesa'!$B$9:$Z$234,25,FALSE)</f>
        <v>1314.57</v>
      </c>
      <c r="Y4" s="187">
        <f>ROUND((VLOOKUP(B4,'Nomina Unhesa'!$B$9:$AB$231,26,FALSE)),2)</f>
        <v>1314.57</v>
      </c>
      <c r="Z4" s="1492">
        <f>VLOOKUP(B4,'Nomina Unhesa'!$B$9:$AB$231,27,FALSE)</f>
        <v>0</v>
      </c>
      <c r="AA4" s="314" t="e">
        <f>VLOOKUP($B4,$A$11:$D$264,4,0)</f>
        <v>#N/A</v>
      </c>
      <c r="AB4" s="1493">
        <f>+IFERROR(VLOOKUP(B4,'Nomina Unhesa'!B17:D231,3,0),"")</f>
        <v>0</v>
      </c>
    </row>
    <row r="5" spans="1:7918">
      <c r="A5" s="1">
        <v>3</v>
      </c>
      <c r="B5" s="284" t="s">
        <v>219</v>
      </c>
      <c r="C5" s="149">
        <v>1170074924</v>
      </c>
      <c r="D5" s="1756" t="s">
        <v>219</v>
      </c>
      <c r="E5" s="130" t="str">
        <f>VLOOKUP($B5,'Nomina Unhesa'!$B$4:$AB$281,2,0)</f>
        <v>Vendedor Mayorista</v>
      </c>
      <c r="F5" s="130">
        <f>VLOOKUP($B5,'Nomina Unhesa'!$B$4:$AB$281,4,0)</f>
        <v>15</v>
      </c>
      <c r="G5" s="183">
        <f>VLOOKUP($B5,'Nomina Unhesa'!$B$4:$AB$281,6,0)</f>
        <v>2001.14</v>
      </c>
      <c r="H5" s="183">
        <f>VLOOKUP($B5,'Nomina Unhesa'!$B$4:$AB$281,7,0)</f>
        <v>9942.18</v>
      </c>
      <c r="I5" s="183">
        <f>VLOOKUP($B5,'Nomina Unhesa'!$B$4:$AB$281,9,0)</f>
        <v>0</v>
      </c>
      <c r="J5" s="184">
        <f>VLOOKUP($B5,'Nomina Unhesa'!$B$4:$AB$281,10,0)</f>
        <v>0</v>
      </c>
      <c r="K5" s="183">
        <f>VLOOKUP($B5,'Nomina Unhesa'!$B$4:$AB$281,11,0)</f>
        <v>0</v>
      </c>
      <c r="L5" s="183">
        <f>VLOOKUP($B5,'Nomina Unhesa'!$B$4:$AB$281,12,0)</f>
        <v>0</v>
      </c>
      <c r="M5" s="183">
        <f>VLOOKUP($B5,'Nomina Unhesa'!$B$4:$AB$281,14,0)</f>
        <v>0</v>
      </c>
      <c r="N5" s="184">
        <f>VLOOKUP($B5,'Nomina Unhesa'!$B$4:$AB$281,15,0)</f>
        <v>11943.32</v>
      </c>
      <c r="O5" s="184">
        <f>VLOOKUP($B5,'Nomina Unhesa'!$B$4:$AB$281,16,0)</f>
        <v>96.66</v>
      </c>
      <c r="P5" s="184">
        <f>VLOOKUP($B5,'Nomina Unhesa'!$B$4:$AB$281,17,0)</f>
        <v>187.87</v>
      </c>
      <c r="Q5" s="184">
        <f>VLOOKUP($B5,'Nomina Unhesa'!$B$4:$AB$281,18,0)</f>
        <v>0</v>
      </c>
      <c r="R5" s="184">
        <f>VLOOKUP($B5,'Nomina Unhesa'!$B$4:$AB$281,19,0)</f>
        <v>0</v>
      </c>
      <c r="S5" s="184">
        <f>VLOOKUP($B5,'Nomina Unhesa'!$B$4:$AB$281,20,0)</f>
        <v>0</v>
      </c>
      <c r="T5" s="184">
        <f>VLOOKUP($B5,'Nomina Unhesa'!$B$4:$AB$281,21,0)</f>
        <v>0</v>
      </c>
      <c r="U5" s="184">
        <f>VLOOKUP($B5,'Nomina Unhesa'!$B$4:$AB$281,22,0)</f>
        <v>0</v>
      </c>
      <c r="V5" s="184">
        <f>ROUND((VLOOKUP($B5,'Nomina Unhesa'!$B$4:$AB$281,23,0)),2)</f>
        <v>180</v>
      </c>
      <c r="W5" s="184">
        <f>VLOOKUP($B5,'Nomina Unhesa'!$B$4:$AB$281,24,0)</f>
        <v>464.53</v>
      </c>
      <c r="X5" s="184">
        <f>VLOOKUP(B5,'Nomina Unhesa'!$B$9:$Z$234,25,FALSE)</f>
        <v>11478.789999999999</v>
      </c>
      <c r="Y5" s="187">
        <f>ROUND((VLOOKUP(B5,'Nomina Unhesa'!$B$9:$AB$231,26,FALSE)),2)</f>
        <v>11478.79</v>
      </c>
      <c r="Z5" s="1492">
        <f>VLOOKUP(B5,'Nomina Unhesa'!$B$9:$AB$231,27,FALSE)</f>
        <v>0</v>
      </c>
      <c r="AA5" s="315" t="e">
        <f>VLOOKUP($B5,$A$11:$D$264,4,0)</f>
        <v>#N/A</v>
      </c>
      <c r="AB5" s="1493">
        <f>+IFERROR(VLOOKUP(B5,'Nomina Unhesa'!B17:D232,3,0),"")</f>
        <v>2001.14</v>
      </c>
    </row>
    <row r="6" spans="1:7918" s="280" customFormat="1">
      <c r="A6" s="1">
        <v>4</v>
      </c>
      <c r="B6" s="284" t="s">
        <v>236</v>
      </c>
      <c r="C6" s="1367">
        <v>1980254922</v>
      </c>
      <c r="D6" s="1756" t="s">
        <v>236</v>
      </c>
      <c r="E6" s="130" t="str">
        <f>VLOOKUP($B6,'Nomina Unhesa'!$B$4:$AB$281,2,0)</f>
        <v>Empacadora Liquidos</v>
      </c>
      <c r="F6" s="177">
        <f>VLOOKUP($B6,'Nomina Unhesa'!$B$4:$AB$281,4,0)</f>
        <v>15</v>
      </c>
      <c r="G6" s="182">
        <f>VLOOKUP($B6,'Nomina Unhesa'!$B$4:$AB$281,6,0)</f>
        <v>2001.14</v>
      </c>
      <c r="H6" s="182">
        <f>VLOOKUP($B6,'Nomina Unhesa'!$B$4:$AB$281,7,0)</f>
        <v>150</v>
      </c>
      <c r="I6" s="182">
        <f>VLOOKUP($B6,'Nomina Unhesa'!$B$4:$AB$281,9,0)</f>
        <v>0</v>
      </c>
      <c r="J6" s="186">
        <f>VLOOKUP($B6,'Nomina Unhesa'!$B$4:$AB$281,10,0)</f>
        <v>0</v>
      </c>
      <c r="K6" s="182">
        <f>VLOOKUP($B6,'Nomina Unhesa'!$B$4:$AB$281,11,0)</f>
        <v>0</v>
      </c>
      <c r="L6" s="182">
        <f>VLOOKUP($B6,'Nomina Unhesa'!$B$4:$AB$281,12,0)</f>
        <v>0</v>
      </c>
      <c r="M6" s="182">
        <f>VLOOKUP($B6,'Nomina Unhesa'!$B$4:$AB$281,14,0)</f>
        <v>0</v>
      </c>
      <c r="N6" s="186">
        <f>VLOOKUP($B6,'Nomina Unhesa'!$B$4:$AB$281,15,0)</f>
        <v>2151.1400000000003</v>
      </c>
      <c r="O6" s="186">
        <f>VLOOKUP($B6,'Nomina Unhesa'!$B$4:$AB$281,16,0)</f>
        <v>96.66</v>
      </c>
      <c r="P6" s="186">
        <f>VLOOKUP($B6,'Nomina Unhesa'!$B$4:$AB$281,17,0)</f>
        <v>46.91</v>
      </c>
      <c r="Q6" s="186">
        <f>VLOOKUP($B6,'Nomina Unhesa'!$B$4:$AB$281,18,0)</f>
        <v>875.94</v>
      </c>
      <c r="R6" s="186">
        <f>VLOOKUP($B6,'Nomina Unhesa'!$B$4:$AB$281,19,0)</f>
        <v>0</v>
      </c>
      <c r="S6" s="186">
        <f>VLOOKUP($B6,'Nomina Unhesa'!$B$4:$AB$281,20,0)</f>
        <v>0</v>
      </c>
      <c r="T6" s="186">
        <f>VLOOKUP($B6,'Nomina Unhesa'!$B$4:$AB$281,21,0)</f>
        <v>0</v>
      </c>
      <c r="U6" s="186">
        <f>VLOOKUP($B6,'Nomina Unhesa'!$B$4:$AB$281,22,0)</f>
        <v>0</v>
      </c>
      <c r="V6" s="186">
        <f>ROUND((VLOOKUP($B6,'Nomina Unhesa'!$B$4:$AB$281,23,0)),2)</f>
        <v>0</v>
      </c>
      <c r="W6" s="186">
        <f>VLOOKUP($B6,'Nomina Unhesa'!$B$4:$AB$281,24,0)</f>
        <v>1019.51</v>
      </c>
      <c r="X6" s="186">
        <f>VLOOKUP(B6,'Nomina Unhesa'!$B$9:$Z$234,25,FALSE)</f>
        <v>1131.6300000000003</v>
      </c>
      <c r="Y6" s="187">
        <f>ROUND((VLOOKUP(B6,'Nomina Unhesa'!$B$9:$AB$231,26,FALSE)),2)</f>
        <v>1131.6300000000001</v>
      </c>
      <c r="Z6" s="175">
        <f>VLOOKUP(B6,'Nomina Unhesa'!$B$9:$AB$231,27,FALSE)</f>
        <v>0</v>
      </c>
      <c r="AA6" s="316">
        <v>0</v>
      </c>
      <c r="AB6" s="285">
        <f>+IFERROR(VLOOKUP(B6,'Nomina Unhesa'!B39:D245,3,0),"")</f>
        <v>0</v>
      </c>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c r="ADD6" s="1"/>
      <c r="ADE6" s="1"/>
      <c r="ADF6" s="1"/>
      <c r="ADG6" s="1"/>
      <c r="ADH6" s="1"/>
      <c r="ADI6" s="1"/>
      <c r="ADJ6" s="1"/>
      <c r="ADK6" s="1"/>
      <c r="ADL6" s="1"/>
      <c r="ADM6" s="1"/>
      <c r="ADN6" s="1"/>
      <c r="ADO6" s="1"/>
      <c r="ADP6" s="1"/>
      <c r="ADQ6" s="1"/>
      <c r="ADR6" s="1"/>
      <c r="ADS6" s="1"/>
      <c r="ADT6" s="1"/>
      <c r="ADU6" s="1"/>
      <c r="ADV6" s="1"/>
      <c r="ADW6" s="1"/>
      <c r="ADX6" s="1"/>
      <c r="ADY6" s="1"/>
      <c r="ADZ6" s="1"/>
      <c r="AEA6" s="1"/>
      <c r="AEB6" s="1"/>
      <c r="AEC6" s="1"/>
      <c r="AED6" s="1"/>
      <c r="AEE6" s="1"/>
      <c r="AEF6" s="1"/>
      <c r="AEG6" s="1"/>
      <c r="AEH6" s="1"/>
      <c r="AEI6" s="1"/>
      <c r="AEJ6" s="1"/>
      <c r="AEK6" s="1"/>
      <c r="AEL6" s="1"/>
      <c r="AEM6" s="1"/>
      <c r="AEN6" s="1"/>
      <c r="AEO6" s="1"/>
      <c r="AEP6" s="1"/>
      <c r="AEQ6" s="1"/>
      <c r="AER6" s="1"/>
      <c r="AES6" s="1"/>
      <c r="AET6" s="1"/>
      <c r="AEU6" s="1"/>
      <c r="AEV6" s="1"/>
      <c r="AEW6" s="1"/>
      <c r="AEX6" s="1"/>
      <c r="AEY6" s="1"/>
      <c r="AEZ6" s="1"/>
      <c r="AFA6" s="1"/>
      <c r="AFB6" s="1"/>
      <c r="AFC6" s="1"/>
      <c r="AFD6" s="1"/>
      <c r="AFE6" s="1"/>
      <c r="AFF6" s="1"/>
      <c r="AFG6" s="1"/>
      <c r="AFH6" s="1"/>
      <c r="AFI6" s="1"/>
      <c r="AFJ6" s="1"/>
      <c r="AFK6" s="1"/>
      <c r="AFL6" s="1"/>
      <c r="AFM6" s="1"/>
      <c r="AFN6" s="1"/>
      <c r="AFO6" s="1"/>
      <c r="AFP6" s="1"/>
      <c r="AFQ6" s="1"/>
      <c r="AFR6" s="1"/>
      <c r="AFS6" s="1"/>
      <c r="AFT6" s="1"/>
      <c r="AFU6" s="1"/>
      <c r="AFV6" s="1"/>
      <c r="AFW6" s="1"/>
      <c r="AFX6" s="1"/>
      <c r="AFY6" s="1"/>
      <c r="AFZ6" s="1"/>
      <c r="AGA6" s="1"/>
      <c r="AGB6" s="1"/>
      <c r="AGC6" s="1"/>
      <c r="AGD6" s="1"/>
      <c r="AGE6" s="1"/>
      <c r="AGF6" s="1"/>
      <c r="AGG6" s="1"/>
      <c r="AGH6" s="1"/>
      <c r="AGI6" s="1"/>
      <c r="AGJ6" s="1"/>
      <c r="AGK6" s="1"/>
      <c r="AGL6" s="1"/>
      <c r="AGM6" s="1"/>
      <c r="AGN6" s="1"/>
      <c r="AGO6" s="1"/>
      <c r="AGP6" s="1"/>
      <c r="AGQ6" s="1"/>
      <c r="AGR6" s="1"/>
      <c r="AGS6" s="1"/>
      <c r="AGT6" s="1"/>
      <c r="AGU6" s="1"/>
      <c r="AGV6" s="1"/>
      <c r="AGW6" s="1"/>
      <c r="AGX6" s="1"/>
      <c r="AGY6" s="1"/>
      <c r="AGZ6" s="1"/>
      <c r="AHA6" s="1"/>
      <c r="AHB6" s="1"/>
      <c r="AHC6" s="1"/>
      <c r="AHD6" s="1"/>
      <c r="AHE6" s="1"/>
      <c r="AHF6" s="1"/>
      <c r="AHG6" s="1"/>
      <c r="AHH6" s="1"/>
      <c r="AHI6" s="1"/>
      <c r="AHJ6" s="1"/>
      <c r="AHK6" s="1"/>
      <c r="AHL6" s="1"/>
      <c r="AHM6" s="1"/>
      <c r="AHN6" s="1"/>
      <c r="AHO6" s="1"/>
      <c r="AHP6" s="1"/>
      <c r="AHQ6" s="1"/>
      <c r="AHR6" s="1"/>
      <c r="AHS6" s="1"/>
      <c r="AHT6" s="1"/>
      <c r="AHU6" s="1"/>
      <c r="AHV6" s="1"/>
      <c r="AHW6" s="1"/>
      <c r="AHX6" s="1"/>
      <c r="AHY6" s="1"/>
      <c r="AHZ6" s="1"/>
      <c r="AIA6" s="1"/>
      <c r="AIB6" s="1"/>
      <c r="AIC6" s="1"/>
      <c r="AID6" s="1"/>
      <c r="AIE6" s="1"/>
      <c r="AIF6" s="1"/>
      <c r="AIG6" s="1"/>
      <c r="AIH6" s="1"/>
      <c r="AII6" s="1"/>
      <c r="AIJ6" s="1"/>
      <c r="AIK6" s="1"/>
      <c r="AIL6" s="1"/>
      <c r="AIM6" s="1"/>
      <c r="AIN6" s="1"/>
      <c r="AIO6" s="1"/>
      <c r="AIP6" s="1"/>
      <c r="AIQ6" s="1"/>
      <c r="AIR6" s="1"/>
      <c r="AIS6" s="1"/>
      <c r="AIT6" s="1"/>
      <c r="AIU6" s="1"/>
      <c r="AIV6" s="1"/>
      <c r="AIW6" s="1"/>
      <c r="AIX6" s="1"/>
      <c r="AIY6" s="1"/>
      <c r="AIZ6" s="1"/>
      <c r="AJA6" s="1"/>
      <c r="AJB6" s="1"/>
      <c r="AJC6" s="1"/>
      <c r="AJD6" s="1"/>
      <c r="AJE6" s="1"/>
      <c r="AJF6" s="1"/>
      <c r="AJG6" s="1"/>
      <c r="AJH6" s="1"/>
      <c r="AJI6" s="1"/>
      <c r="AJJ6" s="1"/>
      <c r="AJK6" s="1"/>
      <c r="AJL6" s="1"/>
      <c r="AJM6" s="1"/>
      <c r="AJN6" s="1"/>
      <c r="AJO6" s="1"/>
      <c r="AJP6" s="1"/>
      <c r="AJQ6" s="1"/>
      <c r="AJR6" s="1"/>
      <c r="AJS6" s="1"/>
      <c r="AJT6" s="1"/>
      <c r="AJU6" s="1"/>
      <c r="AJV6" s="1"/>
      <c r="AJW6" s="1"/>
      <c r="AJX6" s="1"/>
      <c r="AJY6" s="1"/>
      <c r="AJZ6" s="1"/>
      <c r="AKA6" s="1"/>
      <c r="AKB6" s="1"/>
      <c r="AKC6" s="1"/>
      <c r="AKD6" s="1"/>
      <c r="AKE6" s="1"/>
      <c r="AKF6" s="1"/>
      <c r="AKG6" s="1"/>
      <c r="AKH6" s="1"/>
      <c r="AKI6" s="1"/>
      <c r="AKJ6" s="1"/>
      <c r="AKK6" s="1"/>
      <c r="AKL6" s="1"/>
      <c r="AKM6" s="1"/>
      <c r="AKN6" s="1"/>
      <c r="AKO6" s="1"/>
      <c r="AKP6" s="1"/>
      <c r="AKQ6" s="1"/>
      <c r="AKR6" s="1"/>
      <c r="AKS6" s="1"/>
      <c r="AKT6" s="1"/>
      <c r="AKU6" s="1"/>
      <c r="AKV6" s="1"/>
      <c r="AKW6" s="1"/>
      <c r="AKX6" s="1"/>
      <c r="AKY6" s="1"/>
      <c r="AKZ6" s="1"/>
      <c r="ALA6" s="1"/>
      <c r="ALB6" s="1"/>
      <c r="ALC6" s="1"/>
      <c r="ALD6" s="1"/>
      <c r="ALE6" s="1"/>
      <c r="ALF6" s="1"/>
      <c r="ALG6" s="1"/>
      <c r="ALH6" s="1"/>
      <c r="ALI6" s="1"/>
      <c r="ALJ6" s="1"/>
      <c r="ALK6" s="1"/>
      <c r="ALL6" s="1"/>
      <c r="ALM6" s="1"/>
      <c r="ALN6" s="1"/>
      <c r="ALO6" s="1"/>
      <c r="ALP6" s="1"/>
      <c r="ALQ6" s="1"/>
      <c r="ALR6" s="1"/>
      <c r="ALS6" s="1"/>
      <c r="ALT6" s="1"/>
      <c r="ALU6" s="1"/>
      <c r="ALV6" s="1"/>
      <c r="ALW6" s="1"/>
      <c r="ALX6" s="1"/>
      <c r="ALY6" s="1"/>
      <c r="ALZ6" s="1"/>
      <c r="AMA6" s="1"/>
      <c r="AMB6" s="1"/>
      <c r="AMC6" s="1"/>
      <c r="AMD6" s="1"/>
      <c r="AME6" s="1"/>
      <c r="AMF6" s="1"/>
      <c r="AMG6" s="1"/>
      <c r="AMH6" s="1"/>
      <c r="AMI6" s="1"/>
      <c r="AMJ6" s="1"/>
      <c r="AMK6" s="1"/>
      <c r="AML6" s="1"/>
      <c r="AMM6" s="1"/>
      <c r="AMN6" s="1"/>
      <c r="AMO6" s="1"/>
      <c r="AMP6" s="1"/>
      <c r="AMQ6" s="1"/>
      <c r="AMR6" s="1"/>
      <c r="AMS6" s="1"/>
      <c r="AMT6" s="1"/>
      <c r="AMU6" s="1"/>
      <c r="AMV6" s="1"/>
      <c r="AMW6" s="1"/>
      <c r="AMX6" s="1"/>
      <c r="AMY6" s="1"/>
      <c r="AMZ6" s="1"/>
      <c r="ANA6" s="1"/>
      <c r="ANB6" s="1"/>
      <c r="ANC6" s="1"/>
      <c r="AND6" s="1"/>
      <c r="ANE6" s="1"/>
      <c r="ANF6" s="1"/>
      <c r="ANG6" s="1"/>
      <c r="ANH6" s="1"/>
      <c r="ANI6" s="1"/>
      <c r="ANJ6" s="1"/>
      <c r="ANK6" s="1"/>
      <c r="ANL6" s="1"/>
      <c r="ANM6" s="1"/>
      <c r="ANN6" s="1"/>
      <c r="ANO6" s="1"/>
      <c r="ANP6" s="1"/>
      <c r="ANQ6" s="1"/>
      <c r="ANR6" s="1"/>
      <c r="ANS6" s="1"/>
      <c r="ANT6" s="1"/>
      <c r="ANU6" s="1"/>
      <c r="ANV6" s="1"/>
      <c r="ANW6" s="1"/>
      <c r="ANX6" s="1"/>
      <c r="ANY6" s="1"/>
      <c r="ANZ6" s="1"/>
      <c r="AOA6" s="1"/>
      <c r="AOB6" s="1"/>
      <c r="AOC6" s="1"/>
      <c r="AOD6" s="1"/>
      <c r="AOE6" s="1"/>
      <c r="AOF6" s="1"/>
      <c r="AOG6" s="1"/>
      <c r="AOH6" s="1"/>
      <c r="AOI6" s="1"/>
      <c r="AOJ6" s="1"/>
      <c r="AOK6" s="1"/>
      <c r="AOL6" s="1"/>
      <c r="AOM6" s="1"/>
      <c r="AON6" s="1"/>
      <c r="AOO6" s="1"/>
      <c r="AOP6" s="1"/>
      <c r="AOQ6" s="1"/>
      <c r="AOR6" s="1"/>
      <c r="AOS6" s="1"/>
      <c r="AOT6" s="1"/>
      <c r="AOU6" s="1"/>
      <c r="AOV6" s="1"/>
      <c r="AOW6" s="1"/>
      <c r="AOX6" s="1"/>
      <c r="AOY6" s="1"/>
      <c r="AOZ6" s="1"/>
      <c r="APA6" s="1"/>
      <c r="APB6" s="1"/>
      <c r="APC6" s="1"/>
      <c r="APD6" s="1"/>
      <c r="APE6" s="1"/>
      <c r="APF6" s="1"/>
      <c r="APG6" s="1"/>
      <c r="APH6" s="1"/>
      <c r="API6" s="1"/>
      <c r="APJ6" s="1"/>
      <c r="APK6" s="1"/>
      <c r="APL6" s="1"/>
      <c r="APM6" s="1"/>
      <c r="APN6" s="1"/>
      <c r="APO6" s="1"/>
      <c r="APP6" s="1"/>
      <c r="APQ6" s="1"/>
      <c r="APR6" s="1"/>
      <c r="APS6" s="1"/>
      <c r="APT6" s="1"/>
      <c r="APU6" s="1"/>
      <c r="APV6" s="1"/>
      <c r="APW6" s="1"/>
      <c r="APX6" s="1"/>
      <c r="APY6" s="1"/>
      <c r="APZ6" s="1"/>
      <c r="AQA6" s="1"/>
      <c r="AQB6" s="1"/>
      <c r="AQC6" s="1"/>
      <c r="AQD6" s="1"/>
      <c r="AQE6" s="1"/>
      <c r="AQF6" s="1"/>
      <c r="AQG6" s="1"/>
      <c r="AQH6" s="1"/>
      <c r="AQI6" s="1"/>
      <c r="AQJ6" s="1"/>
      <c r="AQK6" s="1"/>
      <c r="AQL6" s="1"/>
      <c r="AQM6" s="1"/>
      <c r="AQN6" s="1"/>
      <c r="AQO6" s="1"/>
      <c r="AQP6" s="1"/>
      <c r="AQQ6" s="1"/>
      <c r="AQR6" s="1"/>
      <c r="AQS6" s="1"/>
      <c r="AQT6" s="1"/>
      <c r="AQU6" s="1"/>
      <c r="AQV6" s="1"/>
      <c r="AQW6" s="1"/>
      <c r="AQX6" s="1"/>
      <c r="AQY6" s="1"/>
      <c r="AQZ6" s="1"/>
      <c r="ARA6" s="1"/>
      <c r="ARB6" s="1"/>
      <c r="ARC6" s="1"/>
      <c r="ARD6" s="1"/>
      <c r="ARE6" s="1"/>
      <c r="ARF6" s="1"/>
      <c r="ARG6" s="1"/>
      <c r="ARH6" s="1"/>
      <c r="ARI6" s="1"/>
      <c r="ARJ6" s="1"/>
      <c r="ARK6" s="1"/>
      <c r="ARL6" s="1"/>
      <c r="ARM6" s="1"/>
      <c r="ARN6" s="1"/>
      <c r="ARO6" s="1"/>
      <c r="ARP6" s="1"/>
      <c r="ARQ6" s="1"/>
      <c r="ARR6" s="1"/>
      <c r="ARS6" s="1"/>
      <c r="ART6" s="1"/>
      <c r="ARU6" s="1"/>
      <c r="ARV6" s="1"/>
      <c r="ARW6" s="1"/>
      <c r="ARX6" s="1"/>
      <c r="ARY6" s="1"/>
      <c r="ARZ6" s="1"/>
      <c r="ASA6" s="1"/>
      <c r="ASB6" s="1"/>
      <c r="ASC6" s="1"/>
      <c r="ASD6" s="1"/>
      <c r="ASE6" s="1"/>
      <c r="ASF6" s="1"/>
      <c r="ASG6" s="1"/>
      <c r="ASH6" s="1"/>
      <c r="ASI6" s="1"/>
      <c r="ASJ6" s="1"/>
      <c r="ASK6" s="1"/>
      <c r="ASL6" s="1"/>
      <c r="ASM6" s="1"/>
      <c r="ASN6" s="1"/>
      <c r="ASO6" s="1"/>
      <c r="ASP6" s="1"/>
      <c r="ASQ6" s="1"/>
      <c r="ASR6" s="1"/>
      <c r="ASS6" s="1"/>
      <c r="AST6" s="1"/>
      <c r="ASU6" s="1"/>
      <c r="ASV6" s="1"/>
      <c r="ASW6" s="1"/>
      <c r="ASX6" s="1"/>
      <c r="ASY6" s="1"/>
      <c r="ASZ6" s="1"/>
      <c r="ATA6" s="1"/>
      <c r="ATB6" s="1"/>
      <c r="ATC6" s="1"/>
      <c r="ATD6" s="1"/>
      <c r="ATE6" s="1"/>
      <c r="ATF6" s="1"/>
      <c r="ATG6" s="1"/>
      <c r="ATH6" s="1"/>
      <c r="ATI6" s="1"/>
      <c r="ATJ6" s="1"/>
      <c r="ATK6" s="1"/>
      <c r="ATL6" s="1"/>
      <c r="ATM6" s="1"/>
      <c r="ATN6" s="1"/>
      <c r="ATO6" s="1"/>
      <c r="ATP6" s="1"/>
      <c r="ATQ6" s="1"/>
      <c r="ATR6" s="1"/>
      <c r="ATS6" s="1"/>
      <c r="ATT6" s="1"/>
      <c r="ATU6" s="1"/>
      <c r="ATV6" s="1"/>
      <c r="ATW6" s="1"/>
      <c r="ATX6" s="1"/>
      <c r="ATY6" s="1"/>
      <c r="ATZ6" s="1"/>
      <c r="AUA6" s="1"/>
      <c r="AUB6" s="1"/>
      <c r="AUC6" s="1"/>
      <c r="AUD6" s="1"/>
      <c r="AUE6" s="1"/>
      <c r="AUF6" s="1"/>
      <c r="AUG6" s="1"/>
      <c r="AUH6" s="1"/>
      <c r="AUI6" s="1"/>
      <c r="AUJ6" s="1"/>
      <c r="AUK6" s="1"/>
      <c r="AUL6" s="1"/>
      <c r="AUM6" s="1"/>
      <c r="AUN6" s="1"/>
      <c r="AUO6" s="1"/>
      <c r="AUP6" s="1"/>
      <c r="AUQ6" s="1"/>
      <c r="AUR6" s="1"/>
      <c r="AUS6" s="1"/>
      <c r="AUT6" s="1"/>
      <c r="AUU6" s="1"/>
      <c r="AUV6" s="1"/>
      <c r="AUW6" s="1"/>
      <c r="AUX6" s="1"/>
      <c r="AUY6" s="1"/>
      <c r="AUZ6" s="1"/>
      <c r="AVA6" s="1"/>
      <c r="AVB6" s="1"/>
      <c r="AVC6" s="1"/>
      <c r="AVD6" s="1"/>
      <c r="AVE6" s="1"/>
      <c r="AVF6" s="1"/>
      <c r="AVG6" s="1"/>
      <c r="AVH6" s="1"/>
      <c r="AVI6" s="1"/>
      <c r="AVJ6" s="1"/>
      <c r="AVK6" s="1"/>
      <c r="AVL6" s="1"/>
      <c r="AVM6" s="1"/>
      <c r="AVN6" s="1"/>
      <c r="AVO6" s="1"/>
      <c r="AVP6" s="1"/>
      <c r="AVQ6" s="1"/>
      <c r="AVR6" s="1"/>
      <c r="AVS6" s="1"/>
      <c r="AVT6" s="1"/>
      <c r="AVU6" s="1"/>
      <c r="AVV6" s="1"/>
      <c r="AVW6" s="1"/>
      <c r="AVX6" s="1"/>
      <c r="AVY6" s="1"/>
      <c r="AVZ6" s="1"/>
      <c r="AWA6" s="1"/>
      <c r="AWB6" s="1"/>
      <c r="AWC6" s="1"/>
      <c r="AWD6" s="1"/>
      <c r="AWE6" s="1"/>
      <c r="AWF6" s="1"/>
      <c r="AWG6" s="1"/>
      <c r="AWH6" s="1"/>
      <c r="AWI6" s="1"/>
      <c r="AWJ6" s="1"/>
      <c r="AWK6" s="1"/>
      <c r="AWL6" s="1"/>
      <c r="AWM6" s="1"/>
      <c r="AWN6" s="1"/>
      <c r="AWO6" s="1"/>
      <c r="AWP6" s="1"/>
      <c r="AWQ6" s="1"/>
      <c r="AWR6" s="1"/>
      <c r="AWS6" s="1"/>
      <c r="AWT6" s="1"/>
      <c r="AWU6" s="1"/>
      <c r="AWV6" s="1"/>
      <c r="AWW6" s="1"/>
      <c r="AWX6" s="1"/>
      <c r="AWY6" s="1"/>
      <c r="AWZ6" s="1"/>
      <c r="AXA6" s="1"/>
      <c r="AXB6" s="1"/>
      <c r="AXC6" s="1"/>
      <c r="AXD6" s="1"/>
      <c r="AXE6" s="1"/>
      <c r="AXF6" s="1"/>
      <c r="AXG6" s="1"/>
      <c r="AXH6" s="1"/>
      <c r="AXI6" s="1"/>
      <c r="AXJ6" s="1"/>
      <c r="AXK6" s="1"/>
      <c r="AXL6" s="1"/>
      <c r="AXM6" s="1"/>
      <c r="AXN6" s="1"/>
      <c r="AXO6" s="1"/>
      <c r="AXP6" s="1"/>
      <c r="AXQ6" s="1"/>
      <c r="AXR6" s="1"/>
      <c r="AXS6" s="1"/>
      <c r="AXT6" s="1"/>
      <c r="AXU6" s="1"/>
      <c r="AXV6" s="1"/>
      <c r="AXW6" s="1"/>
      <c r="AXX6" s="1"/>
      <c r="AXY6" s="1"/>
      <c r="AXZ6" s="1"/>
      <c r="AYA6" s="1"/>
      <c r="AYB6" s="1"/>
      <c r="AYC6" s="1"/>
      <c r="AYD6" s="1"/>
      <c r="AYE6" s="1"/>
      <c r="AYF6" s="1"/>
      <c r="AYG6" s="1"/>
      <c r="AYH6" s="1"/>
      <c r="AYI6" s="1"/>
      <c r="AYJ6" s="1"/>
      <c r="AYK6" s="1"/>
      <c r="AYL6" s="1"/>
      <c r="AYM6" s="1"/>
      <c r="AYN6" s="1"/>
      <c r="AYO6" s="1"/>
      <c r="AYP6" s="1"/>
      <c r="AYQ6" s="1"/>
      <c r="AYR6" s="1"/>
      <c r="AYS6" s="1"/>
      <c r="AYT6" s="1"/>
      <c r="AYU6" s="1"/>
      <c r="AYV6" s="1"/>
      <c r="AYW6" s="1"/>
      <c r="AYX6" s="1"/>
      <c r="AYY6" s="1"/>
      <c r="AYZ6" s="1"/>
      <c r="AZA6" s="1"/>
      <c r="AZB6" s="1"/>
      <c r="AZC6" s="1"/>
      <c r="AZD6" s="1"/>
      <c r="AZE6" s="1"/>
      <c r="AZF6" s="1"/>
      <c r="AZG6" s="1"/>
      <c r="AZH6" s="1"/>
      <c r="AZI6" s="1"/>
      <c r="AZJ6" s="1"/>
      <c r="AZK6" s="1"/>
      <c r="AZL6" s="1"/>
      <c r="AZM6" s="1"/>
      <c r="AZN6" s="1"/>
      <c r="AZO6" s="1"/>
      <c r="AZP6" s="1"/>
      <c r="AZQ6" s="1"/>
      <c r="AZR6" s="1"/>
      <c r="AZS6" s="1"/>
      <c r="AZT6" s="1"/>
      <c r="AZU6" s="1"/>
      <c r="AZV6" s="1"/>
      <c r="AZW6" s="1"/>
      <c r="AZX6" s="1"/>
      <c r="AZY6" s="1"/>
      <c r="AZZ6" s="1"/>
      <c r="BAA6" s="1"/>
      <c r="BAB6" s="1"/>
      <c r="BAC6" s="1"/>
      <c r="BAD6" s="1"/>
      <c r="BAE6" s="1"/>
      <c r="BAF6" s="1"/>
      <c r="BAG6" s="1"/>
      <c r="BAH6" s="1"/>
      <c r="BAI6" s="1"/>
      <c r="BAJ6" s="1"/>
      <c r="BAK6" s="1"/>
      <c r="BAL6" s="1"/>
      <c r="BAM6" s="1"/>
      <c r="BAN6" s="1"/>
      <c r="BAO6" s="1"/>
      <c r="BAP6" s="1"/>
      <c r="BAQ6" s="1"/>
      <c r="BAR6" s="1"/>
      <c r="BAS6" s="1"/>
      <c r="BAT6" s="1"/>
      <c r="BAU6" s="1"/>
      <c r="BAV6" s="1"/>
      <c r="BAW6" s="1"/>
      <c r="BAX6" s="1"/>
      <c r="BAY6" s="1"/>
      <c r="BAZ6" s="1"/>
      <c r="BBA6" s="1"/>
      <c r="BBB6" s="1"/>
      <c r="BBC6" s="1"/>
      <c r="BBD6" s="1"/>
      <c r="BBE6" s="1"/>
      <c r="BBF6" s="1"/>
      <c r="BBG6" s="1"/>
      <c r="BBH6" s="1"/>
      <c r="BBI6" s="1"/>
      <c r="BBJ6" s="1"/>
      <c r="BBK6" s="1"/>
      <c r="BBL6" s="1"/>
      <c r="BBM6" s="1"/>
      <c r="BBN6" s="1"/>
      <c r="BBO6" s="1"/>
      <c r="BBP6" s="1"/>
      <c r="BBQ6" s="1"/>
      <c r="BBR6" s="1"/>
      <c r="BBS6" s="1"/>
      <c r="BBT6" s="1"/>
      <c r="BBU6" s="1"/>
      <c r="BBV6" s="1"/>
      <c r="BBW6" s="1"/>
      <c r="BBX6" s="1"/>
      <c r="BBY6" s="1"/>
      <c r="BBZ6" s="1"/>
      <c r="BCA6" s="1"/>
      <c r="BCB6" s="1"/>
      <c r="BCC6" s="1"/>
      <c r="BCD6" s="1"/>
      <c r="BCE6" s="1"/>
      <c r="BCF6" s="1"/>
      <c r="BCG6" s="1"/>
      <c r="BCH6" s="1"/>
      <c r="BCI6" s="1"/>
      <c r="BCJ6" s="1"/>
      <c r="BCK6" s="1"/>
      <c r="BCL6" s="1"/>
      <c r="BCM6" s="1"/>
      <c r="BCN6" s="1"/>
      <c r="BCO6" s="1"/>
      <c r="BCP6" s="1"/>
      <c r="BCQ6" s="1"/>
      <c r="BCR6" s="1"/>
      <c r="BCS6" s="1"/>
      <c r="BCT6" s="1"/>
      <c r="BCU6" s="1"/>
      <c r="BCV6" s="1"/>
      <c r="BCW6" s="1"/>
      <c r="BCX6" s="1"/>
      <c r="BCY6" s="1"/>
      <c r="BCZ6" s="1"/>
      <c r="BDA6" s="1"/>
      <c r="BDB6" s="1"/>
      <c r="BDC6" s="1"/>
      <c r="BDD6" s="1"/>
      <c r="BDE6" s="1"/>
      <c r="BDF6" s="1"/>
      <c r="BDG6" s="1"/>
      <c r="BDH6" s="1"/>
      <c r="BDI6" s="1"/>
      <c r="BDJ6" s="1"/>
      <c r="BDK6" s="1"/>
      <c r="BDL6" s="1"/>
      <c r="BDM6" s="1"/>
      <c r="BDN6" s="1"/>
      <c r="BDO6" s="1"/>
      <c r="BDP6" s="1"/>
      <c r="BDQ6" s="1"/>
      <c r="BDR6" s="1"/>
      <c r="BDS6" s="1"/>
      <c r="BDT6" s="1"/>
      <c r="BDU6" s="1"/>
      <c r="BDV6" s="1"/>
      <c r="BDW6" s="1"/>
      <c r="BDX6" s="1"/>
      <c r="BDY6" s="1"/>
      <c r="BDZ6" s="1"/>
      <c r="BEA6" s="1"/>
      <c r="BEB6" s="1"/>
      <c r="BEC6" s="1"/>
      <c r="BED6" s="1"/>
      <c r="BEE6" s="1"/>
      <c r="BEF6" s="1"/>
      <c r="BEG6" s="1"/>
      <c r="BEH6" s="1"/>
      <c r="BEI6" s="1"/>
      <c r="BEJ6" s="1"/>
      <c r="BEK6" s="1"/>
      <c r="BEL6" s="1"/>
      <c r="BEM6" s="1"/>
      <c r="BEN6" s="1"/>
      <c r="BEO6" s="1"/>
      <c r="BEP6" s="1"/>
      <c r="BEQ6" s="1"/>
      <c r="BER6" s="1"/>
      <c r="BES6" s="1"/>
      <c r="BET6" s="1"/>
      <c r="BEU6" s="1"/>
      <c r="BEV6" s="1"/>
      <c r="BEW6" s="1"/>
      <c r="BEX6" s="1"/>
      <c r="BEY6" s="1"/>
      <c r="BEZ6" s="1"/>
      <c r="BFA6" s="1"/>
      <c r="BFB6" s="1"/>
      <c r="BFC6" s="1"/>
      <c r="BFD6" s="1"/>
      <c r="BFE6" s="1"/>
      <c r="BFF6" s="1"/>
      <c r="BFG6" s="1"/>
      <c r="BFH6" s="1"/>
      <c r="BFI6" s="1"/>
      <c r="BFJ6" s="1"/>
      <c r="BFK6" s="1"/>
      <c r="BFL6" s="1"/>
      <c r="BFM6" s="1"/>
      <c r="BFN6" s="1"/>
      <c r="BFO6" s="1"/>
      <c r="BFP6" s="1"/>
      <c r="BFQ6" s="1"/>
      <c r="BFR6" s="1"/>
      <c r="BFS6" s="1"/>
      <c r="BFT6" s="1"/>
      <c r="BFU6" s="1"/>
      <c r="BFV6" s="1"/>
      <c r="BFW6" s="1"/>
      <c r="BFX6" s="1"/>
      <c r="BFY6" s="1"/>
      <c r="BFZ6" s="1"/>
      <c r="BGA6" s="1"/>
      <c r="BGB6" s="1"/>
      <c r="BGC6" s="1"/>
      <c r="BGD6" s="1"/>
      <c r="BGE6" s="1"/>
      <c r="BGF6" s="1"/>
      <c r="BGG6" s="1"/>
      <c r="BGH6" s="1"/>
      <c r="BGI6" s="1"/>
      <c r="BGJ6" s="1"/>
      <c r="BGK6" s="1"/>
      <c r="BGL6" s="1"/>
      <c r="BGM6" s="1"/>
      <c r="BGN6" s="1"/>
      <c r="BGO6" s="1"/>
      <c r="BGP6" s="1"/>
      <c r="BGQ6" s="1"/>
      <c r="BGR6" s="1"/>
      <c r="BGS6" s="1"/>
      <c r="BGT6" s="1"/>
      <c r="BGU6" s="1"/>
      <c r="BGV6" s="1"/>
      <c r="BGW6" s="1"/>
      <c r="BGX6" s="1"/>
      <c r="BGY6" s="1"/>
      <c r="BGZ6" s="1"/>
      <c r="BHA6" s="1"/>
      <c r="BHB6" s="1"/>
      <c r="BHC6" s="1"/>
      <c r="BHD6" s="1"/>
      <c r="BHE6" s="1"/>
      <c r="BHF6" s="1"/>
      <c r="BHG6" s="1"/>
      <c r="BHH6" s="1"/>
      <c r="BHI6" s="1"/>
      <c r="BHJ6" s="1"/>
      <c r="BHK6" s="1"/>
      <c r="BHL6" s="1"/>
      <c r="BHM6" s="1"/>
      <c r="BHN6" s="1"/>
      <c r="BHO6" s="1"/>
      <c r="BHP6" s="1"/>
      <c r="BHQ6" s="1"/>
      <c r="BHR6" s="1"/>
      <c r="BHS6" s="1"/>
      <c r="BHT6" s="1"/>
      <c r="BHU6" s="1"/>
      <c r="BHV6" s="1"/>
      <c r="BHW6" s="1"/>
      <c r="BHX6" s="1"/>
      <c r="BHY6" s="1"/>
      <c r="BHZ6" s="1"/>
      <c r="BIA6" s="1"/>
      <c r="BIB6" s="1"/>
      <c r="BIC6" s="1"/>
      <c r="BID6" s="1"/>
      <c r="BIE6" s="1"/>
      <c r="BIF6" s="1"/>
      <c r="BIG6" s="1"/>
      <c r="BIH6" s="1"/>
      <c r="BII6" s="1"/>
      <c r="BIJ6" s="1"/>
      <c r="BIK6" s="1"/>
      <c r="BIL6" s="1"/>
      <c r="BIM6" s="1"/>
      <c r="BIN6" s="1"/>
      <c r="BIO6" s="1"/>
      <c r="BIP6" s="1"/>
      <c r="BIQ6" s="1"/>
      <c r="BIR6" s="1"/>
      <c r="BIS6" s="1"/>
      <c r="BIT6" s="1"/>
      <c r="BIU6" s="1"/>
      <c r="BIV6" s="1"/>
      <c r="BIW6" s="1"/>
      <c r="BIX6" s="1"/>
      <c r="BIY6" s="1"/>
      <c r="BIZ6" s="1"/>
      <c r="BJA6" s="1"/>
      <c r="BJB6" s="1"/>
      <c r="BJC6" s="1"/>
      <c r="BJD6" s="1"/>
      <c r="BJE6" s="1"/>
      <c r="BJF6" s="1"/>
      <c r="BJG6" s="1"/>
      <c r="BJH6" s="1"/>
      <c r="BJI6" s="1"/>
      <c r="BJJ6" s="1"/>
      <c r="BJK6" s="1"/>
      <c r="BJL6" s="1"/>
      <c r="BJM6" s="1"/>
      <c r="BJN6" s="1"/>
      <c r="BJO6" s="1"/>
      <c r="BJP6" s="1"/>
      <c r="BJQ6" s="1"/>
      <c r="BJR6" s="1"/>
      <c r="BJS6" s="1"/>
      <c r="BJT6" s="1"/>
      <c r="BJU6" s="1"/>
      <c r="BJV6" s="1"/>
      <c r="BJW6" s="1"/>
      <c r="BJX6" s="1"/>
      <c r="BJY6" s="1"/>
      <c r="BJZ6" s="1"/>
      <c r="BKA6" s="1"/>
      <c r="BKB6" s="1"/>
      <c r="BKC6" s="1"/>
      <c r="BKD6" s="1"/>
      <c r="BKE6" s="1"/>
      <c r="BKF6" s="1"/>
      <c r="BKG6" s="1"/>
      <c r="BKH6" s="1"/>
      <c r="BKI6" s="1"/>
      <c r="BKJ6" s="1"/>
      <c r="BKK6" s="1"/>
      <c r="BKL6" s="1"/>
      <c r="BKM6" s="1"/>
      <c r="BKN6" s="1"/>
      <c r="BKO6" s="1"/>
      <c r="BKP6" s="1"/>
      <c r="BKQ6" s="1"/>
      <c r="BKR6" s="1"/>
      <c r="BKS6" s="1"/>
      <c r="BKT6" s="1"/>
      <c r="BKU6" s="1"/>
      <c r="BKV6" s="1"/>
      <c r="BKW6" s="1"/>
      <c r="BKX6" s="1"/>
      <c r="BKY6" s="1"/>
      <c r="BKZ6" s="1"/>
      <c r="BLA6" s="1"/>
      <c r="BLB6" s="1"/>
      <c r="BLC6" s="1"/>
      <c r="BLD6" s="1"/>
      <c r="BLE6" s="1"/>
      <c r="BLF6" s="1"/>
      <c r="BLG6" s="1"/>
      <c r="BLH6" s="1"/>
      <c r="BLI6" s="1"/>
      <c r="BLJ6" s="1"/>
      <c r="BLK6" s="1"/>
      <c r="BLL6" s="1"/>
      <c r="BLM6" s="1"/>
      <c r="BLN6" s="1"/>
      <c r="BLO6" s="1"/>
      <c r="BLP6" s="1"/>
      <c r="BLQ6" s="1"/>
      <c r="BLR6" s="1"/>
      <c r="BLS6" s="1"/>
      <c r="BLT6" s="1"/>
      <c r="BLU6" s="1"/>
      <c r="BLV6" s="1"/>
      <c r="BLW6" s="1"/>
      <c r="BLX6" s="1"/>
      <c r="BLY6" s="1"/>
      <c r="BLZ6" s="1"/>
      <c r="BMA6" s="1"/>
      <c r="BMB6" s="1"/>
      <c r="BMC6" s="1"/>
      <c r="BMD6" s="1"/>
      <c r="BME6" s="1"/>
      <c r="BMF6" s="1"/>
      <c r="BMG6" s="1"/>
      <c r="BMH6" s="1"/>
      <c r="BMI6" s="1"/>
      <c r="BMJ6" s="1"/>
      <c r="BMK6" s="1"/>
      <c r="BML6" s="1"/>
      <c r="BMM6" s="1"/>
      <c r="BMN6" s="1"/>
      <c r="BMO6" s="1"/>
      <c r="BMP6" s="1"/>
      <c r="BMQ6" s="1"/>
      <c r="BMR6" s="1"/>
      <c r="BMS6" s="1"/>
      <c r="BMT6" s="1"/>
      <c r="BMU6" s="1"/>
      <c r="BMV6" s="1"/>
      <c r="BMW6" s="1"/>
      <c r="BMX6" s="1"/>
      <c r="BMY6" s="1"/>
      <c r="BMZ6" s="1"/>
      <c r="BNA6" s="1"/>
      <c r="BNB6" s="1"/>
      <c r="BNC6" s="1"/>
      <c r="BND6" s="1"/>
      <c r="BNE6" s="1"/>
      <c r="BNF6" s="1"/>
      <c r="BNG6" s="1"/>
      <c r="BNH6" s="1"/>
      <c r="BNI6" s="1"/>
      <c r="BNJ6" s="1"/>
      <c r="BNK6" s="1"/>
      <c r="BNL6" s="1"/>
      <c r="BNM6" s="1"/>
      <c r="BNN6" s="1"/>
      <c r="BNO6" s="1"/>
      <c r="BNP6" s="1"/>
      <c r="BNQ6" s="1"/>
      <c r="BNR6" s="1"/>
      <c r="BNS6" s="1"/>
      <c r="BNT6" s="1"/>
      <c r="BNU6" s="1"/>
      <c r="BNV6" s="1"/>
      <c r="BNW6" s="1"/>
      <c r="BNX6" s="1"/>
      <c r="BNY6" s="1"/>
      <c r="BNZ6" s="1"/>
      <c r="BOA6" s="1"/>
      <c r="BOB6" s="1"/>
      <c r="BOC6" s="1"/>
      <c r="BOD6" s="1"/>
      <c r="BOE6" s="1"/>
      <c r="BOF6" s="1"/>
      <c r="BOG6" s="1"/>
      <c r="BOH6" s="1"/>
      <c r="BOI6" s="1"/>
      <c r="BOJ6" s="1"/>
      <c r="BOK6" s="1"/>
      <c r="BOL6" s="1"/>
      <c r="BOM6" s="1"/>
      <c r="BON6" s="1"/>
      <c r="BOO6" s="1"/>
      <c r="BOP6" s="1"/>
      <c r="BOQ6" s="1"/>
      <c r="BOR6" s="1"/>
      <c r="BOS6" s="1"/>
      <c r="BOT6" s="1"/>
      <c r="BOU6" s="1"/>
      <c r="BOV6" s="1"/>
      <c r="BOW6" s="1"/>
      <c r="BOX6" s="1"/>
      <c r="BOY6" s="1"/>
      <c r="BOZ6" s="1"/>
      <c r="BPA6" s="1"/>
      <c r="BPB6" s="1"/>
      <c r="BPC6" s="1"/>
      <c r="BPD6" s="1"/>
      <c r="BPE6" s="1"/>
      <c r="BPF6" s="1"/>
      <c r="BPG6" s="1"/>
      <c r="BPH6" s="1"/>
      <c r="BPI6" s="1"/>
      <c r="BPJ6" s="1"/>
      <c r="BPK6" s="1"/>
      <c r="BPL6" s="1"/>
      <c r="BPM6" s="1"/>
      <c r="BPN6" s="1"/>
      <c r="BPO6" s="1"/>
      <c r="BPP6" s="1"/>
      <c r="BPQ6" s="1"/>
      <c r="BPR6" s="1"/>
      <c r="BPS6" s="1"/>
      <c r="BPT6" s="1"/>
      <c r="BPU6" s="1"/>
      <c r="BPV6" s="1"/>
      <c r="BPW6" s="1"/>
      <c r="BPX6" s="1"/>
      <c r="BPY6" s="1"/>
      <c r="BPZ6" s="1"/>
      <c r="BQA6" s="1"/>
      <c r="BQB6" s="1"/>
      <c r="BQC6" s="1"/>
      <c r="BQD6" s="1"/>
      <c r="BQE6" s="1"/>
      <c r="BQF6" s="1"/>
      <c r="BQG6" s="1"/>
      <c r="BQH6" s="1"/>
      <c r="BQI6" s="1"/>
      <c r="BQJ6" s="1"/>
      <c r="BQK6" s="1"/>
      <c r="BQL6" s="1"/>
      <c r="BQM6" s="1"/>
      <c r="BQN6" s="1"/>
      <c r="BQO6" s="1"/>
      <c r="BQP6" s="1"/>
      <c r="BQQ6" s="1"/>
      <c r="BQR6" s="1"/>
      <c r="BQS6" s="1"/>
      <c r="BQT6" s="1"/>
      <c r="BQU6" s="1"/>
      <c r="BQV6" s="1"/>
      <c r="BQW6" s="1"/>
      <c r="BQX6" s="1"/>
      <c r="BQY6" s="1"/>
      <c r="BQZ6" s="1"/>
      <c r="BRA6" s="1"/>
      <c r="BRB6" s="1"/>
      <c r="BRC6" s="1"/>
      <c r="BRD6" s="1"/>
      <c r="BRE6" s="1"/>
      <c r="BRF6" s="1"/>
      <c r="BRG6" s="1"/>
      <c r="BRH6" s="1"/>
      <c r="BRI6" s="1"/>
      <c r="BRJ6" s="1"/>
      <c r="BRK6" s="1"/>
      <c r="BRL6" s="1"/>
      <c r="BRM6" s="1"/>
      <c r="BRN6" s="1"/>
      <c r="BRO6" s="1"/>
      <c r="BRP6" s="1"/>
      <c r="BRQ6" s="1"/>
      <c r="BRR6" s="1"/>
      <c r="BRS6" s="1"/>
      <c r="BRT6" s="1"/>
      <c r="BRU6" s="1"/>
      <c r="BRV6" s="1"/>
      <c r="BRW6" s="1"/>
      <c r="BRX6" s="1"/>
      <c r="BRY6" s="1"/>
      <c r="BRZ6" s="1"/>
      <c r="BSA6" s="1"/>
      <c r="BSB6" s="1"/>
      <c r="BSC6" s="1"/>
      <c r="BSD6" s="1"/>
      <c r="BSE6" s="1"/>
      <c r="BSF6" s="1"/>
      <c r="BSG6" s="1"/>
      <c r="BSH6" s="1"/>
      <c r="BSI6" s="1"/>
      <c r="BSJ6" s="1"/>
      <c r="BSK6" s="1"/>
      <c r="BSL6" s="1"/>
      <c r="BSM6" s="1"/>
      <c r="BSN6" s="1"/>
      <c r="BSO6" s="1"/>
      <c r="BSP6" s="1"/>
      <c r="BSQ6" s="1"/>
      <c r="BSR6" s="1"/>
      <c r="BSS6" s="1"/>
      <c r="BST6" s="1"/>
      <c r="BSU6" s="1"/>
      <c r="BSV6" s="1"/>
      <c r="BSW6" s="1"/>
      <c r="BSX6" s="1"/>
      <c r="BSY6" s="1"/>
      <c r="BSZ6" s="1"/>
      <c r="BTA6" s="1"/>
      <c r="BTB6" s="1"/>
      <c r="BTC6" s="1"/>
      <c r="BTD6" s="1"/>
      <c r="BTE6" s="1"/>
      <c r="BTF6" s="1"/>
      <c r="BTG6" s="1"/>
      <c r="BTH6" s="1"/>
      <c r="BTI6" s="1"/>
      <c r="BTJ6" s="1"/>
      <c r="BTK6" s="1"/>
      <c r="BTL6" s="1"/>
      <c r="BTM6" s="1"/>
      <c r="BTN6" s="1"/>
      <c r="BTO6" s="1"/>
      <c r="BTP6" s="1"/>
      <c r="BTQ6" s="1"/>
      <c r="BTR6" s="1"/>
      <c r="BTS6" s="1"/>
      <c r="BTT6" s="1"/>
      <c r="BTU6" s="1"/>
      <c r="BTV6" s="1"/>
      <c r="BTW6" s="1"/>
      <c r="BTX6" s="1"/>
      <c r="BTY6" s="1"/>
      <c r="BTZ6" s="1"/>
      <c r="BUA6" s="1"/>
      <c r="BUB6" s="1"/>
      <c r="BUC6" s="1"/>
      <c r="BUD6" s="1"/>
      <c r="BUE6" s="1"/>
      <c r="BUF6" s="1"/>
      <c r="BUG6" s="1"/>
      <c r="BUH6" s="1"/>
      <c r="BUI6" s="1"/>
      <c r="BUJ6" s="1"/>
      <c r="BUK6" s="1"/>
      <c r="BUL6" s="1"/>
      <c r="BUM6" s="1"/>
      <c r="BUN6" s="1"/>
      <c r="BUO6" s="1"/>
      <c r="BUP6" s="1"/>
      <c r="BUQ6" s="1"/>
      <c r="BUR6" s="1"/>
      <c r="BUS6" s="1"/>
      <c r="BUT6" s="1"/>
      <c r="BUU6" s="1"/>
      <c r="BUV6" s="1"/>
      <c r="BUW6" s="1"/>
      <c r="BUX6" s="1"/>
      <c r="BUY6" s="1"/>
      <c r="BUZ6" s="1"/>
      <c r="BVA6" s="1"/>
      <c r="BVB6" s="1"/>
      <c r="BVC6" s="1"/>
      <c r="BVD6" s="1"/>
      <c r="BVE6" s="1"/>
      <c r="BVF6" s="1"/>
      <c r="BVG6" s="1"/>
      <c r="BVH6" s="1"/>
      <c r="BVI6" s="1"/>
      <c r="BVJ6" s="1"/>
      <c r="BVK6" s="1"/>
      <c r="BVL6" s="1"/>
      <c r="BVM6" s="1"/>
      <c r="BVN6" s="1"/>
      <c r="BVO6" s="1"/>
      <c r="BVP6" s="1"/>
      <c r="BVQ6" s="1"/>
      <c r="BVR6" s="1"/>
      <c r="BVS6" s="1"/>
      <c r="BVT6" s="1"/>
      <c r="BVU6" s="1"/>
      <c r="BVV6" s="1"/>
      <c r="BVW6" s="1"/>
      <c r="BVX6" s="1"/>
      <c r="BVY6" s="1"/>
      <c r="BVZ6" s="1"/>
      <c r="BWA6" s="1"/>
      <c r="BWB6" s="1"/>
      <c r="BWC6" s="1"/>
      <c r="BWD6" s="1"/>
      <c r="BWE6" s="1"/>
      <c r="BWF6" s="1"/>
      <c r="BWG6" s="1"/>
      <c r="BWH6" s="1"/>
      <c r="BWI6" s="1"/>
      <c r="BWJ6" s="1"/>
      <c r="BWK6" s="1"/>
      <c r="BWL6" s="1"/>
      <c r="BWM6" s="1"/>
      <c r="BWN6" s="1"/>
      <c r="BWO6" s="1"/>
      <c r="BWP6" s="1"/>
      <c r="BWQ6" s="1"/>
      <c r="BWR6" s="1"/>
      <c r="BWS6" s="1"/>
      <c r="BWT6" s="1"/>
      <c r="BWU6" s="1"/>
      <c r="BWV6" s="1"/>
      <c r="BWW6" s="1"/>
      <c r="BWX6" s="1"/>
      <c r="BWY6" s="1"/>
      <c r="BWZ6" s="1"/>
      <c r="BXA6" s="1"/>
      <c r="BXB6" s="1"/>
      <c r="BXC6" s="1"/>
      <c r="BXD6" s="1"/>
      <c r="BXE6" s="1"/>
      <c r="BXF6" s="1"/>
      <c r="BXG6" s="1"/>
      <c r="BXH6" s="1"/>
      <c r="BXI6" s="1"/>
      <c r="BXJ6" s="1"/>
      <c r="BXK6" s="1"/>
      <c r="BXL6" s="1"/>
      <c r="BXM6" s="1"/>
      <c r="BXN6" s="1"/>
      <c r="BXO6" s="1"/>
      <c r="BXP6" s="1"/>
      <c r="BXQ6" s="1"/>
      <c r="BXR6" s="1"/>
      <c r="BXS6" s="1"/>
      <c r="BXT6" s="1"/>
      <c r="BXU6" s="1"/>
      <c r="BXV6" s="1"/>
      <c r="BXW6" s="1"/>
      <c r="BXX6" s="1"/>
      <c r="BXY6" s="1"/>
      <c r="BXZ6" s="1"/>
      <c r="BYA6" s="1"/>
      <c r="BYB6" s="1"/>
      <c r="BYC6" s="1"/>
      <c r="BYD6" s="1"/>
      <c r="BYE6" s="1"/>
      <c r="BYF6" s="1"/>
      <c r="BYG6" s="1"/>
      <c r="BYH6" s="1"/>
      <c r="BYI6" s="1"/>
      <c r="BYJ6" s="1"/>
      <c r="BYK6" s="1"/>
      <c r="BYL6" s="1"/>
      <c r="BYM6" s="1"/>
      <c r="BYN6" s="1"/>
      <c r="BYO6" s="1"/>
      <c r="BYP6" s="1"/>
      <c r="BYQ6" s="1"/>
      <c r="BYR6" s="1"/>
      <c r="BYS6" s="1"/>
      <c r="BYT6" s="1"/>
      <c r="BYU6" s="1"/>
      <c r="BYV6" s="1"/>
      <c r="BYW6" s="1"/>
      <c r="BYX6" s="1"/>
      <c r="BYY6" s="1"/>
      <c r="BYZ6" s="1"/>
      <c r="BZA6" s="1"/>
      <c r="BZB6" s="1"/>
      <c r="BZC6" s="1"/>
      <c r="BZD6" s="1"/>
      <c r="BZE6" s="1"/>
      <c r="BZF6" s="1"/>
      <c r="BZG6" s="1"/>
      <c r="BZH6" s="1"/>
      <c r="BZI6" s="1"/>
      <c r="BZJ6" s="1"/>
      <c r="BZK6" s="1"/>
      <c r="BZL6" s="1"/>
      <c r="BZM6" s="1"/>
      <c r="BZN6" s="1"/>
      <c r="BZO6" s="1"/>
      <c r="BZP6" s="1"/>
      <c r="BZQ6" s="1"/>
      <c r="BZR6" s="1"/>
      <c r="BZS6" s="1"/>
      <c r="BZT6" s="1"/>
      <c r="BZU6" s="1"/>
      <c r="BZV6" s="1"/>
      <c r="BZW6" s="1"/>
      <c r="BZX6" s="1"/>
      <c r="BZY6" s="1"/>
      <c r="BZZ6" s="1"/>
      <c r="CAA6" s="1"/>
      <c r="CAB6" s="1"/>
      <c r="CAC6" s="1"/>
      <c r="CAD6" s="1"/>
      <c r="CAE6" s="1"/>
      <c r="CAF6" s="1"/>
      <c r="CAG6" s="1"/>
      <c r="CAH6" s="1"/>
      <c r="CAI6" s="1"/>
      <c r="CAJ6" s="1"/>
      <c r="CAK6" s="1"/>
      <c r="CAL6" s="1"/>
      <c r="CAM6" s="1"/>
      <c r="CAN6" s="1"/>
      <c r="CAO6" s="1"/>
      <c r="CAP6" s="1"/>
      <c r="CAQ6" s="1"/>
      <c r="CAR6" s="1"/>
      <c r="CAS6" s="1"/>
      <c r="CAT6" s="1"/>
      <c r="CAU6" s="1"/>
      <c r="CAV6" s="1"/>
      <c r="CAW6" s="1"/>
      <c r="CAX6" s="1"/>
      <c r="CAY6" s="1"/>
      <c r="CAZ6" s="1"/>
      <c r="CBA6" s="1"/>
      <c r="CBB6" s="1"/>
      <c r="CBC6" s="1"/>
      <c r="CBD6" s="1"/>
      <c r="CBE6" s="1"/>
      <c r="CBF6" s="1"/>
      <c r="CBG6" s="1"/>
      <c r="CBH6" s="1"/>
      <c r="CBI6" s="1"/>
      <c r="CBJ6" s="1"/>
      <c r="CBK6" s="1"/>
      <c r="CBL6" s="1"/>
      <c r="CBM6" s="1"/>
      <c r="CBN6" s="1"/>
      <c r="CBO6" s="1"/>
      <c r="CBP6" s="1"/>
      <c r="CBQ6" s="1"/>
      <c r="CBR6" s="1"/>
      <c r="CBS6" s="1"/>
      <c r="CBT6" s="1"/>
      <c r="CBU6" s="1"/>
      <c r="CBV6" s="1"/>
      <c r="CBW6" s="1"/>
      <c r="CBX6" s="1"/>
      <c r="CBY6" s="1"/>
      <c r="CBZ6" s="1"/>
      <c r="CCA6" s="1"/>
      <c r="CCB6" s="1"/>
      <c r="CCC6" s="1"/>
      <c r="CCD6" s="1"/>
      <c r="CCE6" s="1"/>
      <c r="CCF6" s="1"/>
      <c r="CCG6" s="1"/>
      <c r="CCH6" s="1"/>
      <c r="CCI6" s="1"/>
      <c r="CCJ6" s="1"/>
      <c r="CCK6" s="1"/>
      <c r="CCL6" s="1"/>
      <c r="CCM6" s="1"/>
      <c r="CCN6" s="1"/>
      <c r="CCO6" s="1"/>
      <c r="CCP6" s="1"/>
      <c r="CCQ6" s="1"/>
      <c r="CCR6" s="1"/>
      <c r="CCS6" s="1"/>
      <c r="CCT6" s="1"/>
      <c r="CCU6" s="1"/>
      <c r="CCV6" s="1"/>
      <c r="CCW6" s="1"/>
      <c r="CCX6" s="1"/>
      <c r="CCY6" s="1"/>
      <c r="CCZ6" s="1"/>
      <c r="CDA6" s="1"/>
      <c r="CDB6" s="1"/>
      <c r="CDC6" s="1"/>
      <c r="CDD6" s="1"/>
      <c r="CDE6" s="1"/>
      <c r="CDF6" s="1"/>
      <c r="CDG6" s="1"/>
      <c r="CDH6" s="1"/>
      <c r="CDI6" s="1"/>
      <c r="CDJ6" s="1"/>
      <c r="CDK6" s="1"/>
      <c r="CDL6" s="1"/>
      <c r="CDM6" s="1"/>
      <c r="CDN6" s="1"/>
      <c r="CDO6" s="1"/>
      <c r="CDP6" s="1"/>
      <c r="CDQ6" s="1"/>
      <c r="CDR6" s="1"/>
      <c r="CDS6" s="1"/>
      <c r="CDT6" s="1"/>
      <c r="CDU6" s="1"/>
      <c r="CDV6" s="1"/>
      <c r="CDW6" s="1"/>
      <c r="CDX6" s="1"/>
      <c r="CDY6" s="1"/>
      <c r="CDZ6" s="1"/>
      <c r="CEA6" s="1"/>
      <c r="CEB6" s="1"/>
      <c r="CEC6" s="1"/>
      <c r="CED6" s="1"/>
      <c r="CEE6" s="1"/>
      <c r="CEF6" s="1"/>
      <c r="CEG6" s="1"/>
      <c r="CEH6" s="1"/>
      <c r="CEI6" s="1"/>
      <c r="CEJ6" s="1"/>
      <c r="CEK6" s="1"/>
      <c r="CEL6" s="1"/>
      <c r="CEM6" s="1"/>
      <c r="CEN6" s="1"/>
      <c r="CEO6" s="1"/>
      <c r="CEP6" s="1"/>
      <c r="CEQ6" s="1"/>
      <c r="CER6" s="1"/>
      <c r="CES6" s="1"/>
      <c r="CET6" s="1"/>
      <c r="CEU6" s="1"/>
      <c r="CEV6" s="1"/>
      <c r="CEW6" s="1"/>
      <c r="CEX6" s="1"/>
      <c r="CEY6" s="1"/>
      <c r="CEZ6" s="1"/>
      <c r="CFA6" s="1"/>
      <c r="CFB6" s="1"/>
      <c r="CFC6" s="1"/>
      <c r="CFD6" s="1"/>
      <c r="CFE6" s="1"/>
      <c r="CFF6" s="1"/>
      <c r="CFG6" s="1"/>
      <c r="CFH6" s="1"/>
      <c r="CFI6" s="1"/>
      <c r="CFJ6" s="1"/>
      <c r="CFK6" s="1"/>
      <c r="CFL6" s="1"/>
      <c r="CFM6" s="1"/>
      <c r="CFN6" s="1"/>
      <c r="CFO6" s="1"/>
      <c r="CFP6" s="1"/>
      <c r="CFQ6" s="1"/>
      <c r="CFR6" s="1"/>
      <c r="CFS6" s="1"/>
      <c r="CFT6" s="1"/>
      <c r="CFU6" s="1"/>
      <c r="CFV6" s="1"/>
      <c r="CFW6" s="1"/>
      <c r="CFX6" s="1"/>
      <c r="CFY6" s="1"/>
      <c r="CFZ6" s="1"/>
      <c r="CGA6" s="1"/>
      <c r="CGB6" s="1"/>
      <c r="CGC6" s="1"/>
      <c r="CGD6" s="1"/>
      <c r="CGE6" s="1"/>
      <c r="CGF6" s="1"/>
      <c r="CGG6" s="1"/>
      <c r="CGH6" s="1"/>
      <c r="CGI6" s="1"/>
      <c r="CGJ6" s="1"/>
      <c r="CGK6" s="1"/>
      <c r="CGL6" s="1"/>
      <c r="CGM6" s="1"/>
      <c r="CGN6" s="1"/>
      <c r="CGO6" s="1"/>
      <c r="CGP6" s="1"/>
      <c r="CGQ6" s="1"/>
      <c r="CGR6" s="1"/>
      <c r="CGS6" s="1"/>
      <c r="CGT6" s="1"/>
      <c r="CGU6" s="1"/>
      <c r="CGV6" s="1"/>
      <c r="CGW6" s="1"/>
      <c r="CGX6" s="1"/>
      <c r="CGY6" s="1"/>
      <c r="CGZ6" s="1"/>
      <c r="CHA6" s="1"/>
      <c r="CHB6" s="1"/>
      <c r="CHC6" s="1"/>
      <c r="CHD6" s="1"/>
      <c r="CHE6" s="1"/>
      <c r="CHF6" s="1"/>
      <c r="CHG6" s="1"/>
      <c r="CHH6" s="1"/>
      <c r="CHI6" s="1"/>
      <c r="CHJ6" s="1"/>
      <c r="CHK6" s="1"/>
      <c r="CHL6" s="1"/>
      <c r="CHM6" s="1"/>
      <c r="CHN6" s="1"/>
      <c r="CHO6" s="1"/>
      <c r="CHP6" s="1"/>
      <c r="CHQ6" s="1"/>
      <c r="CHR6" s="1"/>
      <c r="CHS6" s="1"/>
      <c r="CHT6" s="1"/>
      <c r="CHU6" s="1"/>
      <c r="CHV6" s="1"/>
      <c r="CHW6" s="1"/>
      <c r="CHX6" s="1"/>
      <c r="CHY6" s="1"/>
      <c r="CHZ6" s="1"/>
      <c r="CIA6" s="1"/>
      <c r="CIB6" s="1"/>
      <c r="CIC6" s="1"/>
      <c r="CID6" s="1"/>
      <c r="CIE6" s="1"/>
      <c r="CIF6" s="1"/>
      <c r="CIG6" s="1"/>
      <c r="CIH6" s="1"/>
      <c r="CII6" s="1"/>
      <c r="CIJ6" s="1"/>
      <c r="CIK6" s="1"/>
      <c r="CIL6" s="1"/>
      <c r="CIM6" s="1"/>
      <c r="CIN6" s="1"/>
      <c r="CIO6" s="1"/>
      <c r="CIP6" s="1"/>
      <c r="CIQ6" s="1"/>
      <c r="CIR6" s="1"/>
      <c r="CIS6" s="1"/>
      <c r="CIT6" s="1"/>
      <c r="CIU6" s="1"/>
      <c r="CIV6" s="1"/>
      <c r="CIW6" s="1"/>
      <c r="CIX6" s="1"/>
      <c r="CIY6" s="1"/>
      <c r="CIZ6" s="1"/>
      <c r="CJA6" s="1"/>
      <c r="CJB6" s="1"/>
      <c r="CJC6" s="1"/>
      <c r="CJD6" s="1"/>
      <c r="CJE6" s="1"/>
      <c r="CJF6" s="1"/>
      <c r="CJG6" s="1"/>
      <c r="CJH6" s="1"/>
      <c r="CJI6" s="1"/>
      <c r="CJJ6" s="1"/>
      <c r="CJK6" s="1"/>
      <c r="CJL6" s="1"/>
      <c r="CJM6" s="1"/>
      <c r="CJN6" s="1"/>
      <c r="CJO6" s="1"/>
      <c r="CJP6" s="1"/>
      <c r="CJQ6" s="1"/>
      <c r="CJR6" s="1"/>
      <c r="CJS6" s="1"/>
      <c r="CJT6" s="1"/>
      <c r="CJU6" s="1"/>
      <c r="CJV6" s="1"/>
      <c r="CJW6" s="1"/>
      <c r="CJX6" s="1"/>
      <c r="CJY6" s="1"/>
      <c r="CJZ6" s="1"/>
      <c r="CKA6" s="1"/>
      <c r="CKB6" s="1"/>
      <c r="CKC6" s="1"/>
      <c r="CKD6" s="1"/>
      <c r="CKE6" s="1"/>
      <c r="CKF6" s="1"/>
      <c r="CKG6" s="1"/>
      <c r="CKH6" s="1"/>
      <c r="CKI6" s="1"/>
      <c r="CKJ6" s="1"/>
      <c r="CKK6" s="1"/>
      <c r="CKL6" s="1"/>
      <c r="CKM6" s="1"/>
      <c r="CKN6" s="1"/>
      <c r="CKO6" s="1"/>
      <c r="CKP6" s="1"/>
      <c r="CKQ6" s="1"/>
      <c r="CKR6" s="1"/>
      <c r="CKS6" s="1"/>
      <c r="CKT6" s="1"/>
      <c r="CKU6" s="1"/>
      <c r="CKV6" s="1"/>
      <c r="CKW6" s="1"/>
      <c r="CKX6" s="1"/>
      <c r="CKY6" s="1"/>
      <c r="CKZ6" s="1"/>
      <c r="CLA6" s="1"/>
      <c r="CLB6" s="1"/>
      <c r="CLC6" s="1"/>
      <c r="CLD6" s="1"/>
      <c r="CLE6" s="1"/>
      <c r="CLF6" s="1"/>
      <c r="CLG6" s="1"/>
      <c r="CLH6" s="1"/>
      <c r="CLI6" s="1"/>
      <c r="CLJ6" s="1"/>
      <c r="CLK6" s="1"/>
      <c r="CLL6" s="1"/>
      <c r="CLM6" s="1"/>
      <c r="CLN6" s="1"/>
      <c r="CLO6" s="1"/>
      <c r="CLP6" s="1"/>
      <c r="CLQ6" s="1"/>
      <c r="CLR6" s="1"/>
      <c r="CLS6" s="1"/>
      <c r="CLT6" s="1"/>
      <c r="CLU6" s="1"/>
      <c r="CLV6" s="1"/>
      <c r="CLW6" s="1"/>
      <c r="CLX6" s="1"/>
      <c r="CLY6" s="1"/>
      <c r="CLZ6" s="1"/>
      <c r="CMA6" s="1"/>
      <c r="CMB6" s="1"/>
      <c r="CMC6" s="1"/>
      <c r="CMD6" s="1"/>
      <c r="CME6" s="1"/>
      <c r="CMF6" s="1"/>
      <c r="CMG6" s="1"/>
      <c r="CMH6" s="1"/>
      <c r="CMI6" s="1"/>
      <c r="CMJ6" s="1"/>
      <c r="CMK6" s="1"/>
      <c r="CML6" s="1"/>
      <c r="CMM6" s="1"/>
      <c r="CMN6" s="1"/>
      <c r="CMO6" s="1"/>
      <c r="CMP6" s="1"/>
      <c r="CMQ6" s="1"/>
      <c r="CMR6" s="1"/>
      <c r="CMS6" s="1"/>
      <c r="CMT6" s="1"/>
      <c r="CMU6" s="1"/>
      <c r="CMV6" s="1"/>
      <c r="CMW6" s="1"/>
      <c r="CMX6" s="1"/>
      <c r="CMY6" s="1"/>
      <c r="CMZ6" s="1"/>
      <c r="CNA6" s="1"/>
      <c r="CNB6" s="1"/>
      <c r="CNC6" s="1"/>
      <c r="CND6" s="1"/>
      <c r="CNE6" s="1"/>
      <c r="CNF6" s="1"/>
      <c r="CNG6" s="1"/>
      <c r="CNH6" s="1"/>
      <c r="CNI6" s="1"/>
      <c r="CNJ6" s="1"/>
      <c r="CNK6" s="1"/>
      <c r="CNL6" s="1"/>
      <c r="CNM6" s="1"/>
      <c r="CNN6" s="1"/>
      <c r="CNO6" s="1"/>
      <c r="CNP6" s="1"/>
      <c r="CNQ6" s="1"/>
      <c r="CNR6" s="1"/>
      <c r="CNS6" s="1"/>
      <c r="CNT6" s="1"/>
      <c r="CNU6" s="1"/>
      <c r="CNV6" s="1"/>
      <c r="CNW6" s="1"/>
      <c r="CNX6" s="1"/>
      <c r="CNY6" s="1"/>
      <c r="CNZ6" s="1"/>
      <c r="COA6" s="1"/>
      <c r="COB6" s="1"/>
      <c r="COC6" s="1"/>
      <c r="COD6" s="1"/>
      <c r="COE6" s="1"/>
      <c r="COF6" s="1"/>
      <c r="COG6" s="1"/>
      <c r="COH6" s="1"/>
      <c r="COI6" s="1"/>
      <c r="COJ6" s="1"/>
      <c r="COK6" s="1"/>
      <c r="COL6" s="1"/>
      <c r="COM6" s="1"/>
      <c r="CON6" s="1"/>
      <c r="COO6" s="1"/>
      <c r="COP6" s="1"/>
      <c r="COQ6" s="1"/>
      <c r="COR6" s="1"/>
      <c r="COS6" s="1"/>
      <c r="COT6" s="1"/>
      <c r="COU6" s="1"/>
      <c r="COV6" s="1"/>
      <c r="COW6" s="1"/>
      <c r="COX6" s="1"/>
      <c r="COY6" s="1"/>
      <c r="COZ6" s="1"/>
      <c r="CPA6" s="1"/>
      <c r="CPB6" s="1"/>
      <c r="CPC6" s="1"/>
      <c r="CPD6" s="1"/>
      <c r="CPE6" s="1"/>
      <c r="CPF6" s="1"/>
      <c r="CPG6" s="1"/>
      <c r="CPH6" s="1"/>
      <c r="CPI6" s="1"/>
      <c r="CPJ6" s="1"/>
      <c r="CPK6" s="1"/>
      <c r="CPL6" s="1"/>
      <c r="CPM6" s="1"/>
      <c r="CPN6" s="1"/>
      <c r="CPO6" s="1"/>
      <c r="CPP6" s="1"/>
      <c r="CPQ6" s="1"/>
      <c r="CPR6" s="1"/>
      <c r="CPS6" s="1"/>
      <c r="CPT6" s="1"/>
      <c r="CPU6" s="1"/>
      <c r="CPV6" s="1"/>
      <c r="CPW6" s="1"/>
      <c r="CPX6" s="1"/>
      <c r="CPY6" s="1"/>
      <c r="CPZ6" s="1"/>
      <c r="CQA6" s="1"/>
      <c r="CQB6" s="1"/>
      <c r="CQC6" s="1"/>
      <c r="CQD6" s="1"/>
      <c r="CQE6" s="1"/>
      <c r="CQF6" s="1"/>
      <c r="CQG6" s="1"/>
      <c r="CQH6" s="1"/>
      <c r="CQI6" s="1"/>
      <c r="CQJ6" s="1"/>
      <c r="CQK6" s="1"/>
      <c r="CQL6" s="1"/>
      <c r="CQM6" s="1"/>
      <c r="CQN6" s="1"/>
      <c r="CQO6" s="1"/>
      <c r="CQP6" s="1"/>
      <c r="CQQ6" s="1"/>
      <c r="CQR6" s="1"/>
      <c r="CQS6" s="1"/>
      <c r="CQT6" s="1"/>
      <c r="CQU6" s="1"/>
      <c r="CQV6" s="1"/>
      <c r="CQW6" s="1"/>
      <c r="CQX6" s="1"/>
      <c r="CQY6" s="1"/>
      <c r="CQZ6" s="1"/>
      <c r="CRA6" s="1"/>
      <c r="CRB6" s="1"/>
      <c r="CRC6" s="1"/>
      <c r="CRD6" s="1"/>
      <c r="CRE6" s="1"/>
      <c r="CRF6" s="1"/>
      <c r="CRG6" s="1"/>
      <c r="CRH6" s="1"/>
      <c r="CRI6" s="1"/>
      <c r="CRJ6" s="1"/>
      <c r="CRK6" s="1"/>
      <c r="CRL6" s="1"/>
      <c r="CRM6" s="1"/>
      <c r="CRN6" s="1"/>
      <c r="CRO6" s="1"/>
      <c r="CRP6" s="1"/>
      <c r="CRQ6" s="1"/>
      <c r="CRR6" s="1"/>
      <c r="CRS6" s="1"/>
      <c r="CRT6" s="1"/>
      <c r="CRU6" s="1"/>
      <c r="CRV6" s="1"/>
      <c r="CRW6" s="1"/>
      <c r="CRX6" s="1"/>
      <c r="CRY6" s="1"/>
      <c r="CRZ6" s="1"/>
      <c r="CSA6" s="1"/>
      <c r="CSB6" s="1"/>
      <c r="CSC6" s="1"/>
      <c r="CSD6" s="1"/>
      <c r="CSE6" s="1"/>
      <c r="CSF6" s="1"/>
      <c r="CSG6" s="1"/>
      <c r="CSH6" s="1"/>
      <c r="CSI6" s="1"/>
      <c r="CSJ6" s="1"/>
      <c r="CSK6" s="1"/>
      <c r="CSL6" s="1"/>
      <c r="CSM6" s="1"/>
      <c r="CSN6" s="1"/>
      <c r="CSO6" s="1"/>
      <c r="CSP6" s="1"/>
      <c r="CSQ6" s="1"/>
      <c r="CSR6" s="1"/>
      <c r="CSS6" s="1"/>
      <c r="CST6" s="1"/>
      <c r="CSU6" s="1"/>
      <c r="CSV6" s="1"/>
      <c r="CSW6" s="1"/>
      <c r="CSX6" s="1"/>
      <c r="CSY6" s="1"/>
      <c r="CSZ6" s="1"/>
      <c r="CTA6" s="1"/>
      <c r="CTB6" s="1"/>
      <c r="CTC6" s="1"/>
      <c r="CTD6" s="1"/>
      <c r="CTE6" s="1"/>
      <c r="CTF6" s="1"/>
      <c r="CTG6" s="1"/>
      <c r="CTH6" s="1"/>
      <c r="CTI6" s="1"/>
      <c r="CTJ6" s="1"/>
      <c r="CTK6" s="1"/>
      <c r="CTL6" s="1"/>
      <c r="CTM6" s="1"/>
      <c r="CTN6" s="1"/>
      <c r="CTO6" s="1"/>
      <c r="CTP6" s="1"/>
      <c r="CTQ6" s="1"/>
      <c r="CTR6" s="1"/>
      <c r="CTS6" s="1"/>
      <c r="CTT6" s="1"/>
      <c r="CTU6" s="1"/>
      <c r="CTV6" s="1"/>
      <c r="CTW6" s="1"/>
      <c r="CTX6" s="1"/>
      <c r="CTY6" s="1"/>
      <c r="CTZ6" s="1"/>
      <c r="CUA6" s="1"/>
      <c r="CUB6" s="1"/>
      <c r="CUC6" s="1"/>
      <c r="CUD6" s="1"/>
      <c r="CUE6" s="1"/>
      <c r="CUF6" s="1"/>
      <c r="CUG6" s="1"/>
      <c r="CUH6" s="1"/>
      <c r="CUI6" s="1"/>
      <c r="CUJ6" s="1"/>
      <c r="CUK6" s="1"/>
      <c r="CUL6" s="1"/>
      <c r="CUM6" s="1"/>
      <c r="CUN6" s="1"/>
      <c r="CUO6" s="1"/>
      <c r="CUP6" s="1"/>
      <c r="CUQ6" s="1"/>
      <c r="CUR6" s="1"/>
      <c r="CUS6" s="1"/>
      <c r="CUT6" s="1"/>
      <c r="CUU6" s="1"/>
      <c r="CUV6" s="1"/>
      <c r="CUW6" s="1"/>
      <c r="CUX6" s="1"/>
      <c r="CUY6" s="1"/>
      <c r="CUZ6" s="1"/>
      <c r="CVA6" s="1"/>
      <c r="CVB6" s="1"/>
      <c r="CVC6" s="1"/>
      <c r="CVD6" s="1"/>
      <c r="CVE6" s="1"/>
      <c r="CVF6" s="1"/>
      <c r="CVG6" s="1"/>
      <c r="CVH6" s="1"/>
      <c r="CVI6" s="1"/>
      <c r="CVJ6" s="1"/>
      <c r="CVK6" s="1"/>
      <c r="CVL6" s="1"/>
      <c r="CVM6" s="1"/>
      <c r="CVN6" s="1"/>
      <c r="CVO6" s="1"/>
      <c r="CVP6" s="1"/>
      <c r="CVQ6" s="1"/>
      <c r="CVR6" s="1"/>
      <c r="CVS6" s="1"/>
      <c r="CVT6" s="1"/>
      <c r="CVU6" s="1"/>
      <c r="CVV6" s="1"/>
      <c r="CVW6" s="1"/>
      <c r="CVX6" s="1"/>
      <c r="CVY6" s="1"/>
      <c r="CVZ6" s="1"/>
      <c r="CWA6" s="1"/>
      <c r="CWB6" s="1"/>
      <c r="CWC6" s="1"/>
      <c r="CWD6" s="1"/>
      <c r="CWE6" s="1"/>
      <c r="CWF6" s="1"/>
      <c r="CWG6" s="1"/>
      <c r="CWH6" s="1"/>
      <c r="CWI6" s="1"/>
      <c r="CWJ6" s="1"/>
      <c r="CWK6" s="1"/>
      <c r="CWL6" s="1"/>
      <c r="CWM6" s="1"/>
      <c r="CWN6" s="1"/>
      <c r="CWO6" s="1"/>
      <c r="CWP6" s="1"/>
      <c r="CWQ6" s="1"/>
      <c r="CWR6" s="1"/>
      <c r="CWS6" s="1"/>
      <c r="CWT6" s="1"/>
      <c r="CWU6" s="1"/>
      <c r="CWV6" s="1"/>
      <c r="CWW6" s="1"/>
      <c r="CWX6" s="1"/>
      <c r="CWY6" s="1"/>
      <c r="CWZ6" s="1"/>
      <c r="CXA6" s="1"/>
      <c r="CXB6" s="1"/>
      <c r="CXC6" s="1"/>
      <c r="CXD6" s="1"/>
      <c r="CXE6" s="1"/>
      <c r="CXF6" s="1"/>
      <c r="CXG6" s="1"/>
      <c r="CXH6" s="1"/>
      <c r="CXI6" s="1"/>
      <c r="CXJ6" s="1"/>
      <c r="CXK6" s="1"/>
      <c r="CXL6" s="1"/>
      <c r="CXM6" s="1"/>
      <c r="CXN6" s="1"/>
      <c r="CXO6" s="1"/>
      <c r="CXP6" s="1"/>
      <c r="CXQ6" s="1"/>
      <c r="CXR6" s="1"/>
      <c r="CXS6" s="1"/>
      <c r="CXT6" s="1"/>
      <c r="CXU6" s="1"/>
      <c r="CXV6" s="1"/>
      <c r="CXW6" s="1"/>
      <c r="CXX6" s="1"/>
      <c r="CXY6" s="1"/>
      <c r="CXZ6" s="1"/>
      <c r="CYA6" s="1"/>
      <c r="CYB6" s="1"/>
      <c r="CYC6" s="1"/>
      <c r="CYD6" s="1"/>
      <c r="CYE6" s="1"/>
      <c r="CYF6" s="1"/>
      <c r="CYG6" s="1"/>
      <c r="CYH6" s="1"/>
      <c r="CYI6" s="1"/>
      <c r="CYJ6" s="1"/>
      <c r="CYK6" s="1"/>
      <c r="CYL6" s="1"/>
      <c r="CYM6" s="1"/>
      <c r="CYN6" s="1"/>
      <c r="CYO6" s="1"/>
      <c r="CYP6" s="1"/>
      <c r="CYQ6" s="1"/>
      <c r="CYR6" s="1"/>
      <c r="CYS6" s="1"/>
      <c r="CYT6" s="1"/>
      <c r="CYU6" s="1"/>
      <c r="CYV6" s="1"/>
      <c r="CYW6" s="1"/>
      <c r="CYX6" s="1"/>
      <c r="CYY6" s="1"/>
      <c r="CYZ6" s="1"/>
      <c r="CZA6" s="1"/>
      <c r="CZB6" s="1"/>
      <c r="CZC6" s="1"/>
      <c r="CZD6" s="1"/>
      <c r="CZE6" s="1"/>
      <c r="CZF6" s="1"/>
      <c r="CZG6" s="1"/>
      <c r="CZH6" s="1"/>
      <c r="CZI6" s="1"/>
      <c r="CZJ6" s="1"/>
      <c r="CZK6" s="1"/>
      <c r="CZL6" s="1"/>
      <c r="CZM6" s="1"/>
      <c r="CZN6" s="1"/>
      <c r="CZO6" s="1"/>
      <c r="CZP6" s="1"/>
      <c r="CZQ6" s="1"/>
      <c r="CZR6" s="1"/>
      <c r="CZS6" s="1"/>
      <c r="CZT6" s="1"/>
      <c r="CZU6" s="1"/>
      <c r="CZV6" s="1"/>
      <c r="CZW6" s="1"/>
      <c r="CZX6" s="1"/>
      <c r="CZY6" s="1"/>
      <c r="CZZ6" s="1"/>
      <c r="DAA6" s="1"/>
      <c r="DAB6" s="1"/>
      <c r="DAC6" s="1"/>
      <c r="DAD6" s="1"/>
      <c r="DAE6" s="1"/>
      <c r="DAF6" s="1"/>
      <c r="DAG6" s="1"/>
      <c r="DAH6" s="1"/>
      <c r="DAI6" s="1"/>
      <c r="DAJ6" s="1"/>
      <c r="DAK6" s="1"/>
      <c r="DAL6" s="1"/>
      <c r="DAM6" s="1"/>
      <c r="DAN6" s="1"/>
      <c r="DAO6" s="1"/>
      <c r="DAP6" s="1"/>
      <c r="DAQ6" s="1"/>
      <c r="DAR6" s="1"/>
      <c r="DAS6" s="1"/>
      <c r="DAT6" s="1"/>
      <c r="DAU6" s="1"/>
      <c r="DAV6" s="1"/>
      <c r="DAW6" s="1"/>
      <c r="DAX6" s="1"/>
      <c r="DAY6" s="1"/>
      <c r="DAZ6" s="1"/>
      <c r="DBA6" s="1"/>
      <c r="DBB6" s="1"/>
      <c r="DBC6" s="1"/>
      <c r="DBD6" s="1"/>
      <c r="DBE6" s="1"/>
      <c r="DBF6" s="1"/>
      <c r="DBG6" s="1"/>
      <c r="DBH6" s="1"/>
      <c r="DBI6" s="1"/>
      <c r="DBJ6" s="1"/>
      <c r="DBK6" s="1"/>
      <c r="DBL6" s="1"/>
      <c r="DBM6" s="1"/>
      <c r="DBN6" s="1"/>
      <c r="DBO6" s="1"/>
      <c r="DBP6" s="1"/>
      <c r="DBQ6" s="1"/>
      <c r="DBR6" s="1"/>
      <c r="DBS6" s="1"/>
      <c r="DBT6" s="1"/>
      <c r="DBU6" s="1"/>
      <c r="DBV6" s="1"/>
      <c r="DBW6" s="1"/>
      <c r="DBX6" s="1"/>
      <c r="DBY6" s="1"/>
      <c r="DBZ6" s="1"/>
      <c r="DCA6" s="1"/>
      <c r="DCB6" s="1"/>
      <c r="DCC6" s="1"/>
      <c r="DCD6" s="1"/>
      <c r="DCE6" s="1"/>
      <c r="DCF6" s="1"/>
      <c r="DCG6" s="1"/>
      <c r="DCH6" s="1"/>
      <c r="DCI6" s="1"/>
      <c r="DCJ6" s="1"/>
      <c r="DCK6" s="1"/>
      <c r="DCL6" s="1"/>
      <c r="DCM6" s="1"/>
      <c r="DCN6" s="1"/>
      <c r="DCO6" s="1"/>
      <c r="DCP6" s="1"/>
      <c r="DCQ6" s="1"/>
      <c r="DCR6" s="1"/>
      <c r="DCS6" s="1"/>
      <c r="DCT6" s="1"/>
      <c r="DCU6" s="1"/>
      <c r="DCV6" s="1"/>
      <c r="DCW6" s="1"/>
      <c r="DCX6" s="1"/>
      <c r="DCY6" s="1"/>
      <c r="DCZ6" s="1"/>
      <c r="DDA6" s="1"/>
      <c r="DDB6" s="1"/>
      <c r="DDC6" s="1"/>
      <c r="DDD6" s="1"/>
      <c r="DDE6" s="1"/>
      <c r="DDF6" s="1"/>
      <c r="DDG6" s="1"/>
      <c r="DDH6" s="1"/>
      <c r="DDI6" s="1"/>
      <c r="DDJ6" s="1"/>
      <c r="DDK6" s="1"/>
      <c r="DDL6" s="1"/>
      <c r="DDM6" s="1"/>
      <c r="DDN6" s="1"/>
      <c r="DDO6" s="1"/>
      <c r="DDP6" s="1"/>
      <c r="DDQ6" s="1"/>
      <c r="DDR6" s="1"/>
      <c r="DDS6" s="1"/>
      <c r="DDT6" s="1"/>
      <c r="DDU6" s="1"/>
      <c r="DDV6" s="1"/>
      <c r="DDW6" s="1"/>
      <c r="DDX6" s="1"/>
      <c r="DDY6" s="1"/>
      <c r="DDZ6" s="1"/>
      <c r="DEA6" s="1"/>
      <c r="DEB6" s="1"/>
      <c r="DEC6" s="1"/>
      <c r="DED6" s="1"/>
      <c r="DEE6" s="1"/>
      <c r="DEF6" s="1"/>
      <c r="DEG6" s="1"/>
      <c r="DEH6" s="1"/>
      <c r="DEI6" s="1"/>
      <c r="DEJ6" s="1"/>
      <c r="DEK6" s="1"/>
      <c r="DEL6" s="1"/>
      <c r="DEM6" s="1"/>
      <c r="DEN6" s="1"/>
      <c r="DEO6" s="1"/>
      <c r="DEP6" s="1"/>
      <c r="DEQ6" s="1"/>
      <c r="DER6" s="1"/>
      <c r="DES6" s="1"/>
      <c r="DET6" s="1"/>
      <c r="DEU6" s="1"/>
      <c r="DEV6" s="1"/>
      <c r="DEW6" s="1"/>
      <c r="DEX6" s="1"/>
      <c r="DEY6" s="1"/>
      <c r="DEZ6" s="1"/>
      <c r="DFA6" s="1"/>
      <c r="DFB6" s="1"/>
      <c r="DFC6" s="1"/>
      <c r="DFD6" s="1"/>
      <c r="DFE6" s="1"/>
      <c r="DFF6" s="1"/>
      <c r="DFG6" s="1"/>
      <c r="DFH6" s="1"/>
      <c r="DFI6" s="1"/>
      <c r="DFJ6" s="1"/>
      <c r="DFK6" s="1"/>
      <c r="DFL6" s="1"/>
      <c r="DFM6" s="1"/>
      <c r="DFN6" s="1"/>
      <c r="DFO6" s="1"/>
      <c r="DFP6" s="1"/>
      <c r="DFQ6" s="1"/>
      <c r="DFR6" s="1"/>
      <c r="DFS6" s="1"/>
      <c r="DFT6" s="1"/>
      <c r="DFU6" s="1"/>
      <c r="DFV6" s="1"/>
      <c r="DFW6" s="1"/>
      <c r="DFX6" s="1"/>
      <c r="DFY6" s="1"/>
      <c r="DFZ6" s="1"/>
      <c r="DGA6" s="1"/>
      <c r="DGB6" s="1"/>
      <c r="DGC6" s="1"/>
      <c r="DGD6" s="1"/>
      <c r="DGE6" s="1"/>
      <c r="DGF6" s="1"/>
      <c r="DGG6" s="1"/>
      <c r="DGH6" s="1"/>
      <c r="DGI6" s="1"/>
      <c r="DGJ6" s="1"/>
      <c r="DGK6" s="1"/>
      <c r="DGL6" s="1"/>
      <c r="DGM6" s="1"/>
      <c r="DGN6" s="1"/>
      <c r="DGO6" s="1"/>
      <c r="DGP6" s="1"/>
      <c r="DGQ6" s="1"/>
      <c r="DGR6" s="1"/>
      <c r="DGS6" s="1"/>
      <c r="DGT6" s="1"/>
      <c r="DGU6" s="1"/>
      <c r="DGV6" s="1"/>
      <c r="DGW6" s="1"/>
      <c r="DGX6" s="1"/>
      <c r="DGY6" s="1"/>
      <c r="DGZ6" s="1"/>
      <c r="DHA6" s="1"/>
      <c r="DHB6" s="1"/>
      <c r="DHC6" s="1"/>
      <c r="DHD6" s="1"/>
      <c r="DHE6" s="1"/>
      <c r="DHF6" s="1"/>
      <c r="DHG6" s="1"/>
      <c r="DHH6" s="1"/>
      <c r="DHI6" s="1"/>
      <c r="DHJ6" s="1"/>
      <c r="DHK6" s="1"/>
      <c r="DHL6" s="1"/>
      <c r="DHM6" s="1"/>
      <c r="DHN6" s="1"/>
      <c r="DHO6" s="1"/>
      <c r="DHP6" s="1"/>
      <c r="DHQ6" s="1"/>
      <c r="DHR6" s="1"/>
      <c r="DHS6" s="1"/>
      <c r="DHT6" s="1"/>
      <c r="DHU6" s="1"/>
      <c r="DHV6" s="1"/>
      <c r="DHW6" s="1"/>
      <c r="DHX6" s="1"/>
      <c r="DHY6" s="1"/>
      <c r="DHZ6" s="1"/>
      <c r="DIA6" s="1"/>
      <c r="DIB6" s="1"/>
      <c r="DIC6" s="1"/>
      <c r="DID6" s="1"/>
      <c r="DIE6" s="1"/>
      <c r="DIF6" s="1"/>
      <c r="DIG6" s="1"/>
      <c r="DIH6" s="1"/>
      <c r="DII6" s="1"/>
      <c r="DIJ6" s="1"/>
      <c r="DIK6" s="1"/>
      <c r="DIL6" s="1"/>
      <c r="DIM6" s="1"/>
      <c r="DIN6" s="1"/>
      <c r="DIO6" s="1"/>
      <c r="DIP6" s="1"/>
      <c r="DIQ6" s="1"/>
      <c r="DIR6" s="1"/>
      <c r="DIS6" s="1"/>
      <c r="DIT6" s="1"/>
      <c r="DIU6" s="1"/>
      <c r="DIV6" s="1"/>
      <c r="DIW6" s="1"/>
      <c r="DIX6" s="1"/>
      <c r="DIY6" s="1"/>
      <c r="DIZ6" s="1"/>
      <c r="DJA6" s="1"/>
      <c r="DJB6" s="1"/>
      <c r="DJC6" s="1"/>
      <c r="DJD6" s="1"/>
      <c r="DJE6" s="1"/>
      <c r="DJF6" s="1"/>
      <c r="DJG6" s="1"/>
      <c r="DJH6" s="1"/>
      <c r="DJI6" s="1"/>
      <c r="DJJ6" s="1"/>
      <c r="DJK6" s="1"/>
      <c r="DJL6" s="1"/>
      <c r="DJM6" s="1"/>
      <c r="DJN6" s="1"/>
      <c r="DJO6" s="1"/>
      <c r="DJP6" s="1"/>
      <c r="DJQ6" s="1"/>
      <c r="DJR6" s="1"/>
      <c r="DJS6" s="1"/>
      <c r="DJT6" s="1"/>
      <c r="DJU6" s="1"/>
      <c r="DJV6" s="1"/>
      <c r="DJW6" s="1"/>
      <c r="DJX6" s="1"/>
      <c r="DJY6" s="1"/>
      <c r="DJZ6" s="1"/>
      <c r="DKA6" s="1"/>
      <c r="DKB6" s="1"/>
      <c r="DKC6" s="1"/>
      <c r="DKD6" s="1"/>
      <c r="DKE6" s="1"/>
      <c r="DKF6" s="1"/>
      <c r="DKG6" s="1"/>
      <c r="DKH6" s="1"/>
      <c r="DKI6" s="1"/>
      <c r="DKJ6" s="1"/>
      <c r="DKK6" s="1"/>
      <c r="DKL6" s="1"/>
      <c r="DKM6" s="1"/>
      <c r="DKN6" s="1"/>
      <c r="DKO6" s="1"/>
      <c r="DKP6" s="1"/>
      <c r="DKQ6" s="1"/>
      <c r="DKR6" s="1"/>
      <c r="DKS6" s="1"/>
      <c r="DKT6" s="1"/>
      <c r="DKU6" s="1"/>
      <c r="DKV6" s="1"/>
      <c r="DKW6" s="1"/>
      <c r="DKX6" s="1"/>
      <c r="DKY6" s="1"/>
      <c r="DKZ6" s="1"/>
      <c r="DLA6" s="1"/>
      <c r="DLB6" s="1"/>
      <c r="DLC6" s="1"/>
      <c r="DLD6" s="1"/>
      <c r="DLE6" s="1"/>
      <c r="DLF6" s="1"/>
      <c r="DLG6" s="1"/>
      <c r="DLH6" s="1"/>
      <c r="DLI6" s="1"/>
      <c r="DLJ6" s="1"/>
      <c r="DLK6" s="1"/>
      <c r="DLL6" s="1"/>
      <c r="DLM6" s="1"/>
      <c r="DLN6" s="1"/>
      <c r="DLO6" s="1"/>
      <c r="DLP6" s="1"/>
      <c r="DLQ6" s="1"/>
      <c r="DLR6" s="1"/>
      <c r="DLS6" s="1"/>
      <c r="DLT6" s="1"/>
      <c r="DLU6" s="1"/>
      <c r="DLV6" s="1"/>
      <c r="DLW6" s="1"/>
      <c r="DLX6" s="1"/>
      <c r="DLY6" s="1"/>
      <c r="DLZ6" s="1"/>
      <c r="DMA6" s="1"/>
      <c r="DMB6" s="1"/>
      <c r="DMC6" s="1"/>
      <c r="DMD6" s="1"/>
      <c r="DME6" s="1"/>
      <c r="DMF6" s="1"/>
      <c r="DMG6" s="1"/>
      <c r="DMH6" s="1"/>
      <c r="DMI6" s="1"/>
      <c r="DMJ6" s="1"/>
      <c r="DMK6" s="1"/>
      <c r="DML6" s="1"/>
      <c r="DMM6" s="1"/>
      <c r="DMN6" s="1"/>
      <c r="DMO6" s="1"/>
      <c r="DMP6" s="1"/>
      <c r="DMQ6" s="1"/>
      <c r="DMR6" s="1"/>
      <c r="DMS6" s="1"/>
      <c r="DMT6" s="1"/>
      <c r="DMU6" s="1"/>
      <c r="DMV6" s="1"/>
      <c r="DMW6" s="1"/>
      <c r="DMX6" s="1"/>
      <c r="DMY6" s="1"/>
      <c r="DMZ6" s="1"/>
      <c r="DNA6" s="1"/>
      <c r="DNB6" s="1"/>
      <c r="DNC6" s="1"/>
      <c r="DND6" s="1"/>
      <c r="DNE6" s="1"/>
      <c r="DNF6" s="1"/>
      <c r="DNG6" s="1"/>
      <c r="DNH6" s="1"/>
      <c r="DNI6" s="1"/>
      <c r="DNJ6" s="1"/>
      <c r="DNK6" s="1"/>
      <c r="DNL6" s="1"/>
      <c r="DNM6" s="1"/>
      <c r="DNN6" s="1"/>
      <c r="DNO6" s="1"/>
      <c r="DNP6" s="1"/>
      <c r="DNQ6" s="1"/>
      <c r="DNR6" s="1"/>
      <c r="DNS6" s="1"/>
      <c r="DNT6" s="1"/>
      <c r="DNU6" s="1"/>
      <c r="DNV6" s="1"/>
      <c r="DNW6" s="1"/>
      <c r="DNX6" s="1"/>
      <c r="DNY6" s="1"/>
      <c r="DNZ6" s="1"/>
      <c r="DOA6" s="1"/>
      <c r="DOB6" s="1"/>
      <c r="DOC6" s="1"/>
      <c r="DOD6" s="1"/>
      <c r="DOE6" s="1"/>
      <c r="DOF6" s="1"/>
      <c r="DOG6" s="1"/>
      <c r="DOH6" s="1"/>
      <c r="DOI6" s="1"/>
      <c r="DOJ6" s="1"/>
      <c r="DOK6" s="1"/>
      <c r="DOL6" s="1"/>
      <c r="DOM6" s="1"/>
      <c r="DON6" s="1"/>
      <c r="DOO6" s="1"/>
      <c r="DOP6" s="1"/>
      <c r="DOQ6" s="1"/>
      <c r="DOR6" s="1"/>
      <c r="DOS6" s="1"/>
      <c r="DOT6" s="1"/>
      <c r="DOU6" s="1"/>
      <c r="DOV6" s="1"/>
      <c r="DOW6" s="1"/>
      <c r="DOX6" s="1"/>
      <c r="DOY6" s="1"/>
      <c r="DOZ6" s="1"/>
      <c r="DPA6" s="1"/>
      <c r="DPB6" s="1"/>
      <c r="DPC6" s="1"/>
      <c r="DPD6" s="1"/>
      <c r="DPE6" s="1"/>
      <c r="DPF6" s="1"/>
      <c r="DPG6" s="1"/>
      <c r="DPH6" s="1"/>
      <c r="DPI6" s="1"/>
      <c r="DPJ6" s="1"/>
      <c r="DPK6" s="1"/>
      <c r="DPL6" s="1"/>
      <c r="DPM6" s="1"/>
      <c r="DPN6" s="1"/>
      <c r="DPO6" s="1"/>
      <c r="DPP6" s="1"/>
      <c r="DPQ6" s="1"/>
      <c r="DPR6" s="1"/>
      <c r="DPS6" s="1"/>
      <c r="DPT6" s="1"/>
      <c r="DPU6" s="1"/>
      <c r="DPV6" s="1"/>
      <c r="DPW6" s="1"/>
      <c r="DPX6" s="1"/>
      <c r="DPY6" s="1"/>
      <c r="DPZ6" s="1"/>
      <c r="DQA6" s="1"/>
      <c r="DQB6" s="1"/>
      <c r="DQC6" s="1"/>
      <c r="DQD6" s="1"/>
      <c r="DQE6" s="1"/>
      <c r="DQF6" s="1"/>
      <c r="DQG6" s="1"/>
      <c r="DQH6" s="1"/>
      <c r="DQI6" s="1"/>
      <c r="DQJ6" s="1"/>
      <c r="DQK6" s="1"/>
      <c r="DQL6" s="1"/>
      <c r="DQM6" s="1"/>
      <c r="DQN6" s="1"/>
      <c r="DQO6" s="1"/>
      <c r="DQP6" s="1"/>
      <c r="DQQ6" s="1"/>
      <c r="DQR6" s="1"/>
      <c r="DQS6" s="1"/>
      <c r="DQT6" s="1"/>
      <c r="DQU6" s="1"/>
      <c r="DQV6" s="1"/>
      <c r="DQW6" s="1"/>
      <c r="DQX6" s="1"/>
      <c r="DQY6" s="1"/>
      <c r="DQZ6" s="1"/>
      <c r="DRA6" s="1"/>
      <c r="DRB6" s="1"/>
      <c r="DRC6" s="1"/>
      <c r="DRD6" s="1"/>
      <c r="DRE6" s="1"/>
      <c r="DRF6" s="1"/>
      <c r="DRG6" s="1"/>
      <c r="DRH6" s="1"/>
      <c r="DRI6" s="1"/>
      <c r="DRJ6" s="1"/>
      <c r="DRK6" s="1"/>
      <c r="DRL6" s="1"/>
      <c r="DRM6" s="1"/>
      <c r="DRN6" s="1"/>
      <c r="DRO6" s="1"/>
      <c r="DRP6" s="1"/>
      <c r="DRQ6" s="1"/>
      <c r="DRR6" s="1"/>
      <c r="DRS6" s="1"/>
      <c r="DRT6" s="1"/>
      <c r="DRU6" s="1"/>
      <c r="DRV6" s="1"/>
      <c r="DRW6" s="1"/>
      <c r="DRX6" s="1"/>
      <c r="DRY6" s="1"/>
      <c r="DRZ6" s="1"/>
      <c r="DSA6" s="1"/>
      <c r="DSB6" s="1"/>
      <c r="DSC6" s="1"/>
      <c r="DSD6" s="1"/>
      <c r="DSE6" s="1"/>
      <c r="DSF6" s="1"/>
      <c r="DSG6" s="1"/>
      <c r="DSH6" s="1"/>
      <c r="DSI6" s="1"/>
      <c r="DSJ6" s="1"/>
      <c r="DSK6" s="1"/>
      <c r="DSL6" s="1"/>
      <c r="DSM6" s="1"/>
      <c r="DSN6" s="1"/>
      <c r="DSO6" s="1"/>
      <c r="DSP6" s="1"/>
      <c r="DSQ6" s="1"/>
      <c r="DSR6" s="1"/>
      <c r="DSS6" s="1"/>
      <c r="DST6" s="1"/>
      <c r="DSU6" s="1"/>
      <c r="DSV6" s="1"/>
      <c r="DSW6" s="1"/>
      <c r="DSX6" s="1"/>
      <c r="DSY6" s="1"/>
      <c r="DSZ6" s="1"/>
      <c r="DTA6" s="1"/>
      <c r="DTB6" s="1"/>
      <c r="DTC6" s="1"/>
      <c r="DTD6" s="1"/>
      <c r="DTE6" s="1"/>
      <c r="DTF6" s="1"/>
      <c r="DTG6" s="1"/>
      <c r="DTH6" s="1"/>
      <c r="DTI6" s="1"/>
      <c r="DTJ6" s="1"/>
      <c r="DTK6" s="1"/>
      <c r="DTL6" s="1"/>
      <c r="DTM6" s="1"/>
      <c r="DTN6" s="1"/>
      <c r="DTO6" s="1"/>
      <c r="DTP6" s="1"/>
      <c r="DTQ6" s="1"/>
      <c r="DTR6" s="1"/>
      <c r="DTS6" s="1"/>
      <c r="DTT6" s="1"/>
      <c r="DTU6" s="1"/>
      <c r="DTV6" s="1"/>
      <c r="DTW6" s="1"/>
      <c r="DTX6" s="1"/>
      <c r="DTY6" s="1"/>
      <c r="DTZ6" s="1"/>
      <c r="DUA6" s="1"/>
      <c r="DUB6" s="1"/>
      <c r="DUC6" s="1"/>
      <c r="DUD6" s="1"/>
      <c r="DUE6" s="1"/>
      <c r="DUF6" s="1"/>
      <c r="DUG6" s="1"/>
      <c r="DUH6" s="1"/>
      <c r="DUI6" s="1"/>
      <c r="DUJ6" s="1"/>
      <c r="DUK6" s="1"/>
      <c r="DUL6" s="1"/>
      <c r="DUM6" s="1"/>
      <c r="DUN6" s="1"/>
      <c r="DUO6" s="1"/>
      <c r="DUP6" s="1"/>
      <c r="DUQ6" s="1"/>
      <c r="DUR6" s="1"/>
      <c r="DUS6" s="1"/>
      <c r="DUT6" s="1"/>
      <c r="DUU6" s="1"/>
      <c r="DUV6" s="1"/>
      <c r="DUW6" s="1"/>
      <c r="DUX6" s="1"/>
      <c r="DUY6" s="1"/>
      <c r="DUZ6" s="1"/>
      <c r="DVA6" s="1"/>
      <c r="DVB6" s="1"/>
      <c r="DVC6" s="1"/>
      <c r="DVD6" s="1"/>
      <c r="DVE6" s="1"/>
      <c r="DVF6" s="1"/>
      <c r="DVG6" s="1"/>
      <c r="DVH6" s="1"/>
      <c r="DVI6" s="1"/>
      <c r="DVJ6" s="1"/>
      <c r="DVK6" s="1"/>
      <c r="DVL6" s="1"/>
      <c r="DVM6" s="1"/>
      <c r="DVN6" s="1"/>
      <c r="DVO6" s="1"/>
      <c r="DVP6" s="1"/>
      <c r="DVQ6" s="1"/>
      <c r="DVR6" s="1"/>
      <c r="DVS6" s="1"/>
      <c r="DVT6" s="1"/>
      <c r="DVU6" s="1"/>
      <c r="DVV6" s="1"/>
      <c r="DVW6" s="1"/>
      <c r="DVX6" s="1"/>
      <c r="DVY6" s="1"/>
      <c r="DVZ6" s="1"/>
      <c r="DWA6" s="1"/>
      <c r="DWB6" s="1"/>
      <c r="DWC6" s="1"/>
      <c r="DWD6" s="1"/>
      <c r="DWE6" s="1"/>
      <c r="DWF6" s="1"/>
      <c r="DWG6" s="1"/>
      <c r="DWH6" s="1"/>
      <c r="DWI6" s="1"/>
      <c r="DWJ6" s="1"/>
      <c r="DWK6" s="1"/>
      <c r="DWL6" s="1"/>
      <c r="DWM6" s="1"/>
      <c r="DWN6" s="1"/>
      <c r="DWO6" s="1"/>
      <c r="DWP6" s="1"/>
      <c r="DWQ6" s="1"/>
      <c r="DWR6" s="1"/>
      <c r="DWS6" s="1"/>
      <c r="DWT6" s="1"/>
      <c r="DWU6" s="1"/>
      <c r="DWV6" s="1"/>
      <c r="DWW6" s="1"/>
      <c r="DWX6" s="1"/>
      <c r="DWY6" s="1"/>
      <c r="DWZ6" s="1"/>
      <c r="DXA6" s="1"/>
      <c r="DXB6" s="1"/>
      <c r="DXC6" s="1"/>
      <c r="DXD6" s="1"/>
      <c r="DXE6" s="1"/>
      <c r="DXF6" s="1"/>
      <c r="DXG6" s="1"/>
      <c r="DXH6" s="1"/>
      <c r="DXI6" s="1"/>
      <c r="DXJ6" s="1"/>
      <c r="DXK6" s="1"/>
      <c r="DXL6" s="1"/>
      <c r="DXM6" s="1"/>
      <c r="DXN6" s="1"/>
      <c r="DXO6" s="1"/>
      <c r="DXP6" s="1"/>
      <c r="DXQ6" s="1"/>
      <c r="DXR6" s="1"/>
      <c r="DXS6" s="1"/>
      <c r="DXT6" s="1"/>
      <c r="DXU6" s="1"/>
      <c r="DXV6" s="1"/>
      <c r="DXW6" s="1"/>
      <c r="DXX6" s="1"/>
      <c r="DXY6" s="1"/>
      <c r="DXZ6" s="1"/>
      <c r="DYA6" s="1"/>
      <c r="DYB6" s="1"/>
      <c r="DYC6" s="1"/>
      <c r="DYD6" s="1"/>
      <c r="DYE6" s="1"/>
      <c r="DYF6" s="1"/>
      <c r="DYG6" s="1"/>
      <c r="DYH6" s="1"/>
      <c r="DYI6" s="1"/>
      <c r="DYJ6" s="1"/>
      <c r="DYK6" s="1"/>
      <c r="DYL6" s="1"/>
      <c r="DYM6" s="1"/>
      <c r="DYN6" s="1"/>
      <c r="DYO6" s="1"/>
      <c r="DYP6" s="1"/>
      <c r="DYQ6" s="1"/>
      <c r="DYR6" s="1"/>
      <c r="DYS6" s="1"/>
      <c r="DYT6" s="1"/>
      <c r="DYU6" s="1"/>
      <c r="DYV6" s="1"/>
      <c r="DYW6" s="1"/>
      <c r="DYX6" s="1"/>
      <c r="DYY6" s="1"/>
      <c r="DYZ6" s="1"/>
      <c r="DZA6" s="1"/>
      <c r="DZB6" s="1"/>
      <c r="DZC6" s="1"/>
      <c r="DZD6" s="1"/>
      <c r="DZE6" s="1"/>
      <c r="DZF6" s="1"/>
      <c r="DZG6" s="1"/>
      <c r="DZH6" s="1"/>
      <c r="DZI6" s="1"/>
      <c r="DZJ6" s="1"/>
      <c r="DZK6" s="1"/>
      <c r="DZL6" s="1"/>
      <c r="DZM6" s="1"/>
      <c r="DZN6" s="1"/>
      <c r="DZO6" s="1"/>
      <c r="DZP6" s="1"/>
      <c r="DZQ6" s="1"/>
      <c r="DZR6" s="1"/>
      <c r="DZS6" s="1"/>
      <c r="DZT6" s="1"/>
      <c r="DZU6" s="1"/>
      <c r="DZV6" s="1"/>
      <c r="DZW6" s="1"/>
      <c r="DZX6" s="1"/>
      <c r="DZY6" s="1"/>
      <c r="DZZ6" s="1"/>
      <c r="EAA6" s="1"/>
      <c r="EAB6" s="1"/>
      <c r="EAC6" s="1"/>
      <c r="EAD6" s="1"/>
      <c r="EAE6" s="1"/>
      <c r="EAF6" s="1"/>
      <c r="EAG6" s="1"/>
      <c r="EAH6" s="1"/>
      <c r="EAI6" s="1"/>
      <c r="EAJ6" s="1"/>
      <c r="EAK6" s="1"/>
      <c r="EAL6" s="1"/>
      <c r="EAM6" s="1"/>
      <c r="EAN6" s="1"/>
      <c r="EAO6" s="1"/>
      <c r="EAP6" s="1"/>
      <c r="EAQ6" s="1"/>
      <c r="EAR6" s="1"/>
      <c r="EAS6" s="1"/>
      <c r="EAT6" s="1"/>
      <c r="EAU6" s="1"/>
      <c r="EAV6" s="1"/>
      <c r="EAW6" s="1"/>
      <c r="EAX6" s="1"/>
      <c r="EAY6" s="1"/>
      <c r="EAZ6" s="1"/>
      <c r="EBA6" s="1"/>
      <c r="EBB6" s="1"/>
      <c r="EBC6" s="1"/>
      <c r="EBD6" s="1"/>
      <c r="EBE6" s="1"/>
      <c r="EBF6" s="1"/>
      <c r="EBG6" s="1"/>
      <c r="EBH6" s="1"/>
      <c r="EBI6" s="1"/>
      <c r="EBJ6" s="1"/>
      <c r="EBK6" s="1"/>
      <c r="EBL6" s="1"/>
      <c r="EBM6" s="1"/>
      <c r="EBN6" s="1"/>
      <c r="EBO6" s="1"/>
      <c r="EBP6" s="1"/>
      <c r="EBQ6" s="1"/>
      <c r="EBR6" s="1"/>
      <c r="EBS6" s="1"/>
      <c r="EBT6" s="1"/>
      <c r="EBU6" s="1"/>
      <c r="EBV6" s="1"/>
      <c r="EBW6" s="1"/>
      <c r="EBX6" s="1"/>
      <c r="EBY6" s="1"/>
      <c r="EBZ6" s="1"/>
      <c r="ECA6" s="1"/>
      <c r="ECB6" s="1"/>
      <c r="ECC6" s="1"/>
      <c r="ECD6" s="1"/>
      <c r="ECE6" s="1"/>
      <c r="ECF6" s="1"/>
      <c r="ECG6" s="1"/>
      <c r="ECH6" s="1"/>
      <c r="ECI6" s="1"/>
      <c r="ECJ6" s="1"/>
      <c r="ECK6" s="1"/>
      <c r="ECL6" s="1"/>
      <c r="ECM6" s="1"/>
      <c r="ECN6" s="1"/>
      <c r="ECO6" s="1"/>
      <c r="ECP6" s="1"/>
      <c r="ECQ6" s="1"/>
      <c r="ECR6" s="1"/>
      <c r="ECS6" s="1"/>
      <c r="ECT6" s="1"/>
      <c r="ECU6" s="1"/>
      <c r="ECV6" s="1"/>
      <c r="ECW6" s="1"/>
      <c r="ECX6" s="1"/>
      <c r="ECY6" s="1"/>
      <c r="ECZ6" s="1"/>
      <c r="EDA6" s="1"/>
      <c r="EDB6" s="1"/>
      <c r="EDC6" s="1"/>
      <c r="EDD6" s="1"/>
      <c r="EDE6" s="1"/>
      <c r="EDF6" s="1"/>
      <c r="EDG6" s="1"/>
      <c r="EDH6" s="1"/>
      <c r="EDI6" s="1"/>
      <c r="EDJ6" s="1"/>
      <c r="EDK6" s="1"/>
      <c r="EDL6" s="1"/>
      <c r="EDM6" s="1"/>
      <c r="EDN6" s="1"/>
      <c r="EDO6" s="1"/>
      <c r="EDP6" s="1"/>
      <c r="EDQ6" s="1"/>
      <c r="EDR6" s="1"/>
      <c r="EDS6" s="1"/>
      <c r="EDT6" s="1"/>
      <c r="EDU6" s="1"/>
      <c r="EDV6" s="1"/>
      <c r="EDW6" s="1"/>
      <c r="EDX6" s="1"/>
      <c r="EDY6" s="1"/>
      <c r="EDZ6" s="1"/>
      <c r="EEA6" s="1"/>
      <c r="EEB6" s="1"/>
      <c r="EEC6" s="1"/>
      <c r="EED6" s="1"/>
      <c r="EEE6" s="1"/>
      <c r="EEF6" s="1"/>
      <c r="EEG6" s="1"/>
      <c r="EEH6" s="1"/>
      <c r="EEI6" s="1"/>
      <c r="EEJ6" s="1"/>
      <c r="EEK6" s="1"/>
      <c r="EEL6" s="1"/>
      <c r="EEM6" s="1"/>
      <c r="EEN6" s="1"/>
      <c r="EEO6" s="1"/>
      <c r="EEP6" s="1"/>
      <c r="EEQ6" s="1"/>
      <c r="EER6" s="1"/>
      <c r="EES6" s="1"/>
      <c r="EET6" s="1"/>
      <c r="EEU6" s="1"/>
      <c r="EEV6" s="1"/>
      <c r="EEW6" s="1"/>
      <c r="EEX6" s="1"/>
      <c r="EEY6" s="1"/>
      <c r="EEZ6" s="1"/>
      <c r="EFA6" s="1"/>
      <c r="EFB6" s="1"/>
      <c r="EFC6" s="1"/>
      <c r="EFD6" s="1"/>
      <c r="EFE6" s="1"/>
      <c r="EFF6" s="1"/>
      <c r="EFG6" s="1"/>
      <c r="EFH6" s="1"/>
      <c r="EFI6" s="1"/>
      <c r="EFJ6" s="1"/>
      <c r="EFK6" s="1"/>
      <c r="EFL6" s="1"/>
      <c r="EFM6" s="1"/>
      <c r="EFN6" s="1"/>
      <c r="EFO6" s="1"/>
      <c r="EFP6" s="1"/>
      <c r="EFQ6" s="1"/>
      <c r="EFR6" s="1"/>
      <c r="EFS6" s="1"/>
      <c r="EFT6" s="1"/>
      <c r="EFU6" s="1"/>
      <c r="EFV6" s="1"/>
      <c r="EFW6" s="1"/>
      <c r="EFX6" s="1"/>
      <c r="EFY6" s="1"/>
      <c r="EFZ6" s="1"/>
      <c r="EGA6" s="1"/>
      <c r="EGB6" s="1"/>
      <c r="EGC6" s="1"/>
      <c r="EGD6" s="1"/>
      <c r="EGE6" s="1"/>
      <c r="EGF6" s="1"/>
      <c r="EGG6" s="1"/>
      <c r="EGH6" s="1"/>
      <c r="EGI6" s="1"/>
      <c r="EGJ6" s="1"/>
      <c r="EGK6" s="1"/>
      <c r="EGL6" s="1"/>
      <c r="EGM6" s="1"/>
      <c r="EGN6" s="1"/>
      <c r="EGO6" s="1"/>
      <c r="EGP6" s="1"/>
      <c r="EGQ6" s="1"/>
      <c r="EGR6" s="1"/>
      <c r="EGS6" s="1"/>
      <c r="EGT6" s="1"/>
      <c r="EGU6" s="1"/>
      <c r="EGV6" s="1"/>
      <c r="EGW6" s="1"/>
      <c r="EGX6" s="1"/>
      <c r="EGY6" s="1"/>
      <c r="EGZ6" s="1"/>
      <c r="EHA6" s="1"/>
      <c r="EHB6" s="1"/>
      <c r="EHC6" s="1"/>
      <c r="EHD6" s="1"/>
      <c r="EHE6" s="1"/>
      <c r="EHF6" s="1"/>
      <c r="EHG6" s="1"/>
      <c r="EHH6" s="1"/>
      <c r="EHI6" s="1"/>
      <c r="EHJ6" s="1"/>
      <c r="EHK6" s="1"/>
      <c r="EHL6" s="1"/>
      <c r="EHM6" s="1"/>
      <c r="EHN6" s="1"/>
      <c r="EHO6" s="1"/>
      <c r="EHP6" s="1"/>
      <c r="EHQ6" s="1"/>
      <c r="EHR6" s="1"/>
      <c r="EHS6" s="1"/>
      <c r="EHT6" s="1"/>
      <c r="EHU6" s="1"/>
      <c r="EHV6" s="1"/>
      <c r="EHW6" s="1"/>
      <c r="EHX6" s="1"/>
      <c r="EHY6" s="1"/>
      <c r="EHZ6" s="1"/>
      <c r="EIA6" s="1"/>
      <c r="EIB6" s="1"/>
      <c r="EIC6" s="1"/>
      <c r="EID6" s="1"/>
      <c r="EIE6" s="1"/>
      <c r="EIF6" s="1"/>
      <c r="EIG6" s="1"/>
      <c r="EIH6" s="1"/>
      <c r="EII6" s="1"/>
      <c r="EIJ6" s="1"/>
      <c r="EIK6" s="1"/>
      <c r="EIL6" s="1"/>
      <c r="EIM6" s="1"/>
      <c r="EIN6" s="1"/>
      <c r="EIO6" s="1"/>
      <c r="EIP6" s="1"/>
      <c r="EIQ6" s="1"/>
      <c r="EIR6" s="1"/>
      <c r="EIS6" s="1"/>
      <c r="EIT6" s="1"/>
      <c r="EIU6" s="1"/>
      <c r="EIV6" s="1"/>
      <c r="EIW6" s="1"/>
      <c r="EIX6" s="1"/>
      <c r="EIY6" s="1"/>
      <c r="EIZ6" s="1"/>
      <c r="EJA6" s="1"/>
      <c r="EJB6" s="1"/>
      <c r="EJC6" s="1"/>
      <c r="EJD6" s="1"/>
      <c r="EJE6" s="1"/>
      <c r="EJF6" s="1"/>
      <c r="EJG6" s="1"/>
      <c r="EJH6" s="1"/>
      <c r="EJI6" s="1"/>
      <c r="EJJ6" s="1"/>
      <c r="EJK6" s="1"/>
      <c r="EJL6" s="1"/>
      <c r="EJM6" s="1"/>
      <c r="EJN6" s="1"/>
      <c r="EJO6" s="1"/>
      <c r="EJP6" s="1"/>
      <c r="EJQ6" s="1"/>
      <c r="EJR6" s="1"/>
      <c r="EJS6" s="1"/>
      <c r="EJT6" s="1"/>
      <c r="EJU6" s="1"/>
      <c r="EJV6" s="1"/>
      <c r="EJW6" s="1"/>
      <c r="EJX6" s="1"/>
      <c r="EJY6" s="1"/>
      <c r="EJZ6" s="1"/>
      <c r="EKA6" s="1"/>
      <c r="EKB6" s="1"/>
      <c r="EKC6" s="1"/>
      <c r="EKD6" s="1"/>
      <c r="EKE6" s="1"/>
      <c r="EKF6" s="1"/>
      <c r="EKG6" s="1"/>
      <c r="EKH6" s="1"/>
      <c r="EKI6" s="1"/>
      <c r="EKJ6" s="1"/>
      <c r="EKK6" s="1"/>
      <c r="EKL6" s="1"/>
      <c r="EKM6" s="1"/>
      <c r="EKN6" s="1"/>
      <c r="EKO6" s="1"/>
      <c r="EKP6" s="1"/>
      <c r="EKQ6" s="1"/>
      <c r="EKR6" s="1"/>
      <c r="EKS6" s="1"/>
      <c r="EKT6" s="1"/>
      <c r="EKU6" s="1"/>
      <c r="EKV6" s="1"/>
      <c r="EKW6" s="1"/>
      <c r="EKX6" s="1"/>
      <c r="EKY6" s="1"/>
      <c r="EKZ6" s="1"/>
      <c r="ELA6" s="1"/>
      <c r="ELB6" s="1"/>
      <c r="ELC6" s="1"/>
      <c r="ELD6" s="1"/>
      <c r="ELE6" s="1"/>
      <c r="ELF6" s="1"/>
      <c r="ELG6" s="1"/>
      <c r="ELH6" s="1"/>
      <c r="ELI6" s="1"/>
      <c r="ELJ6" s="1"/>
      <c r="ELK6" s="1"/>
      <c r="ELL6" s="1"/>
      <c r="ELM6" s="1"/>
      <c r="ELN6" s="1"/>
      <c r="ELO6" s="1"/>
      <c r="ELP6" s="1"/>
      <c r="ELQ6" s="1"/>
      <c r="ELR6" s="1"/>
      <c r="ELS6" s="1"/>
      <c r="ELT6" s="1"/>
      <c r="ELU6" s="1"/>
      <c r="ELV6" s="1"/>
      <c r="ELW6" s="1"/>
      <c r="ELX6" s="1"/>
      <c r="ELY6" s="1"/>
      <c r="ELZ6" s="1"/>
      <c r="EMA6" s="1"/>
      <c r="EMB6" s="1"/>
      <c r="EMC6" s="1"/>
      <c r="EMD6" s="1"/>
      <c r="EME6" s="1"/>
      <c r="EMF6" s="1"/>
      <c r="EMG6" s="1"/>
      <c r="EMH6" s="1"/>
      <c r="EMI6" s="1"/>
      <c r="EMJ6" s="1"/>
      <c r="EMK6" s="1"/>
      <c r="EML6" s="1"/>
      <c r="EMM6" s="1"/>
      <c r="EMN6" s="1"/>
      <c r="EMO6" s="1"/>
      <c r="EMP6" s="1"/>
      <c r="EMQ6" s="1"/>
      <c r="EMR6" s="1"/>
      <c r="EMS6" s="1"/>
      <c r="EMT6" s="1"/>
      <c r="EMU6" s="1"/>
      <c r="EMV6" s="1"/>
      <c r="EMW6" s="1"/>
      <c r="EMX6" s="1"/>
      <c r="EMY6" s="1"/>
      <c r="EMZ6" s="1"/>
      <c r="ENA6" s="1"/>
      <c r="ENB6" s="1"/>
      <c r="ENC6" s="1"/>
      <c r="END6" s="1"/>
      <c r="ENE6" s="1"/>
      <c r="ENF6" s="1"/>
      <c r="ENG6" s="1"/>
      <c r="ENH6" s="1"/>
      <c r="ENI6" s="1"/>
      <c r="ENJ6" s="1"/>
      <c r="ENK6" s="1"/>
      <c r="ENL6" s="1"/>
      <c r="ENM6" s="1"/>
      <c r="ENN6" s="1"/>
      <c r="ENO6" s="1"/>
      <c r="ENP6" s="1"/>
      <c r="ENQ6" s="1"/>
      <c r="ENR6" s="1"/>
      <c r="ENS6" s="1"/>
      <c r="ENT6" s="1"/>
      <c r="ENU6" s="1"/>
      <c r="ENV6" s="1"/>
      <c r="ENW6" s="1"/>
      <c r="ENX6" s="1"/>
      <c r="ENY6" s="1"/>
      <c r="ENZ6" s="1"/>
      <c r="EOA6" s="1"/>
      <c r="EOB6" s="1"/>
      <c r="EOC6" s="1"/>
      <c r="EOD6" s="1"/>
      <c r="EOE6" s="1"/>
      <c r="EOF6" s="1"/>
      <c r="EOG6" s="1"/>
      <c r="EOH6" s="1"/>
      <c r="EOI6" s="1"/>
      <c r="EOJ6" s="1"/>
      <c r="EOK6" s="1"/>
      <c r="EOL6" s="1"/>
      <c r="EOM6" s="1"/>
      <c r="EON6" s="1"/>
      <c r="EOO6" s="1"/>
      <c r="EOP6" s="1"/>
      <c r="EOQ6" s="1"/>
      <c r="EOR6" s="1"/>
      <c r="EOS6" s="1"/>
      <c r="EOT6" s="1"/>
      <c r="EOU6" s="1"/>
      <c r="EOV6" s="1"/>
      <c r="EOW6" s="1"/>
      <c r="EOX6" s="1"/>
      <c r="EOY6" s="1"/>
      <c r="EOZ6" s="1"/>
      <c r="EPA6" s="1"/>
      <c r="EPB6" s="1"/>
      <c r="EPC6" s="1"/>
      <c r="EPD6" s="1"/>
      <c r="EPE6" s="1"/>
      <c r="EPF6" s="1"/>
      <c r="EPG6" s="1"/>
      <c r="EPH6" s="1"/>
      <c r="EPI6" s="1"/>
      <c r="EPJ6" s="1"/>
      <c r="EPK6" s="1"/>
      <c r="EPL6" s="1"/>
      <c r="EPM6" s="1"/>
      <c r="EPN6" s="1"/>
      <c r="EPO6" s="1"/>
      <c r="EPP6" s="1"/>
      <c r="EPQ6" s="1"/>
      <c r="EPR6" s="1"/>
      <c r="EPS6" s="1"/>
      <c r="EPT6" s="1"/>
      <c r="EPU6" s="1"/>
      <c r="EPV6" s="1"/>
      <c r="EPW6" s="1"/>
      <c r="EPX6" s="1"/>
      <c r="EPY6" s="1"/>
      <c r="EPZ6" s="1"/>
      <c r="EQA6" s="1"/>
      <c r="EQB6" s="1"/>
      <c r="EQC6" s="1"/>
      <c r="EQD6" s="1"/>
      <c r="EQE6" s="1"/>
      <c r="EQF6" s="1"/>
      <c r="EQG6" s="1"/>
      <c r="EQH6" s="1"/>
      <c r="EQI6" s="1"/>
      <c r="EQJ6" s="1"/>
      <c r="EQK6" s="1"/>
      <c r="EQL6" s="1"/>
      <c r="EQM6" s="1"/>
      <c r="EQN6" s="1"/>
      <c r="EQO6" s="1"/>
      <c r="EQP6" s="1"/>
      <c r="EQQ6" s="1"/>
      <c r="EQR6" s="1"/>
      <c r="EQS6" s="1"/>
      <c r="EQT6" s="1"/>
      <c r="EQU6" s="1"/>
      <c r="EQV6" s="1"/>
      <c r="EQW6" s="1"/>
      <c r="EQX6" s="1"/>
      <c r="EQY6" s="1"/>
      <c r="EQZ6" s="1"/>
      <c r="ERA6" s="1"/>
      <c r="ERB6" s="1"/>
      <c r="ERC6" s="1"/>
      <c r="ERD6" s="1"/>
      <c r="ERE6" s="1"/>
      <c r="ERF6" s="1"/>
      <c r="ERG6" s="1"/>
      <c r="ERH6" s="1"/>
      <c r="ERI6" s="1"/>
      <c r="ERJ6" s="1"/>
      <c r="ERK6" s="1"/>
      <c r="ERL6" s="1"/>
      <c r="ERM6" s="1"/>
      <c r="ERN6" s="1"/>
      <c r="ERO6" s="1"/>
      <c r="ERP6" s="1"/>
      <c r="ERQ6" s="1"/>
      <c r="ERR6" s="1"/>
      <c r="ERS6" s="1"/>
      <c r="ERT6" s="1"/>
      <c r="ERU6" s="1"/>
      <c r="ERV6" s="1"/>
      <c r="ERW6" s="1"/>
      <c r="ERX6" s="1"/>
      <c r="ERY6" s="1"/>
      <c r="ERZ6" s="1"/>
      <c r="ESA6" s="1"/>
      <c r="ESB6" s="1"/>
      <c r="ESC6" s="1"/>
      <c r="ESD6" s="1"/>
      <c r="ESE6" s="1"/>
      <c r="ESF6" s="1"/>
      <c r="ESG6" s="1"/>
      <c r="ESH6" s="1"/>
      <c r="ESI6" s="1"/>
      <c r="ESJ6" s="1"/>
      <c r="ESK6" s="1"/>
      <c r="ESL6" s="1"/>
      <c r="ESM6" s="1"/>
      <c r="ESN6" s="1"/>
      <c r="ESO6" s="1"/>
      <c r="ESP6" s="1"/>
      <c r="ESQ6" s="1"/>
      <c r="ESR6" s="1"/>
      <c r="ESS6" s="1"/>
      <c r="EST6" s="1"/>
      <c r="ESU6" s="1"/>
      <c r="ESV6" s="1"/>
      <c r="ESW6" s="1"/>
      <c r="ESX6" s="1"/>
      <c r="ESY6" s="1"/>
      <c r="ESZ6" s="1"/>
      <c r="ETA6" s="1"/>
      <c r="ETB6" s="1"/>
      <c r="ETC6" s="1"/>
      <c r="ETD6" s="1"/>
      <c r="ETE6" s="1"/>
      <c r="ETF6" s="1"/>
      <c r="ETG6" s="1"/>
      <c r="ETH6" s="1"/>
      <c r="ETI6" s="1"/>
      <c r="ETJ6" s="1"/>
      <c r="ETK6" s="1"/>
      <c r="ETL6" s="1"/>
      <c r="ETM6" s="1"/>
      <c r="ETN6" s="1"/>
      <c r="ETO6" s="1"/>
      <c r="ETP6" s="1"/>
      <c r="ETQ6" s="1"/>
      <c r="ETR6" s="1"/>
      <c r="ETS6" s="1"/>
      <c r="ETT6" s="1"/>
      <c r="ETU6" s="1"/>
      <c r="ETV6" s="1"/>
      <c r="ETW6" s="1"/>
      <c r="ETX6" s="1"/>
      <c r="ETY6" s="1"/>
      <c r="ETZ6" s="1"/>
      <c r="EUA6" s="1"/>
      <c r="EUB6" s="1"/>
      <c r="EUC6" s="1"/>
      <c r="EUD6" s="1"/>
      <c r="EUE6" s="1"/>
      <c r="EUF6" s="1"/>
      <c r="EUG6" s="1"/>
      <c r="EUH6" s="1"/>
      <c r="EUI6" s="1"/>
      <c r="EUJ6" s="1"/>
      <c r="EUK6" s="1"/>
      <c r="EUL6" s="1"/>
      <c r="EUM6" s="1"/>
      <c r="EUN6" s="1"/>
      <c r="EUO6" s="1"/>
      <c r="EUP6" s="1"/>
      <c r="EUQ6" s="1"/>
      <c r="EUR6" s="1"/>
      <c r="EUS6" s="1"/>
      <c r="EUT6" s="1"/>
      <c r="EUU6" s="1"/>
      <c r="EUV6" s="1"/>
      <c r="EUW6" s="1"/>
      <c r="EUX6" s="1"/>
      <c r="EUY6" s="1"/>
      <c r="EUZ6" s="1"/>
      <c r="EVA6" s="1"/>
      <c r="EVB6" s="1"/>
      <c r="EVC6" s="1"/>
      <c r="EVD6" s="1"/>
      <c r="EVE6" s="1"/>
      <c r="EVF6" s="1"/>
      <c r="EVG6" s="1"/>
      <c r="EVH6" s="1"/>
      <c r="EVI6" s="1"/>
      <c r="EVJ6" s="1"/>
      <c r="EVK6" s="1"/>
      <c r="EVL6" s="1"/>
      <c r="EVM6" s="1"/>
      <c r="EVN6" s="1"/>
      <c r="EVO6" s="1"/>
      <c r="EVP6" s="1"/>
      <c r="EVQ6" s="1"/>
      <c r="EVR6" s="1"/>
      <c r="EVS6" s="1"/>
      <c r="EVT6" s="1"/>
      <c r="EVU6" s="1"/>
      <c r="EVV6" s="1"/>
      <c r="EVW6" s="1"/>
      <c r="EVX6" s="1"/>
      <c r="EVY6" s="1"/>
      <c r="EVZ6" s="1"/>
      <c r="EWA6" s="1"/>
      <c r="EWB6" s="1"/>
      <c r="EWC6" s="1"/>
      <c r="EWD6" s="1"/>
      <c r="EWE6" s="1"/>
      <c r="EWF6" s="1"/>
      <c r="EWG6" s="1"/>
      <c r="EWH6" s="1"/>
      <c r="EWI6" s="1"/>
      <c r="EWJ6" s="1"/>
      <c r="EWK6" s="1"/>
      <c r="EWL6" s="1"/>
      <c r="EWM6" s="1"/>
      <c r="EWN6" s="1"/>
      <c r="EWO6" s="1"/>
      <c r="EWP6" s="1"/>
      <c r="EWQ6" s="1"/>
      <c r="EWR6" s="1"/>
      <c r="EWS6" s="1"/>
      <c r="EWT6" s="1"/>
      <c r="EWU6" s="1"/>
      <c r="EWV6" s="1"/>
      <c r="EWW6" s="1"/>
      <c r="EWX6" s="1"/>
      <c r="EWY6" s="1"/>
      <c r="EWZ6" s="1"/>
      <c r="EXA6" s="1"/>
      <c r="EXB6" s="1"/>
      <c r="EXC6" s="1"/>
      <c r="EXD6" s="1"/>
      <c r="EXE6" s="1"/>
      <c r="EXF6" s="1"/>
      <c r="EXG6" s="1"/>
      <c r="EXH6" s="1"/>
      <c r="EXI6" s="1"/>
      <c r="EXJ6" s="1"/>
      <c r="EXK6" s="1"/>
      <c r="EXL6" s="1"/>
      <c r="EXM6" s="1"/>
      <c r="EXN6" s="1"/>
      <c r="EXO6" s="1"/>
      <c r="EXP6" s="1"/>
      <c r="EXQ6" s="1"/>
      <c r="EXR6" s="1"/>
      <c r="EXS6" s="1"/>
      <c r="EXT6" s="1"/>
      <c r="EXU6" s="1"/>
      <c r="EXV6" s="1"/>
      <c r="EXW6" s="1"/>
      <c r="EXX6" s="1"/>
      <c r="EXY6" s="1"/>
      <c r="EXZ6" s="1"/>
      <c r="EYA6" s="1"/>
      <c r="EYB6" s="1"/>
      <c r="EYC6" s="1"/>
      <c r="EYD6" s="1"/>
      <c r="EYE6" s="1"/>
      <c r="EYF6" s="1"/>
      <c r="EYG6" s="1"/>
      <c r="EYH6" s="1"/>
      <c r="EYI6" s="1"/>
      <c r="EYJ6" s="1"/>
      <c r="EYK6" s="1"/>
      <c r="EYL6" s="1"/>
      <c r="EYM6" s="1"/>
      <c r="EYN6" s="1"/>
      <c r="EYO6" s="1"/>
      <c r="EYP6" s="1"/>
      <c r="EYQ6" s="1"/>
      <c r="EYR6" s="1"/>
      <c r="EYS6" s="1"/>
      <c r="EYT6" s="1"/>
      <c r="EYU6" s="1"/>
      <c r="EYV6" s="1"/>
      <c r="EYW6" s="1"/>
      <c r="EYX6" s="1"/>
      <c r="EYY6" s="1"/>
      <c r="EYZ6" s="1"/>
      <c r="EZA6" s="1"/>
      <c r="EZB6" s="1"/>
      <c r="EZC6" s="1"/>
      <c r="EZD6" s="1"/>
      <c r="EZE6" s="1"/>
      <c r="EZF6" s="1"/>
      <c r="EZG6" s="1"/>
      <c r="EZH6" s="1"/>
      <c r="EZI6" s="1"/>
      <c r="EZJ6" s="1"/>
      <c r="EZK6" s="1"/>
      <c r="EZL6" s="1"/>
      <c r="EZM6" s="1"/>
      <c r="EZN6" s="1"/>
      <c r="EZO6" s="1"/>
      <c r="EZP6" s="1"/>
      <c r="EZQ6" s="1"/>
      <c r="EZR6" s="1"/>
      <c r="EZS6" s="1"/>
      <c r="EZT6" s="1"/>
      <c r="EZU6" s="1"/>
      <c r="EZV6" s="1"/>
      <c r="EZW6" s="1"/>
      <c r="EZX6" s="1"/>
      <c r="EZY6" s="1"/>
      <c r="EZZ6" s="1"/>
      <c r="FAA6" s="1"/>
      <c r="FAB6" s="1"/>
      <c r="FAC6" s="1"/>
      <c r="FAD6" s="1"/>
      <c r="FAE6" s="1"/>
      <c r="FAF6" s="1"/>
      <c r="FAG6" s="1"/>
      <c r="FAH6" s="1"/>
      <c r="FAI6" s="1"/>
      <c r="FAJ6" s="1"/>
      <c r="FAK6" s="1"/>
      <c r="FAL6" s="1"/>
      <c r="FAM6" s="1"/>
      <c r="FAN6" s="1"/>
      <c r="FAO6" s="1"/>
      <c r="FAP6" s="1"/>
      <c r="FAQ6" s="1"/>
      <c r="FAR6" s="1"/>
      <c r="FAS6" s="1"/>
      <c r="FAT6" s="1"/>
      <c r="FAU6" s="1"/>
      <c r="FAV6" s="1"/>
      <c r="FAW6" s="1"/>
      <c r="FAX6" s="1"/>
      <c r="FAY6" s="1"/>
      <c r="FAZ6" s="1"/>
      <c r="FBA6" s="1"/>
      <c r="FBB6" s="1"/>
      <c r="FBC6" s="1"/>
      <c r="FBD6" s="1"/>
      <c r="FBE6" s="1"/>
      <c r="FBF6" s="1"/>
      <c r="FBG6" s="1"/>
      <c r="FBH6" s="1"/>
      <c r="FBI6" s="1"/>
      <c r="FBJ6" s="1"/>
      <c r="FBK6" s="1"/>
      <c r="FBL6" s="1"/>
      <c r="FBM6" s="1"/>
      <c r="FBN6" s="1"/>
      <c r="FBO6" s="1"/>
      <c r="FBP6" s="1"/>
      <c r="FBQ6" s="1"/>
      <c r="FBR6" s="1"/>
      <c r="FBS6" s="1"/>
      <c r="FBT6" s="1"/>
      <c r="FBU6" s="1"/>
      <c r="FBV6" s="1"/>
      <c r="FBW6" s="1"/>
      <c r="FBX6" s="1"/>
      <c r="FBY6" s="1"/>
      <c r="FBZ6" s="1"/>
      <c r="FCA6" s="1"/>
      <c r="FCB6" s="1"/>
      <c r="FCC6" s="1"/>
      <c r="FCD6" s="1"/>
      <c r="FCE6" s="1"/>
      <c r="FCF6" s="1"/>
      <c r="FCG6" s="1"/>
      <c r="FCH6" s="1"/>
      <c r="FCI6" s="1"/>
      <c r="FCJ6" s="1"/>
      <c r="FCK6" s="1"/>
      <c r="FCL6" s="1"/>
      <c r="FCM6" s="1"/>
      <c r="FCN6" s="1"/>
      <c r="FCO6" s="1"/>
      <c r="FCP6" s="1"/>
      <c r="FCQ6" s="1"/>
      <c r="FCR6" s="1"/>
      <c r="FCS6" s="1"/>
      <c r="FCT6" s="1"/>
      <c r="FCU6" s="1"/>
      <c r="FCV6" s="1"/>
      <c r="FCW6" s="1"/>
      <c r="FCX6" s="1"/>
      <c r="FCY6" s="1"/>
      <c r="FCZ6" s="1"/>
      <c r="FDA6" s="1"/>
      <c r="FDB6" s="1"/>
      <c r="FDC6" s="1"/>
      <c r="FDD6" s="1"/>
      <c r="FDE6" s="1"/>
      <c r="FDF6" s="1"/>
      <c r="FDG6" s="1"/>
      <c r="FDH6" s="1"/>
      <c r="FDI6" s="1"/>
      <c r="FDJ6" s="1"/>
      <c r="FDK6" s="1"/>
      <c r="FDL6" s="1"/>
      <c r="FDM6" s="1"/>
      <c r="FDN6" s="1"/>
      <c r="FDO6" s="1"/>
      <c r="FDP6" s="1"/>
      <c r="FDQ6" s="1"/>
      <c r="FDR6" s="1"/>
      <c r="FDS6" s="1"/>
      <c r="FDT6" s="1"/>
      <c r="FDU6" s="1"/>
      <c r="FDV6" s="1"/>
      <c r="FDW6" s="1"/>
      <c r="FDX6" s="1"/>
      <c r="FDY6" s="1"/>
      <c r="FDZ6" s="1"/>
      <c r="FEA6" s="1"/>
      <c r="FEB6" s="1"/>
      <c r="FEC6" s="1"/>
      <c r="FED6" s="1"/>
      <c r="FEE6" s="1"/>
      <c r="FEF6" s="1"/>
      <c r="FEG6" s="1"/>
      <c r="FEH6" s="1"/>
      <c r="FEI6" s="1"/>
      <c r="FEJ6" s="1"/>
      <c r="FEK6" s="1"/>
      <c r="FEL6" s="1"/>
      <c r="FEM6" s="1"/>
      <c r="FEN6" s="1"/>
      <c r="FEO6" s="1"/>
      <c r="FEP6" s="1"/>
      <c r="FEQ6" s="1"/>
      <c r="FER6" s="1"/>
      <c r="FES6" s="1"/>
      <c r="FET6" s="1"/>
      <c r="FEU6" s="1"/>
      <c r="FEV6" s="1"/>
      <c r="FEW6" s="1"/>
      <c r="FEX6" s="1"/>
      <c r="FEY6" s="1"/>
      <c r="FEZ6" s="1"/>
      <c r="FFA6" s="1"/>
      <c r="FFB6" s="1"/>
      <c r="FFC6" s="1"/>
      <c r="FFD6" s="1"/>
      <c r="FFE6" s="1"/>
      <c r="FFF6" s="1"/>
      <c r="FFG6" s="1"/>
      <c r="FFH6" s="1"/>
      <c r="FFI6" s="1"/>
      <c r="FFJ6" s="1"/>
      <c r="FFK6" s="1"/>
      <c r="FFL6" s="1"/>
      <c r="FFM6" s="1"/>
      <c r="FFN6" s="1"/>
      <c r="FFO6" s="1"/>
      <c r="FFP6" s="1"/>
      <c r="FFQ6" s="1"/>
      <c r="FFR6" s="1"/>
      <c r="FFS6" s="1"/>
      <c r="FFT6" s="1"/>
      <c r="FFU6" s="1"/>
      <c r="FFV6" s="1"/>
      <c r="FFW6" s="1"/>
      <c r="FFX6" s="1"/>
      <c r="FFY6" s="1"/>
      <c r="FFZ6" s="1"/>
      <c r="FGA6" s="1"/>
      <c r="FGB6" s="1"/>
      <c r="FGC6" s="1"/>
      <c r="FGD6" s="1"/>
      <c r="FGE6" s="1"/>
      <c r="FGF6" s="1"/>
      <c r="FGG6" s="1"/>
      <c r="FGH6" s="1"/>
      <c r="FGI6" s="1"/>
      <c r="FGJ6" s="1"/>
      <c r="FGK6" s="1"/>
      <c r="FGL6" s="1"/>
      <c r="FGM6" s="1"/>
      <c r="FGN6" s="1"/>
      <c r="FGO6" s="1"/>
      <c r="FGP6" s="1"/>
      <c r="FGQ6" s="1"/>
      <c r="FGR6" s="1"/>
      <c r="FGS6" s="1"/>
      <c r="FGT6" s="1"/>
      <c r="FGU6" s="1"/>
      <c r="FGV6" s="1"/>
      <c r="FGW6" s="1"/>
      <c r="FGX6" s="1"/>
      <c r="FGY6" s="1"/>
      <c r="FGZ6" s="1"/>
      <c r="FHA6" s="1"/>
      <c r="FHB6" s="1"/>
      <c r="FHC6" s="1"/>
      <c r="FHD6" s="1"/>
      <c r="FHE6" s="1"/>
      <c r="FHF6" s="1"/>
      <c r="FHG6" s="1"/>
      <c r="FHH6" s="1"/>
      <c r="FHI6" s="1"/>
      <c r="FHJ6" s="1"/>
      <c r="FHK6" s="1"/>
      <c r="FHL6" s="1"/>
      <c r="FHM6" s="1"/>
      <c r="FHN6" s="1"/>
      <c r="FHO6" s="1"/>
      <c r="FHP6" s="1"/>
      <c r="FHQ6" s="1"/>
      <c r="FHR6" s="1"/>
      <c r="FHS6" s="1"/>
      <c r="FHT6" s="1"/>
      <c r="FHU6" s="1"/>
      <c r="FHV6" s="1"/>
      <c r="FHW6" s="1"/>
      <c r="FHX6" s="1"/>
      <c r="FHY6" s="1"/>
      <c r="FHZ6" s="1"/>
      <c r="FIA6" s="1"/>
      <c r="FIB6" s="1"/>
      <c r="FIC6" s="1"/>
      <c r="FID6" s="1"/>
      <c r="FIE6" s="1"/>
      <c r="FIF6" s="1"/>
      <c r="FIG6" s="1"/>
      <c r="FIH6" s="1"/>
      <c r="FII6" s="1"/>
      <c r="FIJ6" s="1"/>
      <c r="FIK6" s="1"/>
      <c r="FIL6" s="1"/>
      <c r="FIM6" s="1"/>
      <c r="FIN6" s="1"/>
      <c r="FIO6" s="1"/>
      <c r="FIP6" s="1"/>
      <c r="FIQ6" s="1"/>
      <c r="FIR6" s="1"/>
      <c r="FIS6" s="1"/>
      <c r="FIT6" s="1"/>
      <c r="FIU6" s="1"/>
      <c r="FIV6" s="1"/>
      <c r="FIW6" s="1"/>
      <c r="FIX6" s="1"/>
      <c r="FIY6" s="1"/>
      <c r="FIZ6" s="1"/>
      <c r="FJA6" s="1"/>
      <c r="FJB6" s="1"/>
      <c r="FJC6" s="1"/>
      <c r="FJD6" s="1"/>
      <c r="FJE6" s="1"/>
      <c r="FJF6" s="1"/>
      <c r="FJG6" s="1"/>
      <c r="FJH6" s="1"/>
      <c r="FJI6" s="1"/>
      <c r="FJJ6" s="1"/>
      <c r="FJK6" s="1"/>
      <c r="FJL6" s="1"/>
      <c r="FJM6" s="1"/>
      <c r="FJN6" s="1"/>
      <c r="FJO6" s="1"/>
      <c r="FJP6" s="1"/>
      <c r="FJQ6" s="1"/>
      <c r="FJR6" s="1"/>
      <c r="FJS6" s="1"/>
      <c r="FJT6" s="1"/>
      <c r="FJU6" s="1"/>
      <c r="FJV6" s="1"/>
      <c r="FJW6" s="1"/>
      <c r="FJX6" s="1"/>
      <c r="FJY6" s="1"/>
      <c r="FJZ6" s="1"/>
      <c r="FKA6" s="1"/>
      <c r="FKB6" s="1"/>
      <c r="FKC6" s="1"/>
      <c r="FKD6" s="1"/>
      <c r="FKE6" s="1"/>
      <c r="FKF6" s="1"/>
      <c r="FKG6" s="1"/>
      <c r="FKH6" s="1"/>
      <c r="FKI6" s="1"/>
      <c r="FKJ6" s="1"/>
      <c r="FKK6" s="1"/>
      <c r="FKL6" s="1"/>
      <c r="FKM6" s="1"/>
      <c r="FKN6" s="1"/>
      <c r="FKO6" s="1"/>
      <c r="FKP6" s="1"/>
      <c r="FKQ6" s="1"/>
      <c r="FKR6" s="1"/>
      <c r="FKS6" s="1"/>
      <c r="FKT6" s="1"/>
      <c r="FKU6" s="1"/>
      <c r="FKV6" s="1"/>
      <c r="FKW6" s="1"/>
      <c r="FKX6" s="1"/>
      <c r="FKY6" s="1"/>
      <c r="FKZ6" s="1"/>
      <c r="FLA6" s="1"/>
      <c r="FLB6" s="1"/>
      <c r="FLC6" s="1"/>
      <c r="FLD6" s="1"/>
      <c r="FLE6" s="1"/>
      <c r="FLF6" s="1"/>
      <c r="FLG6" s="1"/>
      <c r="FLH6" s="1"/>
      <c r="FLI6" s="1"/>
      <c r="FLJ6" s="1"/>
      <c r="FLK6" s="1"/>
      <c r="FLL6" s="1"/>
      <c r="FLM6" s="1"/>
      <c r="FLN6" s="1"/>
      <c r="FLO6" s="1"/>
      <c r="FLP6" s="1"/>
      <c r="FLQ6" s="1"/>
      <c r="FLR6" s="1"/>
      <c r="FLS6" s="1"/>
      <c r="FLT6" s="1"/>
      <c r="FLU6" s="1"/>
      <c r="FLV6" s="1"/>
      <c r="FLW6" s="1"/>
      <c r="FLX6" s="1"/>
      <c r="FLY6" s="1"/>
      <c r="FLZ6" s="1"/>
      <c r="FMA6" s="1"/>
      <c r="FMB6" s="1"/>
      <c r="FMC6" s="1"/>
      <c r="FMD6" s="1"/>
      <c r="FME6" s="1"/>
      <c r="FMF6" s="1"/>
      <c r="FMG6" s="1"/>
      <c r="FMH6" s="1"/>
      <c r="FMI6" s="1"/>
      <c r="FMJ6" s="1"/>
      <c r="FMK6" s="1"/>
      <c r="FML6" s="1"/>
      <c r="FMM6" s="1"/>
      <c r="FMN6" s="1"/>
      <c r="FMO6" s="1"/>
      <c r="FMP6" s="1"/>
      <c r="FMQ6" s="1"/>
      <c r="FMR6" s="1"/>
      <c r="FMS6" s="1"/>
      <c r="FMT6" s="1"/>
      <c r="FMU6" s="1"/>
      <c r="FMV6" s="1"/>
      <c r="FMW6" s="1"/>
      <c r="FMX6" s="1"/>
      <c r="FMY6" s="1"/>
      <c r="FMZ6" s="1"/>
      <c r="FNA6" s="1"/>
      <c r="FNB6" s="1"/>
      <c r="FNC6" s="1"/>
      <c r="FND6" s="1"/>
      <c r="FNE6" s="1"/>
      <c r="FNF6" s="1"/>
      <c r="FNG6" s="1"/>
      <c r="FNH6" s="1"/>
      <c r="FNI6" s="1"/>
      <c r="FNJ6" s="1"/>
      <c r="FNK6" s="1"/>
      <c r="FNL6" s="1"/>
      <c r="FNM6" s="1"/>
      <c r="FNN6" s="1"/>
      <c r="FNO6" s="1"/>
      <c r="FNP6" s="1"/>
      <c r="FNQ6" s="1"/>
      <c r="FNR6" s="1"/>
      <c r="FNS6" s="1"/>
      <c r="FNT6" s="1"/>
      <c r="FNU6" s="1"/>
      <c r="FNV6" s="1"/>
      <c r="FNW6" s="1"/>
      <c r="FNX6" s="1"/>
      <c r="FNY6" s="1"/>
      <c r="FNZ6" s="1"/>
      <c r="FOA6" s="1"/>
      <c r="FOB6" s="1"/>
      <c r="FOC6" s="1"/>
      <c r="FOD6" s="1"/>
      <c r="FOE6" s="1"/>
      <c r="FOF6" s="1"/>
      <c r="FOG6" s="1"/>
      <c r="FOH6" s="1"/>
      <c r="FOI6" s="1"/>
      <c r="FOJ6" s="1"/>
      <c r="FOK6" s="1"/>
      <c r="FOL6" s="1"/>
      <c r="FOM6" s="1"/>
      <c r="FON6" s="1"/>
      <c r="FOO6" s="1"/>
      <c r="FOP6" s="1"/>
      <c r="FOQ6" s="1"/>
      <c r="FOR6" s="1"/>
      <c r="FOS6" s="1"/>
      <c r="FOT6" s="1"/>
      <c r="FOU6" s="1"/>
      <c r="FOV6" s="1"/>
      <c r="FOW6" s="1"/>
      <c r="FOX6" s="1"/>
      <c r="FOY6" s="1"/>
      <c r="FOZ6" s="1"/>
      <c r="FPA6" s="1"/>
      <c r="FPB6" s="1"/>
      <c r="FPC6" s="1"/>
      <c r="FPD6" s="1"/>
      <c r="FPE6" s="1"/>
      <c r="FPF6" s="1"/>
      <c r="FPG6" s="1"/>
      <c r="FPH6" s="1"/>
      <c r="FPI6" s="1"/>
      <c r="FPJ6" s="1"/>
      <c r="FPK6" s="1"/>
      <c r="FPL6" s="1"/>
      <c r="FPM6" s="1"/>
      <c r="FPN6" s="1"/>
      <c r="FPO6" s="1"/>
      <c r="FPP6" s="1"/>
      <c r="FPQ6" s="1"/>
      <c r="FPR6" s="1"/>
      <c r="FPS6" s="1"/>
      <c r="FPT6" s="1"/>
      <c r="FPU6" s="1"/>
      <c r="FPV6" s="1"/>
      <c r="FPW6" s="1"/>
      <c r="FPX6" s="1"/>
      <c r="FPY6" s="1"/>
      <c r="FPZ6" s="1"/>
      <c r="FQA6" s="1"/>
      <c r="FQB6" s="1"/>
      <c r="FQC6" s="1"/>
      <c r="FQD6" s="1"/>
      <c r="FQE6" s="1"/>
      <c r="FQF6" s="1"/>
      <c r="FQG6" s="1"/>
      <c r="FQH6" s="1"/>
      <c r="FQI6" s="1"/>
      <c r="FQJ6" s="1"/>
      <c r="FQK6" s="1"/>
      <c r="FQL6" s="1"/>
      <c r="FQM6" s="1"/>
      <c r="FQN6" s="1"/>
      <c r="FQO6" s="1"/>
      <c r="FQP6" s="1"/>
      <c r="FQQ6" s="1"/>
      <c r="FQR6" s="1"/>
      <c r="FQS6" s="1"/>
      <c r="FQT6" s="1"/>
      <c r="FQU6" s="1"/>
      <c r="FQV6" s="1"/>
      <c r="FQW6" s="1"/>
      <c r="FQX6" s="1"/>
      <c r="FQY6" s="1"/>
      <c r="FQZ6" s="1"/>
      <c r="FRA6" s="1"/>
      <c r="FRB6" s="1"/>
      <c r="FRC6" s="1"/>
      <c r="FRD6" s="1"/>
      <c r="FRE6" s="1"/>
      <c r="FRF6" s="1"/>
      <c r="FRG6" s="1"/>
      <c r="FRH6" s="1"/>
      <c r="FRI6" s="1"/>
      <c r="FRJ6" s="1"/>
      <c r="FRK6" s="1"/>
      <c r="FRL6" s="1"/>
      <c r="FRM6" s="1"/>
      <c r="FRN6" s="1"/>
      <c r="FRO6" s="1"/>
      <c r="FRP6" s="1"/>
      <c r="FRQ6" s="1"/>
      <c r="FRR6" s="1"/>
      <c r="FRS6" s="1"/>
      <c r="FRT6" s="1"/>
      <c r="FRU6" s="1"/>
      <c r="FRV6" s="1"/>
      <c r="FRW6" s="1"/>
      <c r="FRX6" s="1"/>
      <c r="FRY6" s="1"/>
      <c r="FRZ6" s="1"/>
      <c r="FSA6" s="1"/>
      <c r="FSB6" s="1"/>
      <c r="FSC6" s="1"/>
      <c r="FSD6" s="1"/>
      <c r="FSE6" s="1"/>
      <c r="FSF6" s="1"/>
      <c r="FSG6" s="1"/>
      <c r="FSH6" s="1"/>
      <c r="FSI6" s="1"/>
      <c r="FSJ6" s="1"/>
      <c r="FSK6" s="1"/>
      <c r="FSL6" s="1"/>
      <c r="FSM6" s="1"/>
      <c r="FSN6" s="1"/>
      <c r="FSO6" s="1"/>
      <c r="FSP6" s="1"/>
      <c r="FSQ6" s="1"/>
      <c r="FSR6" s="1"/>
      <c r="FSS6" s="1"/>
      <c r="FST6" s="1"/>
      <c r="FSU6" s="1"/>
      <c r="FSV6" s="1"/>
      <c r="FSW6" s="1"/>
      <c r="FSX6" s="1"/>
      <c r="FSY6" s="1"/>
      <c r="FSZ6" s="1"/>
      <c r="FTA6" s="1"/>
      <c r="FTB6" s="1"/>
      <c r="FTC6" s="1"/>
      <c r="FTD6" s="1"/>
      <c r="FTE6" s="1"/>
      <c r="FTF6" s="1"/>
      <c r="FTG6" s="1"/>
      <c r="FTH6" s="1"/>
      <c r="FTI6" s="1"/>
      <c r="FTJ6" s="1"/>
      <c r="FTK6" s="1"/>
      <c r="FTL6" s="1"/>
      <c r="FTM6" s="1"/>
      <c r="FTN6" s="1"/>
      <c r="FTO6" s="1"/>
      <c r="FTP6" s="1"/>
      <c r="FTQ6" s="1"/>
      <c r="FTR6" s="1"/>
      <c r="FTS6" s="1"/>
      <c r="FTT6" s="1"/>
      <c r="FTU6" s="1"/>
      <c r="FTV6" s="1"/>
      <c r="FTW6" s="1"/>
      <c r="FTX6" s="1"/>
      <c r="FTY6" s="1"/>
      <c r="FTZ6" s="1"/>
      <c r="FUA6" s="1"/>
      <c r="FUB6" s="1"/>
      <c r="FUC6" s="1"/>
      <c r="FUD6" s="1"/>
      <c r="FUE6" s="1"/>
      <c r="FUF6" s="1"/>
      <c r="FUG6" s="1"/>
      <c r="FUH6" s="1"/>
      <c r="FUI6" s="1"/>
      <c r="FUJ6" s="1"/>
      <c r="FUK6" s="1"/>
      <c r="FUL6" s="1"/>
      <c r="FUM6" s="1"/>
      <c r="FUN6" s="1"/>
      <c r="FUO6" s="1"/>
      <c r="FUP6" s="1"/>
      <c r="FUQ6" s="1"/>
      <c r="FUR6" s="1"/>
      <c r="FUS6" s="1"/>
      <c r="FUT6" s="1"/>
      <c r="FUU6" s="1"/>
      <c r="FUV6" s="1"/>
      <c r="FUW6" s="1"/>
      <c r="FUX6" s="1"/>
      <c r="FUY6" s="1"/>
      <c r="FUZ6" s="1"/>
      <c r="FVA6" s="1"/>
      <c r="FVB6" s="1"/>
      <c r="FVC6" s="1"/>
      <c r="FVD6" s="1"/>
      <c r="FVE6" s="1"/>
      <c r="FVF6" s="1"/>
      <c r="FVG6" s="1"/>
      <c r="FVH6" s="1"/>
      <c r="FVI6" s="1"/>
      <c r="FVJ6" s="1"/>
      <c r="FVK6" s="1"/>
      <c r="FVL6" s="1"/>
      <c r="FVM6" s="1"/>
      <c r="FVN6" s="1"/>
      <c r="FVO6" s="1"/>
      <c r="FVP6" s="1"/>
      <c r="FVQ6" s="1"/>
      <c r="FVR6" s="1"/>
      <c r="FVS6" s="1"/>
      <c r="FVT6" s="1"/>
      <c r="FVU6" s="1"/>
      <c r="FVV6" s="1"/>
      <c r="FVW6" s="1"/>
      <c r="FVX6" s="1"/>
      <c r="FVY6" s="1"/>
      <c r="FVZ6" s="1"/>
      <c r="FWA6" s="1"/>
      <c r="FWB6" s="1"/>
      <c r="FWC6" s="1"/>
      <c r="FWD6" s="1"/>
      <c r="FWE6" s="1"/>
      <c r="FWF6" s="1"/>
      <c r="FWG6" s="1"/>
      <c r="FWH6" s="1"/>
      <c r="FWI6" s="1"/>
      <c r="FWJ6" s="1"/>
      <c r="FWK6" s="1"/>
      <c r="FWL6" s="1"/>
      <c r="FWM6" s="1"/>
      <c r="FWN6" s="1"/>
      <c r="FWO6" s="1"/>
      <c r="FWP6" s="1"/>
      <c r="FWQ6" s="1"/>
      <c r="FWR6" s="1"/>
      <c r="FWS6" s="1"/>
      <c r="FWT6" s="1"/>
      <c r="FWU6" s="1"/>
      <c r="FWV6" s="1"/>
      <c r="FWW6" s="1"/>
      <c r="FWX6" s="1"/>
      <c r="FWY6" s="1"/>
      <c r="FWZ6" s="1"/>
      <c r="FXA6" s="1"/>
      <c r="FXB6" s="1"/>
      <c r="FXC6" s="1"/>
      <c r="FXD6" s="1"/>
      <c r="FXE6" s="1"/>
      <c r="FXF6" s="1"/>
      <c r="FXG6" s="1"/>
      <c r="FXH6" s="1"/>
      <c r="FXI6" s="1"/>
      <c r="FXJ6" s="1"/>
      <c r="FXK6" s="1"/>
      <c r="FXL6" s="1"/>
      <c r="FXM6" s="1"/>
      <c r="FXN6" s="1"/>
      <c r="FXO6" s="1"/>
      <c r="FXP6" s="1"/>
      <c r="FXQ6" s="1"/>
      <c r="FXR6" s="1"/>
      <c r="FXS6" s="1"/>
      <c r="FXT6" s="1"/>
      <c r="FXU6" s="1"/>
      <c r="FXV6" s="1"/>
      <c r="FXW6" s="1"/>
      <c r="FXX6" s="1"/>
      <c r="FXY6" s="1"/>
      <c r="FXZ6" s="1"/>
      <c r="FYA6" s="1"/>
      <c r="FYB6" s="1"/>
      <c r="FYC6" s="1"/>
      <c r="FYD6" s="1"/>
      <c r="FYE6" s="1"/>
      <c r="FYF6" s="1"/>
      <c r="FYG6" s="1"/>
      <c r="FYH6" s="1"/>
      <c r="FYI6" s="1"/>
      <c r="FYJ6" s="1"/>
      <c r="FYK6" s="1"/>
      <c r="FYL6" s="1"/>
      <c r="FYM6" s="1"/>
      <c r="FYN6" s="1"/>
      <c r="FYO6" s="1"/>
      <c r="FYP6" s="1"/>
      <c r="FYQ6" s="1"/>
      <c r="FYR6" s="1"/>
      <c r="FYS6" s="1"/>
      <c r="FYT6" s="1"/>
      <c r="FYU6" s="1"/>
      <c r="FYV6" s="1"/>
      <c r="FYW6" s="1"/>
      <c r="FYX6" s="1"/>
      <c r="FYY6" s="1"/>
      <c r="FYZ6" s="1"/>
      <c r="FZA6" s="1"/>
      <c r="FZB6" s="1"/>
      <c r="FZC6" s="1"/>
      <c r="FZD6" s="1"/>
      <c r="FZE6" s="1"/>
      <c r="FZF6" s="1"/>
      <c r="FZG6" s="1"/>
      <c r="FZH6" s="1"/>
      <c r="FZI6" s="1"/>
      <c r="FZJ6" s="1"/>
      <c r="FZK6" s="1"/>
      <c r="FZL6" s="1"/>
      <c r="FZM6" s="1"/>
      <c r="FZN6" s="1"/>
      <c r="FZO6" s="1"/>
      <c r="FZP6" s="1"/>
      <c r="FZQ6" s="1"/>
      <c r="FZR6" s="1"/>
      <c r="FZS6" s="1"/>
      <c r="FZT6" s="1"/>
      <c r="FZU6" s="1"/>
      <c r="FZV6" s="1"/>
      <c r="FZW6" s="1"/>
      <c r="FZX6" s="1"/>
      <c r="FZY6" s="1"/>
      <c r="FZZ6" s="1"/>
      <c r="GAA6" s="1"/>
      <c r="GAB6" s="1"/>
      <c r="GAC6" s="1"/>
      <c r="GAD6" s="1"/>
      <c r="GAE6" s="1"/>
      <c r="GAF6" s="1"/>
      <c r="GAG6" s="1"/>
      <c r="GAH6" s="1"/>
      <c r="GAI6" s="1"/>
      <c r="GAJ6" s="1"/>
      <c r="GAK6" s="1"/>
      <c r="GAL6" s="1"/>
      <c r="GAM6" s="1"/>
      <c r="GAN6" s="1"/>
      <c r="GAO6" s="1"/>
      <c r="GAP6" s="1"/>
      <c r="GAQ6" s="1"/>
      <c r="GAR6" s="1"/>
      <c r="GAS6" s="1"/>
      <c r="GAT6" s="1"/>
      <c r="GAU6" s="1"/>
      <c r="GAV6" s="1"/>
      <c r="GAW6" s="1"/>
      <c r="GAX6" s="1"/>
      <c r="GAY6" s="1"/>
      <c r="GAZ6" s="1"/>
      <c r="GBA6" s="1"/>
      <c r="GBB6" s="1"/>
      <c r="GBC6" s="1"/>
      <c r="GBD6" s="1"/>
      <c r="GBE6" s="1"/>
      <c r="GBF6" s="1"/>
      <c r="GBG6" s="1"/>
      <c r="GBH6" s="1"/>
      <c r="GBI6" s="1"/>
      <c r="GBJ6" s="1"/>
      <c r="GBK6" s="1"/>
      <c r="GBL6" s="1"/>
      <c r="GBM6" s="1"/>
      <c r="GBN6" s="1"/>
      <c r="GBO6" s="1"/>
      <c r="GBP6" s="1"/>
      <c r="GBQ6" s="1"/>
      <c r="GBR6" s="1"/>
      <c r="GBS6" s="1"/>
      <c r="GBT6" s="1"/>
      <c r="GBU6" s="1"/>
      <c r="GBV6" s="1"/>
      <c r="GBW6" s="1"/>
      <c r="GBX6" s="1"/>
      <c r="GBY6" s="1"/>
      <c r="GBZ6" s="1"/>
      <c r="GCA6" s="1"/>
      <c r="GCB6" s="1"/>
      <c r="GCC6" s="1"/>
      <c r="GCD6" s="1"/>
      <c r="GCE6" s="1"/>
      <c r="GCF6" s="1"/>
      <c r="GCG6" s="1"/>
      <c r="GCH6" s="1"/>
      <c r="GCI6" s="1"/>
      <c r="GCJ6" s="1"/>
      <c r="GCK6" s="1"/>
      <c r="GCL6" s="1"/>
      <c r="GCM6" s="1"/>
      <c r="GCN6" s="1"/>
      <c r="GCO6" s="1"/>
      <c r="GCP6" s="1"/>
      <c r="GCQ6" s="1"/>
      <c r="GCR6" s="1"/>
      <c r="GCS6" s="1"/>
      <c r="GCT6" s="1"/>
      <c r="GCU6" s="1"/>
      <c r="GCV6" s="1"/>
      <c r="GCW6" s="1"/>
      <c r="GCX6" s="1"/>
      <c r="GCY6" s="1"/>
      <c r="GCZ6" s="1"/>
      <c r="GDA6" s="1"/>
      <c r="GDB6" s="1"/>
      <c r="GDC6" s="1"/>
      <c r="GDD6" s="1"/>
      <c r="GDE6" s="1"/>
      <c r="GDF6" s="1"/>
      <c r="GDG6" s="1"/>
      <c r="GDH6" s="1"/>
      <c r="GDI6" s="1"/>
      <c r="GDJ6" s="1"/>
      <c r="GDK6" s="1"/>
      <c r="GDL6" s="1"/>
      <c r="GDM6" s="1"/>
      <c r="GDN6" s="1"/>
      <c r="GDO6" s="1"/>
      <c r="GDP6" s="1"/>
      <c r="GDQ6" s="1"/>
      <c r="GDR6" s="1"/>
      <c r="GDS6" s="1"/>
      <c r="GDT6" s="1"/>
      <c r="GDU6" s="1"/>
      <c r="GDV6" s="1"/>
      <c r="GDW6" s="1"/>
      <c r="GDX6" s="1"/>
      <c r="GDY6" s="1"/>
      <c r="GDZ6" s="1"/>
      <c r="GEA6" s="1"/>
      <c r="GEB6" s="1"/>
      <c r="GEC6" s="1"/>
      <c r="GED6" s="1"/>
      <c r="GEE6" s="1"/>
      <c r="GEF6" s="1"/>
      <c r="GEG6" s="1"/>
      <c r="GEH6" s="1"/>
      <c r="GEI6" s="1"/>
      <c r="GEJ6" s="1"/>
      <c r="GEK6" s="1"/>
      <c r="GEL6" s="1"/>
      <c r="GEM6" s="1"/>
      <c r="GEN6" s="1"/>
      <c r="GEO6" s="1"/>
      <c r="GEP6" s="1"/>
      <c r="GEQ6" s="1"/>
      <c r="GER6" s="1"/>
      <c r="GES6" s="1"/>
      <c r="GET6" s="1"/>
      <c r="GEU6" s="1"/>
      <c r="GEV6" s="1"/>
      <c r="GEW6" s="1"/>
      <c r="GEX6" s="1"/>
      <c r="GEY6" s="1"/>
      <c r="GEZ6" s="1"/>
      <c r="GFA6" s="1"/>
      <c r="GFB6" s="1"/>
      <c r="GFC6" s="1"/>
      <c r="GFD6" s="1"/>
      <c r="GFE6" s="1"/>
      <c r="GFF6" s="1"/>
      <c r="GFG6" s="1"/>
      <c r="GFH6" s="1"/>
      <c r="GFI6" s="1"/>
      <c r="GFJ6" s="1"/>
      <c r="GFK6" s="1"/>
      <c r="GFL6" s="1"/>
      <c r="GFM6" s="1"/>
      <c r="GFN6" s="1"/>
      <c r="GFO6" s="1"/>
      <c r="GFP6" s="1"/>
      <c r="GFQ6" s="1"/>
      <c r="GFR6" s="1"/>
      <c r="GFS6" s="1"/>
      <c r="GFT6" s="1"/>
      <c r="GFU6" s="1"/>
      <c r="GFV6" s="1"/>
      <c r="GFW6" s="1"/>
      <c r="GFX6" s="1"/>
      <c r="GFY6" s="1"/>
      <c r="GFZ6" s="1"/>
      <c r="GGA6" s="1"/>
      <c r="GGB6" s="1"/>
      <c r="GGC6" s="1"/>
      <c r="GGD6" s="1"/>
      <c r="GGE6" s="1"/>
      <c r="GGF6" s="1"/>
      <c r="GGG6" s="1"/>
      <c r="GGH6" s="1"/>
      <c r="GGI6" s="1"/>
      <c r="GGJ6" s="1"/>
      <c r="GGK6" s="1"/>
      <c r="GGL6" s="1"/>
      <c r="GGM6" s="1"/>
      <c r="GGN6" s="1"/>
      <c r="GGO6" s="1"/>
      <c r="GGP6" s="1"/>
      <c r="GGQ6" s="1"/>
      <c r="GGR6" s="1"/>
      <c r="GGS6" s="1"/>
      <c r="GGT6" s="1"/>
      <c r="GGU6" s="1"/>
      <c r="GGV6" s="1"/>
      <c r="GGW6" s="1"/>
      <c r="GGX6" s="1"/>
      <c r="GGY6" s="1"/>
      <c r="GGZ6" s="1"/>
      <c r="GHA6" s="1"/>
      <c r="GHB6" s="1"/>
      <c r="GHC6" s="1"/>
      <c r="GHD6" s="1"/>
      <c r="GHE6" s="1"/>
      <c r="GHF6" s="1"/>
      <c r="GHG6" s="1"/>
      <c r="GHH6" s="1"/>
      <c r="GHI6" s="1"/>
      <c r="GHJ6" s="1"/>
      <c r="GHK6" s="1"/>
      <c r="GHL6" s="1"/>
      <c r="GHM6" s="1"/>
      <c r="GHN6" s="1"/>
      <c r="GHO6" s="1"/>
      <c r="GHP6" s="1"/>
      <c r="GHQ6" s="1"/>
      <c r="GHR6" s="1"/>
      <c r="GHS6" s="1"/>
      <c r="GHT6" s="1"/>
      <c r="GHU6" s="1"/>
      <c r="GHV6" s="1"/>
      <c r="GHW6" s="1"/>
      <c r="GHX6" s="1"/>
      <c r="GHY6" s="1"/>
      <c r="GHZ6" s="1"/>
      <c r="GIA6" s="1"/>
      <c r="GIB6" s="1"/>
      <c r="GIC6" s="1"/>
      <c r="GID6" s="1"/>
      <c r="GIE6" s="1"/>
      <c r="GIF6" s="1"/>
      <c r="GIG6" s="1"/>
      <c r="GIH6" s="1"/>
      <c r="GII6" s="1"/>
      <c r="GIJ6" s="1"/>
      <c r="GIK6" s="1"/>
      <c r="GIL6" s="1"/>
      <c r="GIM6" s="1"/>
      <c r="GIN6" s="1"/>
      <c r="GIO6" s="1"/>
      <c r="GIP6" s="1"/>
      <c r="GIQ6" s="1"/>
      <c r="GIR6" s="1"/>
      <c r="GIS6" s="1"/>
      <c r="GIT6" s="1"/>
      <c r="GIU6" s="1"/>
      <c r="GIV6" s="1"/>
      <c r="GIW6" s="1"/>
      <c r="GIX6" s="1"/>
      <c r="GIY6" s="1"/>
      <c r="GIZ6" s="1"/>
      <c r="GJA6" s="1"/>
      <c r="GJB6" s="1"/>
      <c r="GJC6" s="1"/>
      <c r="GJD6" s="1"/>
      <c r="GJE6" s="1"/>
      <c r="GJF6" s="1"/>
      <c r="GJG6" s="1"/>
      <c r="GJH6" s="1"/>
      <c r="GJI6" s="1"/>
      <c r="GJJ6" s="1"/>
      <c r="GJK6" s="1"/>
      <c r="GJL6" s="1"/>
      <c r="GJM6" s="1"/>
      <c r="GJN6" s="1"/>
      <c r="GJO6" s="1"/>
      <c r="GJP6" s="1"/>
      <c r="GJQ6" s="1"/>
      <c r="GJR6" s="1"/>
      <c r="GJS6" s="1"/>
      <c r="GJT6" s="1"/>
      <c r="GJU6" s="1"/>
      <c r="GJV6" s="1"/>
      <c r="GJW6" s="1"/>
      <c r="GJX6" s="1"/>
      <c r="GJY6" s="1"/>
      <c r="GJZ6" s="1"/>
      <c r="GKA6" s="1"/>
      <c r="GKB6" s="1"/>
      <c r="GKC6" s="1"/>
      <c r="GKD6" s="1"/>
      <c r="GKE6" s="1"/>
      <c r="GKF6" s="1"/>
      <c r="GKG6" s="1"/>
      <c r="GKH6" s="1"/>
      <c r="GKI6" s="1"/>
      <c r="GKJ6" s="1"/>
      <c r="GKK6" s="1"/>
      <c r="GKL6" s="1"/>
      <c r="GKM6" s="1"/>
      <c r="GKN6" s="1"/>
      <c r="GKO6" s="1"/>
      <c r="GKP6" s="1"/>
      <c r="GKQ6" s="1"/>
      <c r="GKR6" s="1"/>
      <c r="GKS6" s="1"/>
      <c r="GKT6" s="1"/>
      <c r="GKU6" s="1"/>
      <c r="GKV6" s="1"/>
      <c r="GKW6" s="1"/>
      <c r="GKX6" s="1"/>
      <c r="GKY6" s="1"/>
      <c r="GKZ6" s="1"/>
      <c r="GLA6" s="1"/>
      <c r="GLB6" s="1"/>
      <c r="GLC6" s="1"/>
      <c r="GLD6" s="1"/>
      <c r="GLE6" s="1"/>
      <c r="GLF6" s="1"/>
      <c r="GLG6" s="1"/>
      <c r="GLH6" s="1"/>
      <c r="GLI6" s="1"/>
      <c r="GLJ6" s="1"/>
      <c r="GLK6" s="1"/>
      <c r="GLL6" s="1"/>
      <c r="GLM6" s="1"/>
      <c r="GLN6" s="1"/>
      <c r="GLO6" s="1"/>
      <c r="GLP6" s="1"/>
      <c r="GLQ6" s="1"/>
      <c r="GLR6" s="1"/>
      <c r="GLS6" s="1"/>
      <c r="GLT6" s="1"/>
      <c r="GLU6" s="1"/>
      <c r="GLV6" s="1"/>
      <c r="GLW6" s="1"/>
      <c r="GLX6" s="1"/>
      <c r="GLY6" s="1"/>
      <c r="GLZ6" s="1"/>
      <c r="GMA6" s="1"/>
      <c r="GMB6" s="1"/>
      <c r="GMC6" s="1"/>
      <c r="GMD6" s="1"/>
      <c r="GME6" s="1"/>
      <c r="GMF6" s="1"/>
      <c r="GMG6" s="1"/>
      <c r="GMH6" s="1"/>
      <c r="GMI6" s="1"/>
      <c r="GMJ6" s="1"/>
      <c r="GMK6" s="1"/>
      <c r="GML6" s="1"/>
      <c r="GMM6" s="1"/>
      <c r="GMN6" s="1"/>
      <c r="GMO6" s="1"/>
      <c r="GMP6" s="1"/>
      <c r="GMQ6" s="1"/>
      <c r="GMR6" s="1"/>
      <c r="GMS6" s="1"/>
      <c r="GMT6" s="1"/>
      <c r="GMU6" s="1"/>
      <c r="GMV6" s="1"/>
      <c r="GMW6" s="1"/>
      <c r="GMX6" s="1"/>
      <c r="GMY6" s="1"/>
      <c r="GMZ6" s="1"/>
      <c r="GNA6" s="1"/>
      <c r="GNB6" s="1"/>
      <c r="GNC6" s="1"/>
      <c r="GND6" s="1"/>
      <c r="GNE6" s="1"/>
      <c r="GNF6" s="1"/>
      <c r="GNG6" s="1"/>
      <c r="GNH6" s="1"/>
      <c r="GNI6" s="1"/>
      <c r="GNJ6" s="1"/>
      <c r="GNK6" s="1"/>
      <c r="GNL6" s="1"/>
      <c r="GNM6" s="1"/>
      <c r="GNN6" s="1"/>
      <c r="GNO6" s="1"/>
      <c r="GNP6" s="1"/>
      <c r="GNQ6" s="1"/>
      <c r="GNR6" s="1"/>
      <c r="GNS6" s="1"/>
      <c r="GNT6" s="1"/>
      <c r="GNU6" s="1"/>
      <c r="GNV6" s="1"/>
      <c r="GNW6" s="1"/>
      <c r="GNX6" s="1"/>
      <c r="GNY6" s="1"/>
      <c r="GNZ6" s="1"/>
      <c r="GOA6" s="1"/>
      <c r="GOB6" s="1"/>
      <c r="GOC6" s="1"/>
      <c r="GOD6" s="1"/>
      <c r="GOE6" s="1"/>
      <c r="GOF6" s="1"/>
      <c r="GOG6" s="1"/>
      <c r="GOH6" s="1"/>
      <c r="GOI6" s="1"/>
      <c r="GOJ6" s="1"/>
      <c r="GOK6" s="1"/>
      <c r="GOL6" s="1"/>
      <c r="GOM6" s="1"/>
      <c r="GON6" s="1"/>
      <c r="GOO6" s="1"/>
      <c r="GOP6" s="1"/>
      <c r="GOQ6" s="1"/>
      <c r="GOR6" s="1"/>
      <c r="GOS6" s="1"/>
      <c r="GOT6" s="1"/>
      <c r="GOU6" s="1"/>
      <c r="GOV6" s="1"/>
      <c r="GOW6" s="1"/>
      <c r="GOX6" s="1"/>
      <c r="GOY6" s="1"/>
      <c r="GOZ6" s="1"/>
      <c r="GPA6" s="1"/>
      <c r="GPB6" s="1"/>
      <c r="GPC6" s="1"/>
      <c r="GPD6" s="1"/>
      <c r="GPE6" s="1"/>
      <c r="GPF6" s="1"/>
      <c r="GPG6" s="1"/>
      <c r="GPH6" s="1"/>
      <c r="GPI6" s="1"/>
      <c r="GPJ6" s="1"/>
      <c r="GPK6" s="1"/>
      <c r="GPL6" s="1"/>
      <c r="GPM6" s="1"/>
      <c r="GPN6" s="1"/>
      <c r="GPO6" s="1"/>
      <c r="GPP6" s="1"/>
      <c r="GPQ6" s="1"/>
      <c r="GPR6" s="1"/>
      <c r="GPS6" s="1"/>
      <c r="GPT6" s="1"/>
      <c r="GPU6" s="1"/>
      <c r="GPV6" s="1"/>
      <c r="GPW6" s="1"/>
      <c r="GPX6" s="1"/>
      <c r="GPY6" s="1"/>
      <c r="GPZ6" s="1"/>
      <c r="GQA6" s="1"/>
      <c r="GQB6" s="1"/>
      <c r="GQC6" s="1"/>
      <c r="GQD6" s="1"/>
      <c r="GQE6" s="1"/>
      <c r="GQF6" s="1"/>
      <c r="GQG6" s="1"/>
      <c r="GQH6" s="1"/>
      <c r="GQI6" s="1"/>
      <c r="GQJ6" s="1"/>
      <c r="GQK6" s="1"/>
      <c r="GQL6" s="1"/>
      <c r="GQM6" s="1"/>
      <c r="GQN6" s="1"/>
      <c r="GQO6" s="1"/>
      <c r="GQP6" s="1"/>
      <c r="GQQ6" s="1"/>
      <c r="GQR6" s="1"/>
      <c r="GQS6" s="1"/>
      <c r="GQT6" s="1"/>
      <c r="GQU6" s="1"/>
      <c r="GQV6" s="1"/>
      <c r="GQW6" s="1"/>
      <c r="GQX6" s="1"/>
      <c r="GQY6" s="1"/>
      <c r="GQZ6" s="1"/>
      <c r="GRA6" s="1"/>
      <c r="GRB6" s="1"/>
      <c r="GRC6" s="1"/>
      <c r="GRD6" s="1"/>
      <c r="GRE6" s="1"/>
      <c r="GRF6" s="1"/>
      <c r="GRG6" s="1"/>
      <c r="GRH6" s="1"/>
      <c r="GRI6" s="1"/>
      <c r="GRJ6" s="1"/>
      <c r="GRK6" s="1"/>
      <c r="GRL6" s="1"/>
      <c r="GRM6" s="1"/>
      <c r="GRN6" s="1"/>
      <c r="GRO6" s="1"/>
      <c r="GRP6" s="1"/>
      <c r="GRQ6" s="1"/>
      <c r="GRR6" s="1"/>
      <c r="GRS6" s="1"/>
      <c r="GRT6" s="1"/>
      <c r="GRU6" s="1"/>
      <c r="GRV6" s="1"/>
      <c r="GRW6" s="1"/>
      <c r="GRX6" s="1"/>
      <c r="GRY6" s="1"/>
      <c r="GRZ6" s="1"/>
      <c r="GSA6" s="1"/>
      <c r="GSB6" s="1"/>
      <c r="GSC6" s="1"/>
      <c r="GSD6" s="1"/>
      <c r="GSE6" s="1"/>
      <c r="GSF6" s="1"/>
      <c r="GSG6" s="1"/>
      <c r="GSH6" s="1"/>
      <c r="GSI6" s="1"/>
      <c r="GSJ6" s="1"/>
      <c r="GSK6" s="1"/>
      <c r="GSL6" s="1"/>
      <c r="GSM6" s="1"/>
      <c r="GSN6" s="1"/>
      <c r="GSO6" s="1"/>
      <c r="GSP6" s="1"/>
      <c r="GSQ6" s="1"/>
      <c r="GSR6" s="1"/>
      <c r="GSS6" s="1"/>
      <c r="GST6" s="1"/>
      <c r="GSU6" s="1"/>
      <c r="GSV6" s="1"/>
      <c r="GSW6" s="1"/>
      <c r="GSX6" s="1"/>
      <c r="GSY6" s="1"/>
      <c r="GSZ6" s="1"/>
      <c r="GTA6" s="1"/>
      <c r="GTB6" s="1"/>
      <c r="GTC6" s="1"/>
      <c r="GTD6" s="1"/>
      <c r="GTE6" s="1"/>
      <c r="GTF6" s="1"/>
      <c r="GTG6" s="1"/>
      <c r="GTH6" s="1"/>
      <c r="GTI6" s="1"/>
      <c r="GTJ6" s="1"/>
      <c r="GTK6" s="1"/>
      <c r="GTL6" s="1"/>
      <c r="GTM6" s="1"/>
      <c r="GTN6" s="1"/>
      <c r="GTO6" s="1"/>
      <c r="GTP6" s="1"/>
      <c r="GTQ6" s="1"/>
      <c r="GTR6" s="1"/>
      <c r="GTS6" s="1"/>
      <c r="GTT6" s="1"/>
      <c r="GTU6" s="1"/>
      <c r="GTV6" s="1"/>
      <c r="GTW6" s="1"/>
      <c r="GTX6" s="1"/>
      <c r="GTY6" s="1"/>
      <c r="GTZ6" s="1"/>
      <c r="GUA6" s="1"/>
      <c r="GUB6" s="1"/>
      <c r="GUC6" s="1"/>
      <c r="GUD6" s="1"/>
      <c r="GUE6" s="1"/>
      <c r="GUF6" s="1"/>
      <c r="GUG6" s="1"/>
      <c r="GUH6" s="1"/>
      <c r="GUI6" s="1"/>
      <c r="GUJ6" s="1"/>
      <c r="GUK6" s="1"/>
      <c r="GUL6" s="1"/>
      <c r="GUM6" s="1"/>
      <c r="GUN6" s="1"/>
      <c r="GUO6" s="1"/>
      <c r="GUP6" s="1"/>
      <c r="GUQ6" s="1"/>
      <c r="GUR6" s="1"/>
      <c r="GUS6" s="1"/>
      <c r="GUT6" s="1"/>
      <c r="GUU6" s="1"/>
      <c r="GUV6" s="1"/>
      <c r="GUW6" s="1"/>
      <c r="GUX6" s="1"/>
      <c r="GUY6" s="1"/>
      <c r="GUZ6" s="1"/>
      <c r="GVA6" s="1"/>
      <c r="GVB6" s="1"/>
      <c r="GVC6" s="1"/>
      <c r="GVD6" s="1"/>
      <c r="GVE6" s="1"/>
      <c r="GVF6" s="1"/>
      <c r="GVG6" s="1"/>
      <c r="GVH6" s="1"/>
      <c r="GVI6" s="1"/>
      <c r="GVJ6" s="1"/>
      <c r="GVK6" s="1"/>
      <c r="GVL6" s="1"/>
      <c r="GVM6" s="1"/>
      <c r="GVN6" s="1"/>
      <c r="GVO6" s="1"/>
      <c r="GVP6" s="1"/>
      <c r="GVQ6" s="1"/>
      <c r="GVR6" s="1"/>
      <c r="GVS6" s="1"/>
      <c r="GVT6" s="1"/>
      <c r="GVU6" s="1"/>
      <c r="GVV6" s="1"/>
      <c r="GVW6" s="1"/>
      <c r="GVX6" s="1"/>
      <c r="GVY6" s="1"/>
      <c r="GVZ6" s="1"/>
      <c r="GWA6" s="1"/>
      <c r="GWB6" s="1"/>
      <c r="GWC6" s="1"/>
      <c r="GWD6" s="1"/>
      <c r="GWE6" s="1"/>
      <c r="GWF6" s="1"/>
      <c r="GWG6" s="1"/>
      <c r="GWH6" s="1"/>
      <c r="GWI6" s="1"/>
      <c r="GWJ6" s="1"/>
      <c r="GWK6" s="1"/>
      <c r="GWL6" s="1"/>
      <c r="GWM6" s="1"/>
      <c r="GWN6" s="1"/>
      <c r="GWO6" s="1"/>
      <c r="GWP6" s="1"/>
      <c r="GWQ6" s="1"/>
      <c r="GWR6" s="1"/>
      <c r="GWS6" s="1"/>
      <c r="GWT6" s="1"/>
      <c r="GWU6" s="1"/>
      <c r="GWV6" s="1"/>
      <c r="GWW6" s="1"/>
      <c r="GWX6" s="1"/>
      <c r="GWY6" s="1"/>
      <c r="GWZ6" s="1"/>
      <c r="GXA6" s="1"/>
      <c r="GXB6" s="1"/>
      <c r="GXC6" s="1"/>
      <c r="GXD6" s="1"/>
      <c r="GXE6" s="1"/>
      <c r="GXF6" s="1"/>
      <c r="GXG6" s="1"/>
      <c r="GXH6" s="1"/>
      <c r="GXI6" s="1"/>
      <c r="GXJ6" s="1"/>
      <c r="GXK6" s="1"/>
      <c r="GXL6" s="1"/>
      <c r="GXM6" s="1"/>
      <c r="GXN6" s="1"/>
      <c r="GXO6" s="1"/>
      <c r="GXP6" s="1"/>
      <c r="GXQ6" s="1"/>
      <c r="GXR6" s="1"/>
      <c r="GXS6" s="1"/>
      <c r="GXT6" s="1"/>
      <c r="GXU6" s="1"/>
      <c r="GXV6" s="1"/>
      <c r="GXW6" s="1"/>
      <c r="GXX6" s="1"/>
      <c r="GXY6" s="1"/>
      <c r="GXZ6" s="1"/>
      <c r="GYA6" s="1"/>
      <c r="GYB6" s="1"/>
      <c r="GYC6" s="1"/>
      <c r="GYD6" s="1"/>
      <c r="GYE6" s="1"/>
      <c r="GYF6" s="1"/>
      <c r="GYG6" s="1"/>
      <c r="GYH6" s="1"/>
      <c r="GYI6" s="1"/>
      <c r="GYJ6" s="1"/>
      <c r="GYK6" s="1"/>
      <c r="GYL6" s="1"/>
      <c r="GYM6" s="1"/>
      <c r="GYN6" s="1"/>
      <c r="GYO6" s="1"/>
      <c r="GYP6" s="1"/>
      <c r="GYQ6" s="1"/>
      <c r="GYR6" s="1"/>
      <c r="GYS6" s="1"/>
      <c r="GYT6" s="1"/>
      <c r="GYU6" s="1"/>
      <c r="GYV6" s="1"/>
      <c r="GYW6" s="1"/>
      <c r="GYX6" s="1"/>
      <c r="GYY6" s="1"/>
      <c r="GYZ6" s="1"/>
      <c r="GZA6" s="1"/>
      <c r="GZB6" s="1"/>
      <c r="GZC6" s="1"/>
      <c r="GZD6" s="1"/>
      <c r="GZE6" s="1"/>
      <c r="GZF6" s="1"/>
      <c r="GZG6" s="1"/>
      <c r="GZH6" s="1"/>
      <c r="GZI6" s="1"/>
      <c r="GZJ6" s="1"/>
      <c r="GZK6" s="1"/>
      <c r="GZL6" s="1"/>
      <c r="GZM6" s="1"/>
      <c r="GZN6" s="1"/>
      <c r="GZO6" s="1"/>
      <c r="GZP6" s="1"/>
      <c r="GZQ6" s="1"/>
      <c r="GZR6" s="1"/>
      <c r="GZS6" s="1"/>
      <c r="GZT6" s="1"/>
      <c r="GZU6" s="1"/>
      <c r="GZV6" s="1"/>
      <c r="GZW6" s="1"/>
      <c r="GZX6" s="1"/>
      <c r="GZY6" s="1"/>
      <c r="GZZ6" s="1"/>
      <c r="HAA6" s="1"/>
      <c r="HAB6" s="1"/>
      <c r="HAC6" s="1"/>
      <c r="HAD6" s="1"/>
      <c r="HAE6" s="1"/>
      <c r="HAF6" s="1"/>
      <c r="HAG6" s="1"/>
      <c r="HAH6" s="1"/>
      <c r="HAI6" s="1"/>
      <c r="HAJ6" s="1"/>
      <c r="HAK6" s="1"/>
      <c r="HAL6" s="1"/>
      <c r="HAM6" s="1"/>
      <c r="HAN6" s="1"/>
      <c r="HAO6" s="1"/>
      <c r="HAP6" s="1"/>
      <c r="HAQ6" s="1"/>
      <c r="HAR6" s="1"/>
      <c r="HAS6" s="1"/>
      <c r="HAT6" s="1"/>
      <c r="HAU6" s="1"/>
      <c r="HAV6" s="1"/>
      <c r="HAW6" s="1"/>
      <c r="HAX6" s="1"/>
      <c r="HAY6" s="1"/>
      <c r="HAZ6" s="1"/>
      <c r="HBA6" s="1"/>
      <c r="HBB6" s="1"/>
      <c r="HBC6" s="1"/>
      <c r="HBD6" s="1"/>
      <c r="HBE6" s="1"/>
      <c r="HBF6" s="1"/>
      <c r="HBG6" s="1"/>
      <c r="HBH6" s="1"/>
      <c r="HBI6" s="1"/>
      <c r="HBJ6" s="1"/>
      <c r="HBK6" s="1"/>
      <c r="HBL6" s="1"/>
      <c r="HBM6" s="1"/>
      <c r="HBN6" s="1"/>
      <c r="HBO6" s="1"/>
      <c r="HBP6" s="1"/>
      <c r="HBQ6" s="1"/>
      <c r="HBR6" s="1"/>
      <c r="HBS6" s="1"/>
      <c r="HBT6" s="1"/>
      <c r="HBU6" s="1"/>
      <c r="HBV6" s="1"/>
      <c r="HBW6" s="1"/>
      <c r="HBX6" s="1"/>
      <c r="HBY6" s="1"/>
      <c r="HBZ6" s="1"/>
      <c r="HCA6" s="1"/>
      <c r="HCB6" s="1"/>
      <c r="HCC6" s="1"/>
      <c r="HCD6" s="1"/>
      <c r="HCE6" s="1"/>
      <c r="HCF6" s="1"/>
      <c r="HCG6" s="1"/>
      <c r="HCH6" s="1"/>
      <c r="HCI6" s="1"/>
      <c r="HCJ6" s="1"/>
      <c r="HCK6" s="1"/>
      <c r="HCL6" s="1"/>
      <c r="HCM6" s="1"/>
      <c r="HCN6" s="1"/>
      <c r="HCO6" s="1"/>
      <c r="HCP6" s="1"/>
      <c r="HCQ6" s="1"/>
      <c r="HCR6" s="1"/>
      <c r="HCS6" s="1"/>
      <c r="HCT6" s="1"/>
      <c r="HCU6" s="1"/>
      <c r="HCV6" s="1"/>
      <c r="HCW6" s="1"/>
      <c r="HCX6" s="1"/>
      <c r="HCY6" s="1"/>
      <c r="HCZ6" s="1"/>
      <c r="HDA6" s="1"/>
      <c r="HDB6" s="1"/>
      <c r="HDC6" s="1"/>
      <c r="HDD6" s="1"/>
      <c r="HDE6" s="1"/>
      <c r="HDF6" s="1"/>
      <c r="HDG6" s="1"/>
      <c r="HDH6" s="1"/>
      <c r="HDI6" s="1"/>
      <c r="HDJ6" s="1"/>
      <c r="HDK6" s="1"/>
      <c r="HDL6" s="1"/>
      <c r="HDM6" s="1"/>
      <c r="HDN6" s="1"/>
      <c r="HDO6" s="1"/>
      <c r="HDP6" s="1"/>
      <c r="HDQ6" s="1"/>
      <c r="HDR6" s="1"/>
      <c r="HDS6" s="1"/>
      <c r="HDT6" s="1"/>
      <c r="HDU6" s="1"/>
      <c r="HDV6" s="1"/>
      <c r="HDW6" s="1"/>
      <c r="HDX6" s="1"/>
      <c r="HDY6" s="1"/>
      <c r="HDZ6" s="1"/>
      <c r="HEA6" s="1"/>
      <c r="HEB6" s="1"/>
      <c r="HEC6" s="1"/>
      <c r="HED6" s="1"/>
      <c r="HEE6" s="1"/>
      <c r="HEF6" s="1"/>
      <c r="HEG6" s="1"/>
      <c r="HEH6" s="1"/>
      <c r="HEI6" s="1"/>
      <c r="HEJ6" s="1"/>
      <c r="HEK6" s="1"/>
      <c r="HEL6" s="1"/>
      <c r="HEM6" s="1"/>
      <c r="HEN6" s="1"/>
      <c r="HEO6" s="1"/>
      <c r="HEP6" s="1"/>
      <c r="HEQ6" s="1"/>
      <c r="HER6" s="1"/>
      <c r="HES6" s="1"/>
      <c r="HET6" s="1"/>
      <c r="HEU6" s="1"/>
      <c r="HEV6" s="1"/>
      <c r="HEW6" s="1"/>
      <c r="HEX6" s="1"/>
      <c r="HEY6" s="1"/>
      <c r="HEZ6" s="1"/>
      <c r="HFA6" s="1"/>
      <c r="HFB6" s="1"/>
      <c r="HFC6" s="1"/>
      <c r="HFD6" s="1"/>
      <c r="HFE6" s="1"/>
      <c r="HFF6" s="1"/>
      <c r="HFG6" s="1"/>
      <c r="HFH6" s="1"/>
      <c r="HFI6" s="1"/>
      <c r="HFJ6" s="1"/>
      <c r="HFK6" s="1"/>
      <c r="HFL6" s="1"/>
      <c r="HFM6" s="1"/>
      <c r="HFN6" s="1"/>
      <c r="HFO6" s="1"/>
      <c r="HFP6" s="1"/>
      <c r="HFQ6" s="1"/>
      <c r="HFR6" s="1"/>
      <c r="HFS6" s="1"/>
      <c r="HFT6" s="1"/>
      <c r="HFU6" s="1"/>
      <c r="HFV6" s="1"/>
      <c r="HFW6" s="1"/>
      <c r="HFX6" s="1"/>
      <c r="HFY6" s="1"/>
      <c r="HFZ6" s="1"/>
      <c r="HGA6" s="1"/>
      <c r="HGB6" s="1"/>
      <c r="HGC6" s="1"/>
      <c r="HGD6" s="1"/>
      <c r="HGE6" s="1"/>
      <c r="HGF6" s="1"/>
      <c r="HGG6" s="1"/>
      <c r="HGH6" s="1"/>
      <c r="HGI6" s="1"/>
      <c r="HGJ6" s="1"/>
      <c r="HGK6" s="1"/>
      <c r="HGL6" s="1"/>
      <c r="HGM6" s="1"/>
      <c r="HGN6" s="1"/>
      <c r="HGO6" s="1"/>
      <c r="HGP6" s="1"/>
      <c r="HGQ6" s="1"/>
      <c r="HGR6" s="1"/>
      <c r="HGS6" s="1"/>
      <c r="HGT6" s="1"/>
      <c r="HGU6" s="1"/>
      <c r="HGV6" s="1"/>
      <c r="HGW6" s="1"/>
      <c r="HGX6" s="1"/>
      <c r="HGY6" s="1"/>
      <c r="HGZ6" s="1"/>
      <c r="HHA6" s="1"/>
      <c r="HHB6" s="1"/>
      <c r="HHC6" s="1"/>
      <c r="HHD6" s="1"/>
      <c r="HHE6" s="1"/>
      <c r="HHF6" s="1"/>
      <c r="HHG6" s="1"/>
      <c r="HHH6" s="1"/>
      <c r="HHI6" s="1"/>
      <c r="HHJ6" s="1"/>
      <c r="HHK6" s="1"/>
      <c r="HHL6" s="1"/>
      <c r="HHM6" s="1"/>
      <c r="HHN6" s="1"/>
      <c r="HHO6" s="1"/>
      <c r="HHP6" s="1"/>
      <c r="HHQ6" s="1"/>
      <c r="HHR6" s="1"/>
      <c r="HHS6" s="1"/>
      <c r="HHT6" s="1"/>
      <c r="HHU6" s="1"/>
      <c r="HHV6" s="1"/>
      <c r="HHW6" s="1"/>
      <c r="HHX6" s="1"/>
      <c r="HHY6" s="1"/>
      <c r="HHZ6" s="1"/>
      <c r="HIA6" s="1"/>
      <c r="HIB6" s="1"/>
      <c r="HIC6" s="1"/>
      <c r="HID6" s="1"/>
      <c r="HIE6" s="1"/>
      <c r="HIF6" s="1"/>
      <c r="HIG6" s="1"/>
      <c r="HIH6" s="1"/>
      <c r="HII6" s="1"/>
      <c r="HIJ6" s="1"/>
      <c r="HIK6" s="1"/>
      <c r="HIL6" s="1"/>
      <c r="HIM6" s="1"/>
      <c r="HIN6" s="1"/>
      <c r="HIO6" s="1"/>
      <c r="HIP6" s="1"/>
      <c r="HIQ6" s="1"/>
      <c r="HIR6" s="1"/>
      <c r="HIS6" s="1"/>
      <c r="HIT6" s="1"/>
      <c r="HIU6" s="1"/>
      <c r="HIV6" s="1"/>
      <c r="HIW6" s="1"/>
      <c r="HIX6" s="1"/>
      <c r="HIY6" s="1"/>
      <c r="HIZ6" s="1"/>
      <c r="HJA6" s="1"/>
      <c r="HJB6" s="1"/>
      <c r="HJC6" s="1"/>
      <c r="HJD6" s="1"/>
      <c r="HJE6" s="1"/>
      <c r="HJF6" s="1"/>
      <c r="HJG6" s="1"/>
      <c r="HJH6" s="1"/>
      <c r="HJI6" s="1"/>
      <c r="HJJ6" s="1"/>
      <c r="HJK6" s="1"/>
      <c r="HJL6" s="1"/>
      <c r="HJM6" s="1"/>
      <c r="HJN6" s="1"/>
      <c r="HJO6" s="1"/>
      <c r="HJP6" s="1"/>
      <c r="HJQ6" s="1"/>
      <c r="HJR6" s="1"/>
      <c r="HJS6" s="1"/>
      <c r="HJT6" s="1"/>
      <c r="HJU6" s="1"/>
      <c r="HJV6" s="1"/>
      <c r="HJW6" s="1"/>
      <c r="HJX6" s="1"/>
      <c r="HJY6" s="1"/>
      <c r="HJZ6" s="1"/>
      <c r="HKA6" s="1"/>
      <c r="HKB6" s="1"/>
      <c r="HKC6" s="1"/>
      <c r="HKD6" s="1"/>
      <c r="HKE6" s="1"/>
      <c r="HKF6" s="1"/>
      <c r="HKG6" s="1"/>
      <c r="HKH6" s="1"/>
      <c r="HKI6" s="1"/>
      <c r="HKJ6" s="1"/>
      <c r="HKK6" s="1"/>
      <c r="HKL6" s="1"/>
      <c r="HKM6" s="1"/>
      <c r="HKN6" s="1"/>
      <c r="HKO6" s="1"/>
      <c r="HKP6" s="1"/>
      <c r="HKQ6" s="1"/>
      <c r="HKR6" s="1"/>
      <c r="HKS6" s="1"/>
      <c r="HKT6" s="1"/>
      <c r="HKU6" s="1"/>
      <c r="HKV6" s="1"/>
      <c r="HKW6" s="1"/>
      <c r="HKX6" s="1"/>
      <c r="HKY6" s="1"/>
      <c r="HKZ6" s="1"/>
      <c r="HLA6" s="1"/>
      <c r="HLB6" s="1"/>
      <c r="HLC6" s="1"/>
      <c r="HLD6" s="1"/>
      <c r="HLE6" s="1"/>
      <c r="HLF6" s="1"/>
      <c r="HLG6" s="1"/>
      <c r="HLH6" s="1"/>
      <c r="HLI6" s="1"/>
      <c r="HLJ6" s="1"/>
      <c r="HLK6" s="1"/>
      <c r="HLL6" s="1"/>
      <c r="HLM6" s="1"/>
      <c r="HLN6" s="1"/>
      <c r="HLO6" s="1"/>
      <c r="HLP6" s="1"/>
      <c r="HLQ6" s="1"/>
      <c r="HLR6" s="1"/>
      <c r="HLS6" s="1"/>
      <c r="HLT6" s="1"/>
      <c r="HLU6" s="1"/>
      <c r="HLV6" s="1"/>
      <c r="HLW6" s="1"/>
      <c r="HLX6" s="1"/>
      <c r="HLY6" s="1"/>
      <c r="HLZ6" s="1"/>
      <c r="HMA6" s="1"/>
      <c r="HMB6" s="1"/>
      <c r="HMC6" s="1"/>
      <c r="HMD6" s="1"/>
      <c r="HME6" s="1"/>
      <c r="HMF6" s="1"/>
      <c r="HMG6" s="1"/>
      <c r="HMH6" s="1"/>
      <c r="HMI6" s="1"/>
      <c r="HMJ6" s="1"/>
      <c r="HMK6" s="1"/>
      <c r="HML6" s="1"/>
      <c r="HMM6" s="1"/>
      <c r="HMN6" s="1"/>
      <c r="HMO6" s="1"/>
      <c r="HMP6" s="1"/>
      <c r="HMQ6" s="1"/>
      <c r="HMR6" s="1"/>
      <c r="HMS6" s="1"/>
      <c r="HMT6" s="1"/>
      <c r="HMU6" s="1"/>
      <c r="HMV6" s="1"/>
      <c r="HMW6" s="1"/>
      <c r="HMX6" s="1"/>
      <c r="HMY6" s="1"/>
      <c r="HMZ6" s="1"/>
      <c r="HNA6" s="1"/>
      <c r="HNB6" s="1"/>
      <c r="HNC6" s="1"/>
      <c r="HND6" s="1"/>
      <c r="HNE6" s="1"/>
      <c r="HNF6" s="1"/>
      <c r="HNG6" s="1"/>
      <c r="HNH6" s="1"/>
      <c r="HNI6" s="1"/>
      <c r="HNJ6" s="1"/>
      <c r="HNK6" s="1"/>
      <c r="HNL6" s="1"/>
      <c r="HNM6" s="1"/>
      <c r="HNN6" s="1"/>
      <c r="HNO6" s="1"/>
      <c r="HNP6" s="1"/>
      <c r="HNQ6" s="1"/>
      <c r="HNR6" s="1"/>
      <c r="HNS6" s="1"/>
      <c r="HNT6" s="1"/>
      <c r="HNU6" s="1"/>
      <c r="HNV6" s="1"/>
      <c r="HNW6" s="1"/>
      <c r="HNX6" s="1"/>
      <c r="HNY6" s="1"/>
      <c r="HNZ6" s="1"/>
      <c r="HOA6" s="1"/>
      <c r="HOB6" s="1"/>
      <c r="HOC6" s="1"/>
      <c r="HOD6" s="1"/>
      <c r="HOE6" s="1"/>
      <c r="HOF6" s="1"/>
      <c r="HOG6" s="1"/>
      <c r="HOH6" s="1"/>
      <c r="HOI6" s="1"/>
      <c r="HOJ6" s="1"/>
      <c r="HOK6" s="1"/>
      <c r="HOL6" s="1"/>
      <c r="HOM6" s="1"/>
      <c r="HON6" s="1"/>
      <c r="HOO6" s="1"/>
      <c r="HOP6" s="1"/>
      <c r="HOQ6" s="1"/>
      <c r="HOR6" s="1"/>
      <c r="HOS6" s="1"/>
      <c r="HOT6" s="1"/>
      <c r="HOU6" s="1"/>
      <c r="HOV6" s="1"/>
      <c r="HOW6" s="1"/>
      <c r="HOX6" s="1"/>
      <c r="HOY6" s="1"/>
      <c r="HOZ6" s="1"/>
      <c r="HPA6" s="1"/>
      <c r="HPB6" s="1"/>
      <c r="HPC6" s="1"/>
      <c r="HPD6" s="1"/>
      <c r="HPE6" s="1"/>
      <c r="HPF6" s="1"/>
      <c r="HPG6" s="1"/>
      <c r="HPH6" s="1"/>
      <c r="HPI6" s="1"/>
      <c r="HPJ6" s="1"/>
      <c r="HPK6" s="1"/>
      <c r="HPL6" s="1"/>
      <c r="HPM6" s="1"/>
      <c r="HPN6" s="1"/>
      <c r="HPO6" s="1"/>
      <c r="HPP6" s="1"/>
      <c r="HPQ6" s="1"/>
      <c r="HPR6" s="1"/>
      <c r="HPS6" s="1"/>
      <c r="HPT6" s="1"/>
      <c r="HPU6" s="1"/>
      <c r="HPV6" s="1"/>
      <c r="HPW6" s="1"/>
      <c r="HPX6" s="1"/>
      <c r="HPY6" s="1"/>
      <c r="HPZ6" s="1"/>
      <c r="HQA6" s="1"/>
      <c r="HQB6" s="1"/>
      <c r="HQC6" s="1"/>
      <c r="HQD6" s="1"/>
      <c r="HQE6" s="1"/>
      <c r="HQF6" s="1"/>
      <c r="HQG6" s="1"/>
      <c r="HQH6" s="1"/>
      <c r="HQI6" s="1"/>
      <c r="HQJ6" s="1"/>
      <c r="HQK6" s="1"/>
      <c r="HQL6" s="1"/>
      <c r="HQM6" s="1"/>
      <c r="HQN6" s="1"/>
      <c r="HQO6" s="1"/>
      <c r="HQP6" s="1"/>
      <c r="HQQ6" s="1"/>
      <c r="HQR6" s="1"/>
      <c r="HQS6" s="1"/>
      <c r="HQT6" s="1"/>
      <c r="HQU6" s="1"/>
      <c r="HQV6" s="1"/>
      <c r="HQW6" s="1"/>
      <c r="HQX6" s="1"/>
      <c r="HQY6" s="1"/>
      <c r="HQZ6" s="1"/>
      <c r="HRA6" s="1"/>
      <c r="HRB6" s="1"/>
      <c r="HRC6" s="1"/>
      <c r="HRD6" s="1"/>
      <c r="HRE6" s="1"/>
      <c r="HRF6" s="1"/>
      <c r="HRG6" s="1"/>
      <c r="HRH6" s="1"/>
      <c r="HRI6" s="1"/>
      <c r="HRJ6" s="1"/>
      <c r="HRK6" s="1"/>
      <c r="HRL6" s="1"/>
      <c r="HRM6" s="1"/>
      <c r="HRN6" s="1"/>
      <c r="HRO6" s="1"/>
      <c r="HRP6" s="1"/>
      <c r="HRQ6" s="1"/>
      <c r="HRR6" s="1"/>
      <c r="HRS6" s="1"/>
      <c r="HRT6" s="1"/>
      <c r="HRU6" s="1"/>
      <c r="HRV6" s="1"/>
      <c r="HRW6" s="1"/>
      <c r="HRX6" s="1"/>
      <c r="HRY6" s="1"/>
      <c r="HRZ6" s="1"/>
      <c r="HSA6" s="1"/>
      <c r="HSB6" s="1"/>
      <c r="HSC6" s="1"/>
      <c r="HSD6" s="1"/>
      <c r="HSE6" s="1"/>
      <c r="HSF6" s="1"/>
      <c r="HSG6" s="1"/>
      <c r="HSH6" s="1"/>
      <c r="HSI6" s="1"/>
      <c r="HSJ6" s="1"/>
      <c r="HSK6" s="1"/>
      <c r="HSL6" s="1"/>
      <c r="HSM6" s="1"/>
      <c r="HSN6" s="1"/>
      <c r="HSO6" s="1"/>
      <c r="HSP6" s="1"/>
      <c r="HSQ6" s="1"/>
      <c r="HSR6" s="1"/>
      <c r="HSS6" s="1"/>
      <c r="HST6" s="1"/>
      <c r="HSU6" s="1"/>
      <c r="HSV6" s="1"/>
      <c r="HSW6" s="1"/>
      <c r="HSX6" s="1"/>
      <c r="HSY6" s="1"/>
      <c r="HSZ6" s="1"/>
      <c r="HTA6" s="1"/>
      <c r="HTB6" s="1"/>
      <c r="HTC6" s="1"/>
      <c r="HTD6" s="1"/>
      <c r="HTE6" s="1"/>
      <c r="HTF6" s="1"/>
      <c r="HTG6" s="1"/>
      <c r="HTH6" s="1"/>
      <c r="HTI6" s="1"/>
      <c r="HTJ6" s="1"/>
      <c r="HTK6" s="1"/>
      <c r="HTL6" s="1"/>
      <c r="HTM6" s="1"/>
      <c r="HTN6" s="1"/>
      <c r="HTO6" s="1"/>
      <c r="HTP6" s="1"/>
      <c r="HTQ6" s="1"/>
      <c r="HTR6" s="1"/>
      <c r="HTS6" s="1"/>
      <c r="HTT6" s="1"/>
      <c r="HTU6" s="1"/>
      <c r="HTV6" s="1"/>
      <c r="HTW6" s="1"/>
      <c r="HTX6" s="1"/>
      <c r="HTY6" s="1"/>
      <c r="HTZ6" s="1"/>
      <c r="HUA6" s="1"/>
      <c r="HUB6" s="1"/>
      <c r="HUC6" s="1"/>
      <c r="HUD6" s="1"/>
      <c r="HUE6" s="1"/>
      <c r="HUF6" s="1"/>
      <c r="HUG6" s="1"/>
      <c r="HUH6" s="1"/>
      <c r="HUI6" s="1"/>
      <c r="HUJ6" s="1"/>
      <c r="HUK6" s="1"/>
      <c r="HUL6" s="1"/>
      <c r="HUM6" s="1"/>
      <c r="HUN6" s="1"/>
      <c r="HUO6" s="1"/>
      <c r="HUP6" s="1"/>
      <c r="HUQ6" s="1"/>
      <c r="HUR6" s="1"/>
      <c r="HUS6" s="1"/>
      <c r="HUT6" s="1"/>
      <c r="HUU6" s="1"/>
      <c r="HUV6" s="1"/>
      <c r="HUW6" s="1"/>
      <c r="HUX6" s="1"/>
      <c r="HUY6" s="1"/>
      <c r="HUZ6" s="1"/>
      <c r="HVA6" s="1"/>
      <c r="HVB6" s="1"/>
      <c r="HVC6" s="1"/>
      <c r="HVD6" s="1"/>
      <c r="HVE6" s="1"/>
      <c r="HVF6" s="1"/>
      <c r="HVG6" s="1"/>
      <c r="HVH6" s="1"/>
      <c r="HVI6" s="1"/>
      <c r="HVJ6" s="1"/>
      <c r="HVK6" s="1"/>
      <c r="HVL6" s="1"/>
      <c r="HVM6" s="1"/>
      <c r="HVN6" s="1"/>
      <c r="HVO6" s="1"/>
      <c r="HVP6" s="1"/>
      <c r="HVQ6" s="1"/>
      <c r="HVR6" s="1"/>
      <c r="HVS6" s="1"/>
      <c r="HVT6" s="1"/>
      <c r="HVU6" s="1"/>
      <c r="HVV6" s="1"/>
      <c r="HVW6" s="1"/>
      <c r="HVX6" s="1"/>
      <c r="HVY6" s="1"/>
      <c r="HVZ6" s="1"/>
      <c r="HWA6" s="1"/>
      <c r="HWB6" s="1"/>
      <c r="HWC6" s="1"/>
      <c r="HWD6" s="1"/>
      <c r="HWE6" s="1"/>
      <c r="HWF6" s="1"/>
      <c r="HWG6" s="1"/>
      <c r="HWH6" s="1"/>
      <c r="HWI6" s="1"/>
      <c r="HWJ6" s="1"/>
      <c r="HWK6" s="1"/>
      <c r="HWL6" s="1"/>
      <c r="HWM6" s="1"/>
      <c r="HWN6" s="1"/>
      <c r="HWO6" s="1"/>
      <c r="HWP6" s="1"/>
      <c r="HWQ6" s="1"/>
      <c r="HWR6" s="1"/>
      <c r="HWS6" s="1"/>
      <c r="HWT6" s="1"/>
      <c r="HWU6" s="1"/>
      <c r="HWV6" s="1"/>
      <c r="HWW6" s="1"/>
      <c r="HWX6" s="1"/>
      <c r="HWY6" s="1"/>
      <c r="HWZ6" s="1"/>
      <c r="HXA6" s="1"/>
      <c r="HXB6" s="1"/>
      <c r="HXC6" s="1"/>
      <c r="HXD6" s="1"/>
      <c r="HXE6" s="1"/>
      <c r="HXF6" s="1"/>
      <c r="HXG6" s="1"/>
      <c r="HXH6" s="1"/>
      <c r="HXI6" s="1"/>
      <c r="HXJ6" s="1"/>
      <c r="HXK6" s="1"/>
      <c r="HXL6" s="1"/>
      <c r="HXM6" s="1"/>
      <c r="HXN6" s="1"/>
      <c r="HXO6" s="1"/>
      <c r="HXP6" s="1"/>
      <c r="HXQ6" s="1"/>
      <c r="HXR6" s="1"/>
      <c r="HXS6" s="1"/>
      <c r="HXT6" s="1"/>
      <c r="HXU6" s="1"/>
      <c r="HXV6" s="1"/>
      <c r="HXW6" s="1"/>
      <c r="HXX6" s="1"/>
      <c r="HXY6" s="1"/>
      <c r="HXZ6" s="1"/>
      <c r="HYA6" s="1"/>
      <c r="HYB6" s="1"/>
      <c r="HYC6" s="1"/>
      <c r="HYD6" s="1"/>
      <c r="HYE6" s="1"/>
      <c r="HYF6" s="1"/>
      <c r="HYG6" s="1"/>
      <c r="HYH6" s="1"/>
      <c r="HYI6" s="1"/>
      <c r="HYJ6" s="1"/>
      <c r="HYK6" s="1"/>
      <c r="HYL6" s="1"/>
      <c r="HYM6" s="1"/>
      <c r="HYN6" s="1"/>
      <c r="HYO6" s="1"/>
      <c r="HYP6" s="1"/>
      <c r="HYQ6" s="1"/>
      <c r="HYR6" s="1"/>
      <c r="HYS6" s="1"/>
      <c r="HYT6" s="1"/>
      <c r="HYU6" s="1"/>
      <c r="HYV6" s="1"/>
      <c r="HYW6" s="1"/>
      <c r="HYX6" s="1"/>
      <c r="HYY6" s="1"/>
      <c r="HYZ6" s="1"/>
      <c r="HZA6" s="1"/>
      <c r="HZB6" s="1"/>
      <c r="HZC6" s="1"/>
      <c r="HZD6" s="1"/>
      <c r="HZE6" s="1"/>
      <c r="HZF6" s="1"/>
      <c r="HZG6" s="1"/>
      <c r="HZH6" s="1"/>
      <c r="HZI6" s="1"/>
      <c r="HZJ6" s="1"/>
      <c r="HZK6" s="1"/>
      <c r="HZL6" s="1"/>
      <c r="HZM6" s="1"/>
      <c r="HZN6" s="1"/>
      <c r="HZO6" s="1"/>
      <c r="HZP6" s="1"/>
      <c r="HZQ6" s="1"/>
      <c r="HZR6" s="1"/>
      <c r="HZS6" s="1"/>
      <c r="HZT6" s="1"/>
      <c r="HZU6" s="1"/>
      <c r="HZV6" s="1"/>
      <c r="HZW6" s="1"/>
      <c r="HZX6" s="1"/>
      <c r="HZY6" s="1"/>
      <c r="HZZ6" s="1"/>
      <c r="IAA6" s="1"/>
      <c r="IAB6" s="1"/>
      <c r="IAC6" s="1"/>
      <c r="IAD6" s="1"/>
      <c r="IAE6" s="1"/>
      <c r="IAF6" s="1"/>
      <c r="IAG6" s="1"/>
      <c r="IAH6" s="1"/>
      <c r="IAI6" s="1"/>
      <c r="IAJ6" s="1"/>
      <c r="IAK6" s="1"/>
      <c r="IAL6" s="1"/>
      <c r="IAM6" s="1"/>
      <c r="IAN6" s="1"/>
      <c r="IAO6" s="1"/>
      <c r="IAP6" s="1"/>
      <c r="IAQ6" s="1"/>
      <c r="IAR6" s="1"/>
      <c r="IAS6" s="1"/>
      <c r="IAT6" s="1"/>
      <c r="IAU6" s="1"/>
      <c r="IAV6" s="1"/>
      <c r="IAW6" s="1"/>
      <c r="IAX6" s="1"/>
      <c r="IAY6" s="1"/>
      <c r="IAZ6" s="1"/>
      <c r="IBA6" s="1"/>
      <c r="IBB6" s="1"/>
      <c r="IBC6" s="1"/>
      <c r="IBD6" s="1"/>
      <c r="IBE6" s="1"/>
      <c r="IBF6" s="1"/>
      <c r="IBG6" s="1"/>
      <c r="IBH6" s="1"/>
      <c r="IBI6" s="1"/>
      <c r="IBJ6" s="1"/>
      <c r="IBK6" s="1"/>
      <c r="IBL6" s="1"/>
      <c r="IBM6" s="1"/>
      <c r="IBN6" s="1"/>
      <c r="IBO6" s="1"/>
      <c r="IBP6" s="1"/>
      <c r="IBQ6" s="1"/>
      <c r="IBR6" s="1"/>
      <c r="IBS6" s="1"/>
      <c r="IBT6" s="1"/>
      <c r="IBU6" s="1"/>
      <c r="IBV6" s="1"/>
      <c r="IBW6" s="1"/>
      <c r="IBX6" s="1"/>
      <c r="IBY6" s="1"/>
      <c r="IBZ6" s="1"/>
      <c r="ICA6" s="1"/>
      <c r="ICB6" s="1"/>
      <c r="ICC6" s="1"/>
      <c r="ICD6" s="1"/>
      <c r="ICE6" s="1"/>
      <c r="ICF6" s="1"/>
      <c r="ICG6" s="1"/>
      <c r="ICH6" s="1"/>
      <c r="ICI6" s="1"/>
      <c r="ICJ6" s="1"/>
      <c r="ICK6" s="1"/>
      <c r="ICL6" s="1"/>
      <c r="ICM6" s="1"/>
      <c r="ICN6" s="1"/>
      <c r="ICO6" s="1"/>
      <c r="ICP6" s="1"/>
      <c r="ICQ6" s="1"/>
      <c r="ICR6" s="1"/>
      <c r="ICS6" s="1"/>
      <c r="ICT6" s="1"/>
      <c r="ICU6" s="1"/>
      <c r="ICV6" s="1"/>
      <c r="ICW6" s="1"/>
      <c r="ICX6" s="1"/>
      <c r="ICY6" s="1"/>
      <c r="ICZ6" s="1"/>
      <c r="IDA6" s="1"/>
      <c r="IDB6" s="1"/>
      <c r="IDC6" s="1"/>
      <c r="IDD6" s="1"/>
      <c r="IDE6" s="1"/>
      <c r="IDF6" s="1"/>
      <c r="IDG6" s="1"/>
      <c r="IDH6" s="1"/>
      <c r="IDI6" s="1"/>
      <c r="IDJ6" s="1"/>
      <c r="IDK6" s="1"/>
      <c r="IDL6" s="1"/>
      <c r="IDM6" s="1"/>
      <c r="IDN6" s="1"/>
      <c r="IDO6" s="1"/>
      <c r="IDP6" s="1"/>
      <c r="IDQ6" s="1"/>
      <c r="IDR6" s="1"/>
      <c r="IDS6" s="1"/>
      <c r="IDT6" s="1"/>
      <c r="IDU6" s="1"/>
      <c r="IDV6" s="1"/>
      <c r="IDW6" s="1"/>
      <c r="IDX6" s="1"/>
      <c r="IDY6" s="1"/>
      <c r="IDZ6" s="1"/>
      <c r="IEA6" s="1"/>
      <c r="IEB6" s="1"/>
      <c r="IEC6" s="1"/>
      <c r="IED6" s="1"/>
      <c r="IEE6" s="1"/>
      <c r="IEF6" s="1"/>
      <c r="IEG6" s="1"/>
      <c r="IEH6" s="1"/>
      <c r="IEI6" s="1"/>
      <c r="IEJ6" s="1"/>
      <c r="IEK6" s="1"/>
      <c r="IEL6" s="1"/>
      <c r="IEM6" s="1"/>
      <c r="IEN6" s="1"/>
      <c r="IEO6" s="1"/>
      <c r="IEP6" s="1"/>
      <c r="IEQ6" s="1"/>
      <c r="IER6" s="1"/>
      <c r="IES6" s="1"/>
      <c r="IET6" s="1"/>
      <c r="IEU6" s="1"/>
      <c r="IEV6" s="1"/>
      <c r="IEW6" s="1"/>
      <c r="IEX6" s="1"/>
      <c r="IEY6" s="1"/>
      <c r="IEZ6" s="1"/>
      <c r="IFA6" s="1"/>
      <c r="IFB6" s="1"/>
      <c r="IFC6" s="1"/>
      <c r="IFD6" s="1"/>
      <c r="IFE6" s="1"/>
      <c r="IFF6" s="1"/>
      <c r="IFG6" s="1"/>
      <c r="IFH6" s="1"/>
      <c r="IFI6" s="1"/>
      <c r="IFJ6" s="1"/>
      <c r="IFK6" s="1"/>
      <c r="IFL6" s="1"/>
      <c r="IFM6" s="1"/>
      <c r="IFN6" s="1"/>
      <c r="IFO6" s="1"/>
      <c r="IFP6" s="1"/>
      <c r="IFQ6" s="1"/>
      <c r="IFR6" s="1"/>
      <c r="IFS6" s="1"/>
      <c r="IFT6" s="1"/>
      <c r="IFU6" s="1"/>
      <c r="IFV6" s="1"/>
      <c r="IFW6" s="1"/>
      <c r="IFX6" s="1"/>
      <c r="IFY6" s="1"/>
      <c r="IFZ6" s="1"/>
      <c r="IGA6" s="1"/>
      <c r="IGB6" s="1"/>
      <c r="IGC6" s="1"/>
      <c r="IGD6" s="1"/>
      <c r="IGE6" s="1"/>
      <c r="IGF6" s="1"/>
      <c r="IGG6" s="1"/>
      <c r="IGH6" s="1"/>
      <c r="IGI6" s="1"/>
      <c r="IGJ6" s="1"/>
      <c r="IGK6" s="1"/>
      <c r="IGL6" s="1"/>
      <c r="IGM6" s="1"/>
      <c r="IGN6" s="1"/>
      <c r="IGO6" s="1"/>
      <c r="IGP6" s="1"/>
      <c r="IGQ6" s="1"/>
      <c r="IGR6" s="1"/>
      <c r="IGS6" s="1"/>
      <c r="IGT6" s="1"/>
      <c r="IGU6" s="1"/>
      <c r="IGV6" s="1"/>
      <c r="IGW6" s="1"/>
      <c r="IGX6" s="1"/>
      <c r="IGY6" s="1"/>
      <c r="IGZ6" s="1"/>
      <c r="IHA6" s="1"/>
      <c r="IHB6" s="1"/>
      <c r="IHC6" s="1"/>
      <c r="IHD6" s="1"/>
      <c r="IHE6" s="1"/>
      <c r="IHF6" s="1"/>
      <c r="IHG6" s="1"/>
      <c r="IHH6" s="1"/>
      <c r="IHI6" s="1"/>
      <c r="IHJ6" s="1"/>
      <c r="IHK6" s="1"/>
      <c r="IHL6" s="1"/>
      <c r="IHM6" s="1"/>
      <c r="IHN6" s="1"/>
      <c r="IHO6" s="1"/>
      <c r="IHP6" s="1"/>
      <c r="IHQ6" s="1"/>
      <c r="IHR6" s="1"/>
      <c r="IHS6" s="1"/>
      <c r="IHT6" s="1"/>
      <c r="IHU6" s="1"/>
      <c r="IHV6" s="1"/>
      <c r="IHW6" s="1"/>
      <c r="IHX6" s="1"/>
      <c r="IHY6" s="1"/>
      <c r="IHZ6" s="1"/>
      <c r="IIA6" s="1"/>
      <c r="IIB6" s="1"/>
      <c r="IIC6" s="1"/>
      <c r="IID6" s="1"/>
      <c r="IIE6" s="1"/>
      <c r="IIF6" s="1"/>
      <c r="IIG6" s="1"/>
      <c r="IIH6" s="1"/>
      <c r="III6" s="1"/>
      <c r="IIJ6" s="1"/>
      <c r="IIK6" s="1"/>
      <c r="IIL6" s="1"/>
      <c r="IIM6" s="1"/>
      <c r="IIN6" s="1"/>
      <c r="IIO6" s="1"/>
      <c r="IIP6" s="1"/>
      <c r="IIQ6" s="1"/>
      <c r="IIR6" s="1"/>
      <c r="IIS6" s="1"/>
      <c r="IIT6" s="1"/>
      <c r="IIU6" s="1"/>
      <c r="IIV6" s="1"/>
      <c r="IIW6" s="1"/>
      <c r="IIX6" s="1"/>
      <c r="IIY6" s="1"/>
      <c r="IIZ6" s="1"/>
      <c r="IJA6" s="1"/>
      <c r="IJB6" s="1"/>
      <c r="IJC6" s="1"/>
      <c r="IJD6" s="1"/>
      <c r="IJE6" s="1"/>
      <c r="IJF6" s="1"/>
      <c r="IJG6" s="1"/>
      <c r="IJH6" s="1"/>
      <c r="IJI6" s="1"/>
      <c r="IJJ6" s="1"/>
      <c r="IJK6" s="1"/>
      <c r="IJL6" s="1"/>
      <c r="IJM6" s="1"/>
      <c r="IJN6" s="1"/>
      <c r="IJO6" s="1"/>
      <c r="IJP6" s="1"/>
      <c r="IJQ6" s="1"/>
      <c r="IJR6" s="1"/>
      <c r="IJS6" s="1"/>
      <c r="IJT6" s="1"/>
      <c r="IJU6" s="1"/>
      <c r="IJV6" s="1"/>
      <c r="IJW6" s="1"/>
      <c r="IJX6" s="1"/>
      <c r="IJY6" s="1"/>
      <c r="IJZ6" s="1"/>
      <c r="IKA6" s="1"/>
      <c r="IKB6" s="1"/>
      <c r="IKC6" s="1"/>
      <c r="IKD6" s="1"/>
      <c r="IKE6" s="1"/>
      <c r="IKF6" s="1"/>
      <c r="IKG6" s="1"/>
      <c r="IKH6" s="1"/>
      <c r="IKI6" s="1"/>
      <c r="IKJ6" s="1"/>
      <c r="IKK6" s="1"/>
      <c r="IKL6" s="1"/>
      <c r="IKM6" s="1"/>
      <c r="IKN6" s="1"/>
      <c r="IKO6" s="1"/>
      <c r="IKP6" s="1"/>
      <c r="IKQ6" s="1"/>
      <c r="IKR6" s="1"/>
      <c r="IKS6" s="1"/>
      <c r="IKT6" s="1"/>
      <c r="IKU6" s="1"/>
      <c r="IKV6" s="1"/>
      <c r="IKW6" s="1"/>
      <c r="IKX6" s="1"/>
      <c r="IKY6" s="1"/>
      <c r="IKZ6" s="1"/>
      <c r="ILA6" s="1"/>
      <c r="ILB6" s="1"/>
      <c r="ILC6" s="1"/>
      <c r="ILD6" s="1"/>
      <c r="ILE6" s="1"/>
      <c r="ILF6" s="1"/>
      <c r="ILG6" s="1"/>
      <c r="ILH6" s="1"/>
      <c r="ILI6" s="1"/>
      <c r="ILJ6" s="1"/>
      <c r="ILK6" s="1"/>
      <c r="ILL6" s="1"/>
      <c r="ILM6" s="1"/>
      <c r="ILN6" s="1"/>
      <c r="ILO6" s="1"/>
      <c r="ILP6" s="1"/>
      <c r="ILQ6" s="1"/>
      <c r="ILR6" s="1"/>
      <c r="ILS6" s="1"/>
      <c r="ILT6" s="1"/>
      <c r="ILU6" s="1"/>
      <c r="ILV6" s="1"/>
      <c r="ILW6" s="1"/>
      <c r="ILX6" s="1"/>
      <c r="ILY6" s="1"/>
      <c r="ILZ6" s="1"/>
      <c r="IMA6" s="1"/>
      <c r="IMB6" s="1"/>
      <c r="IMC6" s="1"/>
      <c r="IMD6" s="1"/>
      <c r="IME6" s="1"/>
      <c r="IMF6" s="1"/>
      <c r="IMG6" s="1"/>
      <c r="IMH6" s="1"/>
      <c r="IMI6" s="1"/>
      <c r="IMJ6" s="1"/>
      <c r="IMK6" s="1"/>
      <c r="IML6" s="1"/>
      <c r="IMM6" s="1"/>
      <c r="IMN6" s="1"/>
      <c r="IMO6" s="1"/>
      <c r="IMP6" s="1"/>
      <c r="IMQ6" s="1"/>
      <c r="IMR6" s="1"/>
      <c r="IMS6" s="1"/>
      <c r="IMT6" s="1"/>
      <c r="IMU6" s="1"/>
      <c r="IMV6" s="1"/>
      <c r="IMW6" s="1"/>
      <c r="IMX6" s="1"/>
      <c r="IMY6" s="1"/>
      <c r="IMZ6" s="1"/>
      <c r="INA6" s="1"/>
      <c r="INB6" s="1"/>
      <c r="INC6" s="1"/>
      <c r="IND6" s="1"/>
      <c r="INE6" s="1"/>
      <c r="INF6" s="1"/>
      <c r="ING6" s="1"/>
      <c r="INH6" s="1"/>
      <c r="INI6" s="1"/>
      <c r="INJ6" s="1"/>
      <c r="INK6" s="1"/>
      <c r="INL6" s="1"/>
      <c r="INM6" s="1"/>
      <c r="INN6" s="1"/>
      <c r="INO6" s="1"/>
      <c r="INP6" s="1"/>
      <c r="INQ6" s="1"/>
      <c r="INR6" s="1"/>
      <c r="INS6" s="1"/>
      <c r="INT6" s="1"/>
      <c r="INU6" s="1"/>
      <c r="INV6" s="1"/>
      <c r="INW6" s="1"/>
      <c r="INX6" s="1"/>
      <c r="INY6" s="1"/>
      <c r="INZ6" s="1"/>
      <c r="IOA6" s="1"/>
      <c r="IOB6" s="1"/>
      <c r="IOC6" s="1"/>
      <c r="IOD6" s="1"/>
      <c r="IOE6" s="1"/>
      <c r="IOF6" s="1"/>
      <c r="IOG6" s="1"/>
      <c r="IOH6" s="1"/>
      <c r="IOI6" s="1"/>
      <c r="IOJ6" s="1"/>
      <c r="IOK6" s="1"/>
      <c r="IOL6" s="1"/>
      <c r="IOM6" s="1"/>
      <c r="ION6" s="1"/>
      <c r="IOO6" s="1"/>
      <c r="IOP6" s="1"/>
      <c r="IOQ6" s="1"/>
      <c r="IOR6" s="1"/>
      <c r="IOS6" s="1"/>
      <c r="IOT6" s="1"/>
      <c r="IOU6" s="1"/>
      <c r="IOV6" s="1"/>
      <c r="IOW6" s="1"/>
      <c r="IOX6" s="1"/>
      <c r="IOY6" s="1"/>
      <c r="IOZ6" s="1"/>
      <c r="IPA6" s="1"/>
      <c r="IPB6" s="1"/>
      <c r="IPC6" s="1"/>
      <c r="IPD6" s="1"/>
      <c r="IPE6" s="1"/>
      <c r="IPF6" s="1"/>
      <c r="IPG6" s="1"/>
      <c r="IPH6" s="1"/>
      <c r="IPI6" s="1"/>
      <c r="IPJ6" s="1"/>
      <c r="IPK6" s="1"/>
      <c r="IPL6" s="1"/>
      <c r="IPM6" s="1"/>
      <c r="IPN6" s="1"/>
      <c r="IPO6" s="1"/>
      <c r="IPP6" s="1"/>
      <c r="IPQ6" s="1"/>
      <c r="IPR6" s="1"/>
      <c r="IPS6" s="1"/>
      <c r="IPT6" s="1"/>
      <c r="IPU6" s="1"/>
      <c r="IPV6" s="1"/>
      <c r="IPW6" s="1"/>
      <c r="IPX6" s="1"/>
      <c r="IPY6" s="1"/>
      <c r="IPZ6" s="1"/>
      <c r="IQA6" s="1"/>
      <c r="IQB6" s="1"/>
      <c r="IQC6" s="1"/>
      <c r="IQD6" s="1"/>
      <c r="IQE6" s="1"/>
      <c r="IQF6" s="1"/>
      <c r="IQG6" s="1"/>
      <c r="IQH6" s="1"/>
      <c r="IQI6" s="1"/>
      <c r="IQJ6" s="1"/>
      <c r="IQK6" s="1"/>
      <c r="IQL6" s="1"/>
      <c r="IQM6" s="1"/>
      <c r="IQN6" s="1"/>
      <c r="IQO6" s="1"/>
      <c r="IQP6" s="1"/>
      <c r="IQQ6" s="1"/>
      <c r="IQR6" s="1"/>
      <c r="IQS6" s="1"/>
      <c r="IQT6" s="1"/>
      <c r="IQU6" s="1"/>
      <c r="IQV6" s="1"/>
      <c r="IQW6" s="1"/>
      <c r="IQX6" s="1"/>
      <c r="IQY6" s="1"/>
      <c r="IQZ6" s="1"/>
      <c r="IRA6" s="1"/>
      <c r="IRB6" s="1"/>
      <c r="IRC6" s="1"/>
      <c r="IRD6" s="1"/>
      <c r="IRE6" s="1"/>
      <c r="IRF6" s="1"/>
      <c r="IRG6" s="1"/>
      <c r="IRH6" s="1"/>
      <c r="IRI6" s="1"/>
      <c r="IRJ6" s="1"/>
      <c r="IRK6" s="1"/>
      <c r="IRL6" s="1"/>
      <c r="IRM6" s="1"/>
      <c r="IRN6" s="1"/>
      <c r="IRO6" s="1"/>
      <c r="IRP6" s="1"/>
      <c r="IRQ6" s="1"/>
      <c r="IRR6" s="1"/>
      <c r="IRS6" s="1"/>
      <c r="IRT6" s="1"/>
      <c r="IRU6" s="1"/>
      <c r="IRV6" s="1"/>
      <c r="IRW6" s="1"/>
      <c r="IRX6" s="1"/>
      <c r="IRY6" s="1"/>
      <c r="IRZ6" s="1"/>
      <c r="ISA6" s="1"/>
      <c r="ISB6" s="1"/>
      <c r="ISC6" s="1"/>
      <c r="ISD6" s="1"/>
      <c r="ISE6" s="1"/>
      <c r="ISF6" s="1"/>
      <c r="ISG6" s="1"/>
      <c r="ISH6" s="1"/>
      <c r="ISI6" s="1"/>
      <c r="ISJ6" s="1"/>
      <c r="ISK6" s="1"/>
      <c r="ISL6" s="1"/>
      <c r="ISM6" s="1"/>
      <c r="ISN6" s="1"/>
      <c r="ISO6" s="1"/>
      <c r="ISP6" s="1"/>
      <c r="ISQ6" s="1"/>
      <c r="ISR6" s="1"/>
      <c r="ISS6" s="1"/>
      <c r="IST6" s="1"/>
      <c r="ISU6" s="1"/>
      <c r="ISV6" s="1"/>
      <c r="ISW6" s="1"/>
      <c r="ISX6" s="1"/>
      <c r="ISY6" s="1"/>
      <c r="ISZ6" s="1"/>
      <c r="ITA6" s="1"/>
      <c r="ITB6" s="1"/>
      <c r="ITC6" s="1"/>
      <c r="ITD6" s="1"/>
      <c r="ITE6" s="1"/>
      <c r="ITF6" s="1"/>
      <c r="ITG6" s="1"/>
      <c r="ITH6" s="1"/>
      <c r="ITI6" s="1"/>
      <c r="ITJ6" s="1"/>
      <c r="ITK6" s="1"/>
      <c r="ITL6" s="1"/>
      <c r="ITM6" s="1"/>
      <c r="ITN6" s="1"/>
      <c r="ITO6" s="1"/>
      <c r="ITP6" s="1"/>
      <c r="ITQ6" s="1"/>
      <c r="ITR6" s="1"/>
      <c r="ITS6" s="1"/>
      <c r="ITT6" s="1"/>
      <c r="ITU6" s="1"/>
      <c r="ITV6" s="1"/>
      <c r="ITW6" s="1"/>
      <c r="ITX6" s="1"/>
      <c r="ITY6" s="1"/>
      <c r="ITZ6" s="1"/>
      <c r="IUA6" s="1"/>
      <c r="IUB6" s="1"/>
      <c r="IUC6" s="1"/>
      <c r="IUD6" s="1"/>
      <c r="IUE6" s="1"/>
      <c r="IUF6" s="1"/>
      <c r="IUG6" s="1"/>
      <c r="IUH6" s="1"/>
      <c r="IUI6" s="1"/>
      <c r="IUJ6" s="1"/>
      <c r="IUK6" s="1"/>
      <c r="IUL6" s="1"/>
      <c r="IUM6" s="1"/>
      <c r="IUN6" s="1"/>
      <c r="IUO6" s="1"/>
      <c r="IUP6" s="1"/>
      <c r="IUQ6" s="1"/>
      <c r="IUR6" s="1"/>
      <c r="IUS6" s="1"/>
      <c r="IUT6" s="1"/>
      <c r="IUU6" s="1"/>
      <c r="IUV6" s="1"/>
      <c r="IUW6" s="1"/>
      <c r="IUX6" s="1"/>
      <c r="IUY6" s="1"/>
      <c r="IUZ6" s="1"/>
      <c r="IVA6" s="1"/>
      <c r="IVB6" s="1"/>
      <c r="IVC6" s="1"/>
      <c r="IVD6" s="1"/>
      <c r="IVE6" s="1"/>
      <c r="IVF6" s="1"/>
      <c r="IVG6" s="1"/>
      <c r="IVH6" s="1"/>
      <c r="IVI6" s="1"/>
      <c r="IVJ6" s="1"/>
      <c r="IVK6" s="1"/>
      <c r="IVL6" s="1"/>
      <c r="IVM6" s="1"/>
      <c r="IVN6" s="1"/>
      <c r="IVO6" s="1"/>
      <c r="IVP6" s="1"/>
      <c r="IVQ6" s="1"/>
      <c r="IVR6" s="1"/>
      <c r="IVS6" s="1"/>
      <c r="IVT6" s="1"/>
      <c r="IVU6" s="1"/>
      <c r="IVV6" s="1"/>
      <c r="IVW6" s="1"/>
      <c r="IVX6" s="1"/>
      <c r="IVY6" s="1"/>
      <c r="IVZ6" s="1"/>
      <c r="IWA6" s="1"/>
      <c r="IWB6" s="1"/>
      <c r="IWC6" s="1"/>
      <c r="IWD6" s="1"/>
      <c r="IWE6" s="1"/>
      <c r="IWF6" s="1"/>
      <c r="IWG6" s="1"/>
      <c r="IWH6" s="1"/>
      <c r="IWI6" s="1"/>
      <c r="IWJ6" s="1"/>
      <c r="IWK6" s="1"/>
      <c r="IWL6" s="1"/>
      <c r="IWM6" s="1"/>
      <c r="IWN6" s="1"/>
      <c r="IWO6" s="1"/>
      <c r="IWP6" s="1"/>
      <c r="IWQ6" s="1"/>
      <c r="IWR6" s="1"/>
      <c r="IWS6" s="1"/>
      <c r="IWT6" s="1"/>
      <c r="IWU6" s="1"/>
      <c r="IWV6" s="1"/>
      <c r="IWW6" s="1"/>
      <c r="IWX6" s="1"/>
      <c r="IWY6" s="1"/>
      <c r="IWZ6" s="1"/>
      <c r="IXA6" s="1"/>
      <c r="IXB6" s="1"/>
      <c r="IXC6" s="1"/>
      <c r="IXD6" s="1"/>
      <c r="IXE6" s="1"/>
      <c r="IXF6" s="1"/>
      <c r="IXG6" s="1"/>
      <c r="IXH6" s="1"/>
      <c r="IXI6" s="1"/>
      <c r="IXJ6" s="1"/>
      <c r="IXK6" s="1"/>
      <c r="IXL6" s="1"/>
      <c r="IXM6" s="1"/>
      <c r="IXN6" s="1"/>
      <c r="IXO6" s="1"/>
      <c r="IXP6" s="1"/>
      <c r="IXQ6" s="1"/>
      <c r="IXR6" s="1"/>
      <c r="IXS6" s="1"/>
      <c r="IXT6" s="1"/>
      <c r="IXU6" s="1"/>
      <c r="IXV6" s="1"/>
      <c r="IXW6" s="1"/>
      <c r="IXX6" s="1"/>
      <c r="IXY6" s="1"/>
      <c r="IXZ6" s="1"/>
      <c r="IYA6" s="1"/>
      <c r="IYB6" s="1"/>
      <c r="IYC6" s="1"/>
      <c r="IYD6" s="1"/>
      <c r="IYE6" s="1"/>
      <c r="IYF6" s="1"/>
      <c r="IYG6" s="1"/>
      <c r="IYH6" s="1"/>
      <c r="IYI6" s="1"/>
      <c r="IYJ6" s="1"/>
      <c r="IYK6" s="1"/>
      <c r="IYL6" s="1"/>
      <c r="IYM6" s="1"/>
      <c r="IYN6" s="1"/>
      <c r="IYO6" s="1"/>
      <c r="IYP6" s="1"/>
      <c r="IYQ6" s="1"/>
      <c r="IYR6" s="1"/>
      <c r="IYS6" s="1"/>
      <c r="IYT6" s="1"/>
      <c r="IYU6" s="1"/>
      <c r="IYV6" s="1"/>
      <c r="IYW6" s="1"/>
      <c r="IYX6" s="1"/>
      <c r="IYY6" s="1"/>
      <c r="IYZ6" s="1"/>
      <c r="IZA6" s="1"/>
      <c r="IZB6" s="1"/>
      <c r="IZC6" s="1"/>
      <c r="IZD6" s="1"/>
      <c r="IZE6" s="1"/>
      <c r="IZF6" s="1"/>
      <c r="IZG6" s="1"/>
      <c r="IZH6" s="1"/>
      <c r="IZI6" s="1"/>
      <c r="IZJ6" s="1"/>
      <c r="IZK6" s="1"/>
      <c r="IZL6" s="1"/>
      <c r="IZM6" s="1"/>
      <c r="IZN6" s="1"/>
      <c r="IZO6" s="1"/>
      <c r="IZP6" s="1"/>
      <c r="IZQ6" s="1"/>
      <c r="IZR6" s="1"/>
      <c r="IZS6" s="1"/>
      <c r="IZT6" s="1"/>
      <c r="IZU6" s="1"/>
      <c r="IZV6" s="1"/>
      <c r="IZW6" s="1"/>
      <c r="IZX6" s="1"/>
      <c r="IZY6" s="1"/>
      <c r="IZZ6" s="1"/>
      <c r="JAA6" s="1"/>
      <c r="JAB6" s="1"/>
      <c r="JAC6" s="1"/>
      <c r="JAD6" s="1"/>
      <c r="JAE6" s="1"/>
      <c r="JAF6" s="1"/>
      <c r="JAG6" s="1"/>
      <c r="JAH6" s="1"/>
      <c r="JAI6" s="1"/>
      <c r="JAJ6" s="1"/>
      <c r="JAK6" s="1"/>
      <c r="JAL6" s="1"/>
      <c r="JAM6" s="1"/>
      <c r="JAN6" s="1"/>
      <c r="JAO6" s="1"/>
      <c r="JAP6" s="1"/>
      <c r="JAQ6" s="1"/>
      <c r="JAR6" s="1"/>
      <c r="JAS6" s="1"/>
      <c r="JAT6" s="1"/>
      <c r="JAU6" s="1"/>
      <c r="JAV6" s="1"/>
      <c r="JAW6" s="1"/>
      <c r="JAX6" s="1"/>
      <c r="JAY6" s="1"/>
      <c r="JAZ6" s="1"/>
      <c r="JBA6" s="1"/>
      <c r="JBB6" s="1"/>
      <c r="JBC6" s="1"/>
      <c r="JBD6" s="1"/>
      <c r="JBE6" s="1"/>
      <c r="JBF6" s="1"/>
      <c r="JBG6" s="1"/>
      <c r="JBH6" s="1"/>
      <c r="JBI6" s="1"/>
      <c r="JBJ6" s="1"/>
      <c r="JBK6" s="1"/>
      <c r="JBL6" s="1"/>
      <c r="JBM6" s="1"/>
      <c r="JBN6" s="1"/>
      <c r="JBO6" s="1"/>
      <c r="JBP6" s="1"/>
      <c r="JBQ6" s="1"/>
      <c r="JBR6" s="1"/>
      <c r="JBS6" s="1"/>
      <c r="JBT6" s="1"/>
      <c r="JBU6" s="1"/>
      <c r="JBV6" s="1"/>
      <c r="JBW6" s="1"/>
      <c r="JBX6" s="1"/>
      <c r="JBY6" s="1"/>
      <c r="JBZ6" s="1"/>
      <c r="JCA6" s="1"/>
      <c r="JCB6" s="1"/>
      <c r="JCC6" s="1"/>
      <c r="JCD6" s="1"/>
      <c r="JCE6" s="1"/>
      <c r="JCF6" s="1"/>
      <c r="JCG6" s="1"/>
      <c r="JCH6" s="1"/>
      <c r="JCI6" s="1"/>
      <c r="JCJ6" s="1"/>
      <c r="JCK6" s="1"/>
      <c r="JCL6" s="1"/>
      <c r="JCM6" s="1"/>
      <c r="JCN6" s="1"/>
      <c r="JCO6" s="1"/>
      <c r="JCP6" s="1"/>
      <c r="JCQ6" s="1"/>
      <c r="JCR6" s="1"/>
      <c r="JCS6" s="1"/>
      <c r="JCT6" s="1"/>
      <c r="JCU6" s="1"/>
      <c r="JCV6" s="1"/>
      <c r="JCW6" s="1"/>
      <c r="JCX6" s="1"/>
      <c r="JCY6" s="1"/>
      <c r="JCZ6" s="1"/>
      <c r="JDA6" s="1"/>
      <c r="JDB6" s="1"/>
      <c r="JDC6" s="1"/>
      <c r="JDD6" s="1"/>
      <c r="JDE6" s="1"/>
      <c r="JDF6" s="1"/>
      <c r="JDG6" s="1"/>
      <c r="JDH6" s="1"/>
      <c r="JDI6" s="1"/>
      <c r="JDJ6" s="1"/>
      <c r="JDK6" s="1"/>
      <c r="JDL6" s="1"/>
      <c r="JDM6" s="1"/>
      <c r="JDN6" s="1"/>
      <c r="JDO6" s="1"/>
      <c r="JDP6" s="1"/>
      <c r="JDQ6" s="1"/>
      <c r="JDR6" s="1"/>
      <c r="JDS6" s="1"/>
      <c r="JDT6" s="1"/>
      <c r="JDU6" s="1"/>
      <c r="JDV6" s="1"/>
      <c r="JDW6" s="1"/>
      <c r="JDX6" s="1"/>
      <c r="JDY6" s="1"/>
      <c r="JDZ6" s="1"/>
      <c r="JEA6" s="1"/>
      <c r="JEB6" s="1"/>
      <c r="JEC6" s="1"/>
      <c r="JED6" s="1"/>
      <c r="JEE6" s="1"/>
      <c r="JEF6" s="1"/>
      <c r="JEG6" s="1"/>
      <c r="JEH6" s="1"/>
      <c r="JEI6" s="1"/>
      <c r="JEJ6" s="1"/>
      <c r="JEK6" s="1"/>
      <c r="JEL6" s="1"/>
      <c r="JEM6" s="1"/>
      <c r="JEN6" s="1"/>
      <c r="JEO6" s="1"/>
      <c r="JEP6" s="1"/>
      <c r="JEQ6" s="1"/>
      <c r="JER6" s="1"/>
      <c r="JES6" s="1"/>
      <c r="JET6" s="1"/>
      <c r="JEU6" s="1"/>
      <c r="JEV6" s="1"/>
      <c r="JEW6" s="1"/>
      <c r="JEX6" s="1"/>
      <c r="JEY6" s="1"/>
      <c r="JEZ6" s="1"/>
      <c r="JFA6" s="1"/>
      <c r="JFB6" s="1"/>
      <c r="JFC6" s="1"/>
      <c r="JFD6" s="1"/>
      <c r="JFE6" s="1"/>
      <c r="JFF6" s="1"/>
      <c r="JFG6" s="1"/>
      <c r="JFH6" s="1"/>
      <c r="JFI6" s="1"/>
      <c r="JFJ6" s="1"/>
      <c r="JFK6" s="1"/>
      <c r="JFL6" s="1"/>
      <c r="JFM6" s="1"/>
      <c r="JFN6" s="1"/>
      <c r="JFO6" s="1"/>
      <c r="JFP6" s="1"/>
      <c r="JFQ6" s="1"/>
      <c r="JFR6" s="1"/>
      <c r="JFS6" s="1"/>
      <c r="JFT6" s="1"/>
      <c r="JFU6" s="1"/>
      <c r="JFV6" s="1"/>
      <c r="JFW6" s="1"/>
      <c r="JFX6" s="1"/>
      <c r="JFY6" s="1"/>
      <c r="JFZ6" s="1"/>
      <c r="JGA6" s="1"/>
      <c r="JGB6" s="1"/>
      <c r="JGC6" s="1"/>
      <c r="JGD6" s="1"/>
      <c r="JGE6" s="1"/>
      <c r="JGF6" s="1"/>
      <c r="JGG6" s="1"/>
      <c r="JGH6" s="1"/>
      <c r="JGI6" s="1"/>
      <c r="JGJ6" s="1"/>
      <c r="JGK6" s="1"/>
      <c r="JGL6" s="1"/>
      <c r="JGM6" s="1"/>
      <c r="JGN6" s="1"/>
      <c r="JGO6" s="1"/>
      <c r="JGP6" s="1"/>
      <c r="JGQ6" s="1"/>
      <c r="JGR6" s="1"/>
      <c r="JGS6" s="1"/>
      <c r="JGT6" s="1"/>
      <c r="JGU6" s="1"/>
      <c r="JGV6" s="1"/>
      <c r="JGW6" s="1"/>
      <c r="JGX6" s="1"/>
      <c r="JGY6" s="1"/>
      <c r="JGZ6" s="1"/>
      <c r="JHA6" s="1"/>
      <c r="JHB6" s="1"/>
      <c r="JHC6" s="1"/>
      <c r="JHD6" s="1"/>
      <c r="JHE6" s="1"/>
      <c r="JHF6" s="1"/>
      <c r="JHG6" s="1"/>
      <c r="JHH6" s="1"/>
      <c r="JHI6" s="1"/>
      <c r="JHJ6" s="1"/>
      <c r="JHK6" s="1"/>
      <c r="JHL6" s="1"/>
      <c r="JHM6" s="1"/>
      <c r="JHN6" s="1"/>
      <c r="JHO6" s="1"/>
      <c r="JHP6" s="1"/>
      <c r="JHQ6" s="1"/>
      <c r="JHR6" s="1"/>
      <c r="JHS6" s="1"/>
      <c r="JHT6" s="1"/>
      <c r="JHU6" s="1"/>
      <c r="JHV6" s="1"/>
      <c r="JHW6" s="1"/>
      <c r="JHX6" s="1"/>
      <c r="JHY6" s="1"/>
      <c r="JHZ6" s="1"/>
      <c r="JIA6" s="1"/>
      <c r="JIB6" s="1"/>
      <c r="JIC6" s="1"/>
      <c r="JID6" s="1"/>
      <c r="JIE6" s="1"/>
      <c r="JIF6" s="1"/>
      <c r="JIG6" s="1"/>
      <c r="JIH6" s="1"/>
      <c r="JII6" s="1"/>
      <c r="JIJ6" s="1"/>
      <c r="JIK6" s="1"/>
      <c r="JIL6" s="1"/>
      <c r="JIM6" s="1"/>
      <c r="JIN6" s="1"/>
      <c r="JIO6" s="1"/>
      <c r="JIP6" s="1"/>
      <c r="JIQ6" s="1"/>
      <c r="JIR6" s="1"/>
      <c r="JIS6" s="1"/>
      <c r="JIT6" s="1"/>
      <c r="JIU6" s="1"/>
      <c r="JIV6" s="1"/>
      <c r="JIW6" s="1"/>
      <c r="JIX6" s="1"/>
      <c r="JIY6" s="1"/>
      <c r="JIZ6" s="1"/>
      <c r="JJA6" s="1"/>
      <c r="JJB6" s="1"/>
      <c r="JJC6" s="1"/>
      <c r="JJD6" s="1"/>
      <c r="JJE6" s="1"/>
      <c r="JJF6" s="1"/>
      <c r="JJG6" s="1"/>
      <c r="JJH6" s="1"/>
      <c r="JJI6" s="1"/>
      <c r="JJJ6" s="1"/>
      <c r="JJK6" s="1"/>
      <c r="JJL6" s="1"/>
      <c r="JJM6" s="1"/>
      <c r="JJN6" s="1"/>
      <c r="JJO6" s="1"/>
      <c r="JJP6" s="1"/>
      <c r="JJQ6" s="1"/>
      <c r="JJR6" s="1"/>
      <c r="JJS6" s="1"/>
      <c r="JJT6" s="1"/>
      <c r="JJU6" s="1"/>
      <c r="JJV6" s="1"/>
      <c r="JJW6" s="1"/>
      <c r="JJX6" s="1"/>
      <c r="JJY6" s="1"/>
      <c r="JJZ6" s="1"/>
      <c r="JKA6" s="1"/>
      <c r="JKB6" s="1"/>
      <c r="JKC6" s="1"/>
      <c r="JKD6" s="1"/>
      <c r="JKE6" s="1"/>
      <c r="JKF6" s="1"/>
      <c r="JKG6" s="1"/>
      <c r="JKH6" s="1"/>
      <c r="JKI6" s="1"/>
      <c r="JKJ6" s="1"/>
      <c r="JKK6" s="1"/>
      <c r="JKL6" s="1"/>
      <c r="JKM6" s="1"/>
      <c r="JKN6" s="1"/>
      <c r="JKO6" s="1"/>
      <c r="JKP6" s="1"/>
      <c r="JKQ6" s="1"/>
      <c r="JKR6" s="1"/>
      <c r="JKS6" s="1"/>
      <c r="JKT6" s="1"/>
      <c r="JKU6" s="1"/>
      <c r="JKV6" s="1"/>
      <c r="JKW6" s="1"/>
      <c r="JKX6" s="1"/>
      <c r="JKY6" s="1"/>
      <c r="JKZ6" s="1"/>
      <c r="JLA6" s="1"/>
      <c r="JLB6" s="1"/>
      <c r="JLC6" s="1"/>
      <c r="JLD6" s="1"/>
      <c r="JLE6" s="1"/>
      <c r="JLF6" s="1"/>
      <c r="JLG6" s="1"/>
      <c r="JLH6" s="1"/>
      <c r="JLI6" s="1"/>
      <c r="JLJ6" s="1"/>
      <c r="JLK6" s="1"/>
      <c r="JLL6" s="1"/>
      <c r="JLM6" s="1"/>
      <c r="JLN6" s="1"/>
      <c r="JLO6" s="1"/>
      <c r="JLP6" s="1"/>
      <c r="JLQ6" s="1"/>
      <c r="JLR6" s="1"/>
      <c r="JLS6" s="1"/>
      <c r="JLT6" s="1"/>
      <c r="JLU6" s="1"/>
      <c r="JLV6" s="1"/>
      <c r="JLW6" s="1"/>
      <c r="JLX6" s="1"/>
      <c r="JLY6" s="1"/>
      <c r="JLZ6" s="1"/>
      <c r="JMA6" s="1"/>
      <c r="JMB6" s="1"/>
      <c r="JMC6" s="1"/>
      <c r="JMD6" s="1"/>
      <c r="JME6" s="1"/>
      <c r="JMF6" s="1"/>
      <c r="JMG6" s="1"/>
      <c r="JMH6" s="1"/>
      <c r="JMI6" s="1"/>
      <c r="JMJ6" s="1"/>
      <c r="JMK6" s="1"/>
      <c r="JML6" s="1"/>
      <c r="JMM6" s="1"/>
      <c r="JMN6" s="1"/>
      <c r="JMO6" s="1"/>
      <c r="JMP6" s="1"/>
      <c r="JMQ6" s="1"/>
      <c r="JMR6" s="1"/>
      <c r="JMS6" s="1"/>
      <c r="JMT6" s="1"/>
      <c r="JMU6" s="1"/>
      <c r="JMV6" s="1"/>
      <c r="JMW6" s="1"/>
      <c r="JMX6" s="1"/>
      <c r="JMY6" s="1"/>
      <c r="JMZ6" s="1"/>
      <c r="JNA6" s="1"/>
      <c r="JNB6" s="1"/>
      <c r="JNC6" s="1"/>
      <c r="JND6" s="1"/>
      <c r="JNE6" s="1"/>
      <c r="JNF6" s="1"/>
      <c r="JNG6" s="1"/>
      <c r="JNH6" s="1"/>
      <c r="JNI6" s="1"/>
      <c r="JNJ6" s="1"/>
      <c r="JNK6" s="1"/>
      <c r="JNL6" s="1"/>
      <c r="JNM6" s="1"/>
      <c r="JNN6" s="1"/>
      <c r="JNO6" s="1"/>
      <c r="JNP6" s="1"/>
      <c r="JNQ6" s="1"/>
      <c r="JNR6" s="1"/>
      <c r="JNS6" s="1"/>
      <c r="JNT6" s="1"/>
      <c r="JNU6" s="1"/>
      <c r="JNV6" s="1"/>
      <c r="JNW6" s="1"/>
      <c r="JNX6" s="1"/>
      <c r="JNY6" s="1"/>
      <c r="JNZ6" s="1"/>
      <c r="JOA6" s="1"/>
      <c r="JOB6" s="1"/>
      <c r="JOC6" s="1"/>
      <c r="JOD6" s="1"/>
      <c r="JOE6" s="1"/>
      <c r="JOF6" s="1"/>
      <c r="JOG6" s="1"/>
      <c r="JOH6" s="1"/>
      <c r="JOI6" s="1"/>
      <c r="JOJ6" s="1"/>
      <c r="JOK6" s="1"/>
      <c r="JOL6" s="1"/>
      <c r="JOM6" s="1"/>
      <c r="JON6" s="1"/>
      <c r="JOO6" s="1"/>
      <c r="JOP6" s="1"/>
      <c r="JOQ6" s="1"/>
      <c r="JOR6" s="1"/>
      <c r="JOS6" s="1"/>
      <c r="JOT6" s="1"/>
      <c r="JOU6" s="1"/>
      <c r="JOV6" s="1"/>
      <c r="JOW6" s="1"/>
      <c r="JOX6" s="1"/>
      <c r="JOY6" s="1"/>
      <c r="JOZ6" s="1"/>
      <c r="JPA6" s="1"/>
      <c r="JPB6" s="1"/>
      <c r="JPC6" s="1"/>
      <c r="JPD6" s="1"/>
      <c r="JPE6" s="1"/>
      <c r="JPF6" s="1"/>
      <c r="JPG6" s="1"/>
      <c r="JPH6" s="1"/>
      <c r="JPI6" s="1"/>
      <c r="JPJ6" s="1"/>
      <c r="JPK6" s="1"/>
      <c r="JPL6" s="1"/>
      <c r="JPM6" s="1"/>
      <c r="JPN6" s="1"/>
      <c r="JPO6" s="1"/>
      <c r="JPP6" s="1"/>
      <c r="JPQ6" s="1"/>
      <c r="JPR6" s="1"/>
      <c r="JPS6" s="1"/>
      <c r="JPT6" s="1"/>
      <c r="JPU6" s="1"/>
      <c r="JPV6" s="1"/>
      <c r="JPW6" s="1"/>
      <c r="JPX6" s="1"/>
      <c r="JPY6" s="1"/>
      <c r="JPZ6" s="1"/>
      <c r="JQA6" s="1"/>
      <c r="JQB6" s="1"/>
      <c r="JQC6" s="1"/>
      <c r="JQD6" s="1"/>
      <c r="JQE6" s="1"/>
      <c r="JQF6" s="1"/>
      <c r="JQG6" s="1"/>
      <c r="JQH6" s="1"/>
      <c r="JQI6" s="1"/>
      <c r="JQJ6" s="1"/>
      <c r="JQK6" s="1"/>
      <c r="JQL6" s="1"/>
      <c r="JQM6" s="1"/>
      <c r="JQN6" s="1"/>
      <c r="JQO6" s="1"/>
      <c r="JQP6" s="1"/>
      <c r="JQQ6" s="1"/>
      <c r="JQR6" s="1"/>
      <c r="JQS6" s="1"/>
      <c r="JQT6" s="1"/>
      <c r="JQU6" s="1"/>
      <c r="JQV6" s="1"/>
      <c r="JQW6" s="1"/>
      <c r="JQX6" s="1"/>
      <c r="JQY6" s="1"/>
      <c r="JQZ6" s="1"/>
      <c r="JRA6" s="1"/>
      <c r="JRB6" s="1"/>
      <c r="JRC6" s="1"/>
      <c r="JRD6" s="1"/>
      <c r="JRE6" s="1"/>
      <c r="JRF6" s="1"/>
      <c r="JRG6" s="1"/>
      <c r="JRH6" s="1"/>
      <c r="JRI6" s="1"/>
      <c r="JRJ6" s="1"/>
      <c r="JRK6" s="1"/>
      <c r="JRL6" s="1"/>
      <c r="JRM6" s="1"/>
      <c r="JRN6" s="1"/>
      <c r="JRO6" s="1"/>
      <c r="JRP6" s="1"/>
      <c r="JRQ6" s="1"/>
      <c r="JRR6" s="1"/>
      <c r="JRS6" s="1"/>
      <c r="JRT6" s="1"/>
      <c r="JRU6" s="1"/>
      <c r="JRV6" s="1"/>
      <c r="JRW6" s="1"/>
      <c r="JRX6" s="1"/>
      <c r="JRY6" s="1"/>
      <c r="JRZ6" s="1"/>
      <c r="JSA6" s="1"/>
      <c r="JSB6" s="1"/>
      <c r="JSC6" s="1"/>
      <c r="JSD6" s="1"/>
      <c r="JSE6" s="1"/>
      <c r="JSF6" s="1"/>
      <c r="JSG6" s="1"/>
      <c r="JSH6" s="1"/>
      <c r="JSI6" s="1"/>
      <c r="JSJ6" s="1"/>
      <c r="JSK6" s="1"/>
      <c r="JSL6" s="1"/>
      <c r="JSM6" s="1"/>
      <c r="JSN6" s="1"/>
      <c r="JSO6" s="1"/>
      <c r="JSP6" s="1"/>
      <c r="JSQ6" s="1"/>
      <c r="JSR6" s="1"/>
      <c r="JSS6" s="1"/>
      <c r="JST6" s="1"/>
      <c r="JSU6" s="1"/>
      <c r="JSV6" s="1"/>
      <c r="JSW6" s="1"/>
      <c r="JSX6" s="1"/>
      <c r="JSY6" s="1"/>
      <c r="JSZ6" s="1"/>
      <c r="JTA6" s="1"/>
      <c r="JTB6" s="1"/>
      <c r="JTC6" s="1"/>
      <c r="JTD6" s="1"/>
      <c r="JTE6" s="1"/>
      <c r="JTF6" s="1"/>
      <c r="JTG6" s="1"/>
      <c r="JTH6" s="1"/>
      <c r="JTI6" s="1"/>
      <c r="JTJ6" s="1"/>
      <c r="JTK6" s="1"/>
      <c r="JTL6" s="1"/>
      <c r="JTM6" s="1"/>
      <c r="JTN6" s="1"/>
      <c r="JTO6" s="1"/>
      <c r="JTP6" s="1"/>
      <c r="JTQ6" s="1"/>
      <c r="JTR6" s="1"/>
      <c r="JTS6" s="1"/>
      <c r="JTT6" s="1"/>
      <c r="JTU6" s="1"/>
      <c r="JTV6" s="1"/>
      <c r="JTW6" s="1"/>
      <c r="JTX6" s="1"/>
      <c r="JTY6" s="1"/>
      <c r="JTZ6" s="1"/>
      <c r="JUA6" s="1"/>
      <c r="JUB6" s="1"/>
      <c r="JUC6" s="1"/>
      <c r="JUD6" s="1"/>
      <c r="JUE6" s="1"/>
      <c r="JUF6" s="1"/>
      <c r="JUG6" s="1"/>
      <c r="JUH6" s="1"/>
      <c r="JUI6" s="1"/>
      <c r="JUJ6" s="1"/>
      <c r="JUK6" s="1"/>
      <c r="JUL6" s="1"/>
      <c r="JUM6" s="1"/>
      <c r="JUN6" s="1"/>
      <c r="JUO6" s="1"/>
      <c r="JUP6" s="1"/>
      <c r="JUQ6" s="1"/>
      <c r="JUR6" s="1"/>
      <c r="JUS6" s="1"/>
      <c r="JUT6" s="1"/>
      <c r="JUU6" s="1"/>
      <c r="JUV6" s="1"/>
      <c r="JUW6" s="1"/>
      <c r="JUX6" s="1"/>
      <c r="JUY6" s="1"/>
      <c r="JUZ6" s="1"/>
      <c r="JVA6" s="1"/>
      <c r="JVB6" s="1"/>
      <c r="JVC6" s="1"/>
      <c r="JVD6" s="1"/>
      <c r="JVE6" s="1"/>
      <c r="JVF6" s="1"/>
      <c r="JVG6" s="1"/>
      <c r="JVH6" s="1"/>
      <c r="JVI6" s="1"/>
      <c r="JVJ6" s="1"/>
      <c r="JVK6" s="1"/>
      <c r="JVL6" s="1"/>
      <c r="JVM6" s="1"/>
      <c r="JVN6" s="1"/>
      <c r="JVO6" s="1"/>
      <c r="JVP6" s="1"/>
      <c r="JVQ6" s="1"/>
      <c r="JVR6" s="1"/>
      <c r="JVS6" s="1"/>
      <c r="JVT6" s="1"/>
      <c r="JVU6" s="1"/>
      <c r="JVV6" s="1"/>
      <c r="JVW6" s="1"/>
      <c r="JVX6" s="1"/>
      <c r="JVY6" s="1"/>
      <c r="JVZ6" s="1"/>
      <c r="JWA6" s="1"/>
      <c r="JWB6" s="1"/>
      <c r="JWC6" s="1"/>
      <c r="JWD6" s="1"/>
      <c r="JWE6" s="1"/>
      <c r="JWF6" s="1"/>
      <c r="JWG6" s="1"/>
      <c r="JWH6" s="1"/>
      <c r="JWI6" s="1"/>
      <c r="JWJ6" s="1"/>
      <c r="JWK6" s="1"/>
      <c r="JWL6" s="1"/>
      <c r="JWM6" s="1"/>
      <c r="JWN6" s="1"/>
      <c r="JWO6" s="1"/>
      <c r="JWP6" s="1"/>
      <c r="JWQ6" s="1"/>
      <c r="JWR6" s="1"/>
      <c r="JWS6" s="1"/>
      <c r="JWT6" s="1"/>
      <c r="JWU6" s="1"/>
      <c r="JWV6" s="1"/>
      <c r="JWW6" s="1"/>
      <c r="JWX6" s="1"/>
      <c r="JWY6" s="1"/>
      <c r="JWZ6" s="1"/>
      <c r="JXA6" s="1"/>
      <c r="JXB6" s="1"/>
      <c r="JXC6" s="1"/>
      <c r="JXD6" s="1"/>
      <c r="JXE6" s="1"/>
      <c r="JXF6" s="1"/>
      <c r="JXG6" s="1"/>
      <c r="JXH6" s="1"/>
      <c r="JXI6" s="1"/>
      <c r="JXJ6" s="1"/>
      <c r="JXK6" s="1"/>
      <c r="JXL6" s="1"/>
      <c r="JXM6" s="1"/>
      <c r="JXN6" s="1"/>
      <c r="JXO6" s="1"/>
      <c r="JXP6" s="1"/>
      <c r="JXQ6" s="1"/>
      <c r="JXR6" s="1"/>
      <c r="JXS6" s="1"/>
      <c r="JXT6" s="1"/>
      <c r="JXU6" s="1"/>
      <c r="JXV6" s="1"/>
      <c r="JXW6" s="1"/>
      <c r="JXX6" s="1"/>
      <c r="JXY6" s="1"/>
      <c r="JXZ6" s="1"/>
      <c r="JYA6" s="1"/>
      <c r="JYB6" s="1"/>
      <c r="JYC6" s="1"/>
      <c r="JYD6" s="1"/>
      <c r="JYE6" s="1"/>
      <c r="JYF6" s="1"/>
      <c r="JYG6" s="1"/>
      <c r="JYH6" s="1"/>
      <c r="JYI6" s="1"/>
      <c r="JYJ6" s="1"/>
      <c r="JYK6" s="1"/>
      <c r="JYL6" s="1"/>
      <c r="JYM6" s="1"/>
      <c r="JYN6" s="1"/>
      <c r="JYO6" s="1"/>
      <c r="JYP6" s="1"/>
      <c r="JYQ6" s="1"/>
      <c r="JYR6" s="1"/>
      <c r="JYS6" s="1"/>
      <c r="JYT6" s="1"/>
      <c r="JYU6" s="1"/>
      <c r="JYV6" s="1"/>
      <c r="JYW6" s="1"/>
      <c r="JYX6" s="1"/>
      <c r="JYY6" s="1"/>
      <c r="JYZ6" s="1"/>
      <c r="JZA6" s="1"/>
      <c r="JZB6" s="1"/>
      <c r="JZC6" s="1"/>
      <c r="JZD6" s="1"/>
      <c r="JZE6" s="1"/>
      <c r="JZF6" s="1"/>
      <c r="JZG6" s="1"/>
      <c r="JZH6" s="1"/>
      <c r="JZI6" s="1"/>
      <c r="JZJ6" s="1"/>
      <c r="JZK6" s="1"/>
      <c r="JZL6" s="1"/>
      <c r="JZM6" s="1"/>
      <c r="JZN6" s="1"/>
      <c r="JZO6" s="1"/>
      <c r="JZP6" s="1"/>
      <c r="JZQ6" s="1"/>
      <c r="JZR6" s="1"/>
      <c r="JZS6" s="1"/>
      <c r="JZT6" s="1"/>
      <c r="JZU6" s="1"/>
      <c r="JZV6" s="1"/>
      <c r="JZW6" s="1"/>
      <c r="JZX6" s="1"/>
      <c r="JZY6" s="1"/>
      <c r="JZZ6" s="1"/>
      <c r="KAA6" s="1"/>
      <c r="KAB6" s="1"/>
      <c r="KAC6" s="1"/>
      <c r="KAD6" s="1"/>
      <c r="KAE6" s="1"/>
      <c r="KAF6" s="1"/>
      <c r="KAG6" s="1"/>
      <c r="KAH6" s="1"/>
      <c r="KAI6" s="1"/>
      <c r="KAJ6" s="1"/>
      <c r="KAK6" s="1"/>
      <c r="KAL6" s="1"/>
      <c r="KAM6" s="1"/>
      <c r="KAN6" s="1"/>
      <c r="KAO6" s="1"/>
      <c r="KAP6" s="1"/>
      <c r="KAQ6" s="1"/>
      <c r="KAR6" s="1"/>
      <c r="KAS6" s="1"/>
      <c r="KAT6" s="1"/>
      <c r="KAU6" s="1"/>
      <c r="KAV6" s="1"/>
      <c r="KAW6" s="1"/>
      <c r="KAX6" s="1"/>
      <c r="KAY6" s="1"/>
      <c r="KAZ6" s="1"/>
      <c r="KBA6" s="1"/>
      <c r="KBB6" s="1"/>
      <c r="KBC6" s="1"/>
      <c r="KBD6" s="1"/>
      <c r="KBE6" s="1"/>
      <c r="KBF6" s="1"/>
      <c r="KBG6" s="1"/>
      <c r="KBH6" s="1"/>
      <c r="KBI6" s="1"/>
      <c r="KBJ6" s="1"/>
      <c r="KBK6" s="1"/>
      <c r="KBL6" s="1"/>
      <c r="KBM6" s="1"/>
      <c r="KBN6" s="1"/>
      <c r="KBO6" s="1"/>
      <c r="KBP6" s="1"/>
      <c r="KBQ6" s="1"/>
      <c r="KBR6" s="1"/>
      <c r="KBS6" s="1"/>
      <c r="KBT6" s="1"/>
      <c r="KBU6" s="1"/>
      <c r="KBV6" s="1"/>
      <c r="KBW6" s="1"/>
      <c r="KBX6" s="1"/>
      <c r="KBY6" s="1"/>
      <c r="KBZ6" s="1"/>
      <c r="KCA6" s="1"/>
      <c r="KCB6" s="1"/>
      <c r="KCC6" s="1"/>
      <c r="KCD6" s="1"/>
      <c r="KCE6" s="1"/>
      <c r="KCF6" s="1"/>
      <c r="KCG6" s="1"/>
      <c r="KCH6" s="1"/>
      <c r="KCI6" s="1"/>
      <c r="KCJ6" s="1"/>
      <c r="KCK6" s="1"/>
      <c r="KCL6" s="1"/>
      <c r="KCM6" s="1"/>
      <c r="KCN6" s="1"/>
      <c r="KCO6" s="1"/>
      <c r="KCP6" s="1"/>
      <c r="KCQ6" s="1"/>
      <c r="KCR6" s="1"/>
      <c r="KCS6" s="1"/>
      <c r="KCT6" s="1"/>
      <c r="KCU6" s="1"/>
      <c r="KCV6" s="1"/>
      <c r="KCW6" s="1"/>
      <c r="KCX6" s="1"/>
      <c r="KCY6" s="1"/>
      <c r="KCZ6" s="1"/>
      <c r="KDA6" s="1"/>
      <c r="KDB6" s="1"/>
      <c r="KDC6" s="1"/>
      <c r="KDD6" s="1"/>
      <c r="KDE6" s="1"/>
      <c r="KDF6" s="1"/>
      <c r="KDG6" s="1"/>
      <c r="KDH6" s="1"/>
      <c r="KDI6" s="1"/>
      <c r="KDJ6" s="1"/>
      <c r="KDK6" s="1"/>
      <c r="KDL6" s="1"/>
      <c r="KDM6" s="1"/>
      <c r="KDN6" s="1"/>
      <c r="KDO6" s="1"/>
      <c r="KDP6" s="1"/>
      <c r="KDQ6" s="1"/>
      <c r="KDR6" s="1"/>
      <c r="KDS6" s="1"/>
      <c r="KDT6" s="1"/>
      <c r="KDU6" s="1"/>
      <c r="KDV6" s="1"/>
      <c r="KDW6" s="1"/>
      <c r="KDX6" s="1"/>
      <c r="KDY6" s="1"/>
      <c r="KDZ6" s="1"/>
      <c r="KEA6" s="1"/>
      <c r="KEB6" s="1"/>
      <c r="KEC6" s="1"/>
      <c r="KED6" s="1"/>
      <c r="KEE6" s="1"/>
      <c r="KEF6" s="1"/>
      <c r="KEG6" s="1"/>
      <c r="KEH6" s="1"/>
      <c r="KEI6" s="1"/>
      <c r="KEJ6" s="1"/>
      <c r="KEK6" s="1"/>
      <c r="KEL6" s="1"/>
      <c r="KEM6" s="1"/>
      <c r="KEN6" s="1"/>
      <c r="KEO6" s="1"/>
      <c r="KEP6" s="1"/>
      <c r="KEQ6" s="1"/>
      <c r="KER6" s="1"/>
      <c r="KES6" s="1"/>
      <c r="KET6" s="1"/>
      <c r="KEU6" s="1"/>
      <c r="KEV6" s="1"/>
      <c r="KEW6" s="1"/>
      <c r="KEX6" s="1"/>
      <c r="KEY6" s="1"/>
      <c r="KEZ6" s="1"/>
      <c r="KFA6" s="1"/>
      <c r="KFB6" s="1"/>
      <c r="KFC6" s="1"/>
      <c r="KFD6" s="1"/>
      <c r="KFE6" s="1"/>
      <c r="KFF6" s="1"/>
      <c r="KFG6" s="1"/>
      <c r="KFH6" s="1"/>
      <c r="KFI6" s="1"/>
      <c r="KFJ6" s="1"/>
      <c r="KFK6" s="1"/>
      <c r="KFL6" s="1"/>
      <c r="KFM6" s="1"/>
      <c r="KFN6" s="1"/>
      <c r="KFO6" s="1"/>
      <c r="KFP6" s="1"/>
      <c r="KFQ6" s="1"/>
      <c r="KFR6" s="1"/>
      <c r="KFS6" s="1"/>
      <c r="KFT6" s="1"/>
      <c r="KFU6" s="1"/>
      <c r="KFV6" s="1"/>
      <c r="KFW6" s="1"/>
      <c r="KFX6" s="1"/>
      <c r="KFY6" s="1"/>
      <c r="KFZ6" s="1"/>
      <c r="KGA6" s="1"/>
      <c r="KGB6" s="1"/>
      <c r="KGC6" s="1"/>
      <c r="KGD6" s="1"/>
      <c r="KGE6" s="1"/>
      <c r="KGF6" s="1"/>
      <c r="KGG6" s="1"/>
      <c r="KGH6" s="1"/>
      <c r="KGI6" s="1"/>
      <c r="KGJ6" s="1"/>
      <c r="KGK6" s="1"/>
      <c r="KGL6" s="1"/>
      <c r="KGM6" s="1"/>
      <c r="KGN6" s="1"/>
      <c r="KGO6" s="1"/>
      <c r="KGP6" s="1"/>
      <c r="KGQ6" s="1"/>
      <c r="KGR6" s="1"/>
      <c r="KGS6" s="1"/>
      <c r="KGT6" s="1"/>
      <c r="KGU6" s="1"/>
      <c r="KGV6" s="1"/>
      <c r="KGW6" s="1"/>
      <c r="KGX6" s="1"/>
      <c r="KGY6" s="1"/>
      <c r="KGZ6" s="1"/>
      <c r="KHA6" s="1"/>
      <c r="KHB6" s="1"/>
      <c r="KHC6" s="1"/>
      <c r="KHD6" s="1"/>
      <c r="KHE6" s="1"/>
      <c r="KHF6" s="1"/>
      <c r="KHG6" s="1"/>
      <c r="KHH6" s="1"/>
      <c r="KHI6" s="1"/>
      <c r="KHJ6" s="1"/>
      <c r="KHK6" s="1"/>
      <c r="KHL6" s="1"/>
      <c r="KHM6" s="1"/>
      <c r="KHN6" s="1"/>
      <c r="KHO6" s="1"/>
      <c r="KHP6" s="1"/>
      <c r="KHQ6" s="1"/>
      <c r="KHR6" s="1"/>
      <c r="KHS6" s="1"/>
      <c r="KHT6" s="1"/>
      <c r="KHU6" s="1"/>
      <c r="KHV6" s="1"/>
      <c r="KHW6" s="1"/>
      <c r="KHX6" s="1"/>
      <c r="KHY6" s="1"/>
      <c r="KHZ6" s="1"/>
      <c r="KIA6" s="1"/>
      <c r="KIB6" s="1"/>
      <c r="KIC6" s="1"/>
      <c r="KID6" s="1"/>
      <c r="KIE6" s="1"/>
      <c r="KIF6" s="1"/>
      <c r="KIG6" s="1"/>
      <c r="KIH6" s="1"/>
      <c r="KII6" s="1"/>
      <c r="KIJ6" s="1"/>
      <c r="KIK6" s="1"/>
      <c r="KIL6" s="1"/>
      <c r="KIM6" s="1"/>
      <c r="KIN6" s="1"/>
      <c r="KIO6" s="1"/>
      <c r="KIP6" s="1"/>
      <c r="KIQ6" s="1"/>
      <c r="KIR6" s="1"/>
      <c r="KIS6" s="1"/>
      <c r="KIT6" s="1"/>
      <c r="KIU6" s="1"/>
      <c r="KIV6" s="1"/>
      <c r="KIW6" s="1"/>
      <c r="KIX6" s="1"/>
      <c r="KIY6" s="1"/>
      <c r="KIZ6" s="1"/>
      <c r="KJA6" s="1"/>
      <c r="KJB6" s="1"/>
      <c r="KJC6" s="1"/>
      <c r="KJD6" s="1"/>
      <c r="KJE6" s="1"/>
      <c r="KJF6" s="1"/>
      <c r="KJG6" s="1"/>
      <c r="KJH6" s="1"/>
      <c r="KJI6" s="1"/>
      <c r="KJJ6" s="1"/>
      <c r="KJK6" s="1"/>
      <c r="KJL6" s="1"/>
      <c r="KJM6" s="1"/>
      <c r="KJN6" s="1"/>
      <c r="KJO6" s="1"/>
      <c r="KJP6" s="1"/>
      <c r="KJQ6" s="1"/>
      <c r="KJR6" s="1"/>
      <c r="KJS6" s="1"/>
      <c r="KJT6" s="1"/>
      <c r="KJU6" s="1"/>
      <c r="KJV6" s="1"/>
      <c r="KJW6" s="1"/>
      <c r="KJX6" s="1"/>
      <c r="KJY6" s="1"/>
      <c r="KJZ6" s="1"/>
      <c r="KKA6" s="1"/>
      <c r="KKB6" s="1"/>
      <c r="KKC6" s="1"/>
      <c r="KKD6" s="1"/>
      <c r="KKE6" s="1"/>
      <c r="KKF6" s="1"/>
      <c r="KKG6" s="1"/>
      <c r="KKH6" s="1"/>
      <c r="KKI6" s="1"/>
      <c r="KKJ6" s="1"/>
      <c r="KKK6" s="1"/>
      <c r="KKL6" s="1"/>
      <c r="KKM6" s="1"/>
      <c r="KKN6" s="1"/>
      <c r="KKO6" s="1"/>
      <c r="KKP6" s="1"/>
      <c r="KKQ6" s="1"/>
      <c r="KKR6" s="1"/>
      <c r="KKS6" s="1"/>
      <c r="KKT6" s="1"/>
      <c r="KKU6" s="1"/>
      <c r="KKV6" s="1"/>
      <c r="KKW6" s="1"/>
      <c r="KKX6" s="1"/>
      <c r="KKY6" s="1"/>
      <c r="KKZ6" s="1"/>
      <c r="KLA6" s="1"/>
      <c r="KLB6" s="1"/>
      <c r="KLC6" s="1"/>
      <c r="KLD6" s="1"/>
      <c r="KLE6" s="1"/>
      <c r="KLF6" s="1"/>
      <c r="KLG6" s="1"/>
      <c r="KLH6" s="1"/>
      <c r="KLI6" s="1"/>
      <c r="KLJ6" s="1"/>
      <c r="KLK6" s="1"/>
      <c r="KLL6" s="1"/>
      <c r="KLM6" s="1"/>
      <c r="KLN6" s="1"/>
      <c r="KLO6" s="1"/>
      <c r="KLP6" s="1"/>
      <c r="KLQ6" s="1"/>
      <c r="KLR6" s="1"/>
      <c r="KLS6" s="1"/>
      <c r="KLT6" s="1"/>
      <c r="KLU6" s="1"/>
      <c r="KLV6" s="1"/>
      <c r="KLW6" s="1"/>
      <c r="KLX6" s="1"/>
      <c r="KLY6" s="1"/>
      <c r="KLZ6" s="1"/>
      <c r="KMA6" s="1"/>
      <c r="KMB6" s="1"/>
      <c r="KMC6" s="1"/>
      <c r="KMD6" s="1"/>
      <c r="KME6" s="1"/>
      <c r="KMF6" s="1"/>
      <c r="KMG6" s="1"/>
      <c r="KMH6" s="1"/>
      <c r="KMI6" s="1"/>
      <c r="KMJ6" s="1"/>
      <c r="KMK6" s="1"/>
      <c r="KML6" s="1"/>
      <c r="KMM6" s="1"/>
      <c r="KMN6" s="1"/>
      <c r="KMO6" s="1"/>
      <c r="KMP6" s="1"/>
      <c r="KMQ6" s="1"/>
      <c r="KMR6" s="1"/>
      <c r="KMS6" s="1"/>
      <c r="KMT6" s="1"/>
      <c r="KMU6" s="1"/>
      <c r="KMV6" s="1"/>
      <c r="KMW6" s="1"/>
      <c r="KMX6" s="1"/>
      <c r="KMY6" s="1"/>
      <c r="KMZ6" s="1"/>
      <c r="KNA6" s="1"/>
      <c r="KNB6" s="1"/>
      <c r="KNC6" s="1"/>
      <c r="KND6" s="1"/>
      <c r="KNE6" s="1"/>
      <c r="KNF6" s="1"/>
      <c r="KNG6" s="1"/>
      <c r="KNH6" s="1"/>
      <c r="KNI6" s="1"/>
      <c r="KNJ6" s="1"/>
      <c r="KNK6" s="1"/>
      <c r="KNL6" s="1"/>
      <c r="KNM6" s="1"/>
      <c r="KNN6" s="1"/>
      <c r="KNO6" s="1"/>
      <c r="KNP6" s="1"/>
      <c r="KNQ6" s="1"/>
      <c r="KNR6" s="1"/>
      <c r="KNS6" s="1"/>
      <c r="KNT6" s="1"/>
      <c r="KNU6" s="1"/>
      <c r="KNV6" s="1"/>
      <c r="KNW6" s="1"/>
      <c r="KNX6" s="1"/>
      <c r="KNY6" s="1"/>
      <c r="KNZ6" s="1"/>
      <c r="KOA6" s="1"/>
      <c r="KOB6" s="1"/>
      <c r="KOC6" s="1"/>
      <c r="KOD6" s="1"/>
      <c r="KOE6" s="1"/>
      <c r="KOF6" s="1"/>
      <c r="KOG6" s="1"/>
      <c r="KOH6" s="1"/>
      <c r="KOI6" s="1"/>
      <c r="KOJ6" s="1"/>
      <c r="KOK6" s="1"/>
      <c r="KOL6" s="1"/>
      <c r="KOM6" s="1"/>
      <c r="KON6" s="1"/>
      <c r="KOO6" s="1"/>
      <c r="KOP6" s="1"/>
      <c r="KOQ6" s="1"/>
      <c r="KOR6" s="1"/>
      <c r="KOS6" s="1"/>
      <c r="KOT6" s="1"/>
      <c r="KOU6" s="1"/>
      <c r="KOV6" s="1"/>
      <c r="KOW6" s="1"/>
      <c r="KOX6" s="1"/>
      <c r="KOY6" s="1"/>
      <c r="KOZ6" s="1"/>
      <c r="KPA6" s="1"/>
      <c r="KPB6" s="1"/>
      <c r="KPC6" s="1"/>
      <c r="KPD6" s="1"/>
      <c r="KPE6" s="1"/>
      <c r="KPF6" s="1"/>
      <c r="KPG6" s="1"/>
      <c r="KPH6" s="1"/>
      <c r="KPI6" s="1"/>
      <c r="KPJ6" s="1"/>
      <c r="KPK6" s="1"/>
      <c r="KPL6" s="1"/>
      <c r="KPM6" s="1"/>
      <c r="KPN6" s="1"/>
      <c r="KPO6" s="1"/>
      <c r="KPP6" s="1"/>
      <c r="KPQ6" s="1"/>
      <c r="KPR6" s="1"/>
      <c r="KPS6" s="1"/>
      <c r="KPT6" s="1"/>
      <c r="KPU6" s="1"/>
      <c r="KPV6" s="1"/>
      <c r="KPW6" s="1"/>
      <c r="KPX6" s="1"/>
      <c r="KPY6" s="1"/>
      <c r="KPZ6" s="1"/>
      <c r="KQA6" s="1"/>
      <c r="KQB6" s="1"/>
      <c r="KQC6" s="1"/>
      <c r="KQD6" s="1"/>
      <c r="KQE6" s="1"/>
      <c r="KQF6" s="1"/>
      <c r="KQG6" s="1"/>
      <c r="KQH6" s="1"/>
      <c r="KQI6" s="1"/>
      <c r="KQJ6" s="1"/>
      <c r="KQK6" s="1"/>
      <c r="KQL6" s="1"/>
      <c r="KQM6" s="1"/>
      <c r="KQN6" s="1"/>
      <c r="KQO6" s="1"/>
      <c r="KQP6" s="1"/>
      <c r="KQQ6" s="1"/>
      <c r="KQR6" s="1"/>
      <c r="KQS6" s="1"/>
      <c r="KQT6" s="1"/>
      <c r="KQU6" s="1"/>
      <c r="KQV6" s="1"/>
      <c r="KQW6" s="1"/>
      <c r="KQX6" s="1"/>
      <c r="KQY6" s="1"/>
      <c r="KQZ6" s="1"/>
      <c r="KRA6" s="1"/>
      <c r="KRB6" s="1"/>
      <c r="KRC6" s="1"/>
      <c r="KRD6" s="1"/>
      <c r="KRE6" s="1"/>
      <c r="KRF6" s="1"/>
      <c r="KRG6" s="1"/>
      <c r="KRH6" s="1"/>
      <c r="KRI6" s="1"/>
      <c r="KRJ6" s="1"/>
      <c r="KRK6" s="1"/>
      <c r="KRL6" s="1"/>
      <c r="KRM6" s="1"/>
      <c r="KRN6" s="1"/>
    </row>
    <row r="7" spans="1:7918" s="280" customFormat="1">
      <c r="A7" s="1">
        <f>+A6+1</f>
        <v>5</v>
      </c>
      <c r="B7" s="284" t="s">
        <v>237</v>
      </c>
      <c r="C7" s="179">
        <v>2300061948</v>
      </c>
      <c r="D7" s="1756" t="s">
        <v>702</v>
      </c>
      <c r="E7" s="130" t="str">
        <f>VLOOKUP($B7,'Nomina Unhesa'!$B$4:$AB$281,2,0)</f>
        <v>Empacadora Liquidos</v>
      </c>
      <c r="F7" s="177">
        <f>VLOOKUP($B7,'Nomina Unhesa'!$B$4:$AB$281,4,0)</f>
        <v>15</v>
      </c>
      <c r="G7" s="182">
        <f>VLOOKUP($B7,'Nomina Unhesa'!$B$4:$AB$281,6,0)</f>
        <v>2001.14</v>
      </c>
      <c r="H7" s="182">
        <f>VLOOKUP($B7,'Nomina Unhesa'!$B$4:$AB$281,7,0)</f>
        <v>150</v>
      </c>
      <c r="I7" s="182">
        <f>VLOOKUP($B7,'Nomina Unhesa'!$B$4:$AB$281,9,0)</f>
        <v>0</v>
      </c>
      <c r="J7" s="186">
        <f>VLOOKUP($B7,'Nomina Unhesa'!$B$4:$AB$281,10,0)</f>
        <v>0</v>
      </c>
      <c r="K7" s="182">
        <f>VLOOKUP($B7,'Nomina Unhesa'!$B$4:$AB$281,11,0)</f>
        <v>0</v>
      </c>
      <c r="L7" s="182">
        <f>VLOOKUP($B7,'Nomina Unhesa'!$B$4:$AB$281,12,0)</f>
        <v>0</v>
      </c>
      <c r="M7" s="182">
        <f>VLOOKUP($B7,'Nomina Unhesa'!$B$4:$AB$281,14,0)</f>
        <v>0</v>
      </c>
      <c r="N7" s="186">
        <f>VLOOKUP($B7,'Nomina Unhesa'!$B$4:$AB$281,15,0)</f>
        <v>2151.1400000000003</v>
      </c>
      <c r="O7" s="186">
        <f>VLOOKUP($B7,'Nomina Unhesa'!$B$4:$AB$281,16,0)</f>
        <v>96.66</v>
      </c>
      <c r="P7" s="186">
        <f>VLOOKUP($B7,'Nomina Unhesa'!$B$4:$AB$281,17,0)</f>
        <v>46.32</v>
      </c>
      <c r="Q7" s="186">
        <f>VLOOKUP($B7,'Nomina Unhesa'!$B$4:$AB$281,18,0)</f>
        <v>486.24</v>
      </c>
      <c r="R7" s="186">
        <f>VLOOKUP($B7,'Nomina Unhesa'!$B$4:$AB$281,19,0)</f>
        <v>0</v>
      </c>
      <c r="S7" s="186">
        <f>VLOOKUP($B7,'Nomina Unhesa'!$B$4:$AB$281,20,0)</f>
        <v>0</v>
      </c>
      <c r="T7" s="186">
        <f>VLOOKUP($B7,'Nomina Unhesa'!$B$4:$AB$281,21,0)</f>
        <v>0</v>
      </c>
      <c r="U7" s="186">
        <f>VLOOKUP($B7,'Nomina Unhesa'!$B$4:$AB$281,22,0)</f>
        <v>174.5</v>
      </c>
      <c r="V7" s="186">
        <f>ROUND((VLOOKUP($B7,'Nomina Unhesa'!$B$4:$AB$281,23,0)),2)</f>
        <v>0</v>
      </c>
      <c r="W7" s="186">
        <f>VLOOKUP($B7,'Nomina Unhesa'!$B$4:$AB$281,24,0)</f>
        <v>803.72</v>
      </c>
      <c r="X7" s="186">
        <f>VLOOKUP(B7,'Nomina Unhesa'!$B$9:$Z$234,25,FALSE)</f>
        <v>1347.4200000000003</v>
      </c>
      <c r="Y7" s="187">
        <f>ROUND((VLOOKUP(B7,'Nomina Unhesa'!$B$9:$AB$231,26,FALSE)),2)</f>
        <v>1347.42</v>
      </c>
      <c r="Z7" s="175">
        <f>VLOOKUP(B7,'Nomina Unhesa'!$B$9:$AB$231,27,FALSE)</f>
        <v>0</v>
      </c>
      <c r="AA7" s="316">
        <v>0</v>
      </c>
      <c r="AB7" s="285">
        <f>+IFERROR(VLOOKUP(B7,'Nomina Unhesa'!B39:D246,3,0),"")</f>
        <v>0</v>
      </c>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c r="JA7" s="1"/>
      <c r="JB7" s="1"/>
      <c r="JC7" s="1"/>
      <c r="JD7" s="1"/>
      <c r="JE7" s="1"/>
      <c r="JF7" s="1"/>
      <c r="JG7" s="1"/>
      <c r="JH7" s="1"/>
      <c r="JI7" s="1"/>
      <c r="JJ7" s="1"/>
      <c r="JK7" s="1"/>
      <c r="JL7" s="1"/>
      <c r="JM7" s="1"/>
      <c r="JN7" s="1"/>
      <c r="JO7" s="1"/>
      <c r="JP7" s="1"/>
      <c r="JQ7" s="1"/>
      <c r="JR7" s="1"/>
      <c r="JS7" s="1"/>
      <c r="JT7" s="1"/>
      <c r="JU7" s="1"/>
      <c r="JV7" s="1"/>
      <c r="JW7" s="1"/>
      <c r="JX7" s="1"/>
      <c r="JY7" s="1"/>
      <c r="JZ7" s="1"/>
      <c r="KA7" s="1"/>
      <c r="KB7" s="1"/>
      <c r="KC7" s="1"/>
      <c r="KD7" s="1"/>
      <c r="KE7" s="1"/>
      <c r="KF7" s="1"/>
      <c r="KG7" s="1"/>
      <c r="KH7" s="1"/>
      <c r="KI7" s="1"/>
      <c r="KJ7" s="1"/>
      <c r="KK7" s="1"/>
      <c r="KL7" s="1"/>
      <c r="KM7" s="1"/>
      <c r="KN7" s="1"/>
      <c r="KO7" s="1"/>
      <c r="KP7" s="1"/>
      <c r="KQ7" s="1"/>
      <c r="KR7" s="1"/>
      <c r="KS7" s="1"/>
      <c r="KT7" s="1"/>
      <c r="KU7" s="1"/>
      <c r="KV7" s="1"/>
      <c r="KW7" s="1"/>
      <c r="KX7" s="1"/>
      <c r="KY7" s="1"/>
      <c r="KZ7" s="1"/>
      <c r="LA7" s="1"/>
      <c r="LB7" s="1"/>
      <c r="LC7" s="1"/>
      <c r="LD7" s="1"/>
      <c r="LE7" s="1"/>
      <c r="LF7" s="1"/>
      <c r="LG7" s="1"/>
      <c r="LH7" s="1"/>
      <c r="LI7" s="1"/>
      <c r="LJ7" s="1"/>
      <c r="LK7" s="1"/>
      <c r="LL7" s="1"/>
      <c r="LM7" s="1"/>
      <c r="LN7" s="1"/>
      <c r="LO7" s="1"/>
      <c r="LP7" s="1"/>
      <c r="LQ7" s="1"/>
      <c r="LR7" s="1"/>
      <c r="LS7" s="1"/>
      <c r="LT7" s="1"/>
      <c r="LU7" s="1"/>
      <c r="LV7" s="1"/>
      <c r="LW7" s="1"/>
      <c r="LX7" s="1"/>
      <c r="LY7" s="1"/>
      <c r="LZ7" s="1"/>
      <c r="MA7" s="1"/>
      <c r="MB7" s="1"/>
      <c r="MC7" s="1"/>
      <c r="MD7" s="1"/>
      <c r="ME7" s="1"/>
      <c r="MF7" s="1"/>
      <c r="MG7" s="1"/>
      <c r="MH7" s="1"/>
      <c r="MI7" s="1"/>
      <c r="MJ7" s="1"/>
      <c r="MK7" s="1"/>
      <c r="ML7" s="1"/>
      <c r="MM7" s="1"/>
      <c r="MN7" s="1"/>
      <c r="MO7" s="1"/>
      <c r="MP7" s="1"/>
      <c r="MQ7" s="1"/>
      <c r="MR7" s="1"/>
      <c r="MS7" s="1"/>
      <c r="MT7" s="1"/>
      <c r="MU7" s="1"/>
      <c r="MV7" s="1"/>
      <c r="MW7" s="1"/>
      <c r="MX7" s="1"/>
      <c r="MY7" s="1"/>
      <c r="MZ7" s="1"/>
      <c r="NA7" s="1"/>
      <c r="NB7" s="1"/>
      <c r="NC7" s="1"/>
      <c r="ND7" s="1"/>
      <c r="NE7" s="1"/>
      <c r="NF7" s="1"/>
      <c r="NG7" s="1"/>
      <c r="NH7" s="1"/>
      <c r="NI7" s="1"/>
      <c r="NJ7" s="1"/>
      <c r="NK7" s="1"/>
      <c r="NL7" s="1"/>
      <c r="NM7" s="1"/>
      <c r="NN7" s="1"/>
      <c r="NO7" s="1"/>
      <c r="NP7" s="1"/>
      <c r="NQ7" s="1"/>
      <c r="NR7" s="1"/>
      <c r="NS7" s="1"/>
      <c r="NT7" s="1"/>
      <c r="NU7" s="1"/>
      <c r="NV7" s="1"/>
      <c r="NW7" s="1"/>
      <c r="NX7" s="1"/>
      <c r="NY7" s="1"/>
      <c r="NZ7" s="1"/>
      <c r="OA7" s="1"/>
      <c r="OB7" s="1"/>
      <c r="OC7" s="1"/>
      <c r="OD7" s="1"/>
      <c r="OE7" s="1"/>
      <c r="OF7" s="1"/>
      <c r="OG7" s="1"/>
      <c r="OH7" s="1"/>
      <c r="OI7" s="1"/>
      <c r="OJ7" s="1"/>
      <c r="OK7" s="1"/>
      <c r="OL7" s="1"/>
      <c r="OM7" s="1"/>
      <c r="ON7" s="1"/>
      <c r="OO7" s="1"/>
      <c r="OP7" s="1"/>
      <c r="OQ7" s="1"/>
      <c r="OR7" s="1"/>
      <c r="OS7" s="1"/>
      <c r="OT7" s="1"/>
      <c r="OU7" s="1"/>
      <c r="OV7" s="1"/>
      <c r="OW7" s="1"/>
      <c r="OX7" s="1"/>
      <c r="OY7" s="1"/>
      <c r="OZ7" s="1"/>
      <c r="PA7" s="1"/>
      <c r="PB7" s="1"/>
      <c r="PC7" s="1"/>
      <c r="PD7" s="1"/>
      <c r="PE7" s="1"/>
      <c r="PF7" s="1"/>
      <c r="PG7" s="1"/>
      <c r="PH7" s="1"/>
      <c r="PI7" s="1"/>
      <c r="PJ7" s="1"/>
      <c r="PK7" s="1"/>
      <c r="PL7" s="1"/>
      <c r="PM7" s="1"/>
      <c r="PN7" s="1"/>
      <c r="PO7" s="1"/>
      <c r="PP7" s="1"/>
      <c r="PQ7" s="1"/>
      <c r="PR7" s="1"/>
      <c r="PS7" s="1"/>
      <c r="PT7" s="1"/>
      <c r="PU7" s="1"/>
      <c r="PV7" s="1"/>
      <c r="PW7" s="1"/>
      <c r="PX7" s="1"/>
      <c r="PY7" s="1"/>
      <c r="PZ7" s="1"/>
      <c r="QA7" s="1"/>
      <c r="QB7" s="1"/>
      <c r="QC7" s="1"/>
      <c r="QD7" s="1"/>
      <c r="QE7" s="1"/>
      <c r="QF7" s="1"/>
      <c r="QG7" s="1"/>
      <c r="QH7" s="1"/>
      <c r="QI7" s="1"/>
      <c r="QJ7" s="1"/>
      <c r="QK7" s="1"/>
      <c r="QL7" s="1"/>
      <c r="QM7" s="1"/>
      <c r="QN7" s="1"/>
      <c r="QO7" s="1"/>
      <c r="QP7" s="1"/>
      <c r="QQ7" s="1"/>
      <c r="QR7" s="1"/>
      <c r="QS7" s="1"/>
      <c r="QT7" s="1"/>
      <c r="QU7" s="1"/>
      <c r="QV7" s="1"/>
      <c r="QW7" s="1"/>
      <c r="QX7" s="1"/>
      <c r="QY7" s="1"/>
      <c r="QZ7" s="1"/>
      <c r="RA7" s="1"/>
      <c r="RB7" s="1"/>
      <c r="RC7" s="1"/>
      <c r="RD7" s="1"/>
      <c r="RE7" s="1"/>
      <c r="RF7" s="1"/>
      <c r="RG7" s="1"/>
      <c r="RH7" s="1"/>
      <c r="RI7" s="1"/>
      <c r="RJ7" s="1"/>
      <c r="RK7" s="1"/>
      <c r="RL7" s="1"/>
      <c r="RM7" s="1"/>
      <c r="RN7" s="1"/>
      <c r="RO7" s="1"/>
      <c r="RP7" s="1"/>
      <c r="RQ7" s="1"/>
      <c r="RR7" s="1"/>
      <c r="RS7" s="1"/>
      <c r="RT7" s="1"/>
      <c r="RU7" s="1"/>
      <c r="RV7" s="1"/>
      <c r="RW7" s="1"/>
      <c r="RX7" s="1"/>
      <c r="RY7" s="1"/>
      <c r="RZ7" s="1"/>
      <c r="SA7" s="1"/>
      <c r="SB7" s="1"/>
      <c r="SC7" s="1"/>
      <c r="SD7" s="1"/>
      <c r="SE7" s="1"/>
      <c r="SF7" s="1"/>
      <c r="SG7" s="1"/>
      <c r="SH7" s="1"/>
      <c r="SI7" s="1"/>
      <c r="SJ7" s="1"/>
      <c r="SK7" s="1"/>
      <c r="SL7" s="1"/>
      <c r="SM7" s="1"/>
      <c r="SN7" s="1"/>
      <c r="SO7" s="1"/>
      <c r="SP7" s="1"/>
      <c r="SQ7" s="1"/>
      <c r="SR7" s="1"/>
      <c r="SS7" s="1"/>
      <c r="ST7" s="1"/>
      <c r="SU7" s="1"/>
      <c r="SV7" s="1"/>
      <c r="SW7" s="1"/>
      <c r="SX7" s="1"/>
      <c r="SY7" s="1"/>
      <c r="SZ7" s="1"/>
      <c r="TA7" s="1"/>
      <c r="TB7" s="1"/>
      <c r="TC7" s="1"/>
      <c r="TD7" s="1"/>
      <c r="TE7" s="1"/>
      <c r="TF7" s="1"/>
      <c r="TG7" s="1"/>
      <c r="TH7" s="1"/>
      <c r="TI7" s="1"/>
      <c r="TJ7" s="1"/>
      <c r="TK7" s="1"/>
      <c r="TL7" s="1"/>
      <c r="TM7" s="1"/>
      <c r="TN7" s="1"/>
      <c r="TO7" s="1"/>
      <c r="TP7" s="1"/>
      <c r="TQ7" s="1"/>
      <c r="TR7" s="1"/>
      <c r="TS7" s="1"/>
      <c r="TT7" s="1"/>
      <c r="TU7" s="1"/>
      <c r="TV7" s="1"/>
      <c r="TW7" s="1"/>
      <c r="TX7" s="1"/>
      <c r="TY7" s="1"/>
      <c r="TZ7" s="1"/>
      <c r="UA7" s="1"/>
      <c r="UB7" s="1"/>
      <c r="UC7" s="1"/>
      <c r="UD7" s="1"/>
      <c r="UE7" s="1"/>
      <c r="UF7" s="1"/>
      <c r="UG7" s="1"/>
      <c r="UH7" s="1"/>
      <c r="UI7" s="1"/>
      <c r="UJ7" s="1"/>
      <c r="UK7" s="1"/>
      <c r="UL7" s="1"/>
      <c r="UM7" s="1"/>
      <c r="UN7" s="1"/>
      <c r="UO7" s="1"/>
      <c r="UP7" s="1"/>
      <c r="UQ7" s="1"/>
      <c r="UR7" s="1"/>
      <c r="US7" s="1"/>
      <c r="UT7" s="1"/>
      <c r="UU7" s="1"/>
      <c r="UV7" s="1"/>
      <c r="UW7" s="1"/>
      <c r="UX7" s="1"/>
      <c r="UY7" s="1"/>
      <c r="UZ7" s="1"/>
      <c r="VA7" s="1"/>
      <c r="VB7" s="1"/>
      <c r="VC7" s="1"/>
      <c r="VD7" s="1"/>
      <c r="VE7" s="1"/>
      <c r="VF7" s="1"/>
      <c r="VG7" s="1"/>
      <c r="VH7" s="1"/>
      <c r="VI7" s="1"/>
      <c r="VJ7" s="1"/>
      <c r="VK7" s="1"/>
      <c r="VL7" s="1"/>
      <c r="VM7" s="1"/>
      <c r="VN7" s="1"/>
      <c r="VO7" s="1"/>
      <c r="VP7" s="1"/>
      <c r="VQ7" s="1"/>
      <c r="VR7" s="1"/>
      <c r="VS7" s="1"/>
      <c r="VT7" s="1"/>
      <c r="VU7" s="1"/>
      <c r="VV7" s="1"/>
      <c r="VW7" s="1"/>
      <c r="VX7" s="1"/>
      <c r="VY7" s="1"/>
      <c r="VZ7" s="1"/>
      <c r="WA7" s="1"/>
      <c r="WB7" s="1"/>
      <c r="WC7" s="1"/>
      <c r="WD7" s="1"/>
      <c r="WE7" s="1"/>
      <c r="WF7" s="1"/>
      <c r="WG7" s="1"/>
      <c r="WH7" s="1"/>
      <c r="WI7" s="1"/>
      <c r="WJ7" s="1"/>
      <c r="WK7" s="1"/>
      <c r="WL7" s="1"/>
      <c r="WM7" s="1"/>
      <c r="WN7" s="1"/>
      <c r="WO7" s="1"/>
      <c r="WP7" s="1"/>
      <c r="WQ7" s="1"/>
      <c r="WR7" s="1"/>
      <c r="WS7" s="1"/>
      <c r="WT7" s="1"/>
      <c r="WU7" s="1"/>
      <c r="WV7" s="1"/>
      <c r="WW7" s="1"/>
      <c r="WX7" s="1"/>
      <c r="WY7" s="1"/>
      <c r="WZ7" s="1"/>
      <c r="XA7" s="1"/>
      <c r="XB7" s="1"/>
      <c r="XC7" s="1"/>
      <c r="XD7" s="1"/>
      <c r="XE7" s="1"/>
      <c r="XF7" s="1"/>
      <c r="XG7" s="1"/>
      <c r="XH7" s="1"/>
      <c r="XI7" s="1"/>
      <c r="XJ7" s="1"/>
      <c r="XK7" s="1"/>
      <c r="XL7" s="1"/>
      <c r="XM7" s="1"/>
      <c r="XN7" s="1"/>
      <c r="XO7" s="1"/>
      <c r="XP7" s="1"/>
      <c r="XQ7" s="1"/>
      <c r="XR7" s="1"/>
      <c r="XS7" s="1"/>
      <c r="XT7" s="1"/>
      <c r="XU7" s="1"/>
      <c r="XV7" s="1"/>
      <c r="XW7" s="1"/>
      <c r="XX7" s="1"/>
      <c r="XY7" s="1"/>
      <c r="XZ7" s="1"/>
      <c r="YA7" s="1"/>
      <c r="YB7" s="1"/>
      <c r="YC7" s="1"/>
      <c r="YD7" s="1"/>
      <c r="YE7" s="1"/>
      <c r="YF7" s="1"/>
      <c r="YG7" s="1"/>
      <c r="YH7" s="1"/>
      <c r="YI7" s="1"/>
      <c r="YJ7" s="1"/>
      <c r="YK7" s="1"/>
      <c r="YL7" s="1"/>
      <c r="YM7" s="1"/>
      <c r="YN7" s="1"/>
      <c r="YO7" s="1"/>
      <c r="YP7" s="1"/>
      <c r="YQ7" s="1"/>
      <c r="YR7" s="1"/>
      <c r="YS7" s="1"/>
      <c r="YT7" s="1"/>
      <c r="YU7" s="1"/>
      <c r="YV7" s="1"/>
      <c r="YW7" s="1"/>
      <c r="YX7" s="1"/>
      <c r="YY7" s="1"/>
      <c r="YZ7" s="1"/>
      <c r="ZA7" s="1"/>
      <c r="ZB7" s="1"/>
      <c r="ZC7" s="1"/>
      <c r="ZD7" s="1"/>
      <c r="ZE7" s="1"/>
      <c r="ZF7" s="1"/>
      <c r="ZG7" s="1"/>
      <c r="ZH7" s="1"/>
      <c r="ZI7" s="1"/>
      <c r="ZJ7" s="1"/>
      <c r="ZK7" s="1"/>
      <c r="ZL7" s="1"/>
      <c r="ZM7" s="1"/>
      <c r="ZN7" s="1"/>
      <c r="ZO7" s="1"/>
      <c r="ZP7" s="1"/>
      <c r="ZQ7" s="1"/>
      <c r="ZR7" s="1"/>
      <c r="ZS7" s="1"/>
      <c r="ZT7" s="1"/>
      <c r="ZU7" s="1"/>
      <c r="ZV7" s="1"/>
      <c r="ZW7" s="1"/>
      <c r="ZX7" s="1"/>
      <c r="ZY7" s="1"/>
      <c r="ZZ7" s="1"/>
      <c r="AAA7" s="1"/>
      <c r="AAB7" s="1"/>
      <c r="AAC7" s="1"/>
      <c r="AAD7" s="1"/>
      <c r="AAE7" s="1"/>
      <c r="AAF7" s="1"/>
      <c r="AAG7" s="1"/>
      <c r="AAH7" s="1"/>
      <c r="AAI7" s="1"/>
      <c r="AAJ7" s="1"/>
      <c r="AAK7" s="1"/>
      <c r="AAL7" s="1"/>
      <c r="AAM7" s="1"/>
      <c r="AAN7" s="1"/>
      <c r="AAO7" s="1"/>
      <c r="AAP7" s="1"/>
      <c r="AAQ7" s="1"/>
      <c r="AAR7" s="1"/>
      <c r="AAS7" s="1"/>
      <c r="AAT7" s="1"/>
      <c r="AAU7" s="1"/>
      <c r="AAV7" s="1"/>
      <c r="AAW7" s="1"/>
      <c r="AAX7" s="1"/>
      <c r="AAY7" s="1"/>
      <c r="AAZ7" s="1"/>
      <c r="ABA7" s="1"/>
      <c r="ABB7" s="1"/>
      <c r="ABC7" s="1"/>
      <c r="ABD7" s="1"/>
      <c r="ABE7" s="1"/>
      <c r="ABF7" s="1"/>
      <c r="ABG7" s="1"/>
      <c r="ABH7" s="1"/>
      <c r="ABI7" s="1"/>
      <c r="ABJ7" s="1"/>
      <c r="ABK7" s="1"/>
      <c r="ABL7" s="1"/>
      <c r="ABM7" s="1"/>
      <c r="ABN7" s="1"/>
      <c r="ABO7" s="1"/>
      <c r="ABP7" s="1"/>
      <c r="ABQ7" s="1"/>
      <c r="ABR7" s="1"/>
      <c r="ABS7" s="1"/>
      <c r="ABT7" s="1"/>
      <c r="ABU7" s="1"/>
      <c r="ABV7" s="1"/>
      <c r="ABW7" s="1"/>
      <c r="ABX7" s="1"/>
      <c r="ABY7" s="1"/>
      <c r="ABZ7" s="1"/>
      <c r="ACA7" s="1"/>
      <c r="ACB7" s="1"/>
      <c r="ACC7" s="1"/>
      <c r="ACD7" s="1"/>
      <c r="ACE7" s="1"/>
      <c r="ACF7" s="1"/>
      <c r="ACG7" s="1"/>
      <c r="ACH7" s="1"/>
      <c r="ACI7" s="1"/>
      <c r="ACJ7" s="1"/>
      <c r="ACK7" s="1"/>
      <c r="ACL7" s="1"/>
      <c r="ACM7" s="1"/>
      <c r="ACN7" s="1"/>
      <c r="ACO7" s="1"/>
      <c r="ACP7" s="1"/>
      <c r="ACQ7" s="1"/>
      <c r="ACR7" s="1"/>
      <c r="ACS7" s="1"/>
      <c r="ACT7" s="1"/>
      <c r="ACU7" s="1"/>
      <c r="ACV7" s="1"/>
      <c r="ACW7" s="1"/>
      <c r="ACX7" s="1"/>
      <c r="ACY7" s="1"/>
      <c r="ACZ7" s="1"/>
      <c r="ADA7" s="1"/>
      <c r="ADB7" s="1"/>
      <c r="ADC7" s="1"/>
      <c r="ADD7" s="1"/>
      <c r="ADE7" s="1"/>
      <c r="ADF7" s="1"/>
      <c r="ADG7" s="1"/>
      <c r="ADH7" s="1"/>
      <c r="ADI7" s="1"/>
      <c r="ADJ7" s="1"/>
      <c r="ADK7" s="1"/>
      <c r="ADL7" s="1"/>
      <c r="ADM7" s="1"/>
      <c r="ADN7" s="1"/>
      <c r="ADO7" s="1"/>
      <c r="ADP7" s="1"/>
      <c r="ADQ7" s="1"/>
      <c r="ADR7" s="1"/>
      <c r="ADS7" s="1"/>
      <c r="ADT7" s="1"/>
      <c r="ADU7" s="1"/>
      <c r="ADV7" s="1"/>
      <c r="ADW7" s="1"/>
      <c r="ADX7" s="1"/>
      <c r="ADY7" s="1"/>
      <c r="ADZ7" s="1"/>
      <c r="AEA7" s="1"/>
      <c r="AEB7" s="1"/>
      <c r="AEC7" s="1"/>
      <c r="AED7" s="1"/>
      <c r="AEE7" s="1"/>
      <c r="AEF7" s="1"/>
      <c r="AEG7" s="1"/>
      <c r="AEH7" s="1"/>
      <c r="AEI7" s="1"/>
      <c r="AEJ7" s="1"/>
      <c r="AEK7" s="1"/>
      <c r="AEL7" s="1"/>
      <c r="AEM7" s="1"/>
      <c r="AEN7" s="1"/>
      <c r="AEO7" s="1"/>
      <c r="AEP7" s="1"/>
      <c r="AEQ7" s="1"/>
      <c r="AER7" s="1"/>
      <c r="AES7" s="1"/>
      <c r="AET7" s="1"/>
      <c r="AEU7" s="1"/>
      <c r="AEV7" s="1"/>
      <c r="AEW7" s="1"/>
      <c r="AEX7" s="1"/>
      <c r="AEY7" s="1"/>
      <c r="AEZ7" s="1"/>
      <c r="AFA7" s="1"/>
      <c r="AFB7" s="1"/>
      <c r="AFC7" s="1"/>
      <c r="AFD7" s="1"/>
      <c r="AFE7" s="1"/>
      <c r="AFF7" s="1"/>
      <c r="AFG7" s="1"/>
      <c r="AFH7" s="1"/>
      <c r="AFI7" s="1"/>
      <c r="AFJ7" s="1"/>
      <c r="AFK7" s="1"/>
      <c r="AFL7" s="1"/>
      <c r="AFM7" s="1"/>
      <c r="AFN7" s="1"/>
      <c r="AFO7" s="1"/>
      <c r="AFP7" s="1"/>
      <c r="AFQ7" s="1"/>
      <c r="AFR7" s="1"/>
      <c r="AFS7" s="1"/>
      <c r="AFT7" s="1"/>
      <c r="AFU7" s="1"/>
      <c r="AFV7" s="1"/>
      <c r="AFW7" s="1"/>
      <c r="AFX7" s="1"/>
      <c r="AFY7" s="1"/>
      <c r="AFZ7" s="1"/>
      <c r="AGA7" s="1"/>
      <c r="AGB7" s="1"/>
      <c r="AGC7" s="1"/>
      <c r="AGD7" s="1"/>
      <c r="AGE7" s="1"/>
      <c r="AGF7" s="1"/>
      <c r="AGG7" s="1"/>
      <c r="AGH7" s="1"/>
      <c r="AGI7" s="1"/>
      <c r="AGJ7" s="1"/>
      <c r="AGK7" s="1"/>
      <c r="AGL7" s="1"/>
      <c r="AGM7" s="1"/>
      <c r="AGN7" s="1"/>
      <c r="AGO7" s="1"/>
      <c r="AGP7" s="1"/>
      <c r="AGQ7" s="1"/>
      <c r="AGR7" s="1"/>
      <c r="AGS7" s="1"/>
      <c r="AGT7" s="1"/>
      <c r="AGU7" s="1"/>
      <c r="AGV7" s="1"/>
      <c r="AGW7" s="1"/>
      <c r="AGX7" s="1"/>
      <c r="AGY7" s="1"/>
      <c r="AGZ7" s="1"/>
      <c r="AHA7" s="1"/>
      <c r="AHB7" s="1"/>
      <c r="AHC7" s="1"/>
      <c r="AHD7" s="1"/>
      <c r="AHE7" s="1"/>
      <c r="AHF7" s="1"/>
      <c r="AHG7" s="1"/>
      <c r="AHH7" s="1"/>
      <c r="AHI7" s="1"/>
      <c r="AHJ7" s="1"/>
      <c r="AHK7" s="1"/>
      <c r="AHL7" s="1"/>
      <c r="AHM7" s="1"/>
      <c r="AHN7" s="1"/>
      <c r="AHO7" s="1"/>
      <c r="AHP7" s="1"/>
      <c r="AHQ7" s="1"/>
      <c r="AHR7" s="1"/>
      <c r="AHS7" s="1"/>
      <c r="AHT7" s="1"/>
      <c r="AHU7" s="1"/>
      <c r="AHV7" s="1"/>
      <c r="AHW7" s="1"/>
      <c r="AHX7" s="1"/>
      <c r="AHY7" s="1"/>
      <c r="AHZ7" s="1"/>
      <c r="AIA7" s="1"/>
      <c r="AIB7" s="1"/>
      <c r="AIC7" s="1"/>
      <c r="AID7" s="1"/>
      <c r="AIE7" s="1"/>
      <c r="AIF7" s="1"/>
      <c r="AIG7" s="1"/>
      <c r="AIH7" s="1"/>
      <c r="AII7" s="1"/>
      <c r="AIJ7" s="1"/>
      <c r="AIK7" s="1"/>
      <c r="AIL7" s="1"/>
      <c r="AIM7" s="1"/>
      <c r="AIN7" s="1"/>
      <c r="AIO7" s="1"/>
      <c r="AIP7" s="1"/>
      <c r="AIQ7" s="1"/>
      <c r="AIR7" s="1"/>
      <c r="AIS7" s="1"/>
      <c r="AIT7" s="1"/>
      <c r="AIU7" s="1"/>
      <c r="AIV7" s="1"/>
      <c r="AIW7" s="1"/>
      <c r="AIX7" s="1"/>
      <c r="AIY7" s="1"/>
      <c r="AIZ7" s="1"/>
      <c r="AJA7" s="1"/>
      <c r="AJB7" s="1"/>
      <c r="AJC7" s="1"/>
      <c r="AJD7" s="1"/>
      <c r="AJE7" s="1"/>
      <c r="AJF7" s="1"/>
      <c r="AJG7" s="1"/>
      <c r="AJH7" s="1"/>
      <c r="AJI7" s="1"/>
      <c r="AJJ7" s="1"/>
      <c r="AJK7" s="1"/>
      <c r="AJL7" s="1"/>
      <c r="AJM7" s="1"/>
      <c r="AJN7" s="1"/>
      <c r="AJO7" s="1"/>
      <c r="AJP7" s="1"/>
      <c r="AJQ7" s="1"/>
      <c r="AJR7" s="1"/>
      <c r="AJS7" s="1"/>
      <c r="AJT7" s="1"/>
      <c r="AJU7" s="1"/>
      <c r="AJV7" s="1"/>
      <c r="AJW7" s="1"/>
      <c r="AJX7" s="1"/>
      <c r="AJY7" s="1"/>
      <c r="AJZ7" s="1"/>
      <c r="AKA7" s="1"/>
      <c r="AKB7" s="1"/>
      <c r="AKC7" s="1"/>
      <c r="AKD7" s="1"/>
      <c r="AKE7" s="1"/>
      <c r="AKF7" s="1"/>
      <c r="AKG7" s="1"/>
      <c r="AKH7" s="1"/>
      <c r="AKI7" s="1"/>
      <c r="AKJ7" s="1"/>
      <c r="AKK7" s="1"/>
      <c r="AKL7" s="1"/>
      <c r="AKM7" s="1"/>
      <c r="AKN7" s="1"/>
      <c r="AKO7" s="1"/>
      <c r="AKP7" s="1"/>
      <c r="AKQ7" s="1"/>
      <c r="AKR7" s="1"/>
      <c r="AKS7" s="1"/>
      <c r="AKT7" s="1"/>
      <c r="AKU7" s="1"/>
      <c r="AKV7" s="1"/>
      <c r="AKW7" s="1"/>
      <c r="AKX7" s="1"/>
      <c r="AKY7" s="1"/>
      <c r="AKZ7" s="1"/>
      <c r="ALA7" s="1"/>
      <c r="ALB7" s="1"/>
      <c r="ALC7" s="1"/>
      <c r="ALD7" s="1"/>
      <c r="ALE7" s="1"/>
      <c r="ALF7" s="1"/>
      <c r="ALG7" s="1"/>
      <c r="ALH7" s="1"/>
      <c r="ALI7" s="1"/>
      <c r="ALJ7" s="1"/>
      <c r="ALK7" s="1"/>
      <c r="ALL7" s="1"/>
      <c r="ALM7" s="1"/>
      <c r="ALN7" s="1"/>
      <c r="ALO7" s="1"/>
      <c r="ALP7" s="1"/>
      <c r="ALQ7" s="1"/>
      <c r="ALR7" s="1"/>
      <c r="ALS7" s="1"/>
      <c r="ALT7" s="1"/>
      <c r="ALU7" s="1"/>
      <c r="ALV7" s="1"/>
      <c r="ALW7" s="1"/>
      <c r="ALX7" s="1"/>
      <c r="ALY7" s="1"/>
      <c r="ALZ7" s="1"/>
      <c r="AMA7" s="1"/>
      <c r="AMB7" s="1"/>
      <c r="AMC7" s="1"/>
      <c r="AMD7" s="1"/>
      <c r="AME7" s="1"/>
      <c r="AMF7" s="1"/>
      <c r="AMG7" s="1"/>
      <c r="AMH7" s="1"/>
      <c r="AMI7" s="1"/>
      <c r="AMJ7" s="1"/>
      <c r="AMK7" s="1"/>
      <c r="AML7" s="1"/>
      <c r="AMM7" s="1"/>
      <c r="AMN7" s="1"/>
      <c r="AMO7" s="1"/>
      <c r="AMP7" s="1"/>
      <c r="AMQ7" s="1"/>
      <c r="AMR7" s="1"/>
      <c r="AMS7" s="1"/>
      <c r="AMT7" s="1"/>
      <c r="AMU7" s="1"/>
      <c r="AMV7" s="1"/>
      <c r="AMW7" s="1"/>
      <c r="AMX7" s="1"/>
      <c r="AMY7" s="1"/>
      <c r="AMZ7" s="1"/>
      <c r="ANA7" s="1"/>
      <c r="ANB7" s="1"/>
      <c r="ANC7" s="1"/>
      <c r="AND7" s="1"/>
      <c r="ANE7" s="1"/>
      <c r="ANF7" s="1"/>
      <c r="ANG7" s="1"/>
      <c r="ANH7" s="1"/>
      <c r="ANI7" s="1"/>
      <c r="ANJ7" s="1"/>
      <c r="ANK7" s="1"/>
      <c r="ANL7" s="1"/>
      <c r="ANM7" s="1"/>
      <c r="ANN7" s="1"/>
      <c r="ANO7" s="1"/>
      <c r="ANP7" s="1"/>
      <c r="ANQ7" s="1"/>
      <c r="ANR7" s="1"/>
      <c r="ANS7" s="1"/>
      <c r="ANT7" s="1"/>
      <c r="ANU7" s="1"/>
      <c r="ANV7" s="1"/>
      <c r="ANW7" s="1"/>
      <c r="ANX7" s="1"/>
      <c r="ANY7" s="1"/>
      <c r="ANZ7" s="1"/>
      <c r="AOA7" s="1"/>
      <c r="AOB7" s="1"/>
      <c r="AOC7" s="1"/>
      <c r="AOD7" s="1"/>
      <c r="AOE7" s="1"/>
      <c r="AOF7" s="1"/>
      <c r="AOG7" s="1"/>
      <c r="AOH7" s="1"/>
      <c r="AOI7" s="1"/>
      <c r="AOJ7" s="1"/>
      <c r="AOK7" s="1"/>
      <c r="AOL7" s="1"/>
      <c r="AOM7" s="1"/>
      <c r="AON7" s="1"/>
      <c r="AOO7" s="1"/>
      <c r="AOP7" s="1"/>
      <c r="AOQ7" s="1"/>
      <c r="AOR7" s="1"/>
      <c r="AOS7" s="1"/>
      <c r="AOT7" s="1"/>
      <c r="AOU7" s="1"/>
      <c r="AOV7" s="1"/>
      <c r="AOW7" s="1"/>
      <c r="AOX7" s="1"/>
      <c r="AOY7" s="1"/>
      <c r="AOZ7" s="1"/>
      <c r="APA7" s="1"/>
      <c r="APB7" s="1"/>
      <c r="APC7" s="1"/>
      <c r="APD7" s="1"/>
      <c r="APE7" s="1"/>
      <c r="APF7" s="1"/>
      <c r="APG7" s="1"/>
      <c r="APH7" s="1"/>
      <c r="API7" s="1"/>
      <c r="APJ7" s="1"/>
      <c r="APK7" s="1"/>
      <c r="APL7" s="1"/>
      <c r="APM7" s="1"/>
      <c r="APN7" s="1"/>
      <c r="APO7" s="1"/>
      <c r="APP7" s="1"/>
      <c r="APQ7" s="1"/>
      <c r="APR7" s="1"/>
      <c r="APS7" s="1"/>
      <c r="APT7" s="1"/>
      <c r="APU7" s="1"/>
      <c r="APV7" s="1"/>
      <c r="APW7" s="1"/>
      <c r="APX7" s="1"/>
      <c r="APY7" s="1"/>
      <c r="APZ7" s="1"/>
      <c r="AQA7" s="1"/>
      <c r="AQB7" s="1"/>
      <c r="AQC7" s="1"/>
      <c r="AQD7" s="1"/>
      <c r="AQE7" s="1"/>
      <c r="AQF7" s="1"/>
      <c r="AQG7" s="1"/>
      <c r="AQH7" s="1"/>
      <c r="AQI7" s="1"/>
      <c r="AQJ7" s="1"/>
      <c r="AQK7" s="1"/>
      <c r="AQL7" s="1"/>
      <c r="AQM7" s="1"/>
      <c r="AQN7" s="1"/>
      <c r="AQO7" s="1"/>
      <c r="AQP7" s="1"/>
      <c r="AQQ7" s="1"/>
      <c r="AQR7" s="1"/>
      <c r="AQS7" s="1"/>
      <c r="AQT7" s="1"/>
      <c r="AQU7" s="1"/>
      <c r="AQV7" s="1"/>
      <c r="AQW7" s="1"/>
      <c r="AQX7" s="1"/>
      <c r="AQY7" s="1"/>
      <c r="AQZ7" s="1"/>
      <c r="ARA7" s="1"/>
      <c r="ARB7" s="1"/>
      <c r="ARC7" s="1"/>
      <c r="ARD7" s="1"/>
      <c r="ARE7" s="1"/>
      <c r="ARF7" s="1"/>
      <c r="ARG7" s="1"/>
      <c r="ARH7" s="1"/>
      <c r="ARI7" s="1"/>
      <c r="ARJ7" s="1"/>
      <c r="ARK7" s="1"/>
      <c r="ARL7" s="1"/>
      <c r="ARM7" s="1"/>
      <c r="ARN7" s="1"/>
      <c r="ARO7" s="1"/>
      <c r="ARP7" s="1"/>
      <c r="ARQ7" s="1"/>
      <c r="ARR7" s="1"/>
      <c r="ARS7" s="1"/>
      <c r="ART7" s="1"/>
      <c r="ARU7" s="1"/>
      <c r="ARV7" s="1"/>
      <c r="ARW7" s="1"/>
      <c r="ARX7" s="1"/>
      <c r="ARY7" s="1"/>
      <c r="ARZ7" s="1"/>
      <c r="ASA7" s="1"/>
      <c r="ASB7" s="1"/>
      <c r="ASC7" s="1"/>
      <c r="ASD7" s="1"/>
      <c r="ASE7" s="1"/>
      <c r="ASF7" s="1"/>
      <c r="ASG7" s="1"/>
      <c r="ASH7" s="1"/>
      <c r="ASI7" s="1"/>
      <c r="ASJ7" s="1"/>
      <c r="ASK7" s="1"/>
      <c r="ASL7" s="1"/>
      <c r="ASM7" s="1"/>
      <c r="ASN7" s="1"/>
      <c r="ASO7" s="1"/>
      <c r="ASP7" s="1"/>
      <c r="ASQ7" s="1"/>
      <c r="ASR7" s="1"/>
      <c r="ASS7" s="1"/>
      <c r="AST7" s="1"/>
      <c r="ASU7" s="1"/>
      <c r="ASV7" s="1"/>
      <c r="ASW7" s="1"/>
      <c r="ASX7" s="1"/>
      <c r="ASY7" s="1"/>
      <c r="ASZ7" s="1"/>
      <c r="ATA7" s="1"/>
      <c r="ATB7" s="1"/>
      <c r="ATC7" s="1"/>
      <c r="ATD7" s="1"/>
      <c r="ATE7" s="1"/>
      <c r="ATF7" s="1"/>
      <c r="ATG7" s="1"/>
      <c r="ATH7" s="1"/>
      <c r="ATI7" s="1"/>
      <c r="ATJ7" s="1"/>
      <c r="ATK7" s="1"/>
      <c r="ATL7" s="1"/>
      <c r="ATM7" s="1"/>
      <c r="ATN7" s="1"/>
      <c r="ATO7" s="1"/>
      <c r="ATP7" s="1"/>
      <c r="ATQ7" s="1"/>
      <c r="ATR7" s="1"/>
      <c r="ATS7" s="1"/>
      <c r="ATT7" s="1"/>
      <c r="ATU7" s="1"/>
      <c r="ATV7" s="1"/>
      <c r="ATW7" s="1"/>
      <c r="ATX7" s="1"/>
      <c r="ATY7" s="1"/>
      <c r="ATZ7" s="1"/>
      <c r="AUA7" s="1"/>
      <c r="AUB7" s="1"/>
      <c r="AUC7" s="1"/>
      <c r="AUD7" s="1"/>
      <c r="AUE7" s="1"/>
      <c r="AUF7" s="1"/>
      <c r="AUG7" s="1"/>
      <c r="AUH7" s="1"/>
      <c r="AUI7" s="1"/>
      <c r="AUJ7" s="1"/>
      <c r="AUK7" s="1"/>
      <c r="AUL7" s="1"/>
      <c r="AUM7" s="1"/>
      <c r="AUN7" s="1"/>
      <c r="AUO7" s="1"/>
      <c r="AUP7" s="1"/>
      <c r="AUQ7" s="1"/>
      <c r="AUR7" s="1"/>
      <c r="AUS7" s="1"/>
      <c r="AUT7" s="1"/>
      <c r="AUU7" s="1"/>
      <c r="AUV7" s="1"/>
      <c r="AUW7" s="1"/>
      <c r="AUX7" s="1"/>
      <c r="AUY7" s="1"/>
      <c r="AUZ7" s="1"/>
      <c r="AVA7" s="1"/>
      <c r="AVB7" s="1"/>
      <c r="AVC7" s="1"/>
      <c r="AVD7" s="1"/>
      <c r="AVE7" s="1"/>
      <c r="AVF7" s="1"/>
      <c r="AVG7" s="1"/>
      <c r="AVH7" s="1"/>
      <c r="AVI7" s="1"/>
      <c r="AVJ7" s="1"/>
      <c r="AVK7" s="1"/>
      <c r="AVL7" s="1"/>
      <c r="AVM7" s="1"/>
      <c r="AVN7" s="1"/>
      <c r="AVO7" s="1"/>
      <c r="AVP7" s="1"/>
      <c r="AVQ7" s="1"/>
      <c r="AVR7" s="1"/>
      <c r="AVS7" s="1"/>
      <c r="AVT7" s="1"/>
      <c r="AVU7" s="1"/>
      <c r="AVV7" s="1"/>
      <c r="AVW7" s="1"/>
      <c r="AVX7" s="1"/>
      <c r="AVY7" s="1"/>
      <c r="AVZ7" s="1"/>
      <c r="AWA7" s="1"/>
      <c r="AWB7" s="1"/>
      <c r="AWC7" s="1"/>
      <c r="AWD7" s="1"/>
      <c r="AWE7" s="1"/>
      <c r="AWF7" s="1"/>
      <c r="AWG7" s="1"/>
      <c r="AWH7" s="1"/>
      <c r="AWI7" s="1"/>
      <c r="AWJ7" s="1"/>
      <c r="AWK7" s="1"/>
      <c r="AWL7" s="1"/>
      <c r="AWM7" s="1"/>
      <c r="AWN7" s="1"/>
      <c r="AWO7" s="1"/>
      <c r="AWP7" s="1"/>
      <c r="AWQ7" s="1"/>
      <c r="AWR7" s="1"/>
      <c r="AWS7" s="1"/>
      <c r="AWT7" s="1"/>
      <c r="AWU7" s="1"/>
      <c r="AWV7" s="1"/>
      <c r="AWW7" s="1"/>
      <c r="AWX7" s="1"/>
      <c r="AWY7" s="1"/>
      <c r="AWZ7" s="1"/>
      <c r="AXA7" s="1"/>
      <c r="AXB7" s="1"/>
      <c r="AXC7" s="1"/>
      <c r="AXD7" s="1"/>
      <c r="AXE7" s="1"/>
      <c r="AXF7" s="1"/>
      <c r="AXG7" s="1"/>
      <c r="AXH7" s="1"/>
      <c r="AXI7" s="1"/>
      <c r="AXJ7" s="1"/>
      <c r="AXK7" s="1"/>
      <c r="AXL7" s="1"/>
      <c r="AXM7" s="1"/>
      <c r="AXN7" s="1"/>
      <c r="AXO7" s="1"/>
      <c r="AXP7" s="1"/>
      <c r="AXQ7" s="1"/>
      <c r="AXR7" s="1"/>
      <c r="AXS7" s="1"/>
      <c r="AXT7" s="1"/>
      <c r="AXU7" s="1"/>
      <c r="AXV7" s="1"/>
      <c r="AXW7" s="1"/>
      <c r="AXX7" s="1"/>
      <c r="AXY7" s="1"/>
      <c r="AXZ7" s="1"/>
      <c r="AYA7" s="1"/>
      <c r="AYB7" s="1"/>
      <c r="AYC7" s="1"/>
      <c r="AYD7" s="1"/>
      <c r="AYE7" s="1"/>
      <c r="AYF7" s="1"/>
      <c r="AYG7" s="1"/>
      <c r="AYH7" s="1"/>
      <c r="AYI7" s="1"/>
      <c r="AYJ7" s="1"/>
      <c r="AYK7" s="1"/>
      <c r="AYL7" s="1"/>
      <c r="AYM7" s="1"/>
      <c r="AYN7" s="1"/>
      <c r="AYO7" s="1"/>
      <c r="AYP7" s="1"/>
      <c r="AYQ7" s="1"/>
      <c r="AYR7" s="1"/>
      <c r="AYS7" s="1"/>
      <c r="AYT7" s="1"/>
      <c r="AYU7" s="1"/>
      <c r="AYV7" s="1"/>
      <c r="AYW7" s="1"/>
      <c r="AYX7" s="1"/>
      <c r="AYY7" s="1"/>
      <c r="AYZ7" s="1"/>
      <c r="AZA7" s="1"/>
      <c r="AZB7" s="1"/>
      <c r="AZC7" s="1"/>
      <c r="AZD7" s="1"/>
      <c r="AZE7" s="1"/>
      <c r="AZF7" s="1"/>
      <c r="AZG7" s="1"/>
      <c r="AZH7" s="1"/>
      <c r="AZI7" s="1"/>
      <c r="AZJ7" s="1"/>
      <c r="AZK7" s="1"/>
      <c r="AZL7" s="1"/>
      <c r="AZM7" s="1"/>
      <c r="AZN7" s="1"/>
      <c r="AZO7" s="1"/>
      <c r="AZP7" s="1"/>
      <c r="AZQ7" s="1"/>
      <c r="AZR7" s="1"/>
      <c r="AZS7" s="1"/>
      <c r="AZT7" s="1"/>
      <c r="AZU7" s="1"/>
      <c r="AZV7" s="1"/>
      <c r="AZW7" s="1"/>
      <c r="AZX7" s="1"/>
      <c r="AZY7" s="1"/>
      <c r="AZZ7" s="1"/>
      <c r="BAA7" s="1"/>
      <c r="BAB7" s="1"/>
      <c r="BAC7" s="1"/>
      <c r="BAD7" s="1"/>
      <c r="BAE7" s="1"/>
      <c r="BAF7" s="1"/>
      <c r="BAG7" s="1"/>
      <c r="BAH7" s="1"/>
      <c r="BAI7" s="1"/>
      <c r="BAJ7" s="1"/>
      <c r="BAK7" s="1"/>
      <c r="BAL7" s="1"/>
      <c r="BAM7" s="1"/>
      <c r="BAN7" s="1"/>
      <c r="BAO7" s="1"/>
      <c r="BAP7" s="1"/>
      <c r="BAQ7" s="1"/>
      <c r="BAR7" s="1"/>
      <c r="BAS7" s="1"/>
      <c r="BAT7" s="1"/>
      <c r="BAU7" s="1"/>
      <c r="BAV7" s="1"/>
      <c r="BAW7" s="1"/>
      <c r="BAX7" s="1"/>
      <c r="BAY7" s="1"/>
      <c r="BAZ7" s="1"/>
      <c r="BBA7" s="1"/>
      <c r="BBB7" s="1"/>
      <c r="BBC7" s="1"/>
      <c r="BBD7" s="1"/>
      <c r="BBE7" s="1"/>
      <c r="BBF7" s="1"/>
      <c r="BBG7" s="1"/>
      <c r="BBH7" s="1"/>
      <c r="BBI7" s="1"/>
      <c r="BBJ7" s="1"/>
      <c r="BBK7" s="1"/>
      <c r="BBL7" s="1"/>
      <c r="BBM7" s="1"/>
      <c r="BBN7" s="1"/>
      <c r="BBO7" s="1"/>
      <c r="BBP7" s="1"/>
      <c r="BBQ7" s="1"/>
      <c r="BBR7" s="1"/>
      <c r="BBS7" s="1"/>
      <c r="BBT7" s="1"/>
      <c r="BBU7" s="1"/>
      <c r="BBV7" s="1"/>
      <c r="BBW7" s="1"/>
      <c r="BBX7" s="1"/>
      <c r="BBY7" s="1"/>
      <c r="BBZ7" s="1"/>
      <c r="BCA7" s="1"/>
      <c r="BCB7" s="1"/>
      <c r="BCC7" s="1"/>
      <c r="BCD7" s="1"/>
      <c r="BCE7" s="1"/>
      <c r="BCF7" s="1"/>
      <c r="BCG7" s="1"/>
      <c r="BCH7" s="1"/>
      <c r="BCI7" s="1"/>
      <c r="BCJ7" s="1"/>
      <c r="BCK7" s="1"/>
      <c r="BCL7" s="1"/>
      <c r="BCM7" s="1"/>
      <c r="BCN7" s="1"/>
      <c r="BCO7" s="1"/>
      <c r="BCP7" s="1"/>
      <c r="BCQ7" s="1"/>
      <c r="BCR7" s="1"/>
      <c r="BCS7" s="1"/>
      <c r="BCT7" s="1"/>
      <c r="BCU7" s="1"/>
      <c r="BCV7" s="1"/>
      <c r="BCW7" s="1"/>
      <c r="BCX7" s="1"/>
      <c r="BCY7" s="1"/>
      <c r="BCZ7" s="1"/>
      <c r="BDA7" s="1"/>
      <c r="BDB7" s="1"/>
      <c r="BDC7" s="1"/>
      <c r="BDD7" s="1"/>
      <c r="BDE7" s="1"/>
      <c r="BDF7" s="1"/>
      <c r="BDG7" s="1"/>
      <c r="BDH7" s="1"/>
      <c r="BDI7" s="1"/>
      <c r="BDJ7" s="1"/>
      <c r="BDK7" s="1"/>
      <c r="BDL7" s="1"/>
      <c r="BDM7" s="1"/>
      <c r="BDN7" s="1"/>
      <c r="BDO7" s="1"/>
      <c r="BDP7" s="1"/>
      <c r="BDQ7" s="1"/>
      <c r="BDR7" s="1"/>
      <c r="BDS7" s="1"/>
      <c r="BDT7" s="1"/>
      <c r="BDU7" s="1"/>
      <c r="BDV7" s="1"/>
      <c r="BDW7" s="1"/>
      <c r="BDX7" s="1"/>
      <c r="BDY7" s="1"/>
      <c r="BDZ7" s="1"/>
      <c r="BEA7" s="1"/>
      <c r="BEB7" s="1"/>
      <c r="BEC7" s="1"/>
      <c r="BED7" s="1"/>
      <c r="BEE7" s="1"/>
      <c r="BEF7" s="1"/>
      <c r="BEG7" s="1"/>
      <c r="BEH7" s="1"/>
      <c r="BEI7" s="1"/>
      <c r="BEJ7" s="1"/>
      <c r="BEK7" s="1"/>
      <c r="BEL7" s="1"/>
      <c r="BEM7" s="1"/>
      <c r="BEN7" s="1"/>
      <c r="BEO7" s="1"/>
      <c r="BEP7" s="1"/>
      <c r="BEQ7" s="1"/>
      <c r="BER7" s="1"/>
      <c r="BES7" s="1"/>
      <c r="BET7" s="1"/>
      <c r="BEU7" s="1"/>
      <c r="BEV7" s="1"/>
      <c r="BEW7" s="1"/>
      <c r="BEX7" s="1"/>
      <c r="BEY7" s="1"/>
      <c r="BEZ7" s="1"/>
      <c r="BFA7" s="1"/>
      <c r="BFB7" s="1"/>
      <c r="BFC7" s="1"/>
      <c r="BFD7" s="1"/>
      <c r="BFE7" s="1"/>
      <c r="BFF7" s="1"/>
      <c r="BFG7" s="1"/>
      <c r="BFH7" s="1"/>
      <c r="BFI7" s="1"/>
      <c r="BFJ7" s="1"/>
      <c r="BFK7" s="1"/>
      <c r="BFL7" s="1"/>
      <c r="BFM7" s="1"/>
      <c r="BFN7" s="1"/>
      <c r="BFO7" s="1"/>
      <c r="BFP7" s="1"/>
      <c r="BFQ7" s="1"/>
      <c r="BFR7" s="1"/>
      <c r="BFS7" s="1"/>
      <c r="BFT7" s="1"/>
      <c r="BFU7" s="1"/>
      <c r="BFV7" s="1"/>
      <c r="BFW7" s="1"/>
      <c r="BFX7" s="1"/>
      <c r="BFY7" s="1"/>
      <c r="BFZ7" s="1"/>
      <c r="BGA7" s="1"/>
      <c r="BGB7" s="1"/>
      <c r="BGC7" s="1"/>
      <c r="BGD7" s="1"/>
      <c r="BGE7" s="1"/>
      <c r="BGF7" s="1"/>
      <c r="BGG7" s="1"/>
      <c r="BGH7" s="1"/>
      <c r="BGI7" s="1"/>
      <c r="BGJ7" s="1"/>
      <c r="BGK7" s="1"/>
      <c r="BGL7" s="1"/>
      <c r="BGM7" s="1"/>
      <c r="BGN7" s="1"/>
      <c r="BGO7" s="1"/>
      <c r="BGP7" s="1"/>
      <c r="BGQ7" s="1"/>
      <c r="BGR7" s="1"/>
      <c r="BGS7" s="1"/>
      <c r="BGT7" s="1"/>
      <c r="BGU7" s="1"/>
      <c r="BGV7" s="1"/>
      <c r="BGW7" s="1"/>
      <c r="BGX7" s="1"/>
      <c r="BGY7" s="1"/>
      <c r="BGZ7" s="1"/>
      <c r="BHA7" s="1"/>
      <c r="BHB7" s="1"/>
      <c r="BHC7" s="1"/>
      <c r="BHD7" s="1"/>
      <c r="BHE7" s="1"/>
      <c r="BHF7" s="1"/>
      <c r="BHG7" s="1"/>
      <c r="BHH7" s="1"/>
      <c r="BHI7" s="1"/>
      <c r="BHJ7" s="1"/>
      <c r="BHK7" s="1"/>
      <c r="BHL7" s="1"/>
      <c r="BHM7" s="1"/>
      <c r="BHN7" s="1"/>
      <c r="BHO7" s="1"/>
      <c r="BHP7" s="1"/>
      <c r="BHQ7" s="1"/>
      <c r="BHR7" s="1"/>
      <c r="BHS7" s="1"/>
      <c r="BHT7" s="1"/>
      <c r="BHU7" s="1"/>
      <c r="BHV7" s="1"/>
      <c r="BHW7" s="1"/>
      <c r="BHX7" s="1"/>
      <c r="BHY7" s="1"/>
      <c r="BHZ7" s="1"/>
      <c r="BIA7" s="1"/>
      <c r="BIB7" s="1"/>
      <c r="BIC7" s="1"/>
      <c r="BID7" s="1"/>
      <c r="BIE7" s="1"/>
      <c r="BIF7" s="1"/>
      <c r="BIG7" s="1"/>
      <c r="BIH7" s="1"/>
      <c r="BII7" s="1"/>
      <c r="BIJ7" s="1"/>
      <c r="BIK7" s="1"/>
      <c r="BIL7" s="1"/>
      <c r="BIM7" s="1"/>
      <c r="BIN7" s="1"/>
      <c r="BIO7" s="1"/>
      <c r="BIP7" s="1"/>
      <c r="BIQ7" s="1"/>
      <c r="BIR7" s="1"/>
      <c r="BIS7" s="1"/>
      <c r="BIT7" s="1"/>
      <c r="BIU7" s="1"/>
      <c r="BIV7" s="1"/>
      <c r="BIW7" s="1"/>
      <c r="BIX7" s="1"/>
      <c r="BIY7" s="1"/>
      <c r="BIZ7" s="1"/>
      <c r="BJA7" s="1"/>
      <c r="BJB7" s="1"/>
      <c r="BJC7" s="1"/>
      <c r="BJD7" s="1"/>
      <c r="BJE7" s="1"/>
      <c r="BJF7" s="1"/>
      <c r="BJG7" s="1"/>
      <c r="BJH7" s="1"/>
      <c r="BJI7" s="1"/>
      <c r="BJJ7" s="1"/>
      <c r="BJK7" s="1"/>
      <c r="BJL7" s="1"/>
      <c r="BJM7" s="1"/>
      <c r="BJN7" s="1"/>
      <c r="BJO7" s="1"/>
      <c r="BJP7" s="1"/>
      <c r="BJQ7" s="1"/>
      <c r="BJR7" s="1"/>
      <c r="BJS7" s="1"/>
      <c r="BJT7" s="1"/>
      <c r="BJU7" s="1"/>
      <c r="BJV7" s="1"/>
      <c r="BJW7" s="1"/>
      <c r="BJX7" s="1"/>
      <c r="BJY7" s="1"/>
      <c r="BJZ7" s="1"/>
      <c r="BKA7" s="1"/>
      <c r="BKB7" s="1"/>
      <c r="BKC7" s="1"/>
      <c r="BKD7" s="1"/>
      <c r="BKE7" s="1"/>
      <c r="BKF7" s="1"/>
      <c r="BKG7" s="1"/>
      <c r="BKH7" s="1"/>
      <c r="BKI7" s="1"/>
      <c r="BKJ7" s="1"/>
      <c r="BKK7" s="1"/>
      <c r="BKL7" s="1"/>
      <c r="BKM7" s="1"/>
      <c r="BKN7" s="1"/>
      <c r="BKO7" s="1"/>
      <c r="BKP7" s="1"/>
      <c r="BKQ7" s="1"/>
      <c r="BKR7" s="1"/>
      <c r="BKS7" s="1"/>
      <c r="BKT7" s="1"/>
      <c r="BKU7" s="1"/>
      <c r="BKV7" s="1"/>
      <c r="BKW7" s="1"/>
      <c r="BKX7" s="1"/>
      <c r="BKY7" s="1"/>
      <c r="BKZ7" s="1"/>
      <c r="BLA7" s="1"/>
      <c r="BLB7" s="1"/>
      <c r="BLC7" s="1"/>
      <c r="BLD7" s="1"/>
      <c r="BLE7" s="1"/>
      <c r="BLF7" s="1"/>
      <c r="BLG7" s="1"/>
      <c r="BLH7" s="1"/>
      <c r="BLI7" s="1"/>
      <c r="BLJ7" s="1"/>
      <c r="BLK7" s="1"/>
      <c r="BLL7" s="1"/>
      <c r="BLM7" s="1"/>
      <c r="BLN7" s="1"/>
      <c r="BLO7" s="1"/>
      <c r="BLP7" s="1"/>
      <c r="BLQ7" s="1"/>
      <c r="BLR7" s="1"/>
      <c r="BLS7" s="1"/>
      <c r="BLT7" s="1"/>
      <c r="BLU7" s="1"/>
      <c r="BLV7" s="1"/>
      <c r="BLW7" s="1"/>
      <c r="BLX7" s="1"/>
      <c r="BLY7" s="1"/>
      <c r="BLZ7" s="1"/>
      <c r="BMA7" s="1"/>
      <c r="BMB7" s="1"/>
      <c r="BMC7" s="1"/>
      <c r="BMD7" s="1"/>
      <c r="BME7" s="1"/>
      <c r="BMF7" s="1"/>
      <c r="BMG7" s="1"/>
      <c r="BMH7" s="1"/>
      <c r="BMI7" s="1"/>
      <c r="BMJ7" s="1"/>
      <c r="BMK7" s="1"/>
      <c r="BML7" s="1"/>
      <c r="BMM7" s="1"/>
      <c r="BMN7" s="1"/>
      <c r="BMO7" s="1"/>
      <c r="BMP7" s="1"/>
      <c r="BMQ7" s="1"/>
      <c r="BMR7" s="1"/>
      <c r="BMS7" s="1"/>
      <c r="BMT7" s="1"/>
      <c r="BMU7" s="1"/>
      <c r="BMV7" s="1"/>
      <c r="BMW7" s="1"/>
      <c r="BMX7" s="1"/>
      <c r="BMY7" s="1"/>
      <c r="BMZ7" s="1"/>
      <c r="BNA7" s="1"/>
      <c r="BNB7" s="1"/>
      <c r="BNC7" s="1"/>
      <c r="BND7" s="1"/>
      <c r="BNE7" s="1"/>
      <c r="BNF7" s="1"/>
      <c r="BNG7" s="1"/>
      <c r="BNH7" s="1"/>
      <c r="BNI7" s="1"/>
      <c r="BNJ7" s="1"/>
      <c r="BNK7" s="1"/>
      <c r="BNL7" s="1"/>
      <c r="BNM7" s="1"/>
      <c r="BNN7" s="1"/>
      <c r="BNO7" s="1"/>
      <c r="BNP7" s="1"/>
      <c r="BNQ7" s="1"/>
      <c r="BNR7" s="1"/>
      <c r="BNS7" s="1"/>
      <c r="BNT7" s="1"/>
      <c r="BNU7" s="1"/>
      <c r="BNV7" s="1"/>
      <c r="BNW7" s="1"/>
      <c r="BNX7" s="1"/>
      <c r="BNY7" s="1"/>
      <c r="BNZ7" s="1"/>
      <c r="BOA7" s="1"/>
      <c r="BOB7" s="1"/>
      <c r="BOC7" s="1"/>
      <c r="BOD7" s="1"/>
      <c r="BOE7" s="1"/>
      <c r="BOF7" s="1"/>
      <c r="BOG7" s="1"/>
      <c r="BOH7" s="1"/>
      <c r="BOI7" s="1"/>
      <c r="BOJ7" s="1"/>
      <c r="BOK7" s="1"/>
      <c r="BOL7" s="1"/>
      <c r="BOM7" s="1"/>
      <c r="BON7" s="1"/>
      <c r="BOO7" s="1"/>
      <c r="BOP7" s="1"/>
      <c r="BOQ7" s="1"/>
      <c r="BOR7" s="1"/>
      <c r="BOS7" s="1"/>
      <c r="BOT7" s="1"/>
      <c r="BOU7" s="1"/>
      <c r="BOV7" s="1"/>
      <c r="BOW7" s="1"/>
      <c r="BOX7" s="1"/>
      <c r="BOY7" s="1"/>
      <c r="BOZ7" s="1"/>
      <c r="BPA7" s="1"/>
      <c r="BPB7" s="1"/>
      <c r="BPC7" s="1"/>
      <c r="BPD7" s="1"/>
      <c r="BPE7" s="1"/>
      <c r="BPF7" s="1"/>
      <c r="BPG7" s="1"/>
      <c r="BPH7" s="1"/>
      <c r="BPI7" s="1"/>
      <c r="BPJ7" s="1"/>
      <c r="BPK7" s="1"/>
      <c r="BPL7" s="1"/>
      <c r="BPM7" s="1"/>
      <c r="BPN7" s="1"/>
      <c r="BPO7" s="1"/>
      <c r="BPP7" s="1"/>
      <c r="BPQ7" s="1"/>
      <c r="BPR7" s="1"/>
      <c r="BPS7" s="1"/>
      <c r="BPT7" s="1"/>
      <c r="BPU7" s="1"/>
      <c r="BPV7" s="1"/>
      <c r="BPW7" s="1"/>
      <c r="BPX7" s="1"/>
      <c r="BPY7" s="1"/>
      <c r="BPZ7" s="1"/>
      <c r="BQA7" s="1"/>
      <c r="BQB7" s="1"/>
      <c r="BQC7" s="1"/>
      <c r="BQD7" s="1"/>
      <c r="BQE7" s="1"/>
      <c r="BQF7" s="1"/>
      <c r="BQG7" s="1"/>
      <c r="BQH7" s="1"/>
      <c r="BQI7" s="1"/>
      <c r="BQJ7" s="1"/>
      <c r="BQK7" s="1"/>
      <c r="BQL7" s="1"/>
      <c r="BQM7" s="1"/>
      <c r="BQN7" s="1"/>
      <c r="BQO7" s="1"/>
      <c r="BQP7" s="1"/>
      <c r="BQQ7" s="1"/>
      <c r="BQR7" s="1"/>
      <c r="BQS7" s="1"/>
      <c r="BQT7" s="1"/>
      <c r="BQU7" s="1"/>
      <c r="BQV7" s="1"/>
      <c r="BQW7" s="1"/>
      <c r="BQX7" s="1"/>
      <c r="BQY7" s="1"/>
      <c r="BQZ7" s="1"/>
      <c r="BRA7" s="1"/>
      <c r="BRB7" s="1"/>
      <c r="BRC7" s="1"/>
      <c r="BRD7" s="1"/>
      <c r="BRE7" s="1"/>
      <c r="BRF7" s="1"/>
      <c r="BRG7" s="1"/>
      <c r="BRH7" s="1"/>
      <c r="BRI7" s="1"/>
      <c r="BRJ7" s="1"/>
      <c r="BRK7" s="1"/>
      <c r="BRL7" s="1"/>
      <c r="BRM7" s="1"/>
      <c r="BRN7" s="1"/>
      <c r="BRO7" s="1"/>
      <c r="BRP7" s="1"/>
      <c r="BRQ7" s="1"/>
      <c r="BRR7" s="1"/>
      <c r="BRS7" s="1"/>
      <c r="BRT7" s="1"/>
      <c r="BRU7" s="1"/>
      <c r="BRV7" s="1"/>
      <c r="BRW7" s="1"/>
      <c r="BRX7" s="1"/>
      <c r="BRY7" s="1"/>
      <c r="BRZ7" s="1"/>
      <c r="BSA7" s="1"/>
      <c r="BSB7" s="1"/>
      <c r="BSC7" s="1"/>
      <c r="BSD7" s="1"/>
      <c r="BSE7" s="1"/>
      <c r="BSF7" s="1"/>
      <c r="BSG7" s="1"/>
      <c r="BSH7" s="1"/>
      <c r="BSI7" s="1"/>
      <c r="BSJ7" s="1"/>
      <c r="BSK7" s="1"/>
      <c r="BSL7" s="1"/>
      <c r="BSM7" s="1"/>
      <c r="BSN7" s="1"/>
      <c r="BSO7" s="1"/>
      <c r="BSP7" s="1"/>
      <c r="BSQ7" s="1"/>
      <c r="BSR7" s="1"/>
      <c r="BSS7" s="1"/>
      <c r="BST7" s="1"/>
      <c r="BSU7" s="1"/>
      <c r="BSV7" s="1"/>
      <c r="BSW7" s="1"/>
      <c r="BSX7" s="1"/>
      <c r="BSY7" s="1"/>
      <c r="BSZ7" s="1"/>
      <c r="BTA7" s="1"/>
      <c r="BTB7" s="1"/>
      <c r="BTC7" s="1"/>
      <c r="BTD7" s="1"/>
      <c r="BTE7" s="1"/>
      <c r="BTF7" s="1"/>
      <c r="BTG7" s="1"/>
      <c r="BTH7" s="1"/>
      <c r="BTI7" s="1"/>
      <c r="BTJ7" s="1"/>
      <c r="BTK7" s="1"/>
      <c r="BTL7" s="1"/>
      <c r="BTM7" s="1"/>
      <c r="BTN7" s="1"/>
      <c r="BTO7" s="1"/>
      <c r="BTP7" s="1"/>
      <c r="BTQ7" s="1"/>
      <c r="BTR7" s="1"/>
      <c r="BTS7" s="1"/>
      <c r="BTT7" s="1"/>
      <c r="BTU7" s="1"/>
      <c r="BTV7" s="1"/>
      <c r="BTW7" s="1"/>
      <c r="BTX7" s="1"/>
      <c r="BTY7" s="1"/>
      <c r="BTZ7" s="1"/>
      <c r="BUA7" s="1"/>
      <c r="BUB7" s="1"/>
      <c r="BUC7" s="1"/>
      <c r="BUD7" s="1"/>
      <c r="BUE7" s="1"/>
      <c r="BUF7" s="1"/>
      <c r="BUG7" s="1"/>
      <c r="BUH7" s="1"/>
      <c r="BUI7" s="1"/>
      <c r="BUJ7" s="1"/>
      <c r="BUK7" s="1"/>
      <c r="BUL7" s="1"/>
      <c r="BUM7" s="1"/>
      <c r="BUN7" s="1"/>
      <c r="BUO7" s="1"/>
      <c r="BUP7" s="1"/>
      <c r="BUQ7" s="1"/>
      <c r="BUR7" s="1"/>
      <c r="BUS7" s="1"/>
      <c r="BUT7" s="1"/>
      <c r="BUU7" s="1"/>
      <c r="BUV7" s="1"/>
      <c r="BUW7" s="1"/>
      <c r="BUX7" s="1"/>
      <c r="BUY7" s="1"/>
      <c r="BUZ7" s="1"/>
      <c r="BVA7" s="1"/>
      <c r="BVB7" s="1"/>
      <c r="BVC7" s="1"/>
      <c r="BVD7" s="1"/>
      <c r="BVE7" s="1"/>
      <c r="BVF7" s="1"/>
      <c r="BVG7" s="1"/>
      <c r="BVH7" s="1"/>
      <c r="BVI7" s="1"/>
      <c r="BVJ7" s="1"/>
      <c r="BVK7" s="1"/>
      <c r="BVL7" s="1"/>
      <c r="BVM7" s="1"/>
      <c r="BVN7" s="1"/>
      <c r="BVO7" s="1"/>
      <c r="BVP7" s="1"/>
      <c r="BVQ7" s="1"/>
      <c r="BVR7" s="1"/>
      <c r="BVS7" s="1"/>
      <c r="BVT7" s="1"/>
      <c r="BVU7" s="1"/>
      <c r="BVV7" s="1"/>
      <c r="BVW7" s="1"/>
      <c r="BVX7" s="1"/>
      <c r="BVY7" s="1"/>
      <c r="BVZ7" s="1"/>
      <c r="BWA7" s="1"/>
      <c r="BWB7" s="1"/>
      <c r="BWC7" s="1"/>
      <c r="BWD7" s="1"/>
      <c r="BWE7" s="1"/>
      <c r="BWF7" s="1"/>
      <c r="BWG7" s="1"/>
      <c r="BWH7" s="1"/>
      <c r="BWI7" s="1"/>
      <c r="BWJ7" s="1"/>
      <c r="BWK7" s="1"/>
      <c r="BWL7" s="1"/>
      <c r="BWM7" s="1"/>
      <c r="BWN7" s="1"/>
      <c r="BWO7" s="1"/>
      <c r="BWP7" s="1"/>
      <c r="BWQ7" s="1"/>
      <c r="BWR7" s="1"/>
      <c r="BWS7" s="1"/>
      <c r="BWT7" s="1"/>
      <c r="BWU7" s="1"/>
      <c r="BWV7" s="1"/>
      <c r="BWW7" s="1"/>
      <c r="BWX7" s="1"/>
      <c r="BWY7" s="1"/>
      <c r="BWZ7" s="1"/>
      <c r="BXA7" s="1"/>
      <c r="BXB7" s="1"/>
      <c r="BXC7" s="1"/>
      <c r="BXD7" s="1"/>
      <c r="BXE7" s="1"/>
      <c r="BXF7" s="1"/>
      <c r="BXG7" s="1"/>
      <c r="BXH7" s="1"/>
      <c r="BXI7" s="1"/>
      <c r="BXJ7" s="1"/>
      <c r="BXK7" s="1"/>
      <c r="BXL7" s="1"/>
      <c r="BXM7" s="1"/>
      <c r="BXN7" s="1"/>
      <c r="BXO7" s="1"/>
      <c r="BXP7" s="1"/>
      <c r="BXQ7" s="1"/>
      <c r="BXR7" s="1"/>
      <c r="BXS7" s="1"/>
      <c r="BXT7" s="1"/>
      <c r="BXU7" s="1"/>
      <c r="BXV7" s="1"/>
      <c r="BXW7" s="1"/>
      <c r="BXX7" s="1"/>
      <c r="BXY7" s="1"/>
      <c r="BXZ7" s="1"/>
      <c r="BYA7" s="1"/>
      <c r="BYB7" s="1"/>
      <c r="BYC7" s="1"/>
      <c r="BYD7" s="1"/>
      <c r="BYE7" s="1"/>
      <c r="BYF7" s="1"/>
      <c r="BYG7" s="1"/>
      <c r="BYH7" s="1"/>
      <c r="BYI7" s="1"/>
      <c r="BYJ7" s="1"/>
      <c r="BYK7" s="1"/>
      <c r="BYL7" s="1"/>
      <c r="BYM7" s="1"/>
      <c r="BYN7" s="1"/>
      <c r="BYO7" s="1"/>
      <c r="BYP7" s="1"/>
      <c r="BYQ7" s="1"/>
      <c r="BYR7" s="1"/>
      <c r="BYS7" s="1"/>
      <c r="BYT7" s="1"/>
      <c r="BYU7" s="1"/>
      <c r="BYV7" s="1"/>
      <c r="BYW7" s="1"/>
      <c r="BYX7" s="1"/>
      <c r="BYY7" s="1"/>
      <c r="BYZ7" s="1"/>
      <c r="BZA7" s="1"/>
      <c r="BZB7" s="1"/>
      <c r="BZC7" s="1"/>
      <c r="BZD7" s="1"/>
      <c r="BZE7" s="1"/>
      <c r="BZF7" s="1"/>
      <c r="BZG7" s="1"/>
      <c r="BZH7" s="1"/>
      <c r="BZI7" s="1"/>
      <c r="BZJ7" s="1"/>
      <c r="BZK7" s="1"/>
      <c r="BZL7" s="1"/>
      <c r="BZM7" s="1"/>
      <c r="BZN7" s="1"/>
      <c r="BZO7" s="1"/>
      <c r="BZP7" s="1"/>
      <c r="BZQ7" s="1"/>
      <c r="BZR7" s="1"/>
      <c r="BZS7" s="1"/>
      <c r="BZT7" s="1"/>
      <c r="BZU7" s="1"/>
      <c r="BZV7" s="1"/>
      <c r="BZW7" s="1"/>
      <c r="BZX7" s="1"/>
      <c r="BZY7" s="1"/>
      <c r="BZZ7" s="1"/>
      <c r="CAA7" s="1"/>
      <c r="CAB7" s="1"/>
      <c r="CAC7" s="1"/>
      <c r="CAD7" s="1"/>
      <c r="CAE7" s="1"/>
      <c r="CAF7" s="1"/>
      <c r="CAG7" s="1"/>
      <c r="CAH7" s="1"/>
      <c r="CAI7" s="1"/>
      <c r="CAJ7" s="1"/>
      <c r="CAK7" s="1"/>
      <c r="CAL7" s="1"/>
      <c r="CAM7" s="1"/>
      <c r="CAN7" s="1"/>
      <c r="CAO7" s="1"/>
      <c r="CAP7" s="1"/>
      <c r="CAQ7" s="1"/>
      <c r="CAR7" s="1"/>
      <c r="CAS7" s="1"/>
      <c r="CAT7" s="1"/>
      <c r="CAU7" s="1"/>
      <c r="CAV7" s="1"/>
      <c r="CAW7" s="1"/>
      <c r="CAX7" s="1"/>
      <c r="CAY7" s="1"/>
      <c r="CAZ7" s="1"/>
      <c r="CBA7" s="1"/>
      <c r="CBB7" s="1"/>
      <c r="CBC7" s="1"/>
      <c r="CBD7" s="1"/>
      <c r="CBE7" s="1"/>
      <c r="CBF7" s="1"/>
      <c r="CBG7" s="1"/>
      <c r="CBH7" s="1"/>
      <c r="CBI7" s="1"/>
      <c r="CBJ7" s="1"/>
      <c r="CBK7" s="1"/>
      <c r="CBL7" s="1"/>
      <c r="CBM7" s="1"/>
      <c r="CBN7" s="1"/>
      <c r="CBO7" s="1"/>
      <c r="CBP7" s="1"/>
      <c r="CBQ7" s="1"/>
      <c r="CBR7" s="1"/>
      <c r="CBS7" s="1"/>
      <c r="CBT7" s="1"/>
      <c r="CBU7" s="1"/>
      <c r="CBV7" s="1"/>
      <c r="CBW7" s="1"/>
      <c r="CBX7" s="1"/>
      <c r="CBY7" s="1"/>
      <c r="CBZ7" s="1"/>
      <c r="CCA7" s="1"/>
      <c r="CCB7" s="1"/>
      <c r="CCC7" s="1"/>
      <c r="CCD7" s="1"/>
      <c r="CCE7" s="1"/>
      <c r="CCF7" s="1"/>
      <c r="CCG7" s="1"/>
      <c r="CCH7" s="1"/>
      <c r="CCI7" s="1"/>
      <c r="CCJ7" s="1"/>
      <c r="CCK7" s="1"/>
      <c r="CCL7" s="1"/>
      <c r="CCM7" s="1"/>
      <c r="CCN7" s="1"/>
      <c r="CCO7" s="1"/>
      <c r="CCP7" s="1"/>
      <c r="CCQ7" s="1"/>
      <c r="CCR7" s="1"/>
      <c r="CCS7" s="1"/>
      <c r="CCT7" s="1"/>
      <c r="CCU7" s="1"/>
      <c r="CCV7" s="1"/>
      <c r="CCW7" s="1"/>
      <c r="CCX7" s="1"/>
      <c r="CCY7" s="1"/>
      <c r="CCZ7" s="1"/>
      <c r="CDA7" s="1"/>
      <c r="CDB7" s="1"/>
      <c r="CDC7" s="1"/>
      <c r="CDD7" s="1"/>
      <c r="CDE7" s="1"/>
      <c r="CDF7" s="1"/>
      <c r="CDG7" s="1"/>
      <c r="CDH7" s="1"/>
      <c r="CDI7" s="1"/>
      <c r="CDJ7" s="1"/>
      <c r="CDK7" s="1"/>
      <c r="CDL7" s="1"/>
      <c r="CDM7" s="1"/>
      <c r="CDN7" s="1"/>
      <c r="CDO7" s="1"/>
      <c r="CDP7" s="1"/>
      <c r="CDQ7" s="1"/>
      <c r="CDR7" s="1"/>
      <c r="CDS7" s="1"/>
      <c r="CDT7" s="1"/>
      <c r="CDU7" s="1"/>
      <c r="CDV7" s="1"/>
      <c r="CDW7" s="1"/>
      <c r="CDX7" s="1"/>
      <c r="CDY7" s="1"/>
      <c r="CDZ7" s="1"/>
      <c r="CEA7" s="1"/>
      <c r="CEB7" s="1"/>
      <c r="CEC7" s="1"/>
      <c r="CED7" s="1"/>
      <c r="CEE7" s="1"/>
      <c r="CEF7" s="1"/>
      <c r="CEG7" s="1"/>
      <c r="CEH7" s="1"/>
      <c r="CEI7" s="1"/>
      <c r="CEJ7" s="1"/>
      <c r="CEK7" s="1"/>
      <c r="CEL7" s="1"/>
      <c r="CEM7" s="1"/>
      <c r="CEN7" s="1"/>
      <c r="CEO7" s="1"/>
      <c r="CEP7" s="1"/>
      <c r="CEQ7" s="1"/>
      <c r="CER7" s="1"/>
      <c r="CES7" s="1"/>
      <c r="CET7" s="1"/>
      <c r="CEU7" s="1"/>
      <c r="CEV7" s="1"/>
      <c r="CEW7" s="1"/>
      <c r="CEX7" s="1"/>
      <c r="CEY7" s="1"/>
      <c r="CEZ7" s="1"/>
      <c r="CFA7" s="1"/>
      <c r="CFB7" s="1"/>
      <c r="CFC7" s="1"/>
      <c r="CFD7" s="1"/>
      <c r="CFE7" s="1"/>
      <c r="CFF7" s="1"/>
      <c r="CFG7" s="1"/>
      <c r="CFH7" s="1"/>
      <c r="CFI7" s="1"/>
      <c r="CFJ7" s="1"/>
      <c r="CFK7" s="1"/>
      <c r="CFL7" s="1"/>
      <c r="CFM7" s="1"/>
      <c r="CFN7" s="1"/>
      <c r="CFO7" s="1"/>
      <c r="CFP7" s="1"/>
      <c r="CFQ7" s="1"/>
      <c r="CFR7" s="1"/>
      <c r="CFS7" s="1"/>
      <c r="CFT7" s="1"/>
      <c r="CFU7" s="1"/>
      <c r="CFV7" s="1"/>
      <c r="CFW7" s="1"/>
      <c r="CFX7" s="1"/>
      <c r="CFY7" s="1"/>
      <c r="CFZ7" s="1"/>
      <c r="CGA7" s="1"/>
      <c r="CGB7" s="1"/>
      <c r="CGC7" s="1"/>
      <c r="CGD7" s="1"/>
      <c r="CGE7" s="1"/>
      <c r="CGF7" s="1"/>
      <c r="CGG7" s="1"/>
      <c r="CGH7" s="1"/>
      <c r="CGI7" s="1"/>
      <c r="CGJ7" s="1"/>
      <c r="CGK7" s="1"/>
      <c r="CGL7" s="1"/>
      <c r="CGM7" s="1"/>
      <c r="CGN7" s="1"/>
      <c r="CGO7" s="1"/>
      <c r="CGP7" s="1"/>
      <c r="CGQ7" s="1"/>
      <c r="CGR7" s="1"/>
      <c r="CGS7" s="1"/>
      <c r="CGT7" s="1"/>
      <c r="CGU7" s="1"/>
      <c r="CGV7" s="1"/>
      <c r="CGW7" s="1"/>
      <c r="CGX7" s="1"/>
      <c r="CGY7" s="1"/>
      <c r="CGZ7" s="1"/>
      <c r="CHA7" s="1"/>
      <c r="CHB7" s="1"/>
      <c r="CHC7" s="1"/>
      <c r="CHD7" s="1"/>
      <c r="CHE7" s="1"/>
      <c r="CHF7" s="1"/>
      <c r="CHG7" s="1"/>
      <c r="CHH7" s="1"/>
      <c r="CHI7" s="1"/>
      <c r="CHJ7" s="1"/>
      <c r="CHK7" s="1"/>
      <c r="CHL7" s="1"/>
      <c r="CHM7" s="1"/>
      <c r="CHN7" s="1"/>
      <c r="CHO7" s="1"/>
      <c r="CHP7" s="1"/>
      <c r="CHQ7" s="1"/>
      <c r="CHR7" s="1"/>
      <c r="CHS7" s="1"/>
      <c r="CHT7" s="1"/>
      <c r="CHU7" s="1"/>
      <c r="CHV7" s="1"/>
      <c r="CHW7" s="1"/>
      <c r="CHX7" s="1"/>
      <c r="CHY7" s="1"/>
      <c r="CHZ7" s="1"/>
      <c r="CIA7" s="1"/>
      <c r="CIB7" s="1"/>
      <c r="CIC7" s="1"/>
      <c r="CID7" s="1"/>
      <c r="CIE7" s="1"/>
      <c r="CIF7" s="1"/>
      <c r="CIG7" s="1"/>
      <c r="CIH7" s="1"/>
      <c r="CII7" s="1"/>
      <c r="CIJ7" s="1"/>
      <c r="CIK7" s="1"/>
      <c r="CIL7" s="1"/>
      <c r="CIM7" s="1"/>
      <c r="CIN7" s="1"/>
      <c r="CIO7" s="1"/>
      <c r="CIP7" s="1"/>
      <c r="CIQ7" s="1"/>
      <c r="CIR7" s="1"/>
      <c r="CIS7" s="1"/>
      <c r="CIT7" s="1"/>
      <c r="CIU7" s="1"/>
      <c r="CIV7" s="1"/>
      <c r="CIW7" s="1"/>
      <c r="CIX7" s="1"/>
      <c r="CIY7" s="1"/>
      <c r="CIZ7" s="1"/>
      <c r="CJA7" s="1"/>
      <c r="CJB7" s="1"/>
      <c r="CJC7" s="1"/>
      <c r="CJD7" s="1"/>
      <c r="CJE7" s="1"/>
      <c r="CJF7" s="1"/>
      <c r="CJG7" s="1"/>
      <c r="CJH7" s="1"/>
      <c r="CJI7" s="1"/>
      <c r="CJJ7" s="1"/>
      <c r="CJK7" s="1"/>
      <c r="CJL7" s="1"/>
      <c r="CJM7" s="1"/>
      <c r="CJN7" s="1"/>
      <c r="CJO7" s="1"/>
      <c r="CJP7" s="1"/>
      <c r="CJQ7" s="1"/>
      <c r="CJR7" s="1"/>
      <c r="CJS7" s="1"/>
      <c r="CJT7" s="1"/>
      <c r="CJU7" s="1"/>
      <c r="CJV7" s="1"/>
      <c r="CJW7" s="1"/>
      <c r="CJX7" s="1"/>
      <c r="CJY7" s="1"/>
      <c r="CJZ7" s="1"/>
      <c r="CKA7" s="1"/>
      <c r="CKB7" s="1"/>
      <c r="CKC7" s="1"/>
      <c r="CKD7" s="1"/>
      <c r="CKE7" s="1"/>
      <c r="CKF7" s="1"/>
      <c r="CKG7" s="1"/>
      <c r="CKH7" s="1"/>
      <c r="CKI7" s="1"/>
      <c r="CKJ7" s="1"/>
      <c r="CKK7" s="1"/>
      <c r="CKL7" s="1"/>
      <c r="CKM7" s="1"/>
      <c r="CKN7" s="1"/>
      <c r="CKO7" s="1"/>
      <c r="CKP7" s="1"/>
      <c r="CKQ7" s="1"/>
      <c r="CKR7" s="1"/>
      <c r="CKS7" s="1"/>
      <c r="CKT7" s="1"/>
      <c r="CKU7" s="1"/>
      <c r="CKV7" s="1"/>
      <c r="CKW7" s="1"/>
      <c r="CKX7" s="1"/>
      <c r="CKY7" s="1"/>
      <c r="CKZ7" s="1"/>
      <c r="CLA7" s="1"/>
      <c r="CLB7" s="1"/>
      <c r="CLC7" s="1"/>
      <c r="CLD7" s="1"/>
      <c r="CLE7" s="1"/>
      <c r="CLF7" s="1"/>
      <c r="CLG7" s="1"/>
      <c r="CLH7" s="1"/>
      <c r="CLI7" s="1"/>
      <c r="CLJ7" s="1"/>
      <c r="CLK7" s="1"/>
      <c r="CLL7" s="1"/>
      <c r="CLM7" s="1"/>
      <c r="CLN7" s="1"/>
      <c r="CLO7" s="1"/>
      <c r="CLP7" s="1"/>
      <c r="CLQ7" s="1"/>
      <c r="CLR7" s="1"/>
      <c r="CLS7" s="1"/>
      <c r="CLT7" s="1"/>
      <c r="CLU7" s="1"/>
      <c r="CLV7" s="1"/>
      <c r="CLW7" s="1"/>
      <c r="CLX7" s="1"/>
      <c r="CLY7" s="1"/>
      <c r="CLZ7" s="1"/>
      <c r="CMA7" s="1"/>
      <c r="CMB7" s="1"/>
      <c r="CMC7" s="1"/>
      <c r="CMD7" s="1"/>
      <c r="CME7" s="1"/>
      <c r="CMF7" s="1"/>
      <c r="CMG7" s="1"/>
      <c r="CMH7" s="1"/>
      <c r="CMI7" s="1"/>
      <c r="CMJ7" s="1"/>
      <c r="CMK7" s="1"/>
      <c r="CML7" s="1"/>
      <c r="CMM7" s="1"/>
      <c r="CMN7" s="1"/>
      <c r="CMO7" s="1"/>
      <c r="CMP7" s="1"/>
      <c r="CMQ7" s="1"/>
      <c r="CMR7" s="1"/>
      <c r="CMS7" s="1"/>
      <c r="CMT7" s="1"/>
      <c r="CMU7" s="1"/>
      <c r="CMV7" s="1"/>
      <c r="CMW7" s="1"/>
      <c r="CMX7" s="1"/>
      <c r="CMY7" s="1"/>
      <c r="CMZ7" s="1"/>
      <c r="CNA7" s="1"/>
      <c r="CNB7" s="1"/>
      <c r="CNC7" s="1"/>
      <c r="CND7" s="1"/>
      <c r="CNE7" s="1"/>
      <c r="CNF7" s="1"/>
      <c r="CNG7" s="1"/>
      <c r="CNH7" s="1"/>
      <c r="CNI7" s="1"/>
      <c r="CNJ7" s="1"/>
      <c r="CNK7" s="1"/>
      <c r="CNL7" s="1"/>
      <c r="CNM7" s="1"/>
      <c r="CNN7" s="1"/>
      <c r="CNO7" s="1"/>
      <c r="CNP7" s="1"/>
      <c r="CNQ7" s="1"/>
      <c r="CNR7" s="1"/>
      <c r="CNS7" s="1"/>
      <c r="CNT7" s="1"/>
      <c r="CNU7" s="1"/>
      <c r="CNV7" s="1"/>
      <c r="CNW7" s="1"/>
      <c r="CNX7" s="1"/>
      <c r="CNY7" s="1"/>
      <c r="CNZ7" s="1"/>
      <c r="COA7" s="1"/>
      <c r="COB7" s="1"/>
      <c r="COC7" s="1"/>
      <c r="COD7" s="1"/>
      <c r="COE7" s="1"/>
      <c r="COF7" s="1"/>
      <c r="COG7" s="1"/>
      <c r="COH7" s="1"/>
      <c r="COI7" s="1"/>
      <c r="COJ7" s="1"/>
      <c r="COK7" s="1"/>
      <c r="COL7" s="1"/>
      <c r="COM7" s="1"/>
      <c r="CON7" s="1"/>
      <c r="COO7" s="1"/>
      <c r="COP7" s="1"/>
      <c r="COQ7" s="1"/>
      <c r="COR7" s="1"/>
      <c r="COS7" s="1"/>
      <c r="COT7" s="1"/>
      <c r="COU7" s="1"/>
      <c r="COV7" s="1"/>
      <c r="COW7" s="1"/>
      <c r="COX7" s="1"/>
      <c r="COY7" s="1"/>
      <c r="COZ7" s="1"/>
      <c r="CPA7" s="1"/>
      <c r="CPB7" s="1"/>
      <c r="CPC7" s="1"/>
      <c r="CPD7" s="1"/>
      <c r="CPE7" s="1"/>
      <c r="CPF7" s="1"/>
      <c r="CPG7" s="1"/>
      <c r="CPH7" s="1"/>
      <c r="CPI7" s="1"/>
      <c r="CPJ7" s="1"/>
      <c r="CPK7" s="1"/>
      <c r="CPL7" s="1"/>
      <c r="CPM7" s="1"/>
      <c r="CPN7" s="1"/>
      <c r="CPO7" s="1"/>
      <c r="CPP7" s="1"/>
      <c r="CPQ7" s="1"/>
      <c r="CPR7" s="1"/>
      <c r="CPS7" s="1"/>
      <c r="CPT7" s="1"/>
      <c r="CPU7" s="1"/>
      <c r="CPV7" s="1"/>
      <c r="CPW7" s="1"/>
      <c r="CPX7" s="1"/>
      <c r="CPY7" s="1"/>
      <c r="CPZ7" s="1"/>
      <c r="CQA7" s="1"/>
      <c r="CQB7" s="1"/>
      <c r="CQC7" s="1"/>
      <c r="CQD7" s="1"/>
      <c r="CQE7" s="1"/>
      <c r="CQF7" s="1"/>
      <c r="CQG7" s="1"/>
      <c r="CQH7" s="1"/>
      <c r="CQI7" s="1"/>
      <c r="CQJ7" s="1"/>
      <c r="CQK7" s="1"/>
      <c r="CQL7" s="1"/>
      <c r="CQM7" s="1"/>
      <c r="CQN7" s="1"/>
      <c r="CQO7" s="1"/>
      <c r="CQP7" s="1"/>
      <c r="CQQ7" s="1"/>
      <c r="CQR7" s="1"/>
      <c r="CQS7" s="1"/>
      <c r="CQT7" s="1"/>
      <c r="CQU7" s="1"/>
      <c r="CQV7" s="1"/>
      <c r="CQW7" s="1"/>
      <c r="CQX7" s="1"/>
      <c r="CQY7" s="1"/>
      <c r="CQZ7" s="1"/>
      <c r="CRA7" s="1"/>
      <c r="CRB7" s="1"/>
      <c r="CRC7" s="1"/>
      <c r="CRD7" s="1"/>
      <c r="CRE7" s="1"/>
      <c r="CRF7" s="1"/>
      <c r="CRG7" s="1"/>
      <c r="CRH7" s="1"/>
      <c r="CRI7" s="1"/>
      <c r="CRJ7" s="1"/>
      <c r="CRK7" s="1"/>
      <c r="CRL7" s="1"/>
      <c r="CRM7" s="1"/>
      <c r="CRN7" s="1"/>
      <c r="CRO7" s="1"/>
      <c r="CRP7" s="1"/>
      <c r="CRQ7" s="1"/>
      <c r="CRR7" s="1"/>
      <c r="CRS7" s="1"/>
      <c r="CRT7" s="1"/>
      <c r="CRU7" s="1"/>
      <c r="CRV7" s="1"/>
      <c r="CRW7" s="1"/>
      <c r="CRX7" s="1"/>
      <c r="CRY7" s="1"/>
      <c r="CRZ7" s="1"/>
      <c r="CSA7" s="1"/>
      <c r="CSB7" s="1"/>
      <c r="CSC7" s="1"/>
      <c r="CSD7" s="1"/>
      <c r="CSE7" s="1"/>
      <c r="CSF7" s="1"/>
      <c r="CSG7" s="1"/>
      <c r="CSH7" s="1"/>
      <c r="CSI7" s="1"/>
      <c r="CSJ7" s="1"/>
      <c r="CSK7" s="1"/>
      <c r="CSL7" s="1"/>
      <c r="CSM7" s="1"/>
      <c r="CSN7" s="1"/>
      <c r="CSO7" s="1"/>
      <c r="CSP7" s="1"/>
      <c r="CSQ7" s="1"/>
      <c r="CSR7" s="1"/>
      <c r="CSS7" s="1"/>
      <c r="CST7" s="1"/>
      <c r="CSU7" s="1"/>
      <c r="CSV7" s="1"/>
      <c r="CSW7" s="1"/>
      <c r="CSX7" s="1"/>
      <c r="CSY7" s="1"/>
      <c r="CSZ7" s="1"/>
      <c r="CTA7" s="1"/>
      <c r="CTB7" s="1"/>
      <c r="CTC7" s="1"/>
      <c r="CTD7" s="1"/>
      <c r="CTE7" s="1"/>
      <c r="CTF7" s="1"/>
      <c r="CTG7" s="1"/>
      <c r="CTH7" s="1"/>
      <c r="CTI7" s="1"/>
      <c r="CTJ7" s="1"/>
      <c r="CTK7" s="1"/>
      <c r="CTL7" s="1"/>
      <c r="CTM7" s="1"/>
      <c r="CTN7" s="1"/>
      <c r="CTO7" s="1"/>
      <c r="CTP7" s="1"/>
      <c r="CTQ7" s="1"/>
      <c r="CTR7" s="1"/>
      <c r="CTS7" s="1"/>
      <c r="CTT7" s="1"/>
      <c r="CTU7" s="1"/>
      <c r="CTV7" s="1"/>
      <c r="CTW7" s="1"/>
      <c r="CTX7" s="1"/>
      <c r="CTY7" s="1"/>
      <c r="CTZ7" s="1"/>
      <c r="CUA7" s="1"/>
      <c r="CUB7" s="1"/>
      <c r="CUC7" s="1"/>
      <c r="CUD7" s="1"/>
      <c r="CUE7" s="1"/>
      <c r="CUF7" s="1"/>
      <c r="CUG7" s="1"/>
      <c r="CUH7" s="1"/>
      <c r="CUI7" s="1"/>
      <c r="CUJ7" s="1"/>
      <c r="CUK7" s="1"/>
      <c r="CUL7" s="1"/>
      <c r="CUM7" s="1"/>
      <c r="CUN7" s="1"/>
      <c r="CUO7" s="1"/>
      <c r="CUP7" s="1"/>
      <c r="CUQ7" s="1"/>
      <c r="CUR7" s="1"/>
      <c r="CUS7" s="1"/>
      <c r="CUT7" s="1"/>
      <c r="CUU7" s="1"/>
      <c r="CUV7" s="1"/>
      <c r="CUW7" s="1"/>
      <c r="CUX7" s="1"/>
      <c r="CUY7" s="1"/>
      <c r="CUZ7" s="1"/>
      <c r="CVA7" s="1"/>
      <c r="CVB7" s="1"/>
      <c r="CVC7" s="1"/>
      <c r="CVD7" s="1"/>
      <c r="CVE7" s="1"/>
      <c r="CVF7" s="1"/>
      <c r="CVG7" s="1"/>
      <c r="CVH7" s="1"/>
      <c r="CVI7" s="1"/>
      <c r="CVJ7" s="1"/>
      <c r="CVK7" s="1"/>
      <c r="CVL7" s="1"/>
      <c r="CVM7" s="1"/>
      <c r="CVN7" s="1"/>
      <c r="CVO7" s="1"/>
      <c r="CVP7" s="1"/>
      <c r="CVQ7" s="1"/>
      <c r="CVR7" s="1"/>
      <c r="CVS7" s="1"/>
      <c r="CVT7" s="1"/>
      <c r="CVU7" s="1"/>
      <c r="CVV7" s="1"/>
      <c r="CVW7" s="1"/>
      <c r="CVX7" s="1"/>
      <c r="CVY7" s="1"/>
      <c r="CVZ7" s="1"/>
      <c r="CWA7" s="1"/>
      <c r="CWB7" s="1"/>
      <c r="CWC7" s="1"/>
      <c r="CWD7" s="1"/>
      <c r="CWE7" s="1"/>
      <c r="CWF7" s="1"/>
      <c r="CWG7" s="1"/>
      <c r="CWH7" s="1"/>
      <c r="CWI7" s="1"/>
      <c r="CWJ7" s="1"/>
      <c r="CWK7" s="1"/>
      <c r="CWL7" s="1"/>
      <c r="CWM7" s="1"/>
      <c r="CWN7" s="1"/>
      <c r="CWO7" s="1"/>
      <c r="CWP7" s="1"/>
      <c r="CWQ7" s="1"/>
      <c r="CWR7" s="1"/>
      <c r="CWS7" s="1"/>
      <c r="CWT7" s="1"/>
      <c r="CWU7" s="1"/>
      <c r="CWV7" s="1"/>
      <c r="CWW7" s="1"/>
      <c r="CWX7" s="1"/>
      <c r="CWY7" s="1"/>
      <c r="CWZ7" s="1"/>
      <c r="CXA7" s="1"/>
      <c r="CXB7" s="1"/>
      <c r="CXC7" s="1"/>
      <c r="CXD7" s="1"/>
      <c r="CXE7" s="1"/>
      <c r="CXF7" s="1"/>
      <c r="CXG7" s="1"/>
      <c r="CXH7" s="1"/>
      <c r="CXI7" s="1"/>
      <c r="CXJ7" s="1"/>
      <c r="CXK7" s="1"/>
      <c r="CXL7" s="1"/>
      <c r="CXM7" s="1"/>
      <c r="CXN7" s="1"/>
      <c r="CXO7" s="1"/>
      <c r="CXP7" s="1"/>
      <c r="CXQ7" s="1"/>
      <c r="CXR7" s="1"/>
      <c r="CXS7" s="1"/>
      <c r="CXT7" s="1"/>
      <c r="CXU7" s="1"/>
      <c r="CXV7" s="1"/>
      <c r="CXW7" s="1"/>
      <c r="CXX7" s="1"/>
      <c r="CXY7" s="1"/>
      <c r="CXZ7" s="1"/>
      <c r="CYA7" s="1"/>
      <c r="CYB7" s="1"/>
      <c r="CYC7" s="1"/>
      <c r="CYD7" s="1"/>
      <c r="CYE7" s="1"/>
      <c r="CYF7" s="1"/>
      <c r="CYG7" s="1"/>
      <c r="CYH7" s="1"/>
      <c r="CYI7" s="1"/>
      <c r="CYJ7" s="1"/>
      <c r="CYK7" s="1"/>
      <c r="CYL7" s="1"/>
      <c r="CYM7" s="1"/>
      <c r="CYN7" s="1"/>
      <c r="CYO7" s="1"/>
      <c r="CYP7" s="1"/>
      <c r="CYQ7" s="1"/>
      <c r="CYR7" s="1"/>
      <c r="CYS7" s="1"/>
      <c r="CYT7" s="1"/>
      <c r="CYU7" s="1"/>
      <c r="CYV7" s="1"/>
      <c r="CYW7" s="1"/>
      <c r="CYX7" s="1"/>
      <c r="CYY7" s="1"/>
      <c r="CYZ7" s="1"/>
      <c r="CZA7" s="1"/>
      <c r="CZB7" s="1"/>
      <c r="CZC7" s="1"/>
      <c r="CZD7" s="1"/>
      <c r="CZE7" s="1"/>
      <c r="CZF7" s="1"/>
      <c r="CZG7" s="1"/>
      <c r="CZH7" s="1"/>
      <c r="CZI7" s="1"/>
      <c r="CZJ7" s="1"/>
      <c r="CZK7" s="1"/>
      <c r="CZL7" s="1"/>
      <c r="CZM7" s="1"/>
      <c r="CZN7" s="1"/>
      <c r="CZO7" s="1"/>
      <c r="CZP7" s="1"/>
      <c r="CZQ7" s="1"/>
      <c r="CZR7" s="1"/>
      <c r="CZS7" s="1"/>
      <c r="CZT7" s="1"/>
      <c r="CZU7" s="1"/>
      <c r="CZV7" s="1"/>
      <c r="CZW7" s="1"/>
      <c r="CZX7" s="1"/>
      <c r="CZY7" s="1"/>
      <c r="CZZ7" s="1"/>
      <c r="DAA7" s="1"/>
      <c r="DAB7" s="1"/>
      <c r="DAC7" s="1"/>
      <c r="DAD7" s="1"/>
      <c r="DAE7" s="1"/>
      <c r="DAF7" s="1"/>
      <c r="DAG7" s="1"/>
      <c r="DAH7" s="1"/>
      <c r="DAI7" s="1"/>
      <c r="DAJ7" s="1"/>
      <c r="DAK7" s="1"/>
      <c r="DAL7" s="1"/>
      <c r="DAM7" s="1"/>
      <c r="DAN7" s="1"/>
      <c r="DAO7" s="1"/>
      <c r="DAP7" s="1"/>
      <c r="DAQ7" s="1"/>
      <c r="DAR7" s="1"/>
      <c r="DAS7" s="1"/>
      <c r="DAT7" s="1"/>
      <c r="DAU7" s="1"/>
      <c r="DAV7" s="1"/>
      <c r="DAW7" s="1"/>
      <c r="DAX7" s="1"/>
      <c r="DAY7" s="1"/>
      <c r="DAZ7" s="1"/>
      <c r="DBA7" s="1"/>
      <c r="DBB7" s="1"/>
      <c r="DBC7" s="1"/>
      <c r="DBD7" s="1"/>
      <c r="DBE7" s="1"/>
      <c r="DBF7" s="1"/>
      <c r="DBG7" s="1"/>
      <c r="DBH7" s="1"/>
      <c r="DBI7" s="1"/>
      <c r="DBJ7" s="1"/>
      <c r="DBK7" s="1"/>
      <c r="DBL7" s="1"/>
      <c r="DBM7" s="1"/>
      <c r="DBN7" s="1"/>
      <c r="DBO7" s="1"/>
      <c r="DBP7" s="1"/>
      <c r="DBQ7" s="1"/>
      <c r="DBR7" s="1"/>
      <c r="DBS7" s="1"/>
      <c r="DBT7" s="1"/>
      <c r="DBU7" s="1"/>
      <c r="DBV7" s="1"/>
      <c r="DBW7" s="1"/>
      <c r="DBX7" s="1"/>
      <c r="DBY7" s="1"/>
      <c r="DBZ7" s="1"/>
      <c r="DCA7" s="1"/>
      <c r="DCB7" s="1"/>
      <c r="DCC7" s="1"/>
      <c r="DCD7" s="1"/>
      <c r="DCE7" s="1"/>
      <c r="DCF7" s="1"/>
      <c r="DCG7" s="1"/>
      <c r="DCH7" s="1"/>
      <c r="DCI7" s="1"/>
      <c r="DCJ7" s="1"/>
      <c r="DCK7" s="1"/>
      <c r="DCL7" s="1"/>
      <c r="DCM7" s="1"/>
      <c r="DCN7" s="1"/>
      <c r="DCO7" s="1"/>
      <c r="DCP7" s="1"/>
      <c r="DCQ7" s="1"/>
      <c r="DCR7" s="1"/>
      <c r="DCS7" s="1"/>
      <c r="DCT7" s="1"/>
      <c r="DCU7" s="1"/>
      <c r="DCV7" s="1"/>
      <c r="DCW7" s="1"/>
      <c r="DCX7" s="1"/>
      <c r="DCY7" s="1"/>
      <c r="DCZ7" s="1"/>
      <c r="DDA7" s="1"/>
      <c r="DDB7" s="1"/>
      <c r="DDC7" s="1"/>
      <c r="DDD7" s="1"/>
      <c r="DDE7" s="1"/>
      <c r="DDF7" s="1"/>
      <c r="DDG7" s="1"/>
      <c r="DDH7" s="1"/>
      <c r="DDI7" s="1"/>
      <c r="DDJ7" s="1"/>
      <c r="DDK7" s="1"/>
      <c r="DDL7" s="1"/>
      <c r="DDM7" s="1"/>
      <c r="DDN7" s="1"/>
      <c r="DDO7" s="1"/>
      <c r="DDP7" s="1"/>
      <c r="DDQ7" s="1"/>
      <c r="DDR7" s="1"/>
      <c r="DDS7" s="1"/>
      <c r="DDT7" s="1"/>
      <c r="DDU7" s="1"/>
      <c r="DDV7" s="1"/>
      <c r="DDW7" s="1"/>
      <c r="DDX7" s="1"/>
      <c r="DDY7" s="1"/>
      <c r="DDZ7" s="1"/>
      <c r="DEA7" s="1"/>
      <c r="DEB7" s="1"/>
      <c r="DEC7" s="1"/>
      <c r="DED7" s="1"/>
      <c r="DEE7" s="1"/>
      <c r="DEF7" s="1"/>
      <c r="DEG7" s="1"/>
      <c r="DEH7" s="1"/>
      <c r="DEI7" s="1"/>
      <c r="DEJ7" s="1"/>
      <c r="DEK7" s="1"/>
      <c r="DEL7" s="1"/>
      <c r="DEM7" s="1"/>
      <c r="DEN7" s="1"/>
      <c r="DEO7" s="1"/>
      <c r="DEP7" s="1"/>
      <c r="DEQ7" s="1"/>
      <c r="DER7" s="1"/>
      <c r="DES7" s="1"/>
      <c r="DET7" s="1"/>
      <c r="DEU7" s="1"/>
      <c r="DEV7" s="1"/>
      <c r="DEW7" s="1"/>
      <c r="DEX7" s="1"/>
      <c r="DEY7" s="1"/>
      <c r="DEZ7" s="1"/>
      <c r="DFA7" s="1"/>
      <c r="DFB7" s="1"/>
      <c r="DFC7" s="1"/>
      <c r="DFD7" s="1"/>
      <c r="DFE7" s="1"/>
      <c r="DFF7" s="1"/>
      <c r="DFG7" s="1"/>
      <c r="DFH7" s="1"/>
      <c r="DFI7" s="1"/>
      <c r="DFJ7" s="1"/>
      <c r="DFK7" s="1"/>
      <c r="DFL7" s="1"/>
      <c r="DFM7" s="1"/>
      <c r="DFN7" s="1"/>
      <c r="DFO7" s="1"/>
      <c r="DFP7" s="1"/>
      <c r="DFQ7" s="1"/>
      <c r="DFR7" s="1"/>
      <c r="DFS7" s="1"/>
      <c r="DFT7" s="1"/>
      <c r="DFU7" s="1"/>
      <c r="DFV7" s="1"/>
      <c r="DFW7" s="1"/>
      <c r="DFX7" s="1"/>
      <c r="DFY7" s="1"/>
      <c r="DFZ7" s="1"/>
      <c r="DGA7" s="1"/>
      <c r="DGB7" s="1"/>
      <c r="DGC7" s="1"/>
      <c r="DGD7" s="1"/>
      <c r="DGE7" s="1"/>
      <c r="DGF7" s="1"/>
      <c r="DGG7" s="1"/>
      <c r="DGH7" s="1"/>
      <c r="DGI7" s="1"/>
      <c r="DGJ7" s="1"/>
      <c r="DGK7" s="1"/>
      <c r="DGL7" s="1"/>
      <c r="DGM7" s="1"/>
      <c r="DGN7" s="1"/>
      <c r="DGO7" s="1"/>
      <c r="DGP7" s="1"/>
      <c r="DGQ7" s="1"/>
      <c r="DGR7" s="1"/>
      <c r="DGS7" s="1"/>
      <c r="DGT7" s="1"/>
      <c r="DGU7" s="1"/>
      <c r="DGV7" s="1"/>
      <c r="DGW7" s="1"/>
      <c r="DGX7" s="1"/>
      <c r="DGY7" s="1"/>
      <c r="DGZ7" s="1"/>
      <c r="DHA7" s="1"/>
      <c r="DHB7" s="1"/>
      <c r="DHC7" s="1"/>
      <c r="DHD7" s="1"/>
      <c r="DHE7" s="1"/>
      <c r="DHF7" s="1"/>
      <c r="DHG7" s="1"/>
      <c r="DHH7" s="1"/>
      <c r="DHI7" s="1"/>
      <c r="DHJ7" s="1"/>
      <c r="DHK7" s="1"/>
      <c r="DHL7" s="1"/>
      <c r="DHM7" s="1"/>
      <c r="DHN7" s="1"/>
      <c r="DHO7" s="1"/>
      <c r="DHP7" s="1"/>
      <c r="DHQ7" s="1"/>
      <c r="DHR7" s="1"/>
      <c r="DHS7" s="1"/>
      <c r="DHT7" s="1"/>
      <c r="DHU7" s="1"/>
      <c r="DHV7" s="1"/>
      <c r="DHW7" s="1"/>
      <c r="DHX7" s="1"/>
      <c r="DHY7" s="1"/>
      <c r="DHZ7" s="1"/>
      <c r="DIA7" s="1"/>
      <c r="DIB7" s="1"/>
      <c r="DIC7" s="1"/>
      <c r="DID7" s="1"/>
      <c r="DIE7" s="1"/>
      <c r="DIF7" s="1"/>
      <c r="DIG7" s="1"/>
      <c r="DIH7" s="1"/>
      <c r="DII7" s="1"/>
      <c r="DIJ7" s="1"/>
      <c r="DIK7" s="1"/>
      <c r="DIL7" s="1"/>
      <c r="DIM7" s="1"/>
      <c r="DIN7" s="1"/>
      <c r="DIO7" s="1"/>
      <c r="DIP7" s="1"/>
      <c r="DIQ7" s="1"/>
      <c r="DIR7" s="1"/>
      <c r="DIS7" s="1"/>
      <c r="DIT7" s="1"/>
      <c r="DIU7" s="1"/>
      <c r="DIV7" s="1"/>
      <c r="DIW7" s="1"/>
      <c r="DIX7" s="1"/>
      <c r="DIY7" s="1"/>
      <c r="DIZ7" s="1"/>
      <c r="DJA7" s="1"/>
      <c r="DJB7" s="1"/>
      <c r="DJC7" s="1"/>
      <c r="DJD7" s="1"/>
      <c r="DJE7" s="1"/>
      <c r="DJF7" s="1"/>
      <c r="DJG7" s="1"/>
      <c r="DJH7" s="1"/>
      <c r="DJI7" s="1"/>
      <c r="DJJ7" s="1"/>
      <c r="DJK7" s="1"/>
      <c r="DJL7" s="1"/>
      <c r="DJM7" s="1"/>
      <c r="DJN7" s="1"/>
      <c r="DJO7" s="1"/>
      <c r="DJP7" s="1"/>
      <c r="DJQ7" s="1"/>
      <c r="DJR7" s="1"/>
      <c r="DJS7" s="1"/>
      <c r="DJT7" s="1"/>
      <c r="DJU7" s="1"/>
      <c r="DJV7" s="1"/>
      <c r="DJW7" s="1"/>
      <c r="DJX7" s="1"/>
      <c r="DJY7" s="1"/>
      <c r="DJZ7" s="1"/>
      <c r="DKA7" s="1"/>
      <c r="DKB7" s="1"/>
      <c r="DKC7" s="1"/>
      <c r="DKD7" s="1"/>
      <c r="DKE7" s="1"/>
      <c r="DKF7" s="1"/>
      <c r="DKG7" s="1"/>
      <c r="DKH7" s="1"/>
      <c r="DKI7" s="1"/>
      <c r="DKJ7" s="1"/>
      <c r="DKK7" s="1"/>
      <c r="DKL7" s="1"/>
      <c r="DKM7" s="1"/>
      <c r="DKN7" s="1"/>
      <c r="DKO7" s="1"/>
      <c r="DKP7" s="1"/>
      <c r="DKQ7" s="1"/>
      <c r="DKR7" s="1"/>
      <c r="DKS7" s="1"/>
      <c r="DKT7" s="1"/>
      <c r="DKU7" s="1"/>
      <c r="DKV7" s="1"/>
      <c r="DKW7" s="1"/>
      <c r="DKX7" s="1"/>
      <c r="DKY7" s="1"/>
      <c r="DKZ7" s="1"/>
      <c r="DLA7" s="1"/>
      <c r="DLB7" s="1"/>
      <c r="DLC7" s="1"/>
      <c r="DLD7" s="1"/>
      <c r="DLE7" s="1"/>
      <c r="DLF7" s="1"/>
      <c r="DLG7" s="1"/>
      <c r="DLH7" s="1"/>
      <c r="DLI7" s="1"/>
      <c r="DLJ7" s="1"/>
      <c r="DLK7" s="1"/>
      <c r="DLL7" s="1"/>
      <c r="DLM7" s="1"/>
      <c r="DLN7" s="1"/>
      <c r="DLO7" s="1"/>
      <c r="DLP7" s="1"/>
      <c r="DLQ7" s="1"/>
      <c r="DLR7" s="1"/>
      <c r="DLS7" s="1"/>
      <c r="DLT7" s="1"/>
      <c r="DLU7" s="1"/>
      <c r="DLV7" s="1"/>
      <c r="DLW7" s="1"/>
      <c r="DLX7" s="1"/>
      <c r="DLY7" s="1"/>
      <c r="DLZ7" s="1"/>
      <c r="DMA7" s="1"/>
      <c r="DMB7" s="1"/>
      <c r="DMC7" s="1"/>
      <c r="DMD7" s="1"/>
      <c r="DME7" s="1"/>
      <c r="DMF7" s="1"/>
      <c r="DMG7" s="1"/>
      <c r="DMH7" s="1"/>
      <c r="DMI7" s="1"/>
      <c r="DMJ7" s="1"/>
      <c r="DMK7" s="1"/>
      <c r="DML7" s="1"/>
      <c r="DMM7" s="1"/>
      <c r="DMN7" s="1"/>
      <c r="DMO7" s="1"/>
      <c r="DMP7" s="1"/>
      <c r="DMQ7" s="1"/>
      <c r="DMR7" s="1"/>
      <c r="DMS7" s="1"/>
      <c r="DMT7" s="1"/>
      <c r="DMU7" s="1"/>
      <c r="DMV7" s="1"/>
      <c r="DMW7" s="1"/>
      <c r="DMX7" s="1"/>
      <c r="DMY7" s="1"/>
      <c r="DMZ7" s="1"/>
      <c r="DNA7" s="1"/>
      <c r="DNB7" s="1"/>
      <c r="DNC7" s="1"/>
      <c r="DND7" s="1"/>
      <c r="DNE7" s="1"/>
      <c r="DNF7" s="1"/>
      <c r="DNG7" s="1"/>
      <c r="DNH7" s="1"/>
      <c r="DNI7" s="1"/>
      <c r="DNJ7" s="1"/>
      <c r="DNK7" s="1"/>
      <c r="DNL7" s="1"/>
      <c r="DNM7" s="1"/>
      <c r="DNN7" s="1"/>
      <c r="DNO7" s="1"/>
      <c r="DNP7" s="1"/>
      <c r="DNQ7" s="1"/>
      <c r="DNR7" s="1"/>
      <c r="DNS7" s="1"/>
      <c r="DNT7" s="1"/>
      <c r="DNU7" s="1"/>
      <c r="DNV7" s="1"/>
      <c r="DNW7" s="1"/>
      <c r="DNX7" s="1"/>
      <c r="DNY7" s="1"/>
      <c r="DNZ7" s="1"/>
      <c r="DOA7" s="1"/>
      <c r="DOB7" s="1"/>
      <c r="DOC7" s="1"/>
      <c r="DOD7" s="1"/>
      <c r="DOE7" s="1"/>
      <c r="DOF7" s="1"/>
      <c r="DOG7" s="1"/>
      <c r="DOH7" s="1"/>
      <c r="DOI7" s="1"/>
      <c r="DOJ7" s="1"/>
      <c r="DOK7" s="1"/>
      <c r="DOL7" s="1"/>
      <c r="DOM7" s="1"/>
      <c r="DON7" s="1"/>
      <c r="DOO7" s="1"/>
      <c r="DOP7" s="1"/>
      <c r="DOQ7" s="1"/>
      <c r="DOR7" s="1"/>
      <c r="DOS7" s="1"/>
      <c r="DOT7" s="1"/>
      <c r="DOU7" s="1"/>
      <c r="DOV7" s="1"/>
      <c r="DOW7" s="1"/>
      <c r="DOX7" s="1"/>
      <c r="DOY7" s="1"/>
      <c r="DOZ7" s="1"/>
      <c r="DPA7" s="1"/>
      <c r="DPB7" s="1"/>
      <c r="DPC7" s="1"/>
      <c r="DPD7" s="1"/>
      <c r="DPE7" s="1"/>
      <c r="DPF7" s="1"/>
      <c r="DPG7" s="1"/>
      <c r="DPH7" s="1"/>
      <c r="DPI7" s="1"/>
      <c r="DPJ7" s="1"/>
      <c r="DPK7" s="1"/>
      <c r="DPL7" s="1"/>
      <c r="DPM7" s="1"/>
      <c r="DPN7" s="1"/>
      <c r="DPO7" s="1"/>
      <c r="DPP7" s="1"/>
      <c r="DPQ7" s="1"/>
      <c r="DPR7" s="1"/>
      <c r="DPS7" s="1"/>
      <c r="DPT7" s="1"/>
      <c r="DPU7" s="1"/>
      <c r="DPV7" s="1"/>
      <c r="DPW7" s="1"/>
      <c r="DPX7" s="1"/>
      <c r="DPY7" s="1"/>
      <c r="DPZ7" s="1"/>
      <c r="DQA7" s="1"/>
      <c r="DQB7" s="1"/>
      <c r="DQC7" s="1"/>
      <c r="DQD7" s="1"/>
      <c r="DQE7" s="1"/>
      <c r="DQF7" s="1"/>
      <c r="DQG7" s="1"/>
      <c r="DQH7" s="1"/>
      <c r="DQI7" s="1"/>
      <c r="DQJ7" s="1"/>
      <c r="DQK7" s="1"/>
      <c r="DQL7" s="1"/>
      <c r="DQM7" s="1"/>
      <c r="DQN7" s="1"/>
      <c r="DQO7" s="1"/>
      <c r="DQP7" s="1"/>
      <c r="DQQ7" s="1"/>
      <c r="DQR7" s="1"/>
      <c r="DQS7" s="1"/>
      <c r="DQT7" s="1"/>
      <c r="DQU7" s="1"/>
      <c r="DQV7" s="1"/>
      <c r="DQW7" s="1"/>
      <c r="DQX7" s="1"/>
      <c r="DQY7" s="1"/>
      <c r="DQZ7" s="1"/>
      <c r="DRA7" s="1"/>
      <c r="DRB7" s="1"/>
      <c r="DRC7" s="1"/>
      <c r="DRD7" s="1"/>
      <c r="DRE7" s="1"/>
      <c r="DRF7" s="1"/>
      <c r="DRG7" s="1"/>
      <c r="DRH7" s="1"/>
      <c r="DRI7" s="1"/>
      <c r="DRJ7" s="1"/>
      <c r="DRK7" s="1"/>
      <c r="DRL7" s="1"/>
      <c r="DRM7" s="1"/>
      <c r="DRN7" s="1"/>
      <c r="DRO7" s="1"/>
      <c r="DRP7" s="1"/>
      <c r="DRQ7" s="1"/>
      <c r="DRR7" s="1"/>
      <c r="DRS7" s="1"/>
      <c r="DRT7" s="1"/>
      <c r="DRU7" s="1"/>
      <c r="DRV7" s="1"/>
      <c r="DRW7" s="1"/>
      <c r="DRX7" s="1"/>
      <c r="DRY7" s="1"/>
      <c r="DRZ7" s="1"/>
      <c r="DSA7" s="1"/>
      <c r="DSB7" s="1"/>
      <c r="DSC7" s="1"/>
      <c r="DSD7" s="1"/>
      <c r="DSE7" s="1"/>
      <c r="DSF7" s="1"/>
      <c r="DSG7" s="1"/>
      <c r="DSH7" s="1"/>
      <c r="DSI7" s="1"/>
      <c r="DSJ7" s="1"/>
      <c r="DSK7" s="1"/>
      <c r="DSL7" s="1"/>
      <c r="DSM7" s="1"/>
      <c r="DSN7" s="1"/>
      <c r="DSO7" s="1"/>
      <c r="DSP7" s="1"/>
      <c r="DSQ7" s="1"/>
      <c r="DSR7" s="1"/>
      <c r="DSS7" s="1"/>
      <c r="DST7" s="1"/>
      <c r="DSU7" s="1"/>
      <c r="DSV7" s="1"/>
      <c r="DSW7" s="1"/>
      <c r="DSX7" s="1"/>
      <c r="DSY7" s="1"/>
      <c r="DSZ7" s="1"/>
      <c r="DTA7" s="1"/>
      <c r="DTB7" s="1"/>
      <c r="DTC7" s="1"/>
      <c r="DTD7" s="1"/>
      <c r="DTE7" s="1"/>
      <c r="DTF7" s="1"/>
      <c r="DTG7" s="1"/>
      <c r="DTH7" s="1"/>
      <c r="DTI7" s="1"/>
      <c r="DTJ7" s="1"/>
      <c r="DTK7" s="1"/>
      <c r="DTL7" s="1"/>
      <c r="DTM7" s="1"/>
      <c r="DTN7" s="1"/>
      <c r="DTO7" s="1"/>
      <c r="DTP7" s="1"/>
      <c r="DTQ7" s="1"/>
      <c r="DTR7" s="1"/>
      <c r="DTS7" s="1"/>
      <c r="DTT7" s="1"/>
      <c r="DTU7" s="1"/>
      <c r="DTV7" s="1"/>
      <c r="DTW7" s="1"/>
      <c r="DTX7" s="1"/>
      <c r="DTY7" s="1"/>
      <c r="DTZ7" s="1"/>
      <c r="DUA7" s="1"/>
      <c r="DUB7" s="1"/>
      <c r="DUC7" s="1"/>
      <c r="DUD7" s="1"/>
      <c r="DUE7" s="1"/>
      <c r="DUF7" s="1"/>
      <c r="DUG7" s="1"/>
      <c r="DUH7" s="1"/>
      <c r="DUI7" s="1"/>
      <c r="DUJ7" s="1"/>
      <c r="DUK7" s="1"/>
      <c r="DUL7" s="1"/>
      <c r="DUM7" s="1"/>
      <c r="DUN7" s="1"/>
      <c r="DUO7" s="1"/>
      <c r="DUP7" s="1"/>
      <c r="DUQ7" s="1"/>
      <c r="DUR7" s="1"/>
      <c r="DUS7" s="1"/>
      <c r="DUT7" s="1"/>
      <c r="DUU7" s="1"/>
      <c r="DUV7" s="1"/>
      <c r="DUW7" s="1"/>
      <c r="DUX7" s="1"/>
      <c r="DUY7" s="1"/>
      <c r="DUZ7" s="1"/>
      <c r="DVA7" s="1"/>
      <c r="DVB7" s="1"/>
      <c r="DVC7" s="1"/>
      <c r="DVD7" s="1"/>
      <c r="DVE7" s="1"/>
      <c r="DVF7" s="1"/>
      <c r="DVG7" s="1"/>
      <c r="DVH7" s="1"/>
      <c r="DVI7" s="1"/>
      <c r="DVJ7" s="1"/>
      <c r="DVK7" s="1"/>
      <c r="DVL7" s="1"/>
      <c r="DVM7" s="1"/>
      <c r="DVN7" s="1"/>
      <c r="DVO7" s="1"/>
      <c r="DVP7" s="1"/>
      <c r="DVQ7" s="1"/>
      <c r="DVR7" s="1"/>
      <c r="DVS7" s="1"/>
      <c r="DVT7" s="1"/>
      <c r="DVU7" s="1"/>
      <c r="DVV7" s="1"/>
      <c r="DVW7" s="1"/>
      <c r="DVX7" s="1"/>
      <c r="DVY7" s="1"/>
      <c r="DVZ7" s="1"/>
      <c r="DWA7" s="1"/>
      <c r="DWB7" s="1"/>
      <c r="DWC7" s="1"/>
      <c r="DWD7" s="1"/>
      <c r="DWE7" s="1"/>
      <c r="DWF7" s="1"/>
      <c r="DWG7" s="1"/>
      <c r="DWH7" s="1"/>
      <c r="DWI7" s="1"/>
      <c r="DWJ7" s="1"/>
      <c r="DWK7" s="1"/>
      <c r="DWL7" s="1"/>
      <c r="DWM7" s="1"/>
      <c r="DWN7" s="1"/>
      <c r="DWO7" s="1"/>
      <c r="DWP7" s="1"/>
      <c r="DWQ7" s="1"/>
      <c r="DWR7" s="1"/>
      <c r="DWS7" s="1"/>
      <c r="DWT7" s="1"/>
      <c r="DWU7" s="1"/>
      <c r="DWV7" s="1"/>
      <c r="DWW7" s="1"/>
      <c r="DWX7" s="1"/>
      <c r="DWY7" s="1"/>
      <c r="DWZ7" s="1"/>
      <c r="DXA7" s="1"/>
      <c r="DXB7" s="1"/>
      <c r="DXC7" s="1"/>
      <c r="DXD7" s="1"/>
      <c r="DXE7" s="1"/>
      <c r="DXF7" s="1"/>
      <c r="DXG7" s="1"/>
      <c r="DXH7" s="1"/>
      <c r="DXI7" s="1"/>
      <c r="DXJ7" s="1"/>
      <c r="DXK7" s="1"/>
      <c r="DXL7" s="1"/>
      <c r="DXM7" s="1"/>
      <c r="DXN7" s="1"/>
      <c r="DXO7" s="1"/>
      <c r="DXP7" s="1"/>
      <c r="DXQ7" s="1"/>
      <c r="DXR7" s="1"/>
      <c r="DXS7" s="1"/>
      <c r="DXT7" s="1"/>
      <c r="DXU7" s="1"/>
      <c r="DXV7" s="1"/>
      <c r="DXW7" s="1"/>
      <c r="DXX7" s="1"/>
      <c r="DXY7" s="1"/>
      <c r="DXZ7" s="1"/>
      <c r="DYA7" s="1"/>
      <c r="DYB7" s="1"/>
      <c r="DYC7" s="1"/>
      <c r="DYD7" s="1"/>
      <c r="DYE7" s="1"/>
      <c r="DYF7" s="1"/>
      <c r="DYG7" s="1"/>
      <c r="DYH7" s="1"/>
      <c r="DYI7" s="1"/>
      <c r="DYJ7" s="1"/>
      <c r="DYK7" s="1"/>
      <c r="DYL7" s="1"/>
      <c r="DYM7" s="1"/>
      <c r="DYN7" s="1"/>
      <c r="DYO7" s="1"/>
      <c r="DYP7" s="1"/>
      <c r="DYQ7" s="1"/>
      <c r="DYR7" s="1"/>
      <c r="DYS7" s="1"/>
      <c r="DYT7" s="1"/>
      <c r="DYU7" s="1"/>
      <c r="DYV7" s="1"/>
      <c r="DYW7" s="1"/>
      <c r="DYX7" s="1"/>
      <c r="DYY7" s="1"/>
      <c r="DYZ7" s="1"/>
      <c r="DZA7" s="1"/>
      <c r="DZB7" s="1"/>
      <c r="DZC7" s="1"/>
      <c r="DZD7" s="1"/>
      <c r="DZE7" s="1"/>
      <c r="DZF7" s="1"/>
      <c r="DZG7" s="1"/>
      <c r="DZH7" s="1"/>
      <c r="DZI7" s="1"/>
      <c r="DZJ7" s="1"/>
      <c r="DZK7" s="1"/>
      <c r="DZL7" s="1"/>
      <c r="DZM7" s="1"/>
      <c r="DZN7" s="1"/>
      <c r="DZO7" s="1"/>
      <c r="DZP7" s="1"/>
      <c r="DZQ7" s="1"/>
      <c r="DZR7" s="1"/>
      <c r="DZS7" s="1"/>
      <c r="DZT7" s="1"/>
      <c r="DZU7" s="1"/>
      <c r="DZV7" s="1"/>
      <c r="DZW7" s="1"/>
      <c r="DZX7" s="1"/>
      <c r="DZY7" s="1"/>
      <c r="DZZ7" s="1"/>
      <c r="EAA7" s="1"/>
      <c r="EAB7" s="1"/>
      <c r="EAC7" s="1"/>
      <c r="EAD7" s="1"/>
      <c r="EAE7" s="1"/>
      <c r="EAF7" s="1"/>
      <c r="EAG7" s="1"/>
      <c r="EAH7" s="1"/>
      <c r="EAI7" s="1"/>
      <c r="EAJ7" s="1"/>
      <c r="EAK7" s="1"/>
      <c r="EAL7" s="1"/>
      <c r="EAM7" s="1"/>
      <c r="EAN7" s="1"/>
      <c r="EAO7" s="1"/>
      <c r="EAP7" s="1"/>
      <c r="EAQ7" s="1"/>
      <c r="EAR7" s="1"/>
      <c r="EAS7" s="1"/>
      <c r="EAT7" s="1"/>
      <c r="EAU7" s="1"/>
      <c r="EAV7" s="1"/>
      <c r="EAW7" s="1"/>
      <c r="EAX7" s="1"/>
      <c r="EAY7" s="1"/>
      <c r="EAZ7" s="1"/>
      <c r="EBA7" s="1"/>
      <c r="EBB7" s="1"/>
      <c r="EBC7" s="1"/>
      <c r="EBD7" s="1"/>
      <c r="EBE7" s="1"/>
      <c r="EBF7" s="1"/>
      <c r="EBG7" s="1"/>
      <c r="EBH7" s="1"/>
      <c r="EBI7" s="1"/>
      <c r="EBJ7" s="1"/>
      <c r="EBK7" s="1"/>
      <c r="EBL7" s="1"/>
      <c r="EBM7" s="1"/>
      <c r="EBN7" s="1"/>
      <c r="EBO7" s="1"/>
      <c r="EBP7" s="1"/>
      <c r="EBQ7" s="1"/>
      <c r="EBR7" s="1"/>
      <c r="EBS7" s="1"/>
      <c r="EBT7" s="1"/>
      <c r="EBU7" s="1"/>
      <c r="EBV7" s="1"/>
      <c r="EBW7" s="1"/>
      <c r="EBX7" s="1"/>
      <c r="EBY7" s="1"/>
      <c r="EBZ7" s="1"/>
      <c r="ECA7" s="1"/>
      <c r="ECB7" s="1"/>
      <c r="ECC7" s="1"/>
      <c r="ECD7" s="1"/>
      <c r="ECE7" s="1"/>
      <c r="ECF7" s="1"/>
      <c r="ECG7" s="1"/>
      <c r="ECH7" s="1"/>
      <c r="ECI7" s="1"/>
      <c r="ECJ7" s="1"/>
      <c r="ECK7" s="1"/>
      <c r="ECL7" s="1"/>
      <c r="ECM7" s="1"/>
      <c r="ECN7" s="1"/>
      <c r="ECO7" s="1"/>
      <c r="ECP7" s="1"/>
      <c r="ECQ7" s="1"/>
      <c r="ECR7" s="1"/>
      <c r="ECS7" s="1"/>
      <c r="ECT7" s="1"/>
      <c r="ECU7" s="1"/>
      <c r="ECV7" s="1"/>
      <c r="ECW7" s="1"/>
      <c r="ECX7" s="1"/>
      <c r="ECY7" s="1"/>
      <c r="ECZ7" s="1"/>
      <c r="EDA7" s="1"/>
      <c r="EDB7" s="1"/>
      <c r="EDC7" s="1"/>
      <c r="EDD7" s="1"/>
      <c r="EDE7" s="1"/>
      <c r="EDF7" s="1"/>
      <c r="EDG7" s="1"/>
      <c r="EDH7" s="1"/>
      <c r="EDI7" s="1"/>
      <c r="EDJ7" s="1"/>
      <c r="EDK7" s="1"/>
      <c r="EDL7" s="1"/>
      <c r="EDM7" s="1"/>
      <c r="EDN7" s="1"/>
      <c r="EDO7" s="1"/>
      <c r="EDP7" s="1"/>
      <c r="EDQ7" s="1"/>
      <c r="EDR7" s="1"/>
      <c r="EDS7" s="1"/>
      <c r="EDT7" s="1"/>
      <c r="EDU7" s="1"/>
      <c r="EDV7" s="1"/>
      <c r="EDW7" s="1"/>
      <c r="EDX7" s="1"/>
      <c r="EDY7" s="1"/>
      <c r="EDZ7" s="1"/>
      <c r="EEA7" s="1"/>
      <c r="EEB7" s="1"/>
      <c r="EEC7" s="1"/>
      <c r="EED7" s="1"/>
      <c r="EEE7" s="1"/>
      <c r="EEF7" s="1"/>
      <c r="EEG7" s="1"/>
      <c r="EEH7" s="1"/>
      <c r="EEI7" s="1"/>
      <c r="EEJ7" s="1"/>
      <c r="EEK7" s="1"/>
      <c r="EEL7" s="1"/>
      <c r="EEM7" s="1"/>
      <c r="EEN7" s="1"/>
      <c r="EEO7" s="1"/>
      <c r="EEP7" s="1"/>
      <c r="EEQ7" s="1"/>
      <c r="EER7" s="1"/>
      <c r="EES7" s="1"/>
      <c r="EET7" s="1"/>
      <c r="EEU7" s="1"/>
      <c r="EEV7" s="1"/>
      <c r="EEW7" s="1"/>
      <c r="EEX7" s="1"/>
      <c r="EEY7" s="1"/>
      <c r="EEZ7" s="1"/>
      <c r="EFA7" s="1"/>
      <c r="EFB7" s="1"/>
      <c r="EFC7" s="1"/>
      <c r="EFD7" s="1"/>
      <c r="EFE7" s="1"/>
      <c r="EFF7" s="1"/>
      <c r="EFG7" s="1"/>
      <c r="EFH7" s="1"/>
      <c r="EFI7" s="1"/>
      <c r="EFJ7" s="1"/>
      <c r="EFK7" s="1"/>
      <c r="EFL7" s="1"/>
      <c r="EFM7" s="1"/>
      <c r="EFN7" s="1"/>
      <c r="EFO7" s="1"/>
      <c r="EFP7" s="1"/>
      <c r="EFQ7" s="1"/>
      <c r="EFR7" s="1"/>
      <c r="EFS7" s="1"/>
      <c r="EFT7" s="1"/>
      <c r="EFU7" s="1"/>
      <c r="EFV7" s="1"/>
      <c r="EFW7" s="1"/>
      <c r="EFX7" s="1"/>
      <c r="EFY7" s="1"/>
      <c r="EFZ7" s="1"/>
      <c r="EGA7" s="1"/>
      <c r="EGB7" s="1"/>
      <c r="EGC7" s="1"/>
      <c r="EGD7" s="1"/>
      <c r="EGE7" s="1"/>
      <c r="EGF7" s="1"/>
      <c r="EGG7" s="1"/>
      <c r="EGH7" s="1"/>
      <c r="EGI7" s="1"/>
      <c r="EGJ7" s="1"/>
      <c r="EGK7" s="1"/>
      <c r="EGL7" s="1"/>
      <c r="EGM7" s="1"/>
      <c r="EGN7" s="1"/>
      <c r="EGO7" s="1"/>
      <c r="EGP7" s="1"/>
      <c r="EGQ7" s="1"/>
      <c r="EGR7" s="1"/>
      <c r="EGS7" s="1"/>
      <c r="EGT7" s="1"/>
      <c r="EGU7" s="1"/>
      <c r="EGV7" s="1"/>
      <c r="EGW7" s="1"/>
      <c r="EGX7" s="1"/>
      <c r="EGY7" s="1"/>
      <c r="EGZ7" s="1"/>
      <c r="EHA7" s="1"/>
      <c r="EHB7" s="1"/>
      <c r="EHC7" s="1"/>
      <c r="EHD7" s="1"/>
      <c r="EHE7" s="1"/>
      <c r="EHF7" s="1"/>
      <c r="EHG7" s="1"/>
      <c r="EHH7" s="1"/>
      <c r="EHI7" s="1"/>
      <c r="EHJ7" s="1"/>
      <c r="EHK7" s="1"/>
      <c r="EHL7" s="1"/>
      <c r="EHM7" s="1"/>
      <c r="EHN7" s="1"/>
      <c r="EHO7" s="1"/>
      <c r="EHP7" s="1"/>
      <c r="EHQ7" s="1"/>
      <c r="EHR7" s="1"/>
      <c r="EHS7" s="1"/>
      <c r="EHT7" s="1"/>
      <c r="EHU7" s="1"/>
      <c r="EHV7" s="1"/>
      <c r="EHW7" s="1"/>
      <c r="EHX7" s="1"/>
      <c r="EHY7" s="1"/>
      <c r="EHZ7" s="1"/>
      <c r="EIA7" s="1"/>
      <c r="EIB7" s="1"/>
      <c r="EIC7" s="1"/>
      <c r="EID7" s="1"/>
      <c r="EIE7" s="1"/>
      <c r="EIF7" s="1"/>
      <c r="EIG7" s="1"/>
      <c r="EIH7" s="1"/>
      <c r="EII7" s="1"/>
      <c r="EIJ7" s="1"/>
      <c r="EIK7" s="1"/>
      <c r="EIL7" s="1"/>
      <c r="EIM7" s="1"/>
      <c r="EIN7" s="1"/>
      <c r="EIO7" s="1"/>
      <c r="EIP7" s="1"/>
      <c r="EIQ7" s="1"/>
      <c r="EIR7" s="1"/>
      <c r="EIS7" s="1"/>
      <c r="EIT7" s="1"/>
      <c r="EIU7" s="1"/>
      <c r="EIV7" s="1"/>
      <c r="EIW7" s="1"/>
      <c r="EIX7" s="1"/>
      <c r="EIY7" s="1"/>
      <c r="EIZ7" s="1"/>
      <c r="EJA7" s="1"/>
      <c r="EJB7" s="1"/>
      <c r="EJC7" s="1"/>
      <c r="EJD7" s="1"/>
      <c r="EJE7" s="1"/>
      <c r="EJF7" s="1"/>
      <c r="EJG7" s="1"/>
      <c r="EJH7" s="1"/>
      <c r="EJI7" s="1"/>
      <c r="EJJ7" s="1"/>
      <c r="EJK7" s="1"/>
      <c r="EJL7" s="1"/>
      <c r="EJM7" s="1"/>
      <c r="EJN7" s="1"/>
      <c r="EJO7" s="1"/>
      <c r="EJP7" s="1"/>
      <c r="EJQ7" s="1"/>
      <c r="EJR7" s="1"/>
      <c r="EJS7" s="1"/>
      <c r="EJT7" s="1"/>
      <c r="EJU7" s="1"/>
      <c r="EJV7" s="1"/>
      <c r="EJW7" s="1"/>
      <c r="EJX7" s="1"/>
      <c r="EJY7" s="1"/>
      <c r="EJZ7" s="1"/>
      <c r="EKA7" s="1"/>
      <c r="EKB7" s="1"/>
      <c r="EKC7" s="1"/>
      <c r="EKD7" s="1"/>
      <c r="EKE7" s="1"/>
      <c r="EKF7" s="1"/>
      <c r="EKG7" s="1"/>
      <c r="EKH7" s="1"/>
      <c r="EKI7" s="1"/>
      <c r="EKJ7" s="1"/>
      <c r="EKK7" s="1"/>
      <c r="EKL7" s="1"/>
      <c r="EKM7" s="1"/>
      <c r="EKN7" s="1"/>
      <c r="EKO7" s="1"/>
      <c r="EKP7" s="1"/>
      <c r="EKQ7" s="1"/>
      <c r="EKR7" s="1"/>
      <c r="EKS7" s="1"/>
      <c r="EKT7" s="1"/>
      <c r="EKU7" s="1"/>
      <c r="EKV7" s="1"/>
      <c r="EKW7" s="1"/>
      <c r="EKX7" s="1"/>
      <c r="EKY7" s="1"/>
      <c r="EKZ7" s="1"/>
      <c r="ELA7" s="1"/>
      <c r="ELB7" s="1"/>
      <c r="ELC7" s="1"/>
      <c r="ELD7" s="1"/>
      <c r="ELE7" s="1"/>
      <c r="ELF7" s="1"/>
      <c r="ELG7" s="1"/>
      <c r="ELH7" s="1"/>
      <c r="ELI7" s="1"/>
      <c r="ELJ7" s="1"/>
      <c r="ELK7" s="1"/>
      <c r="ELL7" s="1"/>
      <c r="ELM7" s="1"/>
      <c r="ELN7" s="1"/>
      <c r="ELO7" s="1"/>
      <c r="ELP7" s="1"/>
      <c r="ELQ7" s="1"/>
      <c r="ELR7" s="1"/>
      <c r="ELS7" s="1"/>
      <c r="ELT7" s="1"/>
      <c r="ELU7" s="1"/>
      <c r="ELV7" s="1"/>
      <c r="ELW7" s="1"/>
      <c r="ELX7" s="1"/>
      <c r="ELY7" s="1"/>
      <c r="ELZ7" s="1"/>
      <c r="EMA7" s="1"/>
      <c r="EMB7" s="1"/>
      <c r="EMC7" s="1"/>
      <c r="EMD7" s="1"/>
      <c r="EME7" s="1"/>
      <c r="EMF7" s="1"/>
      <c r="EMG7" s="1"/>
      <c r="EMH7" s="1"/>
      <c r="EMI7" s="1"/>
      <c r="EMJ7" s="1"/>
      <c r="EMK7" s="1"/>
      <c r="EML7" s="1"/>
      <c r="EMM7" s="1"/>
      <c r="EMN7" s="1"/>
      <c r="EMO7" s="1"/>
      <c r="EMP7" s="1"/>
      <c r="EMQ7" s="1"/>
      <c r="EMR7" s="1"/>
      <c r="EMS7" s="1"/>
      <c r="EMT7" s="1"/>
      <c r="EMU7" s="1"/>
      <c r="EMV7" s="1"/>
      <c r="EMW7" s="1"/>
      <c r="EMX7" s="1"/>
      <c r="EMY7" s="1"/>
      <c r="EMZ7" s="1"/>
      <c r="ENA7" s="1"/>
      <c r="ENB7" s="1"/>
      <c r="ENC7" s="1"/>
      <c r="END7" s="1"/>
      <c r="ENE7" s="1"/>
      <c r="ENF7" s="1"/>
      <c r="ENG7" s="1"/>
      <c r="ENH7" s="1"/>
      <c r="ENI7" s="1"/>
      <c r="ENJ7" s="1"/>
      <c r="ENK7" s="1"/>
      <c r="ENL7" s="1"/>
      <c r="ENM7" s="1"/>
      <c r="ENN7" s="1"/>
      <c r="ENO7" s="1"/>
      <c r="ENP7" s="1"/>
      <c r="ENQ7" s="1"/>
      <c r="ENR7" s="1"/>
      <c r="ENS7" s="1"/>
      <c r="ENT7" s="1"/>
      <c r="ENU7" s="1"/>
      <c r="ENV7" s="1"/>
      <c r="ENW7" s="1"/>
      <c r="ENX7" s="1"/>
      <c r="ENY7" s="1"/>
      <c r="ENZ7" s="1"/>
      <c r="EOA7" s="1"/>
      <c r="EOB7" s="1"/>
      <c r="EOC7" s="1"/>
      <c r="EOD7" s="1"/>
      <c r="EOE7" s="1"/>
      <c r="EOF7" s="1"/>
      <c r="EOG7" s="1"/>
      <c r="EOH7" s="1"/>
      <c r="EOI7" s="1"/>
      <c r="EOJ7" s="1"/>
      <c r="EOK7" s="1"/>
      <c r="EOL7" s="1"/>
      <c r="EOM7" s="1"/>
      <c r="EON7" s="1"/>
      <c r="EOO7" s="1"/>
      <c r="EOP7" s="1"/>
      <c r="EOQ7" s="1"/>
      <c r="EOR7" s="1"/>
      <c r="EOS7" s="1"/>
      <c r="EOT7" s="1"/>
      <c r="EOU7" s="1"/>
      <c r="EOV7" s="1"/>
      <c r="EOW7" s="1"/>
      <c r="EOX7" s="1"/>
      <c r="EOY7" s="1"/>
      <c r="EOZ7" s="1"/>
      <c r="EPA7" s="1"/>
      <c r="EPB7" s="1"/>
      <c r="EPC7" s="1"/>
      <c r="EPD7" s="1"/>
      <c r="EPE7" s="1"/>
      <c r="EPF7" s="1"/>
      <c r="EPG7" s="1"/>
      <c r="EPH7" s="1"/>
      <c r="EPI7" s="1"/>
      <c r="EPJ7" s="1"/>
      <c r="EPK7" s="1"/>
      <c r="EPL7" s="1"/>
      <c r="EPM7" s="1"/>
      <c r="EPN7" s="1"/>
      <c r="EPO7" s="1"/>
      <c r="EPP7" s="1"/>
      <c r="EPQ7" s="1"/>
      <c r="EPR7" s="1"/>
      <c r="EPS7" s="1"/>
      <c r="EPT7" s="1"/>
      <c r="EPU7" s="1"/>
      <c r="EPV7" s="1"/>
      <c r="EPW7" s="1"/>
      <c r="EPX7" s="1"/>
      <c r="EPY7" s="1"/>
      <c r="EPZ7" s="1"/>
      <c r="EQA7" s="1"/>
      <c r="EQB7" s="1"/>
      <c r="EQC7" s="1"/>
      <c r="EQD7" s="1"/>
      <c r="EQE7" s="1"/>
      <c r="EQF7" s="1"/>
      <c r="EQG7" s="1"/>
      <c r="EQH7" s="1"/>
      <c r="EQI7" s="1"/>
      <c r="EQJ7" s="1"/>
      <c r="EQK7" s="1"/>
      <c r="EQL7" s="1"/>
      <c r="EQM7" s="1"/>
      <c r="EQN7" s="1"/>
      <c r="EQO7" s="1"/>
      <c r="EQP7" s="1"/>
      <c r="EQQ7" s="1"/>
      <c r="EQR7" s="1"/>
      <c r="EQS7" s="1"/>
      <c r="EQT7" s="1"/>
      <c r="EQU7" s="1"/>
      <c r="EQV7" s="1"/>
      <c r="EQW7" s="1"/>
      <c r="EQX7" s="1"/>
      <c r="EQY7" s="1"/>
      <c r="EQZ7" s="1"/>
      <c r="ERA7" s="1"/>
      <c r="ERB7" s="1"/>
      <c r="ERC7" s="1"/>
      <c r="ERD7" s="1"/>
      <c r="ERE7" s="1"/>
      <c r="ERF7" s="1"/>
      <c r="ERG7" s="1"/>
      <c r="ERH7" s="1"/>
      <c r="ERI7" s="1"/>
      <c r="ERJ7" s="1"/>
      <c r="ERK7" s="1"/>
      <c r="ERL7" s="1"/>
      <c r="ERM7" s="1"/>
      <c r="ERN7" s="1"/>
      <c r="ERO7" s="1"/>
      <c r="ERP7" s="1"/>
      <c r="ERQ7" s="1"/>
      <c r="ERR7" s="1"/>
      <c r="ERS7" s="1"/>
      <c r="ERT7" s="1"/>
      <c r="ERU7" s="1"/>
      <c r="ERV7" s="1"/>
      <c r="ERW7" s="1"/>
      <c r="ERX7" s="1"/>
      <c r="ERY7" s="1"/>
      <c r="ERZ7" s="1"/>
      <c r="ESA7" s="1"/>
      <c r="ESB7" s="1"/>
      <c r="ESC7" s="1"/>
      <c r="ESD7" s="1"/>
      <c r="ESE7" s="1"/>
      <c r="ESF7" s="1"/>
      <c r="ESG7" s="1"/>
      <c r="ESH7" s="1"/>
      <c r="ESI7" s="1"/>
      <c r="ESJ7" s="1"/>
      <c r="ESK7" s="1"/>
      <c r="ESL7" s="1"/>
      <c r="ESM7" s="1"/>
      <c r="ESN7" s="1"/>
      <c r="ESO7" s="1"/>
      <c r="ESP7" s="1"/>
      <c r="ESQ7" s="1"/>
      <c r="ESR7" s="1"/>
      <c r="ESS7" s="1"/>
      <c r="EST7" s="1"/>
      <c r="ESU7" s="1"/>
      <c r="ESV7" s="1"/>
      <c r="ESW7" s="1"/>
      <c r="ESX7" s="1"/>
      <c r="ESY7" s="1"/>
      <c r="ESZ7" s="1"/>
      <c r="ETA7" s="1"/>
      <c r="ETB7" s="1"/>
      <c r="ETC7" s="1"/>
      <c r="ETD7" s="1"/>
      <c r="ETE7" s="1"/>
      <c r="ETF7" s="1"/>
      <c r="ETG7" s="1"/>
      <c r="ETH7" s="1"/>
      <c r="ETI7" s="1"/>
      <c r="ETJ7" s="1"/>
      <c r="ETK7" s="1"/>
      <c r="ETL7" s="1"/>
      <c r="ETM7" s="1"/>
      <c r="ETN7" s="1"/>
      <c r="ETO7" s="1"/>
      <c r="ETP7" s="1"/>
      <c r="ETQ7" s="1"/>
      <c r="ETR7" s="1"/>
      <c r="ETS7" s="1"/>
      <c r="ETT7" s="1"/>
      <c r="ETU7" s="1"/>
      <c r="ETV7" s="1"/>
      <c r="ETW7" s="1"/>
      <c r="ETX7" s="1"/>
      <c r="ETY7" s="1"/>
      <c r="ETZ7" s="1"/>
      <c r="EUA7" s="1"/>
      <c r="EUB7" s="1"/>
      <c r="EUC7" s="1"/>
      <c r="EUD7" s="1"/>
      <c r="EUE7" s="1"/>
      <c r="EUF7" s="1"/>
      <c r="EUG7" s="1"/>
      <c r="EUH7" s="1"/>
      <c r="EUI7" s="1"/>
      <c r="EUJ7" s="1"/>
      <c r="EUK7" s="1"/>
      <c r="EUL7" s="1"/>
      <c r="EUM7" s="1"/>
      <c r="EUN7" s="1"/>
      <c r="EUO7" s="1"/>
      <c r="EUP7" s="1"/>
      <c r="EUQ7" s="1"/>
      <c r="EUR7" s="1"/>
      <c r="EUS7" s="1"/>
      <c r="EUT7" s="1"/>
      <c r="EUU7" s="1"/>
      <c r="EUV7" s="1"/>
      <c r="EUW7" s="1"/>
      <c r="EUX7" s="1"/>
      <c r="EUY7" s="1"/>
      <c r="EUZ7" s="1"/>
      <c r="EVA7" s="1"/>
      <c r="EVB7" s="1"/>
      <c r="EVC7" s="1"/>
      <c r="EVD7" s="1"/>
      <c r="EVE7" s="1"/>
      <c r="EVF7" s="1"/>
      <c r="EVG7" s="1"/>
      <c r="EVH7" s="1"/>
      <c r="EVI7" s="1"/>
      <c r="EVJ7" s="1"/>
      <c r="EVK7" s="1"/>
      <c r="EVL7" s="1"/>
      <c r="EVM7" s="1"/>
      <c r="EVN7" s="1"/>
      <c r="EVO7" s="1"/>
      <c r="EVP7" s="1"/>
      <c r="EVQ7" s="1"/>
      <c r="EVR7" s="1"/>
      <c r="EVS7" s="1"/>
      <c r="EVT7" s="1"/>
      <c r="EVU7" s="1"/>
      <c r="EVV7" s="1"/>
      <c r="EVW7" s="1"/>
      <c r="EVX7" s="1"/>
      <c r="EVY7" s="1"/>
      <c r="EVZ7" s="1"/>
      <c r="EWA7" s="1"/>
      <c r="EWB7" s="1"/>
      <c r="EWC7" s="1"/>
      <c r="EWD7" s="1"/>
      <c r="EWE7" s="1"/>
      <c r="EWF7" s="1"/>
      <c r="EWG7" s="1"/>
      <c r="EWH7" s="1"/>
      <c r="EWI7" s="1"/>
      <c r="EWJ7" s="1"/>
      <c r="EWK7" s="1"/>
      <c r="EWL7" s="1"/>
      <c r="EWM7" s="1"/>
      <c r="EWN7" s="1"/>
      <c r="EWO7" s="1"/>
      <c r="EWP7" s="1"/>
      <c r="EWQ7" s="1"/>
      <c r="EWR7" s="1"/>
      <c r="EWS7" s="1"/>
      <c r="EWT7" s="1"/>
      <c r="EWU7" s="1"/>
      <c r="EWV7" s="1"/>
      <c r="EWW7" s="1"/>
      <c r="EWX7" s="1"/>
      <c r="EWY7" s="1"/>
      <c r="EWZ7" s="1"/>
      <c r="EXA7" s="1"/>
      <c r="EXB7" s="1"/>
      <c r="EXC7" s="1"/>
      <c r="EXD7" s="1"/>
      <c r="EXE7" s="1"/>
      <c r="EXF7" s="1"/>
      <c r="EXG7" s="1"/>
      <c r="EXH7" s="1"/>
      <c r="EXI7" s="1"/>
      <c r="EXJ7" s="1"/>
      <c r="EXK7" s="1"/>
      <c r="EXL7" s="1"/>
      <c r="EXM7" s="1"/>
      <c r="EXN7" s="1"/>
      <c r="EXO7" s="1"/>
      <c r="EXP7" s="1"/>
      <c r="EXQ7" s="1"/>
      <c r="EXR7" s="1"/>
      <c r="EXS7" s="1"/>
      <c r="EXT7" s="1"/>
      <c r="EXU7" s="1"/>
      <c r="EXV7" s="1"/>
      <c r="EXW7" s="1"/>
      <c r="EXX7" s="1"/>
      <c r="EXY7" s="1"/>
      <c r="EXZ7" s="1"/>
      <c r="EYA7" s="1"/>
      <c r="EYB7" s="1"/>
      <c r="EYC7" s="1"/>
      <c r="EYD7" s="1"/>
      <c r="EYE7" s="1"/>
      <c r="EYF7" s="1"/>
      <c r="EYG7" s="1"/>
      <c r="EYH7" s="1"/>
      <c r="EYI7" s="1"/>
      <c r="EYJ7" s="1"/>
      <c r="EYK7" s="1"/>
      <c r="EYL7" s="1"/>
      <c r="EYM7" s="1"/>
      <c r="EYN7" s="1"/>
      <c r="EYO7" s="1"/>
      <c r="EYP7" s="1"/>
      <c r="EYQ7" s="1"/>
      <c r="EYR7" s="1"/>
      <c r="EYS7" s="1"/>
      <c r="EYT7" s="1"/>
      <c r="EYU7" s="1"/>
      <c r="EYV7" s="1"/>
      <c r="EYW7" s="1"/>
      <c r="EYX7" s="1"/>
      <c r="EYY7" s="1"/>
      <c r="EYZ7" s="1"/>
      <c r="EZA7" s="1"/>
      <c r="EZB7" s="1"/>
      <c r="EZC7" s="1"/>
      <c r="EZD7" s="1"/>
      <c r="EZE7" s="1"/>
      <c r="EZF7" s="1"/>
      <c r="EZG7" s="1"/>
      <c r="EZH7" s="1"/>
      <c r="EZI7" s="1"/>
      <c r="EZJ7" s="1"/>
      <c r="EZK7" s="1"/>
      <c r="EZL7" s="1"/>
      <c r="EZM7" s="1"/>
      <c r="EZN7" s="1"/>
      <c r="EZO7" s="1"/>
      <c r="EZP7" s="1"/>
      <c r="EZQ7" s="1"/>
      <c r="EZR7" s="1"/>
      <c r="EZS7" s="1"/>
      <c r="EZT7" s="1"/>
      <c r="EZU7" s="1"/>
      <c r="EZV7" s="1"/>
      <c r="EZW7" s="1"/>
      <c r="EZX7" s="1"/>
      <c r="EZY7" s="1"/>
      <c r="EZZ7" s="1"/>
      <c r="FAA7" s="1"/>
      <c r="FAB7" s="1"/>
      <c r="FAC7" s="1"/>
      <c r="FAD7" s="1"/>
      <c r="FAE7" s="1"/>
      <c r="FAF7" s="1"/>
      <c r="FAG7" s="1"/>
      <c r="FAH7" s="1"/>
      <c r="FAI7" s="1"/>
      <c r="FAJ7" s="1"/>
      <c r="FAK7" s="1"/>
      <c r="FAL7" s="1"/>
      <c r="FAM7" s="1"/>
      <c r="FAN7" s="1"/>
      <c r="FAO7" s="1"/>
      <c r="FAP7" s="1"/>
      <c r="FAQ7" s="1"/>
      <c r="FAR7" s="1"/>
      <c r="FAS7" s="1"/>
      <c r="FAT7" s="1"/>
      <c r="FAU7" s="1"/>
      <c r="FAV7" s="1"/>
      <c r="FAW7" s="1"/>
      <c r="FAX7" s="1"/>
      <c r="FAY7" s="1"/>
      <c r="FAZ7" s="1"/>
      <c r="FBA7" s="1"/>
      <c r="FBB7" s="1"/>
      <c r="FBC7" s="1"/>
      <c r="FBD7" s="1"/>
      <c r="FBE7" s="1"/>
      <c r="FBF7" s="1"/>
      <c r="FBG7" s="1"/>
      <c r="FBH7" s="1"/>
      <c r="FBI7" s="1"/>
      <c r="FBJ7" s="1"/>
      <c r="FBK7" s="1"/>
      <c r="FBL7" s="1"/>
      <c r="FBM7" s="1"/>
      <c r="FBN7" s="1"/>
      <c r="FBO7" s="1"/>
      <c r="FBP7" s="1"/>
      <c r="FBQ7" s="1"/>
      <c r="FBR7" s="1"/>
      <c r="FBS7" s="1"/>
      <c r="FBT7" s="1"/>
      <c r="FBU7" s="1"/>
      <c r="FBV7" s="1"/>
      <c r="FBW7" s="1"/>
      <c r="FBX7" s="1"/>
      <c r="FBY7" s="1"/>
      <c r="FBZ7" s="1"/>
      <c r="FCA7" s="1"/>
      <c r="FCB7" s="1"/>
      <c r="FCC7" s="1"/>
      <c r="FCD7" s="1"/>
      <c r="FCE7" s="1"/>
      <c r="FCF7" s="1"/>
      <c r="FCG7" s="1"/>
      <c r="FCH7" s="1"/>
      <c r="FCI7" s="1"/>
      <c r="FCJ7" s="1"/>
      <c r="FCK7" s="1"/>
      <c r="FCL7" s="1"/>
      <c r="FCM7" s="1"/>
      <c r="FCN7" s="1"/>
      <c r="FCO7" s="1"/>
      <c r="FCP7" s="1"/>
      <c r="FCQ7" s="1"/>
      <c r="FCR7" s="1"/>
      <c r="FCS7" s="1"/>
      <c r="FCT7" s="1"/>
      <c r="FCU7" s="1"/>
      <c r="FCV7" s="1"/>
      <c r="FCW7" s="1"/>
      <c r="FCX7" s="1"/>
      <c r="FCY7" s="1"/>
      <c r="FCZ7" s="1"/>
      <c r="FDA7" s="1"/>
      <c r="FDB7" s="1"/>
      <c r="FDC7" s="1"/>
      <c r="FDD7" s="1"/>
      <c r="FDE7" s="1"/>
      <c r="FDF7" s="1"/>
      <c r="FDG7" s="1"/>
      <c r="FDH7" s="1"/>
      <c r="FDI7" s="1"/>
      <c r="FDJ7" s="1"/>
      <c r="FDK7" s="1"/>
      <c r="FDL7" s="1"/>
      <c r="FDM7" s="1"/>
      <c r="FDN7" s="1"/>
      <c r="FDO7" s="1"/>
      <c r="FDP7" s="1"/>
      <c r="FDQ7" s="1"/>
      <c r="FDR7" s="1"/>
      <c r="FDS7" s="1"/>
      <c r="FDT7" s="1"/>
      <c r="FDU7" s="1"/>
      <c r="FDV7" s="1"/>
      <c r="FDW7" s="1"/>
      <c r="FDX7" s="1"/>
      <c r="FDY7" s="1"/>
      <c r="FDZ7" s="1"/>
      <c r="FEA7" s="1"/>
      <c r="FEB7" s="1"/>
      <c r="FEC7" s="1"/>
      <c r="FED7" s="1"/>
      <c r="FEE7" s="1"/>
      <c r="FEF7" s="1"/>
      <c r="FEG7" s="1"/>
      <c r="FEH7" s="1"/>
      <c r="FEI7" s="1"/>
      <c r="FEJ7" s="1"/>
      <c r="FEK7" s="1"/>
      <c r="FEL7" s="1"/>
      <c r="FEM7" s="1"/>
      <c r="FEN7" s="1"/>
      <c r="FEO7" s="1"/>
      <c r="FEP7" s="1"/>
      <c r="FEQ7" s="1"/>
      <c r="FER7" s="1"/>
      <c r="FES7" s="1"/>
      <c r="FET7" s="1"/>
      <c r="FEU7" s="1"/>
      <c r="FEV7" s="1"/>
      <c r="FEW7" s="1"/>
      <c r="FEX7" s="1"/>
      <c r="FEY7" s="1"/>
      <c r="FEZ7" s="1"/>
      <c r="FFA7" s="1"/>
      <c r="FFB7" s="1"/>
      <c r="FFC7" s="1"/>
      <c r="FFD7" s="1"/>
      <c r="FFE7" s="1"/>
      <c r="FFF7" s="1"/>
      <c r="FFG7" s="1"/>
      <c r="FFH7" s="1"/>
      <c r="FFI7" s="1"/>
      <c r="FFJ7" s="1"/>
      <c r="FFK7" s="1"/>
      <c r="FFL7" s="1"/>
      <c r="FFM7" s="1"/>
      <c r="FFN7" s="1"/>
      <c r="FFO7" s="1"/>
      <c r="FFP7" s="1"/>
      <c r="FFQ7" s="1"/>
      <c r="FFR7" s="1"/>
      <c r="FFS7" s="1"/>
      <c r="FFT7" s="1"/>
      <c r="FFU7" s="1"/>
      <c r="FFV7" s="1"/>
      <c r="FFW7" s="1"/>
      <c r="FFX7" s="1"/>
      <c r="FFY7" s="1"/>
      <c r="FFZ7" s="1"/>
      <c r="FGA7" s="1"/>
      <c r="FGB7" s="1"/>
      <c r="FGC7" s="1"/>
      <c r="FGD7" s="1"/>
      <c r="FGE7" s="1"/>
      <c r="FGF7" s="1"/>
      <c r="FGG7" s="1"/>
      <c r="FGH7" s="1"/>
      <c r="FGI7" s="1"/>
      <c r="FGJ7" s="1"/>
      <c r="FGK7" s="1"/>
      <c r="FGL7" s="1"/>
      <c r="FGM7" s="1"/>
      <c r="FGN7" s="1"/>
      <c r="FGO7" s="1"/>
      <c r="FGP7" s="1"/>
      <c r="FGQ7" s="1"/>
      <c r="FGR7" s="1"/>
      <c r="FGS7" s="1"/>
      <c r="FGT7" s="1"/>
      <c r="FGU7" s="1"/>
      <c r="FGV7" s="1"/>
      <c r="FGW7" s="1"/>
      <c r="FGX7" s="1"/>
      <c r="FGY7" s="1"/>
      <c r="FGZ7" s="1"/>
      <c r="FHA7" s="1"/>
      <c r="FHB7" s="1"/>
      <c r="FHC7" s="1"/>
      <c r="FHD7" s="1"/>
      <c r="FHE7" s="1"/>
      <c r="FHF7" s="1"/>
      <c r="FHG7" s="1"/>
      <c r="FHH7" s="1"/>
      <c r="FHI7" s="1"/>
      <c r="FHJ7" s="1"/>
      <c r="FHK7" s="1"/>
      <c r="FHL7" s="1"/>
      <c r="FHM7" s="1"/>
      <c r="FHN7" s="1"/>
      <c r="FHO7" s="1"/>
      <c r="FHP7" s="1"/>
      <c r="FHQ7" s="1"/>
      <c r="FHR7" s="1"/>
      <c r="FHS7" s="1"/>
      <c r="FHT7" s="1"/>
      <c r="FHU7" s="1"/>
      <c r="FHV7" s="1"/>
      <c r="FHW7" s="1"/>
      <c r="FHX7" s="1"/>
      <c r="FHY7" s="1"/>
      <c r="FHZ7" s="1"/>
      <c r="FIA7" s="1"/>
      <c r="FIB7" s="1"/>
      <c r="FIC7" s="1"/>
      <c r="FID7" s="1"/>
      <c r="FIE7" s="1"/>
      <c r="FIF7" s="1"/>
      <c r="FIG7" s="1"/>
      <c r="FIH7" s="1"/>
      <c r="FII7" s="1"/>
      <c r="FIJ7" s="1"/>
      <c r="FIK7" s="1"/>
      <c r="FIL7" s="1"/>
      <c r="FIM7" s="1"/>
      <c r="FIN7" s="1"/>
      <c r="FIO7" s="1"/>
      <c r="FIP7" s="1"/>
      <c r="FIQ7" s="1"/>
      <c r="FIR7" s="1"/>
      <c r="FIS7" s="1"/>
      <c r="FIT7" s="1"/>
      <c r="FIU7" s="1"/>
      <c r="FIV7" s="1"/>
      <c r="FIW7" s="1"/>
      <c r="FIX7" s="1"/>
      <c r="FIY7" s="1"/>
      <c r="FIZ7" s="1"/>
      <c r="FJA7" s="1"/>
      <c r="FJB7" s="1"/>
      <c r="FJC7" s="1"/>
      <c r="FJD7" s="1"/>
      <c r="FJE7" s="1"/>
      <c r="FJF7" s="1"/>
      <c r="FJG7" s="1"/>
      <c r="FJH7" s="1"/>
      <c r="FJI7" s="1"/>
      <c r="FJJ7" s="1"/>
      <c r="FJK7" s="1"/>
      <c r="FJL7" s="1"/>
      <c r="FJM7" s="1"/>
      <c r="FJN7" s="1"/>
      <c r="FJO7" s="1"/>
      <c r="FJP7" s="1"/>
      <c r="FJQ7" s="1"/>
      <c r="FJR7" s="1"/>
      <c r="FJS7" s="1"/>
      <c r="FJT7" s="1"/>
      <c r="FJU7" s="1"/>
      <c r="FJV7" s="1"/>
      <c r="FJW7" s="1"/>
      <c r="FJX7" s="1"/>
      <c r="FJY7" s="1"/>
      <c r="FJZ7" s="1"/>
      <c r="FKA7" s="1"/>
      <c r="FKB7" s="1"/>
      <c r="FKC7" s="1"/>
      <c r="FKD7" s="1"/>
      <c r="FKE7" s="1"/>
      <c r="FKF7" s="1"/>
      <c r="FKG7" s="1"/>
      <c r="FKH7" s="1"/>
      <c r="FKI7" s="1"/>
      <c r="FKJ7" s="1"/>
      <c r="FKK7" s="1"/>
      <c r="FKL7" s="1"/>
      <c r="FKM7" s="1"/>
      <c r="FKN7" s="1"/>
      <c r="FKO7" s="1"/>
      <c r="FKP7" s="1"/>
      <c r="FKQ7" s="1"/>
      <c r="FKR7" s="1"/>
      <c r="FKS7" s="1"/>
      <c r="FKT7" s="1"/>
      <c r="FKU7" s="1"/>
      <c r="FKV7" s="1"/>
      <c r="FKW7" s="1"/>
      <c r="FKX7" s="1"/>
      <c r="FKY7" s="1"/>
      <c r="FKZ7" s="1"/>
      <c r="FLA7" s="1"/>
      <c r="FLB7" s="1"/>
      <c r="FLC7" s="1"/>
      <c r="FLD7" s="1"/>
      <c r="FLE7" s="1"/>
      <c r="FLF7" s="1"/>
      <c r="FLG7" s="1"/>
      <c r="FLH7" s="1"/>
      <c r="FLI7" s="1"/>
      <c r="FLJ7" s="1"/>
      <c r="FLK7" s="1"/>
      <c r="FLL7" s="1"/>
      <c r="FLM7" s="1"/>
      <c r="FLN7" s="1"/>
      <c r="FLO7" s="1"/>
      <c r="FLP7" s="1"/>
      <c r="FLQ7" s="1"/>
      <c r="FLR7" s="1"/>
      <c r="FLS7" s="1"/>
      <c r="FLT7" s="1"/>
      <c r="FLU7" s="1"/>
      <c r="FLV7" s="1"/>
      <c r="FLW7" s="1"/>
      <c r="FLX7" s="1"/>
      <c r="FLY7" s="1"/>
      <c r="FLZ7" s="1"/>
      <c r="FMA7" s="1"/>
      <c r="FMB7" s="1"/>
      <c r="FMC7" s="1"/>
      <c r="FMD7" s="1"/>
      <c r="FME7" s="1"/>
      <c r="FMF7" s="1"/>
      <c r="FMG7" s="1"/>
      <c r="FMH7" s="1"/>
      <c r="FMI7" s="1"/>
      <c r="FMJ7" s="1"/>
      <c r="FMK7" s="1"/>
      <c r="FML7" s="1"/>
      <c r="FMM7" s="1"/>
      <c r="FMN7" s="1"/>
      <c r="FMO7" s="1"/>
      <c r="FMP7" s="1"/>
      <c r="FMQ7" s="1"/>
      <c r="FMR7" s="1"/>
      <c r="FMS7" s="1"/>
      <c r="FMT7" s="1"/>
      <c r="FMU7" s="1"/>
      <c r="FMV7" s="1"/>
      <c r="FMW7" s="1"/>
      <c r="FMX7" s="1"/>
      <c r="FMY7" s="1"/>
      <c r="FMZ7" s="1"/>
      <c r="FNA7" s="1"/>
      <c r="FNB7" s="1"/>
      <c r="FNC7" s="1"/>
      <c r="FND7" s="1"/>
      <c r="FNE7" s="1"/>
      <c r="FNF7" s="1"/>
      <c r="FNG7" s="1"/>
      <c r="FNH7" s="1"/>
      <c r="FNI7" s="1"/>
      <c r="FNJ7" s="1"/>
      <c r="FNK7" s="1"/>
      <c r="FNL7" s="1"/>
      <c r="FNM7" s="1"/>
      <c r="FNN7" s="1"/>
      <c r="FNO7" s="1"/>
      <c r="FNP7" s="1"/>
      <c r="FNQ7" s="1"/>
      <c r="FNR7" s="1"/>
      <c r="FNS7" s="1"/>
      <c r="FNT7" s="1"/>
      <c r="FNU7" s="1"/>
      <c r="FNV7" s="1"/>
      <c r="FNW7" s="1"/>
      <c r="FNX7" s="1"/>
      <c r="FNY7" s="1"/>
      <c r="FNZ7" s="1"/>
      <c r="FOA7" s="1"/>
      <c r="FOB7" s="1"/>
      <c r="FOC7" s="1"/>
      <c r="FOD7" s="1"/>
      <c r="FOE7" s="1"/>
      <c r="FOF7" s="1"/>
      <c r="FOG7" s="1"/>
      <c r="FOH7" s="1"/>
      <c r="FOI7" s="1"/>
      <c r="FOJ7" s="1"/>
      <c r="FOK7" s="1"/>
      <c r="FOL7" s="1"/>
      <c r="FOM7" s="1"/>
      <c r="FON7" s="1"/>
      <c r="FOO7" s="1"/>
      <c r="FOP7" s="1"/>
      <c r="FOQ7" s="1"/>
      <c r="FOR7" s="1"/>
      <c r="FOS7" s="1"/>
      <c r="FOT7" s="1"/>
      <c r="FOU7" s="1"/>
      <c r="FOV7" s="1"/>
      <c r="FOW7" s="1"/>
      <c r="FOX7" s="1"/>
      <c r="FOY7" s="1"/>
      <c r="FOZ7" s="1"/>
      <c r="FPA7" s="1"/>
      <c r="FPB7" s="1"/>
      <c r="FPC7" s="1"/>
      <c r="FPD7" s="1"/>
      <c r="FPE7" s="1"/>
      <c r="FPF7" s="1"/>
      <c r="FPG7" s="1"/>
      <c r="FPH7" s="1"/>
      <c r="FPI7" s="1"/>
      <c r="FPJ7" s="1"/>
      <c r="FPK7" s="1"/>
      <c r="FPL7" s="1"/>
      <c r="FPM7" s="1"/>
      <c r="FPN7" s="1"/>
      <c r="FPO7" s="1"/>
      <c r="FPP7" s="1"/>
      <c r="FPQ7" s="1"/>
      <c r="FPR7" s="1"/>
      <c r="FPS7" s="1"/>
      <c r="FPT7" s="1"/>
      <c r="FPU7" s="1"/>
      <c r="FPV7" s="1"/>
      <c r="FPW7" s="1"/>
      <c r="FPX7" s="1"/>
      <c r="FPY7" s="1"/>
      <c r="FPZ7" s="1"/>
      <c r="FQA7" s="1"/>
      <c r="FQB7" s="1"/>
      <c r="FQC7" s="1"/>
      <c r="FQD7" s="1"/>
      <c r="FQE7" s="1"/>
      <c r="FQF7" s="1"/>
      <c r="FQG7" s="1"/>
      <c r="FQH7" s="1"/>
      <c r="FQI7" s="1"/>
      <c r="FQJ7" s="1"/>
      <c r="FQK7" s="1"/>
      <c r="FQL7" s="1"/>
      <c r="FQM7" s="1"/>
      <c r="FQN7" s="1"/>
      <c r="FQO7" s="1"/>
      <c r="FQP7" s="1"/>
      <c r="FQQ7" s="1"/>
      <c r="FQR7" s="1"/>
      <c r="FQS7" s="1"/>
      <c r="FQT7" s="1"/>
      <c r="FQU7" s="1"/>
      <c r="FQV7" s="1"/>
      <c r="FQW7" s="1"/>
      <c r="FQX7" s="1"/>
      <c r="FQY7" s="1"/>
      <c r="FQZ7" s="1"/>
      <c r="FRA7" s="1"/>
      <c r="FRB7" s="1"/>
      <c r="FRC7" s="1"/>
      <c r="FRD7" s="1"/>
      <c r="FRE7" s="1"/>
      <c r="FRF7" s="1"/>
      <c r="FRG7" s="1"/>
      <c r="FRH7" s="1"/>
      <c r="FRI7" s="1"/>
      <c r="FRJ7" s="1"/>
      <c r="FRK7" s="1"/>
      <c r="FRL7" s="1"/>
      <c r="FRM7" s="1"/>
      <c r="FRN7" s="1"/>
      <c r="FRO7" s="1"/>
      <c r="FRP7" s="1"/>
      <c r="FRQ7" s="1"/>
      <c r="FRR7" s="1"/>
      <c r="FRS7" s="1"/>
      <c r="FRT7" s="1"/>
      <c r="FRU7" s="1"/>
      <c r="FRV7" s="1"/>
      <c r="FRW7" s="1"/>
      <c r="FRX7" s="1"/>
      <c r="FRY7" s="1"/>
      <c r="FRZ7" s="1"/>
      <c r="FSA7" s="1"/>
      <c r="FSB7" s="1"/>
      <c r="FSC7" s="1"/>
      <c r="FSD7" s="1"/>
      <c r="FSE7" s="1"/>
      <c r="FSF7" s="1"/>
      <c r="FSG7" s="1"/>
      <c r="FSH7" s="1"/>
      <c r="FSI7" s="1"/>
      <c r="FSJ7" s="1"/>
      <c r="FSK7" s="1"/>
      <c r="FSL7" s="1"/>
      <c r="FSM7" s="1"/>
      <c r="FSN7" s="1"/>
      <c r="FSO7" s="1"/>
      <c r="FSP7" s="1"/>
      <c r="FSQ7" s="1"/>
      <c r="FSR7" s="1"/>
      <c r="FSS7" s="1"/>
      <c r="FST7" s="1"/>
      <c r="FSU7" s="1"/>
      <c r="FSV7" s="1"/>
      <c r="FSW7" s="1"/>
      <c r="FSX7" s="1"/>
      <c r="FSY7" s="1"/>
      <c r="FSZ7" s="1"/>
      <c r="FTA7" s="1"/>
      <c r="FTB7" s="1"/>
      <c r="FTC7" s="1"/>
      <c r="FTD7" s="1"/>
      <c r="FTE7" s="1"/>
      <c r="FTF7" s="1"/>
      <c r="FTG7" s="1"/>
      <c r="FTH7" s="1"/>
      <c r="FTI7" s="1"/>
      <c r="FTJ7" s="1"/>
      <c r="FTK7" s="1"/>
      <c r="FTL7" s="1"/>
      <c r="FTM7" s="1"/>
      <c r="FTN7" s="1"/>
      <c r="FTO7" s="1"/>
      <c r="FTP7" s="1"/>
      <c r="FTQ7" s="1"/>
      <c r="FTR7" s="1"/>
      <c r="FTS7" s="1"/>
      <c r="FTT7" s="1"/>
      <c r="FTU7" s="1"/>
      <c r="FTV7" s="1"/>
      <c r="FTW7" s="1"/>
      <c r="FTX7" s="1"/>
      <c r="FTY7" s="1"/>
      <c r="FTZ7" s="1"/>
      <c r="FUA7" s="1"/>
      <c r="FUB7" s="1"/>
      <c r="FUC7" s="1"/>
      <c r="FUD7" s="1"/>
      <c r="FUE7" s="1"/>
      <c r="FUF7" s="1"/>
      <c r="FUG7" s="1"/>
      <c r="FUH7" s="1"/>
      <c r="FUI7" s="1"/>
      <c r="FUJ7" s="1"/>
      <c r="FUK7" s="1"/>
      <c r="FUL7" s="1"/>
      <c r="FUM7" s="1"/>
      <c r="FUN7" s="1"/>
      <c r="FUO7" s="1"/>
      <c r="FUP7" s="1"/>
      <c r="FUQ7" s="1"/>
      <c r="FUR7" s="1"/>
      <c r="FUS7" s="1"/>
      <c r="FUT7" s="1"/>
      <c r="FUU7" s="1"/>
      <c r="FUV7" s="1"/>
      <c r="FUW7" s="1"/>
      <c r="FUX7" s="1"/>
      <c r="FUY7" s="1"/>
      <c r="FUZ7" s="1"/>
      <c r="FVA7" s="1"/>
      <c r="FVB7" s="1"/>
      <c r="FVC7" s="1"/>
      <c r="FVD7" s="1"/>
      <c r="FVE7" s="1"/>
      <c r="FVF7" s="1"/>
      <c r="FVG7" s="1"/>
      <c r="FVH7" s="1"/>
      <c r="FVI7" s="1"/>
      <c r="FVJ7" s="1"/>
      <c r="FVK7" s="1"/>
      <c r="FVL7" s="1"/>
      <c r="FVM7" s="1"/>
      <c r="FVN7" s="1"/>
      <c r="FVO7" s="1"/>
      <c r="FVP7" s="1"/>
      <c r="FVQ7" s="1"/>
      <c r="FVR7" s="1"/>
      <c r="FVS7" s="1"/>
      <c r="FVT7" s="1"/>
      <c r="FVU7" s="1"/>
      <c r="FVV7" s="1"/>
      <c r="FVW7" s="1"/>
      <c r="FVX7" s="1"/>
      <c r="FVY7" s="1"/>
      <c r="FVZ7" s="1"/>
      <c r="FWA7" s="1"/>
      <c r="FWB7" s="1"/>
      <c r="FWC7" s="1"/>
      <c r="FWD7" s="1"/>
      <c r="FWE7" s="1"/>
      <c r="FWF7" s="1"/>
      <c r="FWG7" s="1"/>
      <c r="FWH7" s="1"/>
      <c r="FWI7" s="1"/>
      <c r="FWJ7" s="1"/>
      <c r="FWK7" s="1"/>
      <c r="FWL7" s="1"/>
      <c r="FWM7" s="1"/>
      <c r="FWN7" s="1"/>
      <c r="FWO7" s="1"/>
      <c r="FWP7" s="1"/>
      <c r="FWQ7" s="1"/>
      <c r="FWR7" s="1"/>
      <c r="FWS7" s="1"/>
      <c r="FWT7" s="1"/>
      <c r="FWU7" s="1"/>
      <c r="FWV7" s="1"/>
      <c r="FWW7" s="1"/>
      <c r="FWX7" s="1"/>
      <c r="FWY7" s="1"/>
      <c r="FWZ7" s="1"/>
      <c r="FXA7" s="1"/>
      <c r="FXB7" s="1"/>
      <c r="FXC7" s="1"/>
      <c r="FXD7" s="1"/>
      <c r="FXE7" s="1"/>
      <c r="FXF7" s="1"/>
      <c r="FXG7" s="1"/>
      <c r="FXH7" s="1"/>
      <c r="FXI7" s="1"/>
      <c r="FXJ7" s="1"/>
      <c r="FXK7" s="1"/>
      <c r="FXL7" s="1"/>
      <c r="FXM7" s="1"/>
      <c r="FXN7" s="1"/>
      <c r="FXO7" s="1"/>
      <c r="FXP7" s="1"/>
      <c r="FXQ7" s="1"/>
      <c r="FXR7" s="1"/>
      <c r="FXS7" s="1"/>
      <c r="FXT7" s="1"/>
      <c r="FXU7" s="1"/>
      <c r="FXV7" s="1"/>
      <c r="FXW7" s="1"/>
      <c r="FXX7" s="1"/>
      <c r="FXY7" s="1"/>
      <c r="FXZ7" s="1"/>
      <c r="FYA7" s="1"/>
      <c r="FYB7" s="1"/>
      <c r="FYC7" s="1"/>
      <c r="FYD7" s="1"/>
      <c r="FYE7" s="1"/>
      <c r="FYF7" s="1"/>
      <c r="FYG7" s="1"/>
      <c r="FYH7" s="1"/>
      <c r="FYI7" s="1"/>
      <c r="FYJ7" s="1"/>
      <c r="FYK7" s="1"/>
      <c r="FYL7" s="1"/>
      <c r="FYM7" s="1"/>
      <c r="FYN7" s="1"/>
      <c r="FYO7" s="1"/>
      <c r="FYP7" s="1"/>
      <c r="FYQ7" s="1"/>
      <c r="FYR7" s="1"/>
      <c r="FYS7" s="1"/>
      <c r="FYT7" s="1"/>
      <c r="FYU7" s="1"/>
      <c r="FYV7" s="1"/>
      <c r="FYW7" s="1"/>
      <c r="FYX7" s="1"/>
      <c r="FYY7" s="1"/>
      <c r="FYZ7" s="1"/>
      <c r="FZA7" s="1"/>
      <c r="FZB7" s="1"/>
      <c r="FZC7" s="1"/>
      <c r="FZD7" s="1"/>
      <c r="FZE7" s="1"/>
      <c r="FZF7" s="1"/>
      <c r="FZG7" s="1"/>
      <c r="FZH7" s="1"/>
      <c r="FZI7" s="1"/>
      <c r="FZJ7" s="1"/>
      <c r="FZK7" s="1"/>
      <c r="FZL7" s="1"/>
      <c r="FZM7" s="1"/>
      <c r="FZN7" s="1"/>
      <c r="FZO7" s="1"/>
      <c r="FZP7" s="1"/>
      <c r="FZQ7" s="1"/>
      <c r="FZR7" s="1"/>
      <c r="FZS7" s="1"/>
      <c r="FZT7" s="1"/>
      <c r="FZU7" s="1"/>
      <c r="FZV7" s="1"/>
      <c r="FZW7" s="1"/>
      <c r="FZX7" s="1"/>
      <c r="FZY7" s="1"/>
      <c r="FZZ7" s="1"/>
      <c r="GAA7" s="1"/>
      <c r="GAB7" s="1"/>
      <c r="GAC7" s="1"/>
      <c r="GAD7" s="1"/>
      <c r="GAE7" s="1"/>
      <c r="GAF7" s="1"/>
      <c r="GAG7" s="1"/>
      <c r="GAH7" s="1"/>
      <c r="GAI7" s="1"/>
      <c r="GAJ7" s="1"/>
      <c r="GAK7" s="1"/>
      <c r="GAL7" s="1"/>
      <c r="GAM7" s="1"/>
      <c r="GAN7" s="1"/>
      <c r="GAO7" s="1"/>
      <c r="GAP7" s="1"/>
      <c r="GAQ7" s="1"/>
      <c r="GAR7" s="1"/>
      <c r="GAS7" s="1"/>
      <c r="GAT7" s="1"/>
      <c r="GAU7" s="1"/>
      <c r="GAV7" s="1"/>
      <c r="GAW7" s="1"/>
      <c r="GAX7" s="1"/>
      <c r="GAY7" s="1"/>
      <c r="GAZ7" s="1"/>
      <c r="GBA7" s="1"/>
      <c r="GBB7" s="1"/>
      <c r="GBC7" s="1"/>
      <c r="GBD7" s="1"/>
      <c r="GBE7" s="1"/>
      <c r="GBF7" s="1"/>
      <c r="GBG7" s="1"/>
      <c r="GBH7" s="1"/>
      <c r="GBI7" s="1"/>
      <c r="GBJ7" s="1"/>
      <c r="GBK7" s="1"/>
      <c r="GBL7" s="1"/>
      <c r="GBM7" s="1"/>
      <c r="GBN7" s="1"/>
      <c r="GBO7" s="1"/>
      <c r="GBP7" s="1"/>
      <c r="GBQ7" s="1"/>
      <c r="GBR7" s="1"/>
      <c r="GBS7" s="1"/>
      <c r="GBT7" s="1"/>
      <c r="GBU7" s="1"/>
      <c r="GBV7" s="1"/>
      <c r="GBW7" s="1"/>
      <c r="GBX7" s="1"/>
      <c r="GBY7" s="1"/>
      <c r="GBZ7" s="1"/>
      <c r="GCA7" s="1"/>
      <c r="GCB7" s="1"/>
      <c r="GCC7" s="1"/>
      <c r="GCD7" s="1"/>
      <c r="GCE7" s="1"/>
      <c r="GCF7" s="1"/>
      <c r="GCG7" s="1"/>
      <c r="GCH7" s="1"/>
      <c r="GCI7" s="1"/>
      <c r="GCJ7" s="1"/>
      <c r="GCK7" s="1"/>
      <c r="GCL7" s="1"/>
      <c r="GCM7" s="1"/>
      <c r="GCN7" s="1"/>
      <c r="GCO7" s="1"/>
      <c r="GCP7" s="1"/>
      <c r="GCQ7" s="1"/>
      <c r="GCR7" s="1"/>
      <c r="GCS7" s="1"/>
      <c r="GCT7" s="1"/>
      <c r="GCU7" s="1"/>
      <c r="GCV7" s="1"/>
      <c r="GCW7" s="1"/>
      <c r="GCX7" s="1"/>
      <c r="GCY7" s="1"/>
      <c r="GCZ7" s="1"/>
      <c r="GDA7" s="1"/>
      <c r="GDB7" s="1"/>
      <c r="GDC7" s="1"/>
      <c r="GDD7" s="1"/>
      <c r="GDE7" s="1"/>
      <c r="GDF7" s="1"/>
      <c r="GDG7" s="1"/>
      <c r="GDH7" s="1"/>
      <c r="GDI7" s="1"/>
      <c r="GDJ7" s="1"/>
      <c r="GDK7" s="1"/>
      <c r="GDL7" s="1"/>
      <c r="GDM7" s="1"/>
      <c r="GDN7" s="1"/>
      <c r="GDO7" s="1"/>
      <c r="GDP7" s="1"/>
      <c r="GDQ7" s="1"/>
      <c r="GDR7" s="1"/>
      <c r="GDS7" s="1"/>
      <c r="GDT7" s="1"/>
      <c r="GDU7" s="1"/>
      <c r="GDV7" s="1"/>
      <c r="GDW7" s="1"/>
      <c r="GDX7" s="1"/>
      <c r="GDY7" s="1"/>
      <c r="GDZ7" s="1"/>
      <c r="GEA7" s="1"/>
      <c r="GEB7" s="1"/>
      <c r="GEC7" s="1"/>
      <c r="GED7" s="1"/>
      <c r="GEE7" s="1"/>
      <c r="GEF7" s="1"/>
      <c r="GEG7" s="1"/>
      <c r="GEH7" s="1"/>
      <c r="GEI7" s="1"/>
      <c r="GEJ7" s="1"/>
      <c r="GEK7" s="1"/>
      <c r="GEL7" s="1"/>
      <c r="GEM7" s="1"/>
      <c r="GEN7" s="1"/>
      <c r="GEO7" s="1"/>
      <c r="GEP7" s="1"/>
      <c r="GEQ7" s="1"/>
      <c r="GER7" s="1"/>
      <c r="GES7" s="1"/>
      <c r="GET7" s="1"/>
      <c r="GEU7" s="1"/>
      <c r="GEV7" s="1"/>
      <c r="GEW7" s="1"/>
      <c r="GEX7" s="1"/>
      <c r="GEY7" s="1"/>
      <c r="GEZ7" s="1"/>
      <c r="GFA7" s="1"/>
      <c r="GFB7" s="1"/>
      <c r="GFC7" s="1"/>
      <c r="GFD7" s="1"/>
      <c r="GFE7" s="1"/>
      <c r="GFF7" s="1"/>
      <c r="GFG7" s="1"/>
      <c r="GFH7" s="1"/>
      <c r="GFI7" s="1"/>
      <c r="GFJ7" s="1"/>
      <c r="GFK7" s="1"/>
      <c r="GFL7" s="1"/>
      <c r="GFM7" s="1"/>
      <c r="GFN7" s="1"/>
      <c r="GFO7" s="1"/>
      <c r="GFP7" s="1"/>
      <c r="GFQ7" s="1"/>
      <c r="GFR7" s="1"/>
      <c r="GFS7" s="1"/>
      <c r="GFT7" s="1"/>
      <c r="GFU7" s="1"/>
      <c r="GFV7" s="1"/>
      <c r="GFW7" s="1"/>
      <c r="GFX7" s="1"/>
      <c r="GFY7" s="1"/>
      <c r="GFZ7" s="1"/>
      <c r="GGA7" s="1"/>
      <c r="GGB7" s="1"/>
      <c r="GGC7" s="1"/>
      <c r="GGD7" s="1"/>
      <c r="GGE7" s="1"/>
      <c r="GGF7" s="1"/>
      <c r="GGG7" s="1"/>
      <c r="GGH7" s="1"/>
      <c r="GGI7" s="1"/>
      <c r="GGJ7" s="1"/>
      <c r="GGK7" s="1"/>
      <c r="GGL7" s="1"/>
      <c r="GGM7" s="1"/>
      <c r="GGN7" s="1"/>
      <c r="GGO7" s="1"/>
      <c r="GGP7" s="1"/>
      <c r="GGQ7" s="1"/>
      <c r="GGR7" s="1"/>
      <c r="GGS7" s="1"/>
      <c r="GGT7" s="1"/>
      <c r="GGU7" s="1"/>
      <c r="GGV7" s="1"/>
      <c r="GGW7" s="1"/>
      <c r="GGX7" s="1"/>
      <c r="GGY7" s="1"/>
      <c r="GGZ7" s="1"/>
      <c r="GHA7" s="1"/>
      <c r="GHB7" s="1"/>
      <c r="GHC7" s="1"/>
      <c r="GHD7" s="1"/>
      <c r="GHE7" s="1"/>
      <c r="GHF7" s="1"/>
      <c r="GHG7" s="1"/>
      <c r="GHH7" s="1"/>
      <c r="GHI7" s="1"/>
      <c r="GHJ7" s="1"/>
      <c r="GHK7" s="1"/>
      <c r="GHL7" s="1"/>
      <c r="GHM7" s="1"/>
      <c r="GHN7" s="1"/>
      <c r="GHO7" s="1"/>
      <c r="GHP7" s="1"/>
      <c r="GHQ7" s="1"/>
      <c r="GHR7" s="1"/>
      <c r="GHS7" s="1"/>
      <c r="GHT7" s="1"/>
      <c r="GHU7" s="1"/>
      <c r="GHV7" s="1"/>
      <c r="GHW7" s="1"/>
      <c r="GHX7" s="1"/>
      <c r="GHY7" s="1"/>
      <c r="GHZ7" s="1"/>
      <c r="GIA7" s="1"/>
      <c r="GIB7" s="1"/>
      <c r="GIC7" s="1"/>
      <c r="GID7" s="1"/>
      <c r="GIE7" s="1"/>
      <c r="GIF7" s="1"/>
      <c r="GIG7" s="1"/>
      <c r="GIH7" s="1"/>
      <c r="GII7" s="1"/>
      <c r="GIJ7" s="1"/>
      <c r="GIK7" s="1"/>
      <c r="GIL7" s="1"/>
      <c r="GIM7" s="1"/>
      <c r="GIN7" s="1"/>
      <c r="GIO7" s="1"/>
      <c r="GIP7" s="1"/>
      <c r="GIQ7" s="1"/>
      <c r="GIR7" s="1"/>
      <c r="GIS7" s="1"/>
      <c r="GIT7" s="1"/>
      <c r="GIU7" s="1"/>
      <c r="GIV7" s="1"/>
      <c r="GIW7" s="1"/>
      <c r="GIX7" s="1"/>
      <c r="GIY7" s="1"/>
      <c r="GIZ7" s="1"/>
      <c r="GJA7" s="1"/>
      <c r="GJB7" s="1"/>
      <c r="GJC7" s="1"/>
      <c r="GJD7" s="1"/>
      <c r="GJE7" s="1"/>
      <c r="GJF7" s="1"/>
      <c r="GJG7" s="1"/>
      <c r="GJH7" s="1"/>
      <c r="GJI7" s="1"/>
      <c r="GJJ7" s="1"/>
      <c r="GJK7" s="1"/>
      <c r="GJL7" s="1"/>
      <c r="GJM7" s="1"/>
      <c r="GJN7" s="1"/>
      <c r="GJO7" s="1"/>
      <c r="GJP7" s="1"/>
      <c r="GJQ7" s="1"/>
      <c r="GJR7" s="1"/>
      <c r="GJS7" s="1"/>
      <c r="GJT7" s="1"/>
      <c r="GJU7" s="1"/>
      <c r="GJV7" s="1"/>
      <c r="GJW7" s="1"/>
      <c r="GJX7" s="1"/>
      <c r="GJY7" s="1"/>
      <c r="GJZ7" s="1"/>
      <c r="GKA7" s="1"/>
      <c r="GKB7" s="1"/>
      <c r="GKC7" s="1"/>
      <c r="GKD7" s="1"/>
      <c r="GKE7" s="1"/>
      <c r="GKF7" s="1"/>
      <c r="GKG7" s="1"/>
      <c r="GKH7" s="1"/>
      <c r="GKI7" s="1"/>
      <c r="GKJ7" s="1"/>
      <c r="GKK7" s="1"/>
      <c r="GKL7" s="1"/>
      <c r="GKM7" s="1"/>
      <c r="GKN7" s="1"/>
      <c r="GKO7" s="1"/>
      <c r="GKP7" s="1"/>
      <c r="GKQ7" s="1"/>
      <c r="GKR7" s="1"/>
      <c r="GKS7" s="1"/>
      <c r="GKT7" s="1"/>
      <c r="GKU7" s="1"/>
      <c r="GKV7" s="1"/>
      <c r="GKW7" s="1"/>
      <c r="GKX7" s="1"/>
      <c r="GKY7" s="1"/>
      <c r="GKZ7" s="1"/>
      <c r="GLA7" s="1"/>
      <c r="GLB7" s="1"/>
      <c r="GLC7" s="1"/>
      <c r="GLD7" s="1"/>
      <c r="GLE7" s="1"/>
      <c r="GLF7" s="1"/>
      <c r="GLG7" s="1"/>
      <c r="GLH7" s="1"/>
      <c r="GLI7" s="1"/>
      <c r="GLJ7" s="1"/>
      <c r="GLK7" s="1"/>
      <c r="GLL7" s="1"/>
      <c r="GLM7" s="1"/>
      <c r="GLN7" s="1"/>
      <c r="GLO7" s="1"/>
      <c r="GLP7" s="1"/>
      <c r="GLQ7" s="1"/>
      <c r="GLR7" s="1"/>
      <c r="GLS7" s="1"/>
      <c r="GLT7" s="1"/>
      <c r="GLU7" s="1"/>
      <c r="GLV7" s="1"/>
      <c r="GLW7" s="1"/>
      <c r="GLX7" s="1"/>
      <c r="GLY7" s="1"/>
      <c r="GLZ7" s="1"/>
      <c r="GMA7" s="1"/>
      <c r="GMB7" s="1"/>
      <c r="GMC7" s="1"/>
      <c r="GMD7" s="1"/>
      <c r="GME7" s="1"/>
      <c r="GMF7" s="1"/>
      <c r="GMG7" s="1"/>
      <c r="GMH7" s="1"/>
      <c r="GMI7" s="1"/>
      <c r="GMJ7" s="1"/>
      <c r="GMK7" s="1"/>
      <c r="GML7" s="1"/>
      <c r="GMM7" s="1"/>
      <c r="GMN7" s="1"/>
      <c r="GMO7" s="1"/>
      <c r="GMP7" s="1"/>
      <c r="GMQ7" s="1"/>
      <c r="GMR7" s="1"/>
      <c r="GMS7" s="1"/>
      <c r="GMT7" s="1"/>
      <c r="GMU7" s="1"/>
      <c r="GMV7" s="1"/>
      <c r="GMW7" s="1"/>
      <c r="GMX7" s="1"/>
      <c r="GMY7" s="1"/>
      <c r="GMZ7" s="1"/>
      <c r="GNA7" s="1"/>
      <c r="GNB7" s="1"/>
      <c r="GNC7" s="1"/>
      <c r="GND7" s="1"/>
      <c r="GNE7" s="1"/>
      <c r="GNF7" s="1"/>
      <c r="GNG7" s="1"/>
      <c r="GNH7" s="1"/>
      <c r="GNI7" s="1"/>
      <c r="GNJ7" s="1"/>
      <c r="GNK7" s="1"/>
      <c r="GNL7" s="1"/>
      <c r="GNM7" s="1"/>
      <c r="GNN7" s="1"/>
      <c r="GNO7" s="1"/>
      <c r="GNP7" s="1"/>
      <c r="GNQ7" s="1"/>
      <c r="GNR7" s="1"/>
      <c r="GNS7" s="1"/>
      <c r="GNT7" s="1"/>
      <c r="GNU7" s="1"/>
      <c r="GNV7" s="1"/>
      <c r="GNW7" s="1"/>
      <c r="GNX7" s="1"/>
      <c r="GNY7" s="1"/>
      <c r="GNZ7" s="1"/>
      <c r="GOA7" s="1"/>
      <c r="GOB7" s="1"/>
      <c r="GOC7" s="1"/>
      <c r="GOD7" s="1"/>
      <c r="GOE7" s="1"/>
      <c r="GOF7" s="1"/>
      <c r="GOG7" s="1"/>
      <c r="GOH7" s="1"/>
      <c r="GOI7" s="1"/>
      <c r="GOJ7" s="1"/>
      <c r="GOK7" s="1"/>
      <c r="GOL7" s="1"/>
      <c r="GOM7" s="1"/>
      <c r="GON7" s="1"/>
      <c r="GOO7" s="1"/>
      <c r="GOP7" s="1"/>
      <c r="GOQ7" s="1"/>
      <c r="GOR7" s="1"/>
      <c r="GOS7" s="1"/>
      <c r="GOT7" s="1"/>
      <c r="GOU7" s="1"/>
      <c r="GOV7" s="1"/>
      <c r="GOW7" s="1"/>
      <c r="GOX7" s="1"/>
      <c r="GOY7" s="1"/>
      <c r="GOZ7" s="1"/>
      <c r="GPA7" s="1"/>
      <c r="GPB7" s="1"/>
      <c r="GPC7" s="1"/>
      <c r="GPD7" s="1"/>
      <c r="GPE7" s="1"/>
      <c r="GPF7" s="1"/>
      <c r="GPG7" s="1"/>
      <c r="GPH7" s="1"/>
      <c r="GPI7" s="1"/>
      <c r="GPJ7" s="1"/>
      <c r="GPK7" s="1"/>
      <c r="GPL7" s="1"/>
      <c r="GPM7" s="1"/>
      <c r="GPN7" s="1"/>
      <c r="GPO7" s="1"/>
      <c r="GPP7" s="1"/>
      <c r="GPQ7" s="1"/>
      <c r="GPR7" s="1"/>
      <c r="GPS7" s="1"/>
      <c r="GPT7" s="1"/>
      <c r="GPU7" s="1"/>
      <c r="GPV7" s="1"/>
      <c r="GPW7" s="1"/>
      <c r="GPX7" s="1"/>
      <c r="GPY7" s="1"/>
      <c r="GPZ7" s="1"/>
      <c r="GQA7" s="1"/>
      <c r="GQB7" s="1"/>
      <c r="GQC7" s="1"/>
      <c r="GQD7" s="1"/>
      <c r="GQE7" s="1"/>
      <c r="GQF7" s="1"/>
      <c r="GQG7" s="1"/>
      <c r="GQH7" s="1"/>
      <c r="GQI7" s="1"/>
      <c r="GQJ7" s="1"/>
      <c r="GQK7" s="1"/>
      <c r="GQL7" s="1"/>
      <c r="GQM7" s="1"/>
      <c r="GQN7" s="1"/>
      <c r="GQO7" s="1"/>
      <c r="GQP7" s="1"/>
      <c r="GQQ7" s="1"/>
      <c r="GQR7" s="1"/>
      <c r="GQS7" s="1"/>
      <c r="GQT7" s="1"/>
      <c r="GQU7" s="1"/>
      <c r="GQV7" s="1"/>
      <c r="GQW7" s="1"/>
      <c r="GQX7" s="1"/>
      <c r="GQY7" s="1"/>
      <c r="GQZ7" s="1"/>
      <c r="GRA7" s="1"/>
      <c r="GRB7" s="1"/>
      <c r="GRC7" s="1"/>
      <c r="GRD7" s="1"/>
      <c r="GRE7" s="1"/>
      <c r="GRF7" s="1"/>
      <c r="GRG7" s="1"/>
      <c r="GRH7" s="1"/>
      <c r="GRI7" s="1"/>
      <c r="GRJ7" s="1"/>
      <c r="GRK7" s="1"/>
      <c r="GRL7" s="1"/>
      <c r="GRM7" s="1"/>
      <c r="GRN7" s="1"/>
      <c r="GRO7" s="1"/>
      <c r="GRP7" s="1"/>
      <c r="GRQ7" s="1"/>
      <c r="GRR7" s="1"/>
      <c r="GRS7" s="1"/>
      <c r="GRT7" s="1"/>
      <c r="GRU7" s="1"/>
      <c r="GRV7" s="1"/>
      <c r="GRW7" s="1"/>
      <c r="GRX7" s="1"/>
      <c r="GRY7" s="1"/>
      <c r="GRZ7" s="1"/>
      <c r="GSA7" s="1"/>
      <c r="GSB7" s="1"/>
      <c r="GSC7" s="1"/>
      <c r="GSD7" s="1"/>
      <c r="GSE7" s="1"/>
      <c r="GSF7" s="1"/>
      <c r="GSG7" s="1"/>
      <c r="GSH7" s="1"/>
      <c r="GSI7" s="1"/>
      <c r="GSJ7" s="1"/>
      <c r="GSK7" s="1"/>
      <c r="GSL7" s="1"/>
      <c r="GSM7" s="1"/>
      <c r="GSN7" s="1"/>
      <c r="GSO7" s="1"/>
      <c r="GSP7" s="1"/>
      <c r="GSQ7" s="1"/>
      <c r="GSR7" s="1"/>
      <c r="GSS7" s="1"/>
      <c r="GST7" s="1"/>
      <c r="GSU7" s="1"/>
      <c r="GSV7" s="1"/>
      <c r="GSW7" s="1"/>
      <c r="GSX7" s="1"/>
      <c r="GSY7" s="1"/>
      <c r="GSZ7" s="1"/>
      <c r="GTA7" s="1"/>
      <c r="GTB7" s="1"/>
      <c r="GTC7" s="1"/>
      <c r="GTD7" s="1"/>
      <c r="GTE7" s="1"/>
      <c r="GTF7" s="1"/>
      <c r="GTG7" s="1"/>
      <c r="GTH7" s="1"/>
      <c r="GTI7" s="1"/>
      <c r="GTJ7" s="1"/>
      <c r="GTK7" s="1"/>
      <c r="GTL7" s="1"/>
      <c r="GTM7" s="1"/>
      <c r="GTN7" s="1"/>
      <c r="GTO7" s="1"/>
      <c r="GTP7" s="1"/>
      <c r="GTQ7" s="1"/>
      <c r="GTR7" s="1"/>
      <c r="GTS7" s="1"/>
      <c r="GTT7" s="1"/>
      <c r="GTU7" s="1"/>
      <c r="GTV7" s="1"/>
      <c r="GTW7" s="1"/>
      <c r="GTX7" s="1"/>
      <c r="GTY7" s="1"/>
      <c r="GTZ7" s="1"/>
      <c r="GUA7" s="1"/>
      <c r="GUB7" s="1"/>
      <c r="GUC7" s="1"/>
      <c r="GUD7" s="1"/>
      <c r="GUE7" s="1"/>
      <c r="GUF7" s="1"/>
      <c r="GUG7" s="1"/>
      <c r="GUH7" s="1"/>
      <c r="GUI7" s="1"/>
      <c r="GUJ7" s="1"/>
      <c r="GUK7" s="1"/>
      <c r="GUL7" s="1"/>
      <c r="GUM7" s="1"/>
      <c r="GUN7" s="1"/>
      <c r="GUO7" s="1"/>
      <c r="GUP7" s="1"/>
      <c r="GUQ7" s="1"/>
      <c r="GUR7" s="1"/>
      <c r="GUS7" s="1"/>
      <c r="GUT7" s="1"/>
      <c r="GUU7" s="1"/>
      <c r="GUV7" s="1"/>
      <c r="GUW7" s="1"/>
      <c r="GUX7" s="1"/>
      <c r="GUY7" s="1"/>
      <c r="GUZ7" s="1"/>
      <c r="GVA7" s="1"/>
      <c r="GVB7" s="1"/>
      <c r="GVC7" s="1"/>
      <c r="GVD7" s="1"/>
      <c r="GVE7" s="1"/>
      <c r="GVF7" s="1"/>
      <c r="GVG7" s="1"/>
      <c r="GVH7" s="1"/>
      <c r="GVI7" s="1"/>
      <c r="GVJ7" s="1"/>
      <c r="GVK7" s="1"/>
      <c r="GVL7" s="1"/>
      <c r="GVM7" s="1"/>
      <c r="GVN7" s="1"/>
      <c r="GVO7" s="1"/>
      <c r="GVP7" s="1"/>
      <c r="GVQ7" s="1"/>
      <c r="GVR7" s="1"/>
      <c r="GVS7" s="1"/>
      <c r="GVT7" s="1"/>
      <c r="GVU7" s="1"/>
      <c r="GVV7" s="1"/>
      <c r="GVW7" s="1"/>
      <c r="GVX7" s="1"/>
      <c r="GVY7" s="1"/>
      <c r="GVZ7" s="1"/>
      <c r="GWA7" s="1"/>
      <c r="GWB7" s="1"/>
      <c r="GWC7" s="1"/>
      <c r="GWD7" s="1"/>
      <c r="GWE7" s="1"/>
      <c r="GWF7" s="1"/>
      <c r="GWG7" s="1"/>
      <c r="GWH7" s="1"/>
      <c r="GWI7" s="1"/>
      <c r="GWJ7" s="1"/>
      <c r="GWK7" s="1"/>
      <c r="GWL7" s="1"/>
      <c r="GWM7" s="1"/>
      <c r="GWN7" s="1"/>
      <c r="GWO7" s="1"/>
      <c r="GWP7" s="1"/>
      <c r="GWQ7" s="1"/>
      <c r="GWR7" s="1"/>
      <c r="GWS7" s="1"/>
      <c r="GWT7" s="1"/>
      <c r="GWU7" s="1"/>
      <c r="GWV7" s="1"/>
      <c r="GWW7" s="1"/>
      <c r="GWX7" s="1"/>
      <c r="GWY7" s="1"/>
      <c r="GWZ7" s="1"/>
      <c r="GXA7" s="1"/>
      <c r="GXB7" s="1"/>
      <c r="GXC7" s="1"/>
      <c r="GXD7" s="1"/>
      <c r="GXE7" s="1"/>
      <c r="GXF7" s="1"/>
      <c r="GXG7" s="1"/>
      <c r="GXH7" s="1"/>
      <c r="GXI7" s="1"/>
      <c r="GXJ7" s="1"/>
      <c r="GXK7" s="1"/>
      <c r="GXL7" s="1"/>
      <c r="GXM7" s="1"/>
      <c r="GXN7" s="1"/>
      <c r="GXO7" s="1"/>
      <c r="GXP7" s="1"/>
      <c r="GXQ7" s="1"/>
      <c r="GXR7" s="1"/>
      <c r="GXS7" s="1"/>
      <c r="GXT7" s="1"/>
      <c r="GXU7" s="1"/>
      <c r="GXV7" s="1"/>
      <c r="GXW7" s="1"/>
      <c r="GXX7" s="1"/>
      <c r="GXY7" s="1"/>
      <c r="GXZ7" s="1"/>
      <c r="GYA7" s="1"/>
      <c r="GYB7" s="1"/>
      <c r="GYC7" s="1"/>
      <c r="GYD7" s="1"/>
      <c r="GYE7" s="1"/>
      <c r="GYF7" s="1"/>
      <c r="GYG7" s="1"/>
      <c r="GYH7" s="1"/>
      <c r="GYI7" s="1"/>
      <c r="GYJ7" s="1"/>
      <c r="GYK7" s="1"/>
      <c r="GYL7" s="1"/>
      <c r="GYM7" s="1"/>
      <c r="GYN7" s="1"/>
      <c r="GYO7" s="1"/>
      <c r="GYP7" s="1"/>
      <c r="GYQ7" s="1"/>
      <c r="GYR7" s="1"/>
      <c r="GYS7" s="1"/>
      <c r="GYT7" s="1"/>
      <c r="GYU7" s="1"/>
      <c r="GYV7" s="1"/>
      <c r="GYW7" s="1"/>
      <c r="GYX7" s="1"/>
      <c r="GYY7" s="1"/>
      <c r="GYZ7" s="1"/>
      <c r="GZA7" s="1"/>
      <c r="GZB7" s="1"/>
      <c r="GZC7" s="1"/>
      <c r="GZD7" s="1"/>
      <c r="GZE7" s="1"/>
      <c r="GZF7" s="1"/>
      <c r="GZG7" s="1"/>
      <c r="GZH7" s="1"/>
      <c r="GZI7" s="1"/>
      <c r="GZJ7" s="1"/>
      <c r="GZK7" s="1"/>
      <c r="GZL7" s="1"/>
      <c r="GZM7" s="1"/>
      <c r="GZN7" s="1"/>
      <c r="GZO7" s="1"/>
      <c r="GZP7" s="1"/>
      <c r="GZQ7" s="1"/>
      <c r="GZR7" s="1"/>
      <c r="GZS7" s="1"/>
      <c r="GZT7" s="1"/>
      <c r="GZU7" s="1"/>
      <c r="GZV7" s="1"/>
      <c r="GZW7" s="1"/>
      <c r="GZX7" s="1"/>
      <c r="GZY7" s="1"/>
      <c r="GZZ7" s="1"/>
      <c r="HAA7" s="1"/>
      <c r="HAB7" s="1"/>
      <c r="HAC7" s="1"/>
      <c r="HAD7" s="1"/>
      <c r="HAE7" s="1"/>
      <c r="HAF7" s="1"/>
      <c r="HAG7" s="1"/>
      <c r="HAH7" s="1"/>
      <c r="HAI7" s="1"/>
      <c r="HAJ7" s="1"/>
      <c r="HAK7" s="1"/>
      <c r="HAL7" s="1"/>
      <c r="HAM7" s="1"/>
      <c r="HAN7" s="1"/>
      <c r="HAO7" s="1"/>
      <c r="HAP7" s="1"/>
      <c r="HAQ7" s="1"/>
      <c r="HAR7" s="1"/>
      <c r="HAS7" s="1"/>
      <c r="HAT7" s="1"/>
      <c r="HAU7" s="1"/>
      <c r="HAV7" s="1"/>
      <c r="HAW7" s="1"/>
      <c r="HAX7" s="1"/>
      <c r="HAY7" s="1"/>
      <c r="HAZ7" s="1"/>
      <c r="HBA7" s="1"/>
      <c r="HBB7" s="1"/>
      <c r="HBC7" s="1"/>
      <c r="HBD7" s="1"/>
      <c r="HBE7" s="1"/>
      <c r="HBF7" s="1"/>
      <c r="HBG7" s="1"/>
      <c r="HBH7" s="1"/>
      <c r="HBI7" s="1"/>
      <c r="HBJ7" s="1"/>
      <c r="HBK7" s="1"/>
      <c r="HBL7" s="1"/>
      <c r="HBM7" s="1"/>
      <c r="HBN7" s="1"/>
      <c r="HBO7" s="1"/>
      <c r="HBP7" s="1"/>
      <c r="HBQ7" s="1"/>
      <c r="HBR7" s="1"/>
      <c r="HBS7" s="1"/>
      <c r="HBT7" s="1"/>
      <c r="HBU7" s="1"/>
      <c r="HBV7" s="1"/>
      <c r="HBW7" s="1"/>
      <c r="HBX7" s="1"/>
      <c r="HBY7" s="1"/>
      <c r="HBZ7" s="1"/>
      <c r="HCA7" s="1"/>
      <c r="HCB7" s="1"/>
      <c r="HCC7" s="1"/>
      <c r="HCD7" s="1"/>
      <c r="HCE7" s="1"/>
      <c r="HCF7" s="1"/>
      <c r="HCG7" s="1"/>
      <c r="HCH7" s="1"/>
      <c r="HCI7" s="1"/>
      <c r="HCJ7" s="1"/>
      <c r="HCK7" s="1"/>
      <c r="HCL7" s="1"/>
      <c r="HCM7" s="1"/>
      <c r="HCN7" s="1"/>
      <c r="HCO7" s="1"/>
      <c r="HCP7" s="1"/>
      <c r="HCQ7" s="1"/>
      <c r="HCR7" s="1"/>
      <c r="HCS7" s="1"/>
      <c r="HCT7" s="1"/>
      <c r="HCU7" s="1"/>
      <c r="HCV7" s="1"/>
      <c r="HCW7" s="1"/>
      <c r="HCX7" s="1"/>
      <c r="HCY7" s="1"/>
      <c r="HCZ7" s="1"/>
      <c r="HDA7" s="1"/>
      <c r="HDB7" s="1"/>
      <c r="HDC7" s="1"/>
      <c r="HDD7" s="1"/>
      <c r="HDE7" s="1"/>
      <c r="HDF7" s="1"/>
      <c r="HDG7" s="1"/>
      <c r="HDH7" s="1"/>
      <c r="HDI7" s="1"/>
      <c r="HDJ7" s="1"/>
      <c r="HDK7" s="1"/>
      <c r="HDL7" s="1"/>
      <c r="HDM7" s="1"/>
      <c r="HDN7" s="1"/>
      <c r="HDO7" s="1"/>
      <c r="HDP7" s="1"/>
      <c r="HDQ7" s="1"/>
      <c r="HDR7" s="1"/>
      <c r="HDS7" s="1"/>
      <c r="HDT7" s="1"/>
      <c r="HDU7" s="1"/>
      <c r="HDV7" s="1"/>
      <c r="HDW7" s="1"/>
      <c r="HDX7" s="1"/>
      <c r="HDY7" s="1"/>
      <c r="HDZ7" s="1"/>
      <c r="HEA7" s="1"/>
      <c r="HEB7" s="1"/>
      <c r="HEC7" s="1"/>
      <c r="HED7" s="1"/>
      <c r="HEE7" s="1"/>
      <c r="HEF7" s="1"/>
      <c r="HEG7" s="1"/>
      <c r="HEH7" s="1"/>
      <c r="HEI7" s="1"/>
      <c r="HEJ7" s="1"/>
      <c r="HEK7" s="1"/>
      <c r="HEL7" s="1"/>
      <c r="HEM7" s="1"/>
      <c r="HEN7" s="1"/>
      <c r="HEO7" s="1"/>
      <c r="HEP7" s="1"/>
      <c r="HEQ7" s="1"/>
      <c r="HER7" s="1"/>
      <c r="HES7" s="1"/>
      <c r="HET7" s="1"/>
      <c r="HEU7" s="1"/>
      <c r="HEV7" s="1"/>
      <c r="HEW7" s="1"/>
      <c r="HEX7" s="1"/>
      <c r="HEY7" s="1"/>
      <c r="HEZ7" s="1"/>
      <c r="HFA7" s="1"/>
      <c r="HFB7" s="1"/>
      <c r="HFC7" s="1"/>
      <c r="HFD7" s="1"/>
      <c r="HFE7" s="1"/>
      <c r="HFF7" s="1"/>
      <c r="HFG7" s="1"/>
      <c r="HFH7" s="1"/>
      <c r="HFI7" s="1"/>
      <c r="HFJ7" s="1"/>
      <c r="HFK7" s="1"/>
      <c r="HFL7" s="1"/>
      <c r="HFM7" s="1"/>
      <c r="HFN7" s="1"/>
      <c r="HFO7" s="1"/>
      <c r="HFP7" s="1"/>
      <c r="HFQ7" s="1"/>
      <c r="HFR7" s="1"/>
      <c r="HFS7" s="1"/>
      <c r="HFT7" s="1"/>
      <c r="HFU7" s="1"/>
      <c r="HFV7" s="1"/>
      <c r="HFW7" s="1"/>
      <c r="HFX7" s="1"/>
      <c r="HFY7" s="1"/>
      <c r="HFZ7" s="1"/>
      <c r="HGA7" s="1"/>
      <c r="HGB7" s="1"/>
      <c r="HGC7" s="1"/>
      <c r="HGD7" s="1"/>
      <c r="HGE7" s="1"/>
      <c r="HGF7" s="1"/>
      <c r="HGG7" s="1"/>
      <c r="HGH7" s="1"/>
      <c r="HGI7" s="1"/>
      <c r="HGJ7" s="1"/>
      <c r="HGK7" s="1"/>
      <c r="HGL7" s="1"/>
      <c r="HGM7" s="1"/>
      <c r="HGN7" s="1"/>
      <c r="HGO7" s="1"/>
      <c r="HGP7" s="1"/>
      <c r="HGQ7" s="1"/>
      <c r="HGR7" s="1"/>
      <c r="HGS7" s="1"/>
      <c r="HGT7" s="1"/>
      <c r="HGU7" s="1"/>
      <c r="HGV7" s="1"/>
      <c r="HGW7" s="1"/>
      <c r="HGX7" s="1"/>
      <c r="HGY7" s="1"/>
      <c r="HGZ7" s="1"/>
      <c r="HHA7" s="1"/>
      <c r="HHB7" s="1"/>
      <c r="HHC7" s="1"/>
      <c r="HHD7" s="1"/>
      <c r="HHE7" s="1"/>
      <c r="HHF7" s="1"/>
      <c r="HHG7" s="1"/>
      <c r="HHH7" s="1"/>
      <c r="HHI7" s="1"/>
      <c r="HHJ7" s="1"/>
      <c r="HHK7" s="1"/>
      <c r="HHL7" s="1"/>
      <c r="HHM7" s="1"/>
      <c r="HHN7" s="1"/>
      <c r="HHO7" s="1"/>
      <c r="HHP7" s="1"/>
      <c r="HHQ7" s="1"/>
      <c r="HHR7" s="1"/>
      <c r="HHS7" s="1"/>
      <c r="HHT7" s="1"/>
      <c r="HHU7" s="1"/>
      <c r="HHV7" s="1"/>
      <c r="HHW7" s="1"/>
      <c r="HHX7" s="1"/>
      <c r="HHY7" s="1"/>
      <c r="HHZ7" s="1"/>
      <c r="HIA7" s="1"/>
      <c r="HIB7" s="1"/>
      <c r="HIC7" s="1"/>
      <c r="HID7" s="1"/>
      <c r="HIE7" s="1"/>
      <c r="HIF7" s="1"/>
      <c r="HIG7" s="1"/>
      <c r="HIH7" s="1"/>
      <c r="HII7" s="1"/>
      <c r="HIJ7" s="1"/>
      <c r="HIK7" s="1"/>
      <c r="HIL7" s="1"/>
      <c r="HIM7" s="1"/>
      <c r="HIN7" s="1"/>
      <c r="HIO7" s="1"/>
      <c r="HIP7" s="1"/>
      <c r="HIQ7" s="1"/>
      <c r="HIR7" s="1"/>
      <c r="HIS7" s="1"/>
      <c r="HIT7" s="1"/>
      <c r="HIU7" s="1"/>
      <c r="HIV7" s="1"/>
      <c r="HIW7" s="1"/>
      <c r="HIX7" s="1"/>
      <c r="HIY7" s="1"/>
      <c r="HIZ7" s="1"/>
      <c r="HJA7" s="1"/>
      <c r="HJB7" s="1"/>
      <c r="HJC7" s="1"/>
      <c r="HJD7" s="1"/>
      <c r="HJE7" s="1"/>
      <c r="HJF7" s="1"/>
      <c r="HJG7" s="1"/>
      <c r="HJH7" s="1"/>
      <c r="HJI7" s="1"/>
      <c r="HJJ7" s="1"/>
      <c r="HJK7" s="1"/>
      <c r="HJL7" s="1"/>
      <c r="HJM7" s="1"/>
      <c r="HJN7" s="1"/>
      <c r="HJO7" s="1"/>
      <c r="HJP7" s="1"/>
      <c r="HJQ7" s="1"/>
      <c r="HJR7" s="1"/>
      <c r="HJS7" s="1"/>
      <c r="HJT7" s="1"/>
      <c r="HJU7" s="1"/>
      <c r="HJV7" s="1"/>
      <c r="HJW7" s="1"/>
      <c r="HJX7" s="1"/>
      <c r="HJY7" s="1"/>
      <c r="HJZ7" s="1"/>
      <c r="HKA7" s="1"/>
      <c r="HKB7" s="1"/>
      <c r="HKC7" s="1"/>
      <c r="HKD7" s="1"/>
      <c r="HKE7" s="1"/>
      <c r="HKF7" s="1"/>
      <c r="HKG7" s="1"/>
      <c r="HKH7" s="1"/>
      <c r="HKI7" s="1"/>
      <c r="HKJ7" s="1"/>
      <c r="HKK7" s="1"/>
      <c r="HKL7" s="1"/>
      <c r="HKM7" s="1"/>
      <c r="HKN7" s="1"/>
      <c r="HKO7" s="1"/>
      <c r="HKP7" s="1"/>
      <c r="HKQ7" s="1"/>
      <c r="HKR7" s="1"/>
      <c r="HKS7" s="1"/>
      <c r="HKT7" s="1"/>
      <c r="HKU7" s="1"/>
      <c r="HKV7" s="1"/>
      <c r="HKW7" s="1"/>
      <c r="HKX7" s="1"/>
      <c r="HKY7" s="1"/>
      <c r="HKZ7" s="1"/>
      <c r="HLA7" s="1"/>
      <c r="HLB7" s="1"/>
      <c r="HLC7" s="1"/>
      <c r="HLD7" s="1"/>
      <c r="HLE7" s="1"/>
      <c r="HLF7" s="1"/>
      <c r="HLG7" s="1"/>
      <c r="HLH7" s="1"/>
      <c r="HLI7" s="1"/>
      <c r="HLJ7" s="1"/>
      <c r="HLK7" s="1"/>
      <c r="HLL7" s="1"/>
      <c r="HLM7" s="1"/>
      <c r="HLN7" s="1"/>
      <c r="HLO7" s="1"/>
      <c r="HLP7" s="1"/>
      <c r="HLQ7" s="1"/>
      <c r="HLR7" s="1"/>
      <c r="HLS7" s="1"/>
      <c r="HLT7" s="1"/>
      <c r="HLU7" s="1"/>
      <c r="HLV7" s="1"/>
      <c r="HLW7" s="1"/>
      <c r="HLX7" s="1"/>
      <c r="HLY7" s="1"/>
      <c r="HLZ7" s="1"/>
      <c r="HMA7" s="1"/>
      <c r="HMB7" s="1"/>
      <c r="HMC7" s="1"/>
      <c r="HMD7" s="1"/>
      <c r="HME7" s="1"/>
      <c r="HMF7" s="1"/>
      <c r="HMG7" s="1"/>
      <c r="HMH7" s="1"/>
      <c r="HMI7" s="1"/>
      <c r="HMJ7" s="1"/>
      <c r="HMK7" s="1"/>
      <c r="HML7" s="1"/>
      <c r="HMM7" s="1"/>
      <c r="HMN7" s="1"/>
      <c r="HMO7" s="1"/>
      <c r="HMP7" s="1"/>
      <c r="HMQ7" s="1"/>
      <c r="HMR7" s="1"/>
      <c r="HMS7" s="1"/>
      <c r="HMT7" s="1"/>
      <c r="HMU7" s="1"/>
      <c r="HMV7" s="1"/>
      <c r="HMW7" s="1"/>
      <c r="HMX7" s="1"/>
      <c r="HMY7" s="1"/>
      <c r="HMZ7" s="1"/>
      <c r="HNA7" s="1"/>
      <c r="HNB7" s="1"/>
      <c r="HNC7" s="1"/>
      <c r="HND7" s="1"/>
      <c r="HNE7" s="1"/>
      <c r="HNF7" s="1"/>
      <c r="HNG7" s="1"/>
      <c r="HNH7" s="1"/>
      <c r="HNI7" s="1"/>
      <c r="HNJ7" s="1"/>
      <c r="HNK7" s="1"/>
      <c r="HNL7" s="1"/>
      <c r="HNM7" s="1"/>
      <c r="HNN7" s="1"/>
      <c r="HNO7" s="1"/>
      <c r="HNP7" s="1"/>
      <c r="HNQ7" s="1"/>
      <c r="HNR7" s="1"/>
      <c r="HNS7" s="1"/>
      <c r="HNT7" s="1"/>
      <c r="HNU7" s="1"/>
      <c r="HNV7" s="1"/>
      <c r="HNW7" s="1"/>
      <c r="HNX7" s="1"/>
      <c r="HNY7" s="1"/>
      <c r="HNZ7" s="1"/>
      <c r="HOA7" s="1"/>
      <c r="HOB7" s="1"/>
      <c r="HOC7" s="1"/>
      <c r="HOD7" s="1"/>
      <c r="HOE7" s="1"/>
      <c r="HOF7" s="1"/>
      <c r="HOG7" s="1"/>
      <c r="HOH7" s="1"/>
      <c r="HOI7" s="1"/>
      <c r="HOJ7" s="1"/>
      <c r="HOK7" s="1"/>
      <c r="HOL7" s="1"/>
      <c r="HOM7" s="1"/>
      <c r="HON7" s="1"/>
      <c r="HOO7" s="1"/>
      <c r="HOP7" s="1"/>
      <c r="HOQ7" s="1"/>
      <c r="HOR7" s="1"/>
      <c r="HOS7" s="1"/>
      <c r="HOT7" s="1"/>
      <c r="HOU7" s="1"/>
      <c r="HOV7" s="1"/>
      <c r="HOW7" s="1"/>
      <c r="HOX7" s="1"/>
      <c r="HOY7" s="1"/>
      <c r="HOZ7" s="1"/>
      <c r="HPA7" s="1"/>
      <c r="HPB7" s="1"/>
      <c r="HPC7" s="1"/>
      <c r="HPD7" s="1"/>
      <c r="HPE7" s="1"/>
      <c r="HPF7" s="1"/>
      <c r="HPG7" s="1"/>
      <c r="HPH7" s="1"/>
      <c r="HPI7" s="1"/>
      <c r="HPJ7" s="1"/>
      <c r="HPK7" s="1"/>
      <c r="HPL7" s="1"/>
      <c r="HPM7" s="1"/>
      <c r="HPN7" s="1"/>
      <c r="HPO7" s="1"/>
      <c r="HPP7" s="1"/>
      <c r="HPQ7" s="1"/>
      <c r="HPR7" s="1"/>
      <c r="HPS7" s="1"/>
      <c r="HPT7" s="1"/>
      <c r="HPU7" s="1"/>
      <c r="HPV7" s="1"/>
      <c r="HPW7" s="1"/>
      <c r="HPX7" s="1"/>
      <c r="HPY7" s="1"/>
      <c r="HPZ7" s="1"/>
      <c r="HQA7" s="1"/>
      <c r="HQB7" s="1"/>
      <c r="HQC7" s="1"/>
      <c r="HQD7" s="1"/>
      <c r="HQE7" s="1"/>
      <c r="HQF7" s="1"/>
      <c r="HQG7" s="1"/>
      <c r="HQH7" s="1"/>
      <c r="HQI7" s="1"/>
      <c r="HQJ7" s="1"/>
      <c r="HQK7" s="1"/>
      <c r="HQL7" s="1"/>
      <c r="HQM7" s="1"/>
      <c r="HQN7" s="1"/>
      <c r="HQO7" s="1"/>
      <c r="HQP7" s="1"/>
      <c r="HQQ7" s="1"/>
      <c r="HQR7" s="1"/>
      <c r="HQS7" s="1"/>
      <c r="HQT7" s="1"/>
      <c r="HQU7" s="1"/>
      <c r="HQV7" s="1"/>
      <c r="HQW7" s="1"/>
      <c r="HQX7" s="1"/>
      <c r="HQY7" s="1"/>
      <c r="HQZ7" s="1"/>
      <c r="HRA7" s="1"/>
      <c r="HRB7" s="1"/>
      <c r="HRC7" s="1"/>
      <c r="HRD7" s="1"/>
      <c r="HRE7" s="1"/>
      <c r="HRF7" s="1"/>
      <c r="HRG7" s="1"/>
      <c r="HRH7" s="1"/>
      <c r="HRI7" s="1"/>
      <c r="HRJ7" s="1"/>
      <c r="HRK7" s="1"/>
      <c r="HRL7" s="1"/>
      <c r="HRM7" s="1"/>
      <c r="HRN7" s="1"/>
      <c r="HRO7" s="1"/>
      <c r="HRP7" s="1"/>
      <c r="HRQ7" s="1"/>
      <c r="HRR7" s="1"/>
      <c r="HRS7" s="1"/>
      <c r="HRT7" s="1"/>
      <c r="HRU7" s="1"/>
      <c r="HRV7" s="1"/>
      <c r="HRW7" s="1"/>
      <c r="HRX7" s="1"/>
      <c r="HRY7" s="1"/>
      <c r="HRZ7" s="1"/>
      <c r="HSA7" s="1"/>
      <c r="HSB7" s="1"/>
      <c r="HSC7" s="1"/>
      <c r="HSD7" s="1"/>
      <c r="HSE7" s="1"/>
      <c r="HSF7" s="1"/>
      <c r="HSG7" s="1"/>
      <c r="HSH7" s="1"/>
      <c r="HSI7" s="1"/>
      <c r="HSJ7" s="1"/>
      <c r="HSK7" s="1"/>
      <c r="HSL7" s="1"/>
      <c r="HSM7" s="1"/>
      <c r="HSN7" s="1"/>
      <c r="HSO7" s="1"/>
      <c r="HSP7" s="1"/>
      <c r="HSQ7" s="1"/>
      <c r="HSR7" s="1"/>
      <c r="HSS7" s="1"/>
      <c r="HST7" s="1"/>
      <c r="HSU7" s="1"/>
      <c r="HSV7" s="1"/>
      <c r="HSW7" s="1"/>
      <c r="HSX7" s="1"/>
      <c r="HSY7" s="1"/>
      <c r="HSZ7" s="1"/>
      <c r="HTA7" s="1"/>
      <c r="HTB7" s="1"/>
      <c r="HTC7" s="1"/>
      <c r="HTD7" s="1"/>
      <c r="HTE7" s="1"/>
      <c r="HTF7" s="1"/>
      <c r="HTG7" s="1"/>
      <c r="HTH7" s="1"/>
      <c r="HTI7" s="1"/>
      <c r="HTJ7" s="1"/>
      <c r="HTK7" s="1"/>
      <c r="HTL7" s="1"/>
      <c r="HTM7" s="1"/>
      <c r="HTN7" s="1"/>
      <c r="HTO7" s="1"/>
      <c r="HTP7" s="1"/>
      <c r="HTQ7" s="1"/>
      <c r="HTR7" s="1"/>
      <c r="HTS7" s="1"/>
      <c r="HTT7" s="1"/>
      <c r="HTU7" s="1"/>
      <c r="HTV7" s="1"/>
      <c r="HTW7" s="1"/>
      <c r="HTX7" s="1"/>
      <c r="HTY7" s="1"/>
      <c r="HTZ7" s="1"/>
      <c r="HUA7" s="1"/>
      <c r="HUB7" s="1"/>
      <c r="HUC7" s="1"/>
      <c r="HUD7" s="1"/>
      <c r="HUE7" s="1"/>
      <c r="HUF7" s="1"/>
      <c r="HUG7" s="1"/>
      <c r="HUH7" s="1"/>
      <c r="HUI7" s="1"/>
      <c r="HUJ7" s="1"/>
      <c r="HUK7" s="1"/>
      <c r="HUL7" s="1"/>
      <c r="HUM7" s="1"/>
      <c r="HUN7" s="1"/>
      <c r="HUO7" s="1"/>
      <c r="HUP7" s="1"/>
      <c r="HUQ7" s="1"/>
      <c r="HUR7" s="1"/>
      <c r="HUS7" s="1"/>
      <c r="HUT7" s="1"/>
      <c r="HUU7" s="1"/>
      <c r="HUV7" s="1"/>
      <c r="HUW7" s="1"/>
      <c r="HUX7" s="1"/>
      <c r="HUY7" s="1"/>
      <c r="HUZ7" s="1"/>
      <c r="HVA7" s="1"/>
      <c r="HVB7" s="1"/>
      <c r="HVC7" s="1"/>
      <c r="HVD7" s="1"/>
      <c r="HVE7" s="1"/>
      <c r="HVF7" s="1"/>
      <c r="HVG7" s="1"/>
      <c r="HVH7" s="1"/>
      <c r="HVI7" s="1"/>
      <c r="HVJ7" s="1"/>
      <c r="HVK7" s="1"/>
      <c r="HVL7" s="1"/>
      <c r="HVM7" s="1"/>
      <c r="HVN7" s="1"/>
      <c r="HVO7" s="1"/>
      <c r="HVP7" s="1"/>
      <c r="HVQ7" s="1"/>
      <c r="HVR7" s="1"/>
      <c r="HVS7" s="1"/>
      <c r="HVT7" s="1"/>
      <c r="HVU7" s="1"/>
      <c r="HVV7" s="1"/>
      <c r="HVW7" s="1"/>
      <c r="HVX7" s="1"/>
      <c r="HVY7" s="1"/>
      <c r="HVZ7" s="1"/>
      <c r="HWA7" s="1"/>
      <c r="HWB7" s="1"/>
      <c r="HWC7" s="1"/>
      <c r="HWD7" s="1"/>
      <c r="HWE7" s="1"/>
      <c r="HWF7" s="1"/>
      <c r="HWG7" s="1"/>
      <c r="HWH7" s="1"/>
      <c r="HWI7" s="1"/>
      <c r="HWJ7" s="1"/>
      <c r="HWK7" s="1"/>
      <c r="HWL7" s="1"/>
      <c r="HWM7" s="1"/>
      <c r="HWN7" s="1"/>
      <c r="HWO7" s="1"/>
      <c r="HWP7" s="1"/>
      <c r="HWQ7" s="1"/>
      <c r="HWR7" s="1"/>
      <c r="HWS7" s="1"/>
      <c r="HWT7" s="1"/>
      <c r="HWU7" s="1"/>
      <c r="HWV7" s="1"/>
      <c r="HWW7" s="1"/>
      <c r="HWX7" s="1"/>
      <c r="HWY7" s="1"/>
      <c r="HWZ7" s="1"/>
      <c r="HXA7" s="1"/>
      <c r="HXB7" s="1"/>
      <c r="HXC7" s="1"/>
      <c r="HXD7" s="1"/>
      <c r="HXE7" s="1"/>
      <c r="HXF7" s="1"/>
      <c r="HXG7" s="1"/>
      <c r="HXH7" s="1"/>
      <c r="HXI7" s="1"/>
      <c r="HXJ7" s="1"/>
      <c r="HXK7" s="1"/>
      <c r="HXL7" s="1"/>
      <c r="HXM7" s="1"/>
      <c r="HXN7" s="1"/>
      <c r="HXO7" s="1"/>
      <c r="HXP7" s="1"/>
      <c r="HXQ7" s="1"/>
      <c r="HXR7" s="1"/>
      <c r="HXS7" s="1"/>
      <c r="HXT7" s="1"/>
      <c r="HXU7" s="1"/>
      <c r="HXV7" s="1"/>
      <c r="HXW7" s="1"/>
      <c r="HXX7" s="1"/>
      <c r="HXY7" s="1"/>
      <c r="HXZ7" s="1"/>
      <c r="HYA7" s="1"/>
      <c r="HYB7" s="1"/>
      <c r="HYC7" s="1"/>
      <c r="HYD7" s="1"/>
      <c r="HYE7" s="1"/>
      <c r="HYF7" s="1"/>
      <c r="HYG7" s="1"/>
      <c r="HYH7" s="1"/>
      <c r="HYI7" s="1"/>
      <c r="HYJ7" s="1"/>
      <c r="HYK7" s="1"/>
      <c r="HYL7" s="1"/>
      <c r="HYM7" s="1"/>
      <c r="HYN7" s="1"/>
      <c r="HYO7" s="1"/>
      <c r="HYP7" s="1"/>
      <c r="HYQ7" s="1"/>
      <c r="HYR7" s="1"/>
      <c r="HYS7" s="1"/>
      <c r="HYT7" s="1"/>
      <c r="HYU7" s="1"/>
      <c r="HYV7" s="1"/>
      <c r="HYW7" s="1"/>
      <c r="HYX7" s="1"/>
      <c r="HYY7" s="1"/>
      <c r="HYZ7" s="1"/>
      <c r="HZA7" s="1"/>
      <c r="HZB7" s="1"/>
      <c r="HZC7" s="1"/>
      <c r="HZD7" s="1"/>
      <c r="HZE7" s="1"/>
      <c r="HZF7" s="1"/>
      <c r="HZG7" s="1"/>
      <c r="HZH7" s="1"/>
      <c r="HZI7" s="1"/>
      <c r="HZJ7" s="1"/>
      <c r="HZK7" s="1"/>
      <c r="HZL7" s="1"/>
      <c r="HZM7" s="1"/>
      <c r="HZN7" s="1"/>
      <c r="HZO7" s="1"/>
      <c r="HZP7" s="1"/>
      <c r="HZQ7" s="1"/>
      <c r="HZR7" s="1"/>
      <c r="HZS7" s="1"/>
      <c r="HZT7" s="1"/>
      <c r="HZU7" s="1"/>
      <c r="HZV7" s="1"/>
      <c r="HZW7" s="1"/>
      <c r="HZX7" s="1"/>
      <c r="HZY7" s="1"/>
      <c r="HZZ7" s="1"/>
      <c r="IAA7" s="1"/>
      <c r="IAB7" s="1"/>
      <c r="IAC7" s="1"/>
      <c r="IAD7" s="1"/>
      <c r="IAE7" s="1"/>
      <c r="IAF7" s="1"/>
      <c r="IAG7" s="1"/>
      <c r="IAH7" s="1"/>
      <c r="IAI7" s="1"/>
      <c r="IAJ7" s="1"/>
      <c r="IAK7" s="1"/>
      <c r="IAL7" s="1"/>
      <c r="IAM7" s="1"/>
      <c r="IAN7" s="1"/>
      <c r="IAO7" s="1"/>
      <c r="IAP7" s="1"/>
      <c r="IAQ7" s="1"/>
      <c r="IAR7" s="1"/>
      <c r="IAS7" s="1"/>
      <c r="IAT7" s="1"/>
      <c r="IAU7" s="1"/>
      <c r="IAV7" s="1"/>
      <c r="IAW7" s="1"/>
      <c r="IAX7" s="1"/>
      <c r="IAY7" s="1"/>
      <c r="IAZ7" s="1"/>
      <c r="IBA7" s="1"/>
      <c r="IBB7" s="1"/>
      <c r="IBC7" s="1"/>
      <c r="IBD7" s="1"/>
      <c r="IBE7" s="1"/>
      <c r="IBF7" s="1"/>
      <c r="IBG7" s="1"/>
      <c r="IBH7" s="1"/>
      <c r="IBI7" s="1"/>
      <c r="IBJ7" s="1"/>
      <c r="IBK7" s="1"/>
      <c r="IBL7" s="1"/>
      <c r="IBM7" s="1"/>
      <c r="IBN7" s="1"/>
      <c r="IBO7" s="1"/>
      <c r="IBP7" s="1"/>
      <c r="IBQ7" s="1"/>
      <c r="IBR7" s="1"/>
      <c r="IBS7" s="1"/>
      <c r="IBT7" s="1"/>
      <c r="IBU7" s="1"/>
      <c r="IBV7" s="1"/>
      <c r="IBW7" s="1"/>
      <c r="IBX7" s="1"/>
      <c r="IBY7" s="1"/>
      <c r="IBZ7" s="1"/>
      <c r="ICA7" s="1"/>
      <c r="ICB7" s="1"/>
      <c r="ICC7" s="1"/>
      <c r="ICD7" s="1"/>
      <c r="ICE7" s="1"/>
      <c r="ICF7" s="1"/>
      <c r="ICG7" s="1"/>
      <c r="ICH7" s="1"/>
      <c r="ICI7" s="1"/>
      <c r="ICJ7" s="1"/>
      <c r="ICK7" s="1"/>
      <c r="ICL7" s="1"/>
      <c r="ICM7" s="1"/>
      <c r="ICN7" s="1"/>
      <c r="ICO7" s="1"/>
      <c r="ICP7" s="1"/>
      <c r="ICQ7" s="1"/>
      <c r="ICR7" s="1"/>
      <c r="ICS7" s="1"/>
      <c r="ICT7" s="1"/>
      <c r="ICU7" s="1"/>
      <c r="ICV7" s="1"/>
      <c r="ICW7" s="1"/>
      <c r="ICX7" s="1"/>
      <c r="ICY7" s="1"/>
      <c r="ICZ7" s="1"/>
      <c r="IDA7" s="1"/>
      <c r="IDB7" s="1"/>
      <c r="IDC7" s="1"/>
      <c r="IDD7" s="1"/>
      <c r="IDE7" s="1"/>
      <c r="IDF7" s="1"/>
      <c r="IDG7" s="1"/>
      <c r="IDH7" s="1"/>
      <c r="IDI7" s="1"/>
      <c r="IDJ7" s="1"/>
      <c r="IDK7" s="1"/>
      <c r="IDL7" s="1"/>
      <c r="IDM7" s="1"/>
      <c r="IDN7" s="1"/>
      <c r="IDO7" s="1"/>
      <c r="IDP7" s="1"/>
      <c r="IDQ7" s="1"/>
      <c r="IDR7" s="1"/>
      <c r="IDS7" s="1"/>
      <c r="IDT7" s="1"/>
      <c r="IDU7" s="1"/>
      <c r="IDV7" s="1"/>
      <c r="IDW7" s="1"/>
      <c r="IDX7" s="1"/>
      <c r="IDY7" s="1"/>
      <c r="IDZ7" s="1"/>
      <c r="IEA7" s="1"/>
      <c r="IEB7" s="1"/>
      <c r="IEC7" s="1"/>
      <c r="IED7" s="1"/>
      <c r="IEE7" s="1"/>
      <c r="IEF7" s="1"/>
      <c r="IEG7" s="1"/>
      <c r="IEH7" s="1"/>
      <c r="IEI7" s="1"/>
      <c r="IEJ7" s="1"/>
      <c r="IEK7" s="1"/>
      <c r="IEL7" s="1"/>
      <c r="IEM7" s="1"/>
      <c r="IEN7" s="1"/>
      <c r="IEO7" s="1"/>
      <c r="IEP7" s="1"/>
      <c r="IEQ7" s="1"/>
      <c r="IER7" s="1"/>
      <c r="IES7" s="1"/>
      <c r="IET7" s="1"/>
      <c r="IEU7" s="1"/>
      <c r="IEV7" s="1"/>
      <c r="IEW7" s="1"/>
      <c r="IEX7" s="1"/>
      <c r="IEY7" s="1"/>
      <c r="IEZ7" s="1"/>
      <c r="IFA7" s="1"/>
      <c r="IFB7" s="1"/>
      <c r="IFC7" s="1"/>
      <c r="IFD7" s="1"/>
      <c r="IFE7" s="1"/>
      <c r="IFF7" s="1"/>
      <c r="IFG7" s="1"/>
      <c r="IFH7" s="1"/>
      <c r="IFI7" s="1"/>
      <c r="IFJ7" s="1"/>
      <c r="IFK7" s="1"/>
      <c r="IFL7" s="1"/>
      <c r="IFM7" s="1"/>
      <c r="IFN7" s="1"/>
      <c r="IFO7" s="1"/>
      <c r="IFP7" s="1"/>
      <c r="IFQ7" s="1"/>
      <c r="IFR7" s="1"/>
      <c r="IFS7" s="1"/>
      <c r="IFT7" s="1"/>
      <c r="IFU7" s="1"/>
      <c r="IFV7" s="1"/>
      <c r="IFW7" s="1"/>
      <c r="IFX7" s="1"/>
      <c r="IFY7" s="1"/>
      <c r="IFZ7" s="1"/>
      <c r="IGA7" s="1"/>
      <c r="IGB7" s="1"/>
      <c r="IGC7" s="1"/>
      <c r="IGD7" s="1"/>
      <c r="IGE7" s="1"/>
      <c r="IGF7" s="1"/>
      <c r="IGG7" s="1"/>
      <c r="IGH7" s="1"/>
      <c r="IGI7" s="1"/>
      <c r="IGJ7" s="1"/>
      <c r="IGK7" s="1"/>
      <c r="IGL7" s="1"/>
      <c r="IGM7" s="1"/>
      <c r="IGN7" s="1"/>
      <c r="IGO7" s="1"/>
      <c r="IGP7" s="1"/>
      <c r="IGQ7" s="1"/>
      <c r="IGR7" s="1"/>
      <c r="IGS7" s="1"/>
      <c r="IGT7" s="1"/>
      <c r="IGU7" s="1"/>
      <c r="IGV7" s="1"/>
      <c r="IGW7" s="1"/>
      <c r="IGX7" s="1"/>
      <c r="IGY7" s="1"/>
      <c r="IGZ7" s="1"/>
      <c r="IHA7" s="1"/>
      <c r="IHB7" s="1"/>
      <c r="IHC7" s="1"/>
      <c r="IHD7" s="1"/>
      <c r="IHE7" s="1"/>
      <c r="IHF7" s="1"/>
      <c r="IHG7" s="1"/>
      <c r="IHH7" s="1"/>
      <c r="IHI7" s="1"/>
      <c r="IHJ7" s="1"/>
      <c r="IHK7" s="1"/>
      <c r="IHL7" s="1"/>
      <c r="IHM7" s="1"/>
      <c r="IHN7" s="1"/>
      <c r="IHO7" s="1"/>
      <c r="IHP7" s="1"/>
      <c r="IHQ7" s="1"/>
      <c r="IHR7" s="1"/>
      <c r="IHS7" s="1"/>
      <c r="IHT7" s="1"/>
      <c r="IHU7" s="1"/>
      <c r="IHV7" s="1"/>
      <c r="IHW7" s="1"/>
      <c r="IHX7" s="1"/>
      <c r="IHY7" s="1"/>
      <c r="IHZ7" s="1"/>
      <c r="IIA7" s="1"/>
      <c r="IIB7" s="1"/>
      <c r="IIC7" s="1"/>
      <c r="IID7" s="1"/>
      <c r="IIE7" s="1"/>
      <c r="IIF7" s="1"/>
      <c r="IIG7" s="1"/>
      <c r="IIH7" s="1"/>
      <c r="III7" s="1"/>
      <c r="IIJ7" s="1"/>
      <c r="IIK7" s="1"/>
      <c r="IIL7" s="1"/>
      <c r="IIM7" s="1"/>
      <c r="IIN7" s="1"/>
      <c r="IIO7" s="1"/>
      <c r="IIP7" s="1"/>
      <c r="IIQ7" s="1"/>
      <c r="IIR7" s="1"/>
      <c r="IIS7" s="1"/>
      <c r="IIT7" s="1"/>
      <c r="IIU7" s="1"/>
      <c r="IIV7" s="1"/>
      <c r="IIW7" s="1"/>
      <c r="IIX7" s="1"/>
      <c r="IIY7" s="1"/>
      <c r="IIZ7" s="1"/>
      <c r="IJA7" s="1"/>
      <c r="IJB7" s="1"/>
      <c r="IJC7" s="1"/>
      <c r="IJD7" s="1"/>
      <c r="IJE7" s="1"/>
      <c r="IJF7" s="1"/>
      <c r="IJG7" s="1"/>
      <c r="IJH7" s="1"/>
      <c r="IJI7" s="1"/>
      <c r="IJJ7" s="1"/>
      <c r="IJK7" s="1"/>
      <c r="IJL7" s="1"/>
      <c r="IJM7" s="1"/>
      <c r="IJN7" s="1"/>
      <c r="IJO7" s="1"/>
      <c r="IJP7" s="1"/>
      <c r="IJQ7" s="1"/>
      <c r="IJR7" s="1"/>
      <c r="IJS7" s="1"/>
      <c r="IJT7" s="1"/>
      <c r="IJU7" s="1"/>
      <c r="IJV7" s="1"/>
      <c r="IJW7" s="1"/>
      <c r="IJX7" s="1"/>
      <c r="IJY7" s="1"/>
      <c r="IJZ7" s="1"/>
      <c r="IKA7" s="1"/>
      <c r="IKB7" s="1"/>
      <c r="IKC7" s="1"/>
      <c r="IKD7" s="1"/>
      <c r="IKE7" s="1"/>
      <c r="IKF7" s="1"/>
      <c r="IKG7" s="1"/>
      <c r="IKH7" s="1"/>
      <c r="IKI7" s="1"/>
      <c r="IKJ7" s="1"/>
      <c r="IKK7" s="1"/>
      <c r="IKL7" s="1"/>
      <c r="IKM7" s="1"/>
      <c r="IKN7" s="1"/>
      <c r="IKO7" s="1"/>
      <c r="IKP7" s="1"/>
      <c r="IKQ7" s="1"/>
      <c r="IKR7" s="1"/>
      <c r="IKS7" s="1"/>
      <c r="IKT7" s="1"/>
      <c r="IKU7" s="1"/>
      <c r="IKV7" s="1"/>
      <c r="IKW7" s="1"/>
      <c r="IKX7" s="1"/>
      <c r="IKY7" s="1"/>
      <c r="IKZ7" s="1"/>
      <c r="ILA7" s="1"/>
      <c r="ILB7" s="1"/>
      <c r="ILC7" s="1"/>
      <c r="ILD7" s="1"/>
      <c r="ILE7" s="1"/>
      <c r="ILF7" s="1"/>
      <c r="ILG7" s="1"/>
      <c r="ILH7" s="1"/>
      <c r="ILI7" s="1"/>
      <c r="ILJ7" s="1"/>
      <c r="ILK7" s="1"/>
      <c r="ILL7" s="1"/>
      <c r="ILM7" s="1"/>
      <c r="ILN7" s="1"/>
      <c r="ILO7" s="1"/>
      <c r="ILP7" s="1"/>
      <c r="ILQ7" s="1"/>
      <c r="ILR7" s="1"/>
      <c r="ILS7" s="1"/>
      <c r="ILT7" s="1"/>
      <c r="ILU7" s="1"/>
      <c r="ILV7" s="1"/>
      <c r="ILW7" s="1"/>
      <c r="ILX7" s="1"/>
      <c r="ILY7" s="1"/>
      <c r="ILZ7" s="1"/>
      <c r="IMA7" s="1"/>
      <c r="IMB7" s="1"/>
      <c r="IMC7" s="1"/>
      <c r="IMD7" s="1"/>
      <c r="IME7" s="1"/>
      <c r="IMF7" s="1"/>
      <c r="IMG7" s="1"/>
      <c r="IMH7" s="1"/>
      <c r="IMI7" s="1"/>
      <c r="IMJ7" s="1"/>
      <c r="IMK7" s="1"/>
      <c r="IML7" s="1"/>
      <c r="IMM7" s="1"/>
      <c r="IMN7" s="1"/>
      <c r="IMO7" s="1"/>
      <c r="IMP7" s="1"/>
      <c r="IMQ7" s="1"/>
      <c r="IMR7" s="1"/>
      <c r="IMS7" s="1"/>
      <c r="IMT7" s="1"/>
      <c r="IMU7" s="1"/>
      <c r="IMV7" s="1"/>
      <c r="IMW7" s="1"/>
      <c r="IMX7" s="1"/>
      <c r="IMY7" s="1"/>
      <c r="IMZ7" s="1"/>
      <c r="INA7" s="1"/>
      <c r="INB7" s="1"/>
      <c r="INC7" s="1"/>
      <c r="IND7" s="1"/>
      <c r="INE7" s="1"/>
      <c r="INF7" s="1"/>
      <c r="ING7" s="1"/>
      <c r="INH7" s="1"/>
      <c r="INI7" s="1"/>
      <c r="INJ7" s="1"/>
      <c r="INK7" s="1"/>
      <c r="INL7" s="1"/>
      <c r="INM7" s="1"/>
      <c r="INN7" s="1"/>
      <c r="INO7" s="1"/>
      <c r="INP7" s="1"/>
      <c r="INQ7" s="1"/>
      <c r="INR7" s="1"/>
      <c r="INS7" s="1"/>
      <c r="INT7" s="1"/>
      <c r="INU7" s="1"/>
      <c r="INV7" s="1"/>
      <c r="INW7" s="1"/>
      <c r="INX7" s="1"/>
      <c r="INY7" s="1"/>
      <c r="INZ7" s="1"/>
      <c r="IOA7" s="1"/>
      <c r="IOB7" s="1"/>
      <c r="IOC7" s="1"/>
      <c r="IOD7" s="1"/>
      <c r="IOE7" s="1"/>
      <c r="IOF7" s="1"/>
      <c r="IOG7" s="1"/>
      <c r="IOH7" s="1"/>
      <c r="IOI7" s="1"/>
      <c r="IOJ7" s="1"/>
      <c r="IOK7" s="1"/>
      <c r="IOL7" s="1"/>
      <c r="IOM7" s="1"/>
      <c r="ION7" s="1"/>
      <c r="IOO7" s="1"/>
      <c r="IOP7" s="1"/>
      <c r="IOQ7" s="1"/>
      <c r="IOR7" s="1"/>
      <c r="IOS7" s="1"/>
      <c r="IOT7" s="1"/>
      <c r="IOU7" s="1"/>
      <c r="IOV7" s="1"/>
      <c r="IOW7" s="1"/>
      <c r="IOX7" s="1"/>
      <c r="IOY7" s="1"/>
      <c r="IOZ7" s="1"/>
      <c r="IPA7" s="1"/>
      <c r="IPB7" s="1"/>
      <c r="IPC7" s="1"/>
      <c r="IPD7" s="1"/>
      <c r="IPE7" s="1"/>
      <c r="IPF7" s="1"/>
      <c r="IPG7" s="1"/>
      <c r="IPH7" s="1"/>
      <c r="IPI7" s="1"/>
      <c r="IPJ7" s="1"/>
      <c r="IPK7" s="1"/>
      <c r="IPL7" s="1"/>
      <c r="IPM7" s="1"/>
      <c r="IPN7" s="1"/>
      <c r="IPO7" s="1"/>
      <c r="IPP7" s="1"/>
      <c r="IPQ7" s="1"/>
      <c r="IPR7" s="1"/>
      <c r="IPS7" s="1"/>
      <c r="IPT7" s="1"/>
      <c r="IPU7" s="1"/>
      <c r="IPV7" s="1"/>
      <c r="IPW7" s="1"/>
      <c r="IPX7" s="1"/>
      <c r="IPY7" s="1"/>
      <c r="IPZ7" s="1"/>
      <c r="IQA7" s="1"/>
      <c r="IQB7" s="1"/>
      <c r="IQC7" s="1"/>
      <c r="IQD7" s="1"/>
      <c r="IQE7" s="1"/>
      <c r="IQF7" s="1"/>
      <c r="IQG7" s="1"/>
      <c r="IQH7" s="1"/>
      <c r="IQI7" s="1"/>
      <c r="IQJ7" s="1"/>
      <c r="IQK7" s="1"/>
      <c r="IQL7" s="1"/>
      <c r="IQM7" s="1"/>
      <c r="IQN7" s="1"/>
      <c r="IQO7" s="1"/>
      <c r="IQP7" s="1"/>
      <c r="IQQ7" s="1"/>
      <c r="IQR7" s="1"/>
      <c r="IQS7" s="1"/>
      <c r="IQT7" s="1"/>
      <c r="IQU7" s="1"/>
      <c r="IQV7" s="1"/>
      <c r="IQW7" s="1"/>
      <c r="IQX7" s="1"/>
      <c r="IQY7" s="1"/>
      <c r="IQZ7" s="1"/>
      <c r="IRA7" s="1"/>
      <c r="IRB7" s="1"/>
      <c r="IRC7" s="1"/>
      <c r="IRD7" s="1"/>
      <c r="IRE7" s="1"/>
      <c r="IRF7" s="1"/>
      <c r="IRG7" s="1"/>
      <c r="IRH7" s="1"/>
      <c r="IRI7" s="1"/>
      <c r="IRJ7" s="1"/>
      <c r="IRK7" s="1"/>
      <c r="IRL7" s="1"/>
      <c r="IRM7" s="1"/>
      <c r="IRN7" s="1"/>
      <c r="IRO7" s="1"/>
      <c r="IRP7" s="1"/>
      <c r="IRQ7" s="1"/>
      <c r="IRR7" s="1"/>
      <c r="IRS7" s="1"/>
      <c r="IRT7" s="1"/>
      <c r="IRU7" s="1"/>
      <c r="IRV7" s="1"/>
      <c r="IRW7" s="1"/>
      <c r="IRX7" s="1"/>
      <c r="IRY7" s="1"/>
      <c r="IRZ7" s="1"/>
      <c r="ISA7" s="1"/>
      <c r="ISB7" s="1"/>
      <c r="ISC7" s="1"/>
      <c r="ISD7" s="1"/>
      <c r="ISE7" s="1"/>
      <c r="ISF7" s="1"/>
      <c r="ISG7" s="1"/>
      <c r="ISH7" s="1"/>
      <c r="ISI7" s="1"/>
      <c r="ISJ7" s="1"/>
      <c r="ISK7" s="1"/>
      <c r="ISL7" s="1"/>
      <c r="ISM7" s="1"/>
      <c r="ISN7" s="1"/>
      <c r="ISO7" s="1"/>
      <c r="ISP7" s="1"/>
      <c r="ISQ7" s="1"/>
      <c r="ISR7" s="1"/>
      <c r="ISS7" s="1"/>
      <c r="IST7" s="1"/>
      <c r="ISU7" s="1"/>
      <c r="ISV7" s="1"/>
      <c r="ISW7" s="1"/>
      <c r="ISX7" s="1"/>
      <c r="ISY7" s="1"/>
      <c r="ISZ7" s="1"/>
      <c r="ITA7" s="1"/>
      <c r="ITB7" s="1"/>
      <c r="ITC7" s="1"/>
      <c r="ITD7" s="1"/>
      <c r="ITE7" s="1"/>
      <c r="ITF7" s="1"/>
      <c r="ITG7" s="1"/>
      <c r="ITH7" s="1"/>
      <c r="ITI7" s="1"/>
      <c r="ITJ7" s="1"/>
      <c r="ITK7" s="1"/>
      <c r="ITL7" s="1"/>
      <c r="ITM7" s="1"/>
      <c r="ITN7" s="1"/>
      <c r="ITO7" s="1"/>
      <c r="ITP7" s="1"/>
      <c r="ITQ7" s="1"/>
      <c r="ITR7" s="1"/>
      <c r="ITS7" s="1"/>
      <c r="ITT7" s="1"/>
      <c r="ITU7" s="1"/>
      <c r="ITV7" s="1"/>
      <c r="ITW7" s="1"/>
      <c r="ITX7" s="1"/>
      <c r="ITY7" s="1"/>
      <c r="ITZ7" s="1"/>
      <c r="IUA7" s="1"/>
      <c r="IUB7" s="1"/>
      <c r="IUC7" s="1"/>
      <c r="IUD7" s="1"/>
      <c r="IUE7" s="1"/>
      <c r="IUF7" s="1"/>
      <c r="IUG7" s="1"/>
      <c r="IUH7" s="1"/>
      <c r="IUI7" s="1"/>
      <c r="IUJ7" s="1"/>
      <c r="IUK7" s="1"/>
      <c r="IUL7" s="1"/>
      <c r="IUM7" s="1"/>
      <c r="IUN7" s="1"/>
      <c r="IUO7" s="1"/>
      <c r="IUP7" s="1"/>
      <c r="IUQ7" s="1"/>
      <c r="IUR7" s="1"/>
      <c r="IUS7" s="1"/>
      <c r="IUT7" s="1"/>
      <c r="IUU7" s="1"/>
      <c r="IUV7" s="1"/>
      <c r="IUW7" s="1"/>
      <c r="IUX7" s="1"/>
      <c r="IUY7" s="1"/>
      <c r="IUZ7" s="1"/>
      <c r="IVA7" s="1"/>
      <c r="IVB7" s="1"/>
      <c r="IVC7" s="1"/>
      <c r="IVD7" s="1"/>
      <c r="IVE7" s="1"/>
      <c r="IVF7" s="1"/>
      <c r="IVG7" s="1"/>
      <c r="IVH7" s="1"/>
      <c r="IVI7" s="1"/>
      <c r="IVJ7" s="1"/>
      <c r="IVK7" s="1"/>
      <c r="IVL7" s="1"/>
      <c r="IVM7" s="1"/>
      <c r="IVN7" s="1"/>
      <c r="IVO7" s="1"/>
      <c r="IVP7" s="1"/>
      <c r="IVQ7" s="1"/>
      <c r="IVR7" s="1"/>
      <c r="IVS7" s="1"/>
      <c r="IVT7" s="1"/>
      <c r="IVU7" s="1"/>
      <c r="IVV7" s="1"/>
      <c r="IVW7" s="1"/>
      <c r="IVX7" s="1"/>
      <c r="IVY7" s="1"/>
      <c r="IVZ7" s="1"/>
      <c r="IWA7" s="1"/>
      <c r="IWB7" s="1"/>
      <c r="IWC7" s="1"/>
      <c r="IWD7" s="1"/>
      <c r="IWE7" s="1"/>
      <c r="IWF7" s="1"/>
      <c r="IWG7" s="1"/>
      <c r="IWH7" s="1"/>
      <c r="IWI7" s="1"/>
      <c r="IWJ7" s="1"/>
      <c r="IWK7" s="1"/>
      <c r="IWL7" s="1"/>
      <c r="IWM7" s="1"/>
      <c r="IWN7" s="1"/>
      <c r="IWO7" s="1"/>
      <c r="IWP7" s="1"/>
      <c r="IWQ7" s="1"/>
      <c r="IWR7" s="1"/>
      <c r="IWS7" s="1"/>
      <c r="IWT7" s="1"/>
      <c r="IWU7" s="1"/>
      <c r="IWV7" s="1"/>
      <c r="IWW7" s="1"/>
      <c r="IWX7" s="1"/>
      <c r="IWY7" s="1"/>
      <c r="IWZ7" s="1"/>
      <c r="IXA7" s="1"/>
      <c r="IXB7" s="1"/>
      <c r="IXC7" s="1"/>
      <c r="IXD7" s="1"/>
      <c r="IXE7" s="1"/>
      <c r="IXF7" s="1"/>
      <c r="IXG7" s="1"/>
      <c r="IXH7" s="1"/>
      <c r="IXI7" s="1"/>
      <c r="IXJ7" s="1"/>
      <c r="IXK7" s="1"/>
      <c r="IXL7" s="1"/>
      <c r="IXM7" s="1"/>
      <c r="IXN7" s="1"/>
      <c r="IXO7" s="1"/>
      <c r="IXP7" s="1"/>
      <c r="IXQ7" s="1"/>
      <c r="IXR7" s="1"/>
      <c r="IXS7" s="1"/>
      <c r="IXT7" s="1"/>
      <c r="IXU7" s="1"/>
      <c r="IXV7" s="1"/>
      <c r="IXW7" s="1"/>
      <c r="IXX7" s="1"/>
      <c r="IXY7" s="1"/>
      <c r="IXZ7" s="1"/>
      <c r="IYA7" s="1"/>
      <c r="IYB7" s="1"/>
      <c r="IYC7" s="1"/>
      <c r="IYD7" s="1"/>
      <c r="IYE7" s="1"/>
      <c r="IYF7" s="1"/>
      <c r="IYG7" s="1"/>
      <c r="IYH7" s="1"/>
      <c r="IYI7" s="1"/>
      <c r="IYJ7" s="1"/>
      <c r="IYK7" s="1"/>
      <c r="IYL7" s="1"/>
      <c r="IYM7" s="1"/>
      <c r="IYN7" s="1"/>
      <c r="IYO7" s="1"/>
      <c r="IYP7" s="1"/>
      <c r="IYQ7" s="1"/>
      <c r="IYR7" s="1"/>
      <c r="IYS7" s="1"/>
      <c r="IYT7" s="1"/>
      <c r="IYU7" s="1"/>
      <c r="IYV7" s="1"/>
      <c r="IYW7" s="1"/>
      <c r="IYX7" s="1"/>
      <c r="IYY7" s="1"/>
      <c r="IYZ7" s="1"/>
      <c r="IZA7" s="1"/>
      <c r="IZB7" s="1"/>
      <c r="IZC7" s="1"/>
      <c r="IZD7" s="1"/>
      <c r="IZE7" s="1"/>
      <c r="IZF7" s="1"/>
      <c r="IZG7" s="1"/>
      <c r="IZH7" s="1"/>
      <c r="IZI7" s="1"/>
      <c r="IZJ7" s="1"/>
      <c r="IZK7" s="1"/>
      <c r="IZL7" s="1"/>
      <c r="IZM7" s="1"/>
      <c r="IZN7" s="1"/>
      <c r="IZO7" s="1"/>
      <c r="IZP7" s="1"/>
      <c r="IZQ7" s="1"/>
      <c r="IZR7" s="1"/>
      <c r="IZS7" s="1"/>
      <c r="IZT7" s="1"/>
      <c r="IZU7" s="1"/>
      <c r="IZV7" s="1"/>
      <c r="IZW7" s="1"/>
      <c r="IZX7" s="1"/>
      <c r="IZY7" s="1"/>
      <c r="IZZ7" s="1"/>
      <c r="JAA7" s="1"/>
      <c r="JAB7" s="1"/>
      <c r="JAC7" s="1"/>
      <c r="JAD7" s="1"/>
      <c r="JAE7" s="1"/>
      <c r="JAF7" s="1"/>
      <c r="JAG7" s="1"/>
      <c r="JAH7" s="1"/>
      <c r="JAI7" s="1"/>
      <c r="JAJ7" s="1"/>
      <c r="JAK7" s="1"/>
      <c r="JAL7" s="1"/>
      <c r="JAM7" s="1"/>
      <c r="JAN7" s="1"/>
      <c r="JAO7" s="1"/>
      <c r="JAP7" s="1"/>
      <c r="JAQ7" s="1"/>
      <c r="JAR7" s="1"/>
      <c r="JAS7" s="1"/>
      <c r="JAT7" s="1"/>
      <c r="JAU7" s="1"/>
      <c r="JAV7" s="1"/>
      <c r="JAW7" s="1"/>
      <c r="JAX7" s="1"/>
      <c r="JAY7" s="1"/>
      <c r="JAZ7" s="1"/>
      <c r="JBA7" s="1"/>
      <c r="JBB7" s="1"/>
      <c r="JBC7" s="1"/>
      <c r="JBD7" s="1"/>
      <c r="JBE7" s="1"/>
      <c r="JBF7" s="1"/>
      <c r="JBG7" s="1"/>
      <c r="JBH7" s="1"/>
      <c r="JBI7" s="1"/>
      <c r="JBJ7" s="1"/>
      <c r="JBK7" s="1"/>
      <c r="JBL7" s="1"/>
      <c r="JBM7" s="1"/>
      <c r="JBN7" s="1"/>
      <c r="JBO7" s="1"/>
      <c r="JBP7" s="1"/>
      <c r="JBQ7" s="1"/>
      <c r="JBR7" s="1"/>
      <c r="JBS7" s="1"/>
      <c r="JBT7" s="1"/>
      <c r="JBU7" s="1"/>
      <c r="JBV7" s="1"/>
      <c r="JBW7" s="1"/>
      <c r="JBX7" s="1"/>
      <c r="JBY7" s="1"/>
      <c r="JBZ7" s="1"/>
      <c r="JCA7" s="1"/>
      <c r="JCB7" s="1"/>
      <c r="JCC7" s="1"/>
      <c r="JCD7" s="1"/>
      <c r="JCE7" s="1"/>
      <c r="JCF7" s="1"/>
      <c r="JCG7" s="1"/>
      <c r="JCH7" s="1"/>
      <c r="JCI7" s="1"/>
      <c r="JCJ7" s="1"/>
      <c r="JCK7" s="1"/>
      <c r="JCL7" s="1"/>
      <c r="JCM7" s="1"/>
      <c r="JCN7" s="1"/>
      <c r="JCO7" s="1"/>
      <c r="JCP7" s="1"/>
      <c r="JCQ7" s="1"/>
      <c r="JCR7" s="1"/>
      <c r="JCS7" s="1"/>
      <c r="JCT7" s="1"/>
      <c r="JCU7" s="1"/>
      <c r="JCV7" s="1"/>
      <c r="JCW7" s="1"/>
      <c r="JCX7" s="1"/>
      <c r="JCY7" s="1"/>
      <c r="JCZ7" s="1"/>
      <c r="JDA7" s="1"/>
      <c r="JDB7" s="1"/>
      <c r="JDC7" s="1"/>
      <c r="JDD7" s="1"/>
      <c r="JDE7" s="1"/>
      <c r="JDF7" s="1"/>
      <c r="JDG7" s="1"/>
      <c r="JDH7" s="1"/>
      <c r="JDI7" s="1"/>
      <c r="JDJ7" s="1"/>
      <c r="JDK7" s="1"/>
      <c r="JDL7" s="1"/>
      <c r="JDM7" s="1"/>
      <c r="JDN7" s="1"/>
      <c r="JDO7" s="1"/>
      <c r="JDP7" s="1"/>
      <c r="JDQ7" s="1"/>
      <c r="JDR7" s="1"/>
      <c r="JDS7" s="1"/>
      <c r="JDT7" s="1"/>
      <c r="JDU7" s="1"/>
      <c r="JDV7" s="1"/>
      <c r="JDW7" s="1"/>
      <c r="JDX7" s="1"/>
      <c r="JDY7" s="1"/>
      <c r="JDZ7" s="1"/>
      <c r="JEA7" s="1"/>
      <c r="JEB7" s="1"/>
      <c r="JEC7" s="1"/>
      <c r="JED7" s="1"/>
      <c r="JEE7" s="1"/>
      <c r="JEF7" s="1"/>
      <c r="JEG7" s="1"/>
      <c r="JEH7" s="1"/>
      <c r="JEI7" s="1"/>
      <c r="JEJ7" s="1"/>
      <c r="JEK7" s="1"/>
      <c r="JEL7" s="1"/>
      <c r="JEM7" s="1"/>
      <c r="JEN7" s="1"/>
      <c r="JEO7" s="1"/>
      <c r="JEP7" s="1"/>
      <c r="JEQ7" s="1"/>
      <c r="JER7" s="1"/>
      <c r="JES7" s="1"/>
      <c r="JET7" s="1"/>
      <c r="JEU7" s="1"/>
      <c r="JEV7" s="1"/>
      <c r="JEW7" s="1"/>
      <c r="JEX7" s="1"/>
      <c r="JEY7" s="1"/>
      <c r="JEZ7" s="1"/>
      <c r="JFA7" s="1"/>
      <c r="JFB7" s="1"/>
      <c r="JFC7" s="1"/>
      <c r="JFD7" s="1"/>
      <c r="JFE7" s="1"/>
      <c r="JFF7" s="1"/>
      <c r="JFG7" s="1"/>
      <c r="JFH7" s="1"/>
      <c r="JFI7" s="1"/>
      <c r="JFJ7" s="1"/>
      <c r="JFK7" s="1"/>
      <c r="JFL7" s="1"/>
      <c r="JFM7" s="1"/>
      <c r="JFN7" s="1"/>
      <c r="JFO7" s="1"/>
      <c r="JFP7" s="1"/>
      <c r="JFQ7" s="1"/>
      <c r="JFR7" s="1"/>
      <c r="JFS7" s="1"/>
      <c r="JFT7" s="1"/>
      <c r="JFU7" s="1"/>
      <c r="JFV7" s="1"/>
      <c r="JFW7" s="1"/>
      <c r="JFX7" s="1"/>
      <c r="JFY7" s="1"/>
      <c r="JFZ7" s="1"/>
      <c r="JGA7" s="1"/>
      <c r="JGB7" s="1"/>
      <c r="JGC7" s="1"/>
      <c r="JGD7" s="1"/>
      <c r="JGE7" s="1"/>
      <c r="JGF7" s="1"/>
      <c r="JGG7" s="1"/>
      <c r="JGH7" s="1"/>
      <c r="JGI7" s="1"/>
      <c r="JGJ7" s="1"/>
      <c r="JGK7" s="1"/>
      <c r="JGL7" s="1"/>
      <c r="JGM7" s="1"/>
      <c r="JGN7" s="1"/>
      <c r="JGO7" s="1"/>
      <c r="JGP7" s="1"/>
      <c r="JGQ7" s="1"/>
      <c r="JGR7" s="1"/>
      <c r="JGS7" s="1"/>
      <c r="JGT7" s="1"/>
      <c r="JGU7" s="1"/>
      <c r="JGV7" s="1"/>
      <c r="JGW7" s="1"/>
      <c r="JGX7" s="1"/>
      <c r="JGY7" s="1"/>
      <c r="JGZ7" s="1"/>
      <c r="JHA7" s="1"/>
      <c r="JHB7" s="1"/>
      <c r="JHC7" s="1"/>
      <c r="JHD7" s="1"/>
      <c r="JHE7" s="1"/>
      <c r="JHF7" s="1"/>
      <c r="JHG7" s="1"/>
      <c r="JHH7" s="1"/>
      <c r="JHI7" s="1"/>
      <c r="JHJ7" s="1"/>
      <c r="JHK7" s="1"/>
      <c r="JHL7" s="1"/>
      <c r="JHM7" s="1"/>
      <c r="JHN7" s="1"/>
      <c r="JHO7" s="1"/>
      <c r="JHP7" s="1"/>
      <c r="JHQ7" s="1"/>
      <c r="JHR7" s="1"/>
      <c r="JHS7" s="1"/>
      <c r="JHT7" s="1"/>
      <c r="JHU7" s="1"/>
      <c r="JHV7" s="1"/>
      <c r="JHW7" s="1"/>
      <c r="JHX7" s="1"/>
      <c r="JHY7" s="1"/>
      <c r="JHZ7" s="1"/>
      <c r="JIA7" s="1"/>
      <c r="JIB7" s="1"/>
      <c r="JIC7" s="1"/>
      <c r="JID7" s="1"/>
      <c r="JIE7" s="1"/>
      <c r="JIF7" s="1"/>
      <c r="JIG7" s="1"/>
      <c r="JIH7" s="1"/>
      <c r="JII7" s="1"/>
      <c r="JIJ7" s="1"/>
      <c r="JIK7" s="1"/>
      <c r="JIL7" s="1"/>
      <c r="JIM7" s="1"/>
      <c r="JIN7" s="1"/>
      <c r="JIO7" s="1"/>
      <c r="JIP7" s="1"/>
      <c r="JIQ7" s="1"/>
      <c r="JIR7" s="1"/>
      <c r="JIS7" s="1"/>
      <c r="JIT7" s="1"/>
      <c r="JIU7" s="1"/>
      <c r="JIV7" s="1"/>
      <c r="JIW7" s="1"/>
      <c r="JIX7" s="1"/>
      <c r="JIY7" s="1"/>
      <c r="JIZ7" s="1"/>
      <c r="JJA7" s="1"/>
      <c r="JJB7" s="1"/>
      <c r="JJC7" s="1"/>
      <c r="JJD7" s="1"/>
      <c r="JJE7" s="1"/>
      <c r="JJF7" s="1"/>
      <c r="JJG7" s="1"/>
      <c r="JJH7" s="1"/>
      <c r="JJI7" s="1"/>
      <c r="JJJ7" s="1"/>
      <c r="JJK7" s="1"/>
      <c r="JJL7" s="1"/>
      <c r="JJM7" s="1"/>
      <c r="JJN7" s="1"/>
      <c r="JJO7" s="1"/>
      <c r="JJP7" s="1"/>
      <c r="JJQ7" s="1"/>
      <c r="JJR7" s="1"/>
      <c r="JJS7" s="1"/>
      <c r="JJT7" s="1"/>
      <c r="JJU7" s="1"/>
      <c r="JJV7" s="1"/>
      <c r="JJW7" s="1"/>
      <c r="JJX7" s="1"/>
      <c r="JJY7" s="1"/>
      <c r="JJZ7" s="1"/>
      <c r="JKA7" s="1"/>
      <c r="JKB7" s="1"/>
      <c r="JKC7" s="1"/>
      <c r="JKD7" s="1"/>
      <c r="JKE7" s="1"/>
      <c r="JKF7" s="1"/>
      <c r="JKG7" s="1"/>
      <c r="JKH7" s="1"/>
      <c r="JKI7" s="1"/>
      <c r="JKJ7" s="1"/>
      <c r="JKK7" s="1"/>
      <c r="JKL7" s="1"/>
      <c r="JKM7" s="1"/>
      <c r="JKN7" s="1"/>
      <c r="JKO7" s="1"/>
      <c r="JKP7" s="1"/>
      <c r="JKQ7" s="1"/>
      <c r="JKR7" s="1"/>
      <c r="JKS7" s="1"/>
      <c r="JKT7" s="1"/>
      <c r="JKU7" s="1"/>
      <c r="JKV7" s="1"/>
      <c r="JKW7" s="1"/>
      <c r="JKX7" s="1"/>
      <c r="JKY7" s="1"/>
      <c r="JKZ7" s="1"/>
      <c r="JLA7" s="1"/>
      <c r="JLB7" s="1"/>
      <c r="JLC7" s="1"/>
      <c r="JLD7" s="1"/>
      <c r="JLE7" s="1"/>
      <c r="JLF7" s="1"/>
      <c r="JLG7" s="1"/>
      <c r="JLH7" s="1"/>
      <c r="JLI7" s="1"/>
      <c r="JLJ7" s="1"/>
      <c r="JLK7" s="1"/>
      <c r="JLL7" s="1"/>
      <c r="JLM7" s="1"/>
      <c r="JLN7" s="1"/>
      <c r="JLO7" s="1"/>
      <c r="JLP7" s="1"/>
      <c r="JLQ7" s="1"/>
      <c r="JLR7" s="1"/>
      <c r="JLS7" s="1"/>
      <c r="JLT7" s="1"/>
      <c r="JLU7" s="1"/>
      <c r="JLV7" s="1"/>
      <c r="JLW7" s="1"/>
      <c r="JLX7" s="1"/>
      <c r="JLY7" s="1"/>
      <c r="JLZ7" s="1"/>
      <c r="JMA7" s="1"/>
      <c r="JMB7" s="1"/>
      <c r="JMC7" s="1"/>
      <c r="JMD7" s="1"/>
      <c r="JME7" s="1"/>
      <c r="JMF7" s="1"/>
      <c r="JMG7" s="1"/>
      <c r="JMH7" s="1"/>
      <c r="JMI7" s="1"/>
      <c r="JMJ7" s="1"/>
      <c r="JMK7" s="1"/>
      <c r="JML7" s="1"/>
      <c r="JMM7" s="1"/>
      <c r="JMN7" s="1"/>
      <c r="JMO7" s="1"/>
      <c r="JMP7" s="1"/>
      <c r="JMQ7" s="1"/>
      <c r="JMR7" s="1"/>
      <c r="JMS7" s="1"/>
      <c r="JMT7" s="1"/>
      <c r="JMU7" s="1"/>
      <c r="JMV7" s="1"/>
      <c r="JMW7" s="1"/>
      <c r="JMX7" s="1"/>
      <c r="JMY7" s="1"/>
      <c r="JMZ7" s="1"/>
      <c r="JNA7" s="1"/>
      <c r="JNB7" s="1"/>
      <c r="JNC7" s="1"/>
      <c r="JND7" s="1"/>
      <c r="JNE7" s="1"/>
      <c r="JNF7" s="1"/>
      <c r="JNG7" s="1"/>
      <c r="JNH7" s="1"/>
      <c r="JNI7" s="1"/>
      <c r="JNJ7" s="1"/>
      <c r="JNK7" s="1"/>
      <c r="JNL7" s="1"/>
      <c r="JNM7" s="1"/>
      <c r="JNN7" s="1"/>
      <c r="JNO7" s="1"/>
      <c r="JNP7" s="1"/>
      <c r="JNQ7" s="1"/>
      <c r="JNR7" s="1"/>
      <c r="JNS7" s="1"/>
      <c r="JNT7" s="1"/>
      <c r="JNU7" s="1"/>
      <c r="JNV7" s="1"/>
      <c r="JNW7" s="1"/>
      <c r="JNX7" s="1"/>
      <c r="JNY7" s="1"/>
      <c r="JNZ7" s="1"/>
      <c r="JOA7" s="1"/>
      <c r="JOB7" s="1"/>
      <c r="JOC7" s="1"/>
      <c r="JOD7" s="1"/>
      <c r="JOE7" s="1"/>
      <c r="JOF7" s="1"/>
      <c r="JOG7" s="1"/>
      <c r="JOH7" s="1"/>
      <c r="JOI7" s="1"/>
      <c r="JOJ7" s="1"/>
      <c r="JOK7" s="1"/>
      <c r="JOL7" s="1"/>
      <c r="JOM7" s="1"/>
      <c r="JON7" s="1"/>
      <c r="JOO7" s="1"/>
      <c r="JOP7" s="1"/>
      <c r="JOQ7" s="1"/>
      <c r="JOR7" s="1"/>
      <c r="JOS7" s="1"/>
      <c r="JOT7" s="1"/>
      <c r="JOU7" s="1"/>
      <c r="JOV7" s="1"/>
      <c r="JOW7" s="1"/>
      <c r="JOX7" s="1"/>
      <c r="JOY7" s="1"/>
      <c r="JOZ7" s="1"/>
      <c r="JPA7" s="1"/>
      <c r="JPB7" s="1"/>
      <c r="JPC7" s="1"/>
      <c r="JPD7" s="1"/>
      <c r="JPE7" s="1"/>
      <c r="JPF7" s="1"/>
      <c r="JPG7" s="1"/>
      <c r="JPH7" s="1"/>
      <c r="JPI7" s="1"/>
      <c r="JPJ7" s="1"/>
      <c r="JPK7" s="1"/>
      <c r="JPL7" s="1"/>
      <c r="JPM7" s="1"/>
      <c r="JPN7" s="1"/>
      <c r="JPO7" s="1"/>
      <c r="JPP7" s="1"/>
      <c r="JPQ7" s="1"/>
      <c r="JPR7" s="1"/>
      <c r="JPS7" s="1"/>
      <c r="JPT7" s="1"/>
      <c r="JPU7" s="1"/>
      <c r="JPV7" s="1"/>
      <c r="JPW7" s="1"/>
      <c r="JPX7" s="1"/>
      <c r="JPY7" s="1"/>
      <c r="JPZ7" s="1"/>
      <c r="JQA7" s="1"/>
      <c r="JQB7" s="1"/>
      <c r="JQC7" s="1"/>
      <c r="JQD7" s="1"/>
      <c r="JQE7" s="1"/>
      <c r="JQF7" s="1"/>
      <c r="JQG7" s="1"/>
      <c r="JQH7" s="1"/>
      <c r="JQI7" s="1"/>
      <c r="JQJ7" s="1"/>
      <c r="JQK7" s="1"/>
      <c r="JQL7" s="1"/>
      <c r="JQM7" s="1"/>
      <c r="JQN7" s="1"/>
      <c r="JQO7" s="1"/>
      <c r="JQP7" s="1"/>
      <c r="JQQ7" s="1"/>
      <c r="JQR7" s="1"/>
      <c r="JQS7" s="1"/>
      <c r="JQT7" s="1"/>
      <c r="JQU7" s="1"/>
      <c r="JQV7" s="1"/>
      <c r="JQW7" s="1"/>
      <c r="JQX7" s="1"/>
      <c r="JQY7" s="1"/>
      <c r="JQZ7" s="1"/>
      <c r="JRA7" s="1"/>
      <c r="JRB7" s="1"/>
      <c r="JRC7" s="1"/>
      <c r="JRD7" s="1"/>
      <c r="JRE7" s="1"/>
      <c r="JRF7" s="1"/>
      <c r="JRG7" s="1"/>
      <c r="JRH7" s="1"/>
      <c r="JRI7" s="1"/>
      <c r="JRJ7" s="1"/>
      <c r="JRK7" s="1"/>
      <c r="JRL7" s="1"/>
      <c r="JRM7" s="1"/>
      <c r="JRN7" s="1"/>
      <c r="JRO7" s="1"/>
      <c r="JRP7" s="1"/>
      <c r="JRQ7" s="1"/>
      <c r="JRR7" s="1"/>
      <c r="JRS7" s="1"/>
      <c r="JRT7" s="1"/>
      <c r="JRU7" s="1"/>
      <c r="JRV7" s="1"/>
      <c r="JRW7" s="1"/>
      <c r="JRX7" s="1"/>
      <c r="JRY7" s="1"/>
      <c r="JRZ7" s="1"/>
      <c r="JSA7" s="1"/>
      <c r="JSB7" s="1"/>
      <c r="JSC7" s="1"/>
      <c r="JSD7" s="1"/>
      <c r="JSE7" s="1"/>
      <c r="JSF7" s="1"/>
      <c r="JSG7" s="1"/>
      <c r="JSH7" s="1"/>
      <c r="JSI7" s="1"/>
      <c r="JSJ7" s="1"/>
      <c r="JSK7" s="1"/>
      <c r="JSL7" s="1"/>
      <c r="JSM7" s="1"/>
      <c r="JSN7" s="1"/>
      <c r="JSO7" s="1"/>
      <c r="JSP7" s="1"/>
      <c r="JSQ7" s="1"/>
      <c r="JSR7" s="1"/>
      <c r="JSS7" s="1"/>
      <c r="JST7" s="1"/>
      <c r="JSU7" s="1"/>
      <c r="JSV7" s="1"/>
      <c r="JSW7" s="1"/>
      <c r="JSX7" s="1"/>
      <c r="JSY7" s="1"/>
      <c r="JSZ7" s="1"/>
      <c r="JTA7" s="1"/>
      <c r="JTB7" s="1"/>
      <c r="JTC7" s="1"/>
      <c r="JTD7" s="1"/>
      <c r="JTE7" s="1"/>
      <c r="JTF7" s="1"/>
      <c r="JTG7" s="1"/>
      <c r="JTH7" s="1"/>
      <c r="JTI7" s="1"/>
      <c r="JTJ7" s="1"/>
      <c r="JTK7" s="1"/>
      <c r="JTL7" s="1"/>
      <c r="JTM7" s="1"/>
      <c r="JTN7" s="1"/>
      <c r="JTO7" s="1"/>
      <c r="JTP7" s="1"/>
      <c r="JTQ7" s="1"/>
      <c r="JTR7" s="1"/>
      <c r="JTS7" s="1"/>
      <c r="JTT7" s="1"/>
      <c r="JTU7" s="1"/>
      <c r="JTV7" s="1"/>
      <c r="JTW7" s="1"/>
      <c r="JTX7" s="1"/>
      <c r="JTY7" s="1"/>
      <c r="JTZ7" s="1"/>
      <c r="JUA7" s="1"/>
      <c r="JUB7" s="1"/>
      <c r="JUC7" s="1"/>
      <c r="JUD7" s="1"/>
      <c r="JUE7" s="1"/>
      <c r="JUF7" s="1"/>
      <c r="JUG7" s="1"/>
      <c r="JUH7" s="1"/>
      <c r="JUI7" s="1"/>
      <c r="JUJ7" s="1"/>
      <c r="JUK7" s="1"/>
      <c r="JUL7" s="1"/>
      <c r="JUM7" s="1"/>
      <c r="JUN7" s="1"/>
      <c r="JUO7" s="1"/>
      <c r="JUP7" s="1"/>
      <c r="JUQ7" s="1"/>
      <c r="JUR7" s="1"/>
      <c r="JUS7" s="1"/>
      <c r="JUT7" s="1"/>
      <c r="JUU7" s="1"/>
      <c r="JUV7" s="1"/>
      <c r="JUW7" s="1"/>
      <c r="JUX7" s="1"/>
      <c r="JUY7" s="1"/>
      <c r="JUZ7" s="1"/>
      <c r="JVA7" s="1"/>
      <c r="JVB7" s="1"/>
      <c r="JVC7" s="1"/>
      <c r="JVD7" s="1"/>
      <c r="JVE7" s="1"/>
      <c r="JVF7" s="1"/>
      <c r="JVG7" s="1"/>
      <c r="JVH7" s="1"/>
      <c r="JVI7" s="1"/>
      <c r="JVJ7" s="1"/>
      <c r="JVK7" s="1"/>
      <c r="JVL7" s="1"/>
      <c r="JVM7" s="1"/>
      <c r="JVN7" s="1"/>
      <c r="JVO7" s="1"/>
      <c r="JVP7" s="1"/>
      <c r="JVQ7" s="1"/>
      <c r="JVR7" s="1"/>
      <c r="JVS7" s="1"/>
      <c r="JVT7" s="1"/>
      <c r="JVU7" s="1"/>
      <c r="JVV7" s="1"/>
      <c r="JVW7" s="1"/>
      <c r="JVX7" s="1"/>
      <c r="JVY7" s="1"/>
      <c r="JVZ7" s="1"/>
      <c r="JWA7" s="1"/>
      <c r="JWB7" s="1"/>
      <c r="JWC7" s="1"/>
      <c r="JWD7" s="1"/>
      <c r="JWE7" s="1"/>
      <c r="JWF7" s="1"/>
      <c r="JWG7" s="1"/>
      <c r="JWH7" s="1"/>
      <c r="JWI7" s="1"/>
      <c r="JWJ7" s="1"/>
      <c r="JWK7" s="1"/>
      <c r="JWL7" s="1"/>
      <c r="JWM7" s="1"/>
      <c r="JWN7" s="1"/>
      <c r="JWO7" s="1"/>
      <c r="JWP7" s="1"/>
      <c r="JWQ7" s="1"/>
      <c r="JWR7" s="1"/>
      <c r="JWS7" s="1"/>
      <c r="JWT7" s="1"/>
      <c r="JWU7" s="1"/>
      <c r="JWV7" s="1"/>
      <c r="JWW7" s="1"/>
      <c r="JWX7" s="1"/>
      <c r="JWY7" s="1"/>
      <c r="JWZ7" s="1"/>
      <c r="JXA7" s="1"/>
      <c r="JXB7" s="1"/>
      <c r="JXC7" s="1"/>
      <c r="JXD7" s="1"/>
      <c r="JXE7" s="1"/>
      <c r="JXF7" s="1"/>
      <c r="JXG7" s="1"/>
      <c r="JXH7" s="1"/>
      <c r="JXI7" s="1"/>
      <c r="JXJ7" s="1"/>
      <c r="JXK7" s="1"/>
      <c r="JXL7" s="1"/>
      <c r="JXM7" s="1"/>
      <c r="JXN7" s="1"/>
      <c r="JXO7" s="1"/>
      <c r="JXP7" s="1"/>
      <c r="JXQ7" s="1"/>
      <c r="JXR7" s="1"/>
      <c r="JXS7" s="1"/>
      <c r="JXT7" s="1"/>
      <c r="JXU7" s="1"/>
      <c r="JXV7" s="1"/>
      <c r="JXW7" s="1"/>
      <c r="JXX7" s="1"/>
      <c r="JXY7" s="1"/>
      <c r="JXZ7" s="1"/>
      <c r="JYA7" s="1"/>
      <c r="JYB7" s="1"/>
      <c r="JYC7" s="1"/>
      <c r="JYD7" s="1"/>
      <c r="JYE7" s="1"/>
      <c r="JYF7" s="1"/>
      <c r="JYG7" s="1"/>
      <c r="JYH7" s="1"/>
      <c r="JYI7" s="1"/>
      <c r="JYJ7" s="1"/>
      <c r="JYK7" s="1"/>
      <c r="JYL7" s="1"/>
      <c r="JYM7" s="1"/>
      <c r="JYN7" s="1"/>
      <c r="JYO7" s="1"/>
      <c r="JYP7" s="1"/>
      <c r="JYQ7" s="1"/>
      <c r="JYR7" s="1"/>
      <c r="JYS7" s="1"/>
      <c r="JYT7" s="1"/>
      <c r="JYU7" s="1"/>
      <c r="JYV7" s="1"/>
      <c r="JYW7" s="1"/>
      <c r="JYX7" s="1"/>
      <c r="JYY7" s="1"/>
      <c r="JYZ7" s="1"/>
      <c r="JZA7" s="1"/>
      <c r="JZB7" s="1"/>
      <c r="JZC7" s="1"/>
      <c r="JZD7" s="1"/>
      <c r="JZE7" s="1"/>
      <c r="JZF7" s="1"/>
      <c r="JZG7" s="1"/>
      <c r="JZH7" s="1"/>
      <c r="JZI7" s="1"/>
      <c r="JZJ7" s="1"/>
      <c r="JZK7" s="1"/>
      <c r="JZL7" s="1"/>
      <c r="JZM7" s="1"/>
      <c r="JZN7" s="1"/>
      <c r="JZO7" s="1"/>
      <c r="JZP7" s="1"/>
      <c r="JZQ7" s="1"/>
      <c r="JZR7" s="1"/>
      <c r="JZS7" s="1"/>
      <c r="JZT7" s="1"/>
      <c r="JZU7" s="1"/>
      <c r="JZV7" s="1"/>
      <c r="JZW7" s="1"/>
      <c r="JZX7" s="1"/>
      <c r="JZY7" s="1"/>
      <c r="JZZ7" s="1"/>
      <c r="KAA7" s="1"/>
      <c r="KAB7" s="1"/>
      <c r="KAC7" s="1"/>
      <c r="KAD7" s="1"/>
      <c r="KAE7" s="1"/>
      <c r="KAF7" s="1"/>
      <c r="KAG7" s="1"/>
      <c r="KAH7" s="1"/>
      <c r="KAI7" s="1"/>
      <c r="KAJ7" s="1"/>
      <c r="KAK7" s="1"/>
      <c r="KAL7" s="1"/>
      <c r="KAM7" s="1"/>
      <c r="KAN7" s="1"/>
      <c r="KAO7" s="1"/>
      <c r="KAP7" s="1"/>
      <c r="KAQ7" s="1"/>
      <c r="KAR7" s="1"/>
      <c r="KAS7" s="1"/>
      <c r="KAT7" s="1"/>
      <c r="KAU7" s="1"/>
      <c r="KAV7" s="1"/>
      <c r="KAW7" s="1"/>
      <c r="KAX7" s="1"/>
      <c r="KAY7" s="1"/>
      <c r="KAZ7" s="1"/>
      <c r="KBA7" s="1"/>
      <c r="KBB7" s="1"/>
      <c r="KBC7" s="1"/>
      <c r="KBD7" s="1"/>
      <c r="KBE7" s="1"/>
      <c r="KBF7" s="1"/>
      <c r="KBG7" s="1"/>
      <c r="KBH7" s="1"/>
      <c r="KBI7" s="1"/>
      <c r="KBJ7" s="1"/>
      <c r="KBK7" s="1"/>
      <c r="KBL7" s="1"/>
      <c r="KBM7" s="1"/>
      <c r="KBN7" s="1"/>
      <c r="KBO7" s="1"/>
      <c r="KBP7" s="1"/>
      <c r="KBQ7" s="1"/>
      <c r="KBR7" s="1"/>
      <c r="KBS7" s="1"/>
      <c r="KBT7" s="1"/>
      <c r="KBU7" s="1"/>
      <c r="KBV7" s="1"/>
      <c r="KBW7" s="1"/>
      <c r="KBX7" s="1"/>
      <c r="KBY7" s="1"/>
      <c r="KBZ7" s="1"/>
      <c r="KCA7" s="1"/>
      <c r="KCB7" s="1"/>
      <c r="KCC7" s="1"/>
      <c r="KCD7" s="1"/>
      <c r="KCE7" s="1"/>
      <c r="KCF7" s="1"/>
      <c r="KCG7" s="1"/>
      <c r="KCH7" s="1"/>
      <c r="KCI7" s="1"/>
      <c r="KCJ7" s="1"/>
      <c r="KCK7" s="1"/>
      <c r="KCL7" s="1"/>
      <c r="KCM7" s="1"/>
      <c r="KCN7" s="1"/>
      <c r="KCO7" s="1"/>
      <c r="KCP7" s="1"/>
      <c r="KCQ7" s="1"/>
      <c r="KCR7" s="1"/>
      <c r="KCS7" s="1"/>
      <c r="KCT7" s="1"/>
      <c r="KCU7" s="1"/>
      <c r="KCV7" s="1"/>
      <c r="KCW7" s="1"/>
      <c r="KCX7" s="1"/>
      <c r="KCY7" s="1"/>
      <c r="KCZ7" s="1"/>
      <c r="KDA7" s="1"/>
      <c r="KDB7" s="1"/>
      <c r="KDC7" s="1"/>
      <c r="KDD7" s="1"/>
      <c r="KDE7" s="1"/>
      <c r="KDF7" s="1"/>
      <c r="KDG7" s="1"/>
      <c r="KDH7" s="1"/>
      <c r="KDI7" s="1"/>
      <c r="KDJ7" s="1"/>
      <c r="KDK7" s="1"/>
      <c r="KDL7" s="1"/>
      <c r="KDM7" s="1"/>
      <c r="KDN7" s="1"/>
      <c r="KDO7" s="1"/>
      <c r="KDP7" s="1"/>
      <c r="KDQ7" s="1"/>
      <c r="KDR7" s="1"/>
      <c r="KDS7" s="1"/>
      <c r="KDT7" s="1"/>
      <c r="KDU7" s="1"/>
      <c r="KDV7" s="1"/>
      <c r="KDW7" s="1"/>
      <c r="KDX7" s="1"/>
      <c r="KDY7" s="1"/>
      <c r="KDZ7" s="1"/>
      <c r="KEA7" s="1"/>
      <c r="KEB7" s="1"/>
      <c r="KEC7" s="1"/>
      <c r="KED7" s="1"/>
      <c r="KEE7" s="1"/>
      <c r="KEF7" s="1"/>
      <c r="KEG7" s="1"/>
      <c r="KEH7" s="1"/>
      <c r="KEI7" s="1"/>
      <c r="KEJ7" s="1"/>
      <c r="KEK7" s="1"/>
      <c r="KEL7" s="1"/>
      <c r="KEM7" s="1"/>
      <c r="KEN7" s="1"/>
      <c r="KEO7" s="1"/>
      <c r="KEP7" s="1"/>
      <c r="KEQ7" s="1"/>
      <c r="KER7" s="1"/>
      <c r="KES7" s="1"/>
      <c r="KET7" s="1"/>
      <c r="KEU7" s="1"/>
      <c r="KEV7" s="1"/>
      <c r="KEW7" s="1"/>
      <c r="KEX7" s="1"/>
      <c r="KEY7" s="1"/>
      <c r="KEZ7" s="1"/>
      <c r="KFA7" s="1"/>
      <c r="KFB7" s="1"/>
      <c r="KFC7" s="1"/>
      <c r="KFD7" s="1"/>
      <c r="KFE7" s="1"/>
      <c r="KFF7" s="1"/>
      <c r="KFG7" s="1"/>
      <c r="KFH7" s="1"/>
      <c r="KFI7" s="1"/>
      <c r="KFJ7" s="1"/>
      <c r="KFK7" s="1"/>
      <c r="KFL7" s="1"/>
      <c r="KFM7" s="1"/>
      <c r="KFN7" s="1"/>
      <c r="KFO7" s="1"/>
      <c r="KFP7" s="1"/>
      <c r="KFQ7" s="1"/>
      <c r="KFR7" s="1"/>
      <c r="KFS7" s="1"/>
      <c r="KFT7" s="1"/>
      <c r="KFU7" s="1"/>
      <c r="KFV7" s="1"/>
      <c r="KFW7" s="1"/>
      <c r="KFX7" s="1"/>
      <c r="KFY7" s="1"/>
      <c r="KFZ7" s="1"/>
      <c r="KGA7" s="1"/>
      <c r="KGB7" s="1"/>
      <c r="KGC7" s="1"/>
      <c r="KGD7" s="1"/>
      <c r="KGE7" s="1"/>
      <c r="KGF7" s="1"/>
      <c r="KGG7" s="1"/>
      <c r="KGH7" s="1"/>
      <c r="KGI7" s="1"/>
      <c r="KGJ7" s="1"/>
      <c r="KGK7" s="1"/>
      <c r="KGL7" s="1"/>
      <c r="KGM7" s="1"/>
      <c r="KGN7" s="1"/>
      <c r="KGO7" s="1"/>
      <c r="KGP7" s="1"/>
      <c r="KGQ7" s="1"/>
      <c r="KGR7" s="1"/>
      <c r="KGS7" s="1"/>
      <c r="KGT7" s="1"/>
      <c r="KGU7" s="1"/>
      <c r="KGV7" s="1"/>
      <c r="KGW7" s="1"/>
      <c r="KGX7" s="1"/>
      <c r="KGY7" s="1"/>
      <c r="KGZ7" s="1"/>
      <c r="KHA7" s="1"/>
      <c r="KHB7" s="1"/>
      <c r="KHC7" s="1"/>
      <c r="KHD7" s="1"/>
      <c r="KHE7" s="1"/>
      <c r="KHF7" s="1"/>
      <c r="KHG7" s="1"/>
      <c r="KHH7" s="1"/>
      <c r="KHI7" s="1"/>
      <c r="KHJ7" s="1"/>
      <c r="KHK7" s="1"/>
      <c r="KHL7" s="1"/>
      <c r="KHM7" s="1"/>
      <c r="KHN7" s="1"/>
      <c r="KHO7" s="1"/>
      <c r="KHP7" s="1"/>
      <c r="KHQ7" s="1"/>
      <c r="KHR7" s="1"/>
      <c r="KHS7" s="1"/>
      <c r="KHT7" s="1"/>
      <c r="KHU7" s="1"/>
      <c r="KHV7" s="1"/>
      <c r="KHW7" s="1"/>
      <c r="KHX7" s="1"/>
      <c r="KHY7" s="1"/>
      <c r="KHZ7" s="1"/>
      <c r="KIA7" s="1"/>
      <c r="KIB7" s="1"/>
      <c r="KIC7" s="1"/>
      <c r="KID7" s="1"/>
      <c r="KIE7" s="1"/>
      <c r="KIF7" s="1"/>
      <c r="KIG7" s="1"/>
      <c r="KIH7" s="1"/>
      <c r="KII7" s="1"/>
      <c r="KIJ7" s="1"/>
      <c r="KIK7" s="1"/>
      <c r="KIL7" s="1"/>
      <c r="KIM7" s="1"/>
      <c r="KIN7" s="1"/>
      <c r="KIO7" s="1"/>
      <c r="KIP7" s="1"/>
      <c r="KIQ7" s="1"/>
      <c r="KIR7" s="1"/>
      <c r="KIS7" s="1"/>
      <c r="KIT7" s="1"/>
      <c r="KIU7" s="1"/>
      <c r="KIV7" s="1"/>
      <c r="KIW7" s="1"/>
      <c r="KIX7" s="1"/>
      <c r="KIY7" s="1"/>
      <c r="KIZ7" s="1"/>
      <c r="KJA7" s="1"/>
      <c r="KJB7" s="1"/>
      <c r="KJC7" s="1"/>
      <c r="KJD7" s="1"/>
      <c r="KJE7" s="1"/>
      <c r="KJF7" s="1"/>
      <c r="KJG7" s="1"/>
      <c r="KJH7" s="1"/>
      <c r="KJI7" s="1"/>
      <c r="KJJ7" s="1"/>
      <c r="KJK7" s="1"/>
      <c r="KJL7" s="1"/>
      <c r="KJM7" s="1"/>
      <c r="KJN7" s="1"/>
      <c r="KJO7" s="1"/>
      <c r="KJP7" s="1"/>
      <c r="KJQ7" s="1"/>
      <c r="KJR7" s="1"/>
      <c r="KJS7" s="1"/>
      <c r="KJT7" s="1"/>
      <c r="KJU7" s="1"/>
      <c r="KJV7" s="1"/>
      <c r="KJW7" s="1"/>
      <c r="KJX7" s="1"/>
      <c r="KJY7" s="1"/>
      <c r="KJZ7" s="1"/>
      <c r="KKA7" s="1"/>
      <c r="KKB7" s="1"/>
      <c r="KKC7" s="1"/>
      <c r="KKD7" s="1"/>
      <c r="KKE7" s="1"/>
      <c r="KKF7" s="1"/>
      <c r="KKG7" s="1"/>
      <c r="KKH7" s="1"/>
      <c r="KKI7" s="1"/>
      <c r="KKJ7" s="1"/>
      <c r="KKK7" s="1"/>
      <c r="KKL7" s="1"/>
      <c r="KKM7" s="1"/>
      <c r="KKN7" s="1"/>
      <c r="KKO7" s="1"/>
      <c r="KKP7" s="1"/>
      <c r="KKQ7" s="1"/>
      <c r="KKR7" s="1"/>
      <c r="KKS7" s="1"/>
      <c r="KKT7" s="1"/>
      <c r="KKU7" s="1"/>
      <c r="KKV7" s="1"/>
      <c r="KKW7" s="1"/>
      <c r="KKX7" s="1"/>
      <c r="KKY7" s="1"/>
      <c r="KKZ7" s="1"/>
      <c r="KLA7" s="1"/>
      <c r="KLB7" s="1"/>
      <c r="KLC7" s="1"/>
      <c r="KLD7" s="1"/>
      <c r="KLE7" s="1"/>
      <c r="KLF7" s="1"/>
      <c r="KLG7" s="1"/>
      <c r="KLH7" s="1"/>
      <c r="KLI7" s="1"/>
      <c r="KLJ7" s="1"/>
      <c r="KLK7" s="1"/>
      <c r="KLL7" s="1"/>
      <c r="KLM7" s="1"/>
      <c r="KLN7" s="1"/>
      <c r="KLO7" s="1"/>
      <c r="KLP7" s="1"/>
      <c r="KLQ7" s="1"/>
      <c r="KLR7" s="1"/>
      <c r="KLS7" s="1"/>
      <c r="KLT7" s="1"/>
      <c r="KLU7" s="1"/>
      <c r="KLV7" s="1"/>
      <c r="KLW7" s="1"/>
      <c r="KLX7" s="1"/>
      <c r="KLY7" s="1"/>
      <c r="KLZ7" s="1"/>
      <c r="KMA7" s="1"/>
      <c r="KMB7" s="1"/>
      <c r="KMC7" s="1"/>
      <c r="KMD7" s="1"/>
      <c r="KME7" s="1"/>
      <c r="KMF7" s="1"/>
      <c r="KMG7" s="1"/>
      <c r="KMH7" s="1"/>
      <c r="KMI7" s="1"/>
      <c r="KMJ7" s="1"/>
      <c r="KMK7" s="1"/>
      <c r="KML7" s="1"/>
      <c r="KMM7" s="1"/>
      <c r="KMN7" s="1"/>
      <c r="KMO7" s="1"/>
      <c r="KMP7" s="1"/>
      <c r="KMQ7" s="1"/>
      <c r="KMR7" s="1"/>
      <c r="KMS7" s="1"/>
      <c r="KMT7" s="1"/>
      <c r="KMU7" s="1"/>
      <c r="KMV7" s="1"/>
      <c r="KMW7" s="1"/>
      <c r="KMX7" s="1"/>
      <c r="KMY7" s="1"/>
      <c r="KMZ7" s="1"/>
      <c r="KNA7" s="1"/>
      <c r="KNB7" s="1"/>
      <c r="KNC7" s="1"/>
      <c r="KND7" s="1"/>
      <c r="KNE7" s="1"/>
      <c r="KNF7" s="1"/>
      <c r="KNG7" s="1"/>
      <c r="KNH7" s="1"/>
      <c r="KNI7" s="1"/>
      <c r="KNJ7" s="1"/>
      <c r="KNK7" s="1"/>
      <c r="KNL7" s="1"/>
      <c r="KNM7" s="1"/>
      <c r="KNN7" s="1"/>
      <c r="KNO7" s="1"/>
      <c r="KNP7" s="1"/>
      <c r="KNQ7" s="1"/>
      <c r="KNR7" s="1"/>
      <c r="KNS7" s="1"/>
      <c r="KNT7" s="1"/>
      <c r="KNU7" s="1"/>
      <c r="KNV7" s="1"/>
      <c r="KNW7" s="1"/>
      <c r="KNX7" s="1"/>
      <c r="KNY7" s="1"/>
      <c r="KNZ7" s="1"/>
      <c r="KOA7" s="1"/>
      <c r="KOB7" s="1"/>
      <c r="KOC7" s="1"/>
      <c r="KOD7" s="1"/>
      <c r="KOE7" s="1"/>
      <c r="KOF7" s="1"/>
      <c r="KOG7" s="1"/>
      <c r="KOH7" s="1"/>
      <c r="KOI7" s="1"/>
      <c r="KOJ7" s="1"/>
      <c r="KOK7" s="1"/>
      <c r="KOL7" s="1"/>
      <c r="KOM7" s="1"/>
      <c r="KON7" s="1"/>
      <c r="KOO7" s="1"/>
      <c r="KOP7" s="1"/>
      <c r="KOQ7" s="1"/>
      <c r="KOR7" s="1"/>
      <c r="KOS7" s="1"/>
      <c r="KOT7" s="1"/>
      <c r="KOU7" s="1"/>
      <c r="KOV7" s="1"/>
      <c r="KOW7" s="1"/>
      <c r="KOX7" s="1"/>
      <c r="KOY7" s="1"/>
      <c r="KOZ7" s="1"/>
      <c r="KPA7" s="1"/>
      <c r="KPB7" s="1"/>
      <c r="KPC7" s="1"/>
      <c r="KPD7" s="1"/>
      <c r="KPE7" s="1"/>
      <c r="KPF7" s="1"/>
      <c r="KPG7" s="1"/>
      <c r="KPH7" s="1"/>
      <c r="KPI7" s="1"/>
      <c r="KPJ7" s="1"/>
      <c r="KPK7" s="1"/>
      <c r="KPL7" s="1"/>
      <c r="KPM7" s="1"/>
      <c r="KPN7" s="1"/>
      <c r="KPO7" s="1"/>
      <c r="KPP7" s="1"/>
      <c r="KPQ7" s="1"/>
      <c r="KPR7" s="1"/>
      <c r="KPS7" s="1"/>
      <c r="KPT7" s="1"/>
      <c r="KPU7" s="1"/>
      <c r="KPV7" s="1"/>
      <c r="KPW7" s="1"/>
      <c r="KPX7" s="1"/>
      <c r="KPY7" s="1"/>
      <c r="KPZ7" s="1"/>
      <c r="KQA7" s="1"/>
      <c r="KQB7" s="1"/>
      <c r="KQC7" s="1"/>
      <c r="KQD7" s="1"/>
      <c r="KQE7" s="1"/>
      <c r="KQF7" s="1"/>
      <c r="KQG7" s="1"/>
      <c r="KQH7" s="1"/>
      <c r="KQI7" s="1"/>
      <c r="KQJ7" s="1"/>
      <c r="KQK7" s="1"/>
      <c r="KQL7" s="1"/>
      <c r="KQM7" s="1"/>
      <c r="KQN7" s="1"/>
      <c r="KQO7" s="1"/>
      <c r="KQP7" s="1"/>
      <c r="KQQ7" s="1"/>
      <c r="KQR7" s="1"/>
      <c r="KQS7" s="1"/>
      <c r="KQT7" s="1"/>
      <c r="KQU7" s="1"/>
      <c r="KQV7" s="1"/>
      <c r="KQW7" s="1"/>
      <c r="KQX7" s="1"/>
      <c r="KQY7" s="1"/>
      <c r="KQZ7" s="1"/>
      <c r="KRA7" s="1"/>
      <c r="KRB7" s="1"/>
      <c r="KRC7" s="1"/>
      <c r="KRD7" s="1"/>
      <c r="KRE7" s="1"/>
      <c r="KRF7" s="1"/>
      <c r="KRG7" s="1"/>
      <c r="KRH7" s="1"/>
      <c r="KRI7" s="1"/>
      <c r="KRJ7" s="1"/>
      <c r="KRK7" s="1"/>
      <c r="KRL7" s="1"/>
      <c r="KRM7" s="1"/>
      <c r="KRN7" s="1"/>
    </row>
    <row r="8" spans="1:7918">
      <c r="A8" s="1">
        <f t="shared" ref="A8:A56" si="0">+A7+1</f>
        <v>6</v>
      </c>
      <c r="B8" s="284" t="s">
        <v>207</v>
      </c>
      <c r="C8" s="148">
        <v>7870013450</v>
      </c>
      <c r="D8" s="1756" t="s">
        <v>207</v>
      </c>
      <c r="E8" s="130" t="str">
        <f>VLOOKUP($B8,'Nomina Unhesa'!$B$4:$AB$281,2,0)</f>
        <v>Encargado Administrativo</v>
      </c>
      <c r="F8" s="130">
        <f>VLOOKUP($B8,'Nomina Unhesa'!$B$4:$AB$281,4,0)</f>
        <v>15</v>
      </c>
      <c r="G8" s="183">
        <f>VLOOKUP($B8,'Nomina Unhesa'!$B$4:$AB$281,6,0)</f>
        <v>2075</v>
      </c>
      <c r="H8" s="183">
        <f>VLOOKUP($B8,'Nomina Unhesa'!$B$4:$AB$281,7,0)</f>
        <v>1500</v>
      </c>
      <c r="I8" s="183">
        <f>VLOOKUP($B8,'Nomina Unhesa'!$B$4:$AB$281,9,0)</f>
        <v>0</v>
      </c>
      <c r="J8" s="184">
        <f>VLOOKUP($B8,'Nomina Unhesa'!$B$4:$AB$281,10,0)</f>
        <v>0</v>
      </c>
      <c r="K8" s="183">
        <f>VLOOKUP($B8,'Nomina Unhesa'!$B$4:$AB$281,11,0)</f>
        <v>0</v>
      </c>
      <c r="L8" s="183">
        <f>VLOOKUP($B8,'Nomina Unhesa'!$B$4:$AB$281,12,0)</f>
        <v>0</v>
      </c>
      <c r="M8" s="183">
        <f>VLOOKUP($B8,'Nomina Unhesa'!$B$4:$AB$281,14,0)</f>
        <v>0</v>
      </c>
      <c r="N8" s="184">
        <f>VLOOKUP($B8,'Nomina Unhesa'!$B$4:$AB$281,15,0)</f>
        <v>3575</v>
      </c>
      <c r="O8" s="184">
        <f>VLOOKUP($B8,'Nomina Unhesa'!$B$4:$AB$281,16,0)</f>
        <v>100.22</v>
      </c>
      <c r="P8" s="184">
        <f>VLOOKUP($B8,'Nomina Unhesa'!$B$4:$AB$281,17,0)</f>
        <v>69.760000000000005</v>
      </c>
      <c r="Q8" s="184">
        <f>VLOOKUP($B8,'Nomina Unhesa'!$B$4:$AB$281,18,0)</f>
        <v>0</v>
      </c>
      <c r="R8" s="184">
        <f>VLOOKUP($B8,'Nomina Unhesa'!$B$4:$AB$281,19,0)</f>
        <v>0</v>
      </c>
      <c r="S8" s="184">
        <f>VLOOKUP($B8,'Nomina Unhesa'!$B$4:$AB$281,20,0)</f>
        <v>0</v>
      </c>
      <c r="T8" s="184">
        <f>VLOOKUP($B8,'Nomina Unhesa'!$B$4:$AB$281,21,0)</f>
        <v>0</v>
      </c>
      <c r="U8" s="184">
        <f>VLOOKUP($B8,'Nomina Unhesa'!$B$4:$AB$281,22,0)</f>
        <v>0</v>
      </c>
      <c r="V8" s="184">
        <f>ROUND((VLOOKUP($B8,'Nomina Unhesa'!$B$4:$AB$281,23,0)),2)</f>
        <v>0</v>
      </c>
      <c r="W8" s="184">
        <f>VLOOKUP($B8,'Nomina Unhesa'!$B$4:$AB$281,24,0)</f>
        <v>169.98000000000002</v>
      </c>
      <c r="X8" s="185">
        <f>VLOOKUP(B8,'Nomina Unhesa'!$B$9:$Z$234,25,FALSE)</f>
        <v>3405.02</v>
      </c>
      <c r="Y8" s="187">
        <f>ROUND((VLOOKUP(B8,'Nomina Unhesa'!$B$9:$AB$231,26,FALSE)),2)</f>
        <v>3405.02</v>
      </c>
      <c r="Z8" s="1492">
        <f>VLOOKUP(B8,'Nomina Unhesa'!$B$9:$AB$231,27,FALSE)</f>
        <v>0</v>
      </c>
      <c r="AA8" s="314">
        <v>16808582</v>
      </c>
      <c r="AB8" s="1493">
        <f>+IFERROR(VLOOKUP(B8,'Nomina Unhesa'!B17:D231,3,0),"")</f>
        <v>2075</v>
      </c>
    </row>
    <row r="9" spans="1:7918">
      <c r="A9" s="1">
        <f t="shared" si="0"/>
        <v>7</v>
      </c>
      <c r="B9" s="284" t="s">
        <v>232</v>
      </c>
      <c r="C9" s="148">
        <v>1980141855</v>
      </c>
      <c r="D9" s="1756" t="s">
        <v>232</v>
      </c>
      <c r="E9" s="130" t="str">
        <f>VLOOKUP($B9,'Nomina Unhesa'!$B$4:$AB$281,2,0)</f>
        <v>Operario Liquidos</v>
      </c>
      <c r="F9" s="130">
        <f>VLOOKUP($B9,'Nomina Unhesa'!$B$4:$AB$281,4,0)</f>
        <v>15</v>
      </c>
      <c r="G9" s="183">
        <f>VLOOKUP($B9,'Nomina Unhesa'!$B$4:$AB$281,6,0)</f>
        <v>2100</v>
      </c>
      <c r="H9" s="183">
        <f>VLOOKUP($B9,'Nomina Unhesa'!$B$4:$AB$281,7,0)</f>
        <v>150</v>
      </c>
      <c r="I9" s="183">
        <f>VLOOKUP($B9,'Nomina Unhesa'!$B$4:$AB$281,9,0)</f>
        <v>0</v>
      </c>
      <c r="J9" s="184">
        <f>VLOOKUP($B9,'Nomina Unhesa'!$B$4:$AB$281,10,0)</f>
        <v>0</v>
      </c>
      <c r="K9" s="183">
        <f>VLOOKUP($B9,'Nomina Unhesa'!$B$4:$AB$281,11,0)</f>
        <v>0</v>
      </c>
      <c r="L9" s="183">
        <f>VLOOKUP($B9,'Nomina Unhesa'!$B$4:$AB$281,12,0)</f>
        <v>0</v>
      </c>
      <c r="M9" s="183">
        <f>VLOOKUP($B9,'Nomina Unhesa'!$B$4:$AB$281,14,0)</f>
        <v>0</v>
      </c>
      <c r="N9" s="184">
        <f>VLOOKUP($B9,'Nomina Unhesa'!$B$4:$AB$281,15,0)</f>
        <v>2250</v>
      </c>
      <c r="O9" s="184">
        <f>VLOOKUP($B9,'Nomina Unhesa'!$B$4:$AB$281,16,0)</f>
        <v>101.43</v>
      </c>
      <c r="P9" s="184">
        <f>VLOOKUP($B9,'Nomina Unhesa'!$B$4:$AB$281,17,0)</f>
        <v>45.82</v>
      </c>
      <c r="Q9" s="184">
        <f>VLOOKUP($B9,'Nomina Unhesa'!$B$4:$AB$281,18,0)</f>
        <v>0</v>
      </c>
      <c r="R9" s="184">
        <f>VLOOKUP($B9,'Nomina Unhesa'!$B$4:$AB$281,19,0)</f>
        <v>0</v>
      </c>
      <c r="S9" s="184">
        <f>VLOOKUP($B9,'Nomina Unhesa'!$B$4:$AB$281,20,0)</f>
        <v>0</v>
      </c>
      <c r="T9" s="184">
        <f>VLOOKUP($B9,'Nomina Unhesa'!$B$4:$AB$281,21,0)</f>
        <v>0</v>
      </c>
      <c r="U9" s="184">
        <f>VLOOKUP($B9,'Nomina Unhesa'!$B$4:$AB$281,22,0)</f>
        <v>0</v>
      </c>
      <c r="V9" s="184">
        <f>ROUND((VLOOKUP($B9,'Nomina Unhesa'!$B$4:$AB$281,23,0)),2)</f>
        <v>0</v>
      </c>
      <c r="W9" s="184">
        <f>VLOOKUP($B9,'Nomina Unhesa'!$B$4:$AB$281,24,0)</f>
        <v>147.25</v>
      </c>
      <c r="X9" s="185">
        <f>VLOOKUP(B9,'Nomina Unhesa'!$B$9:$Z$234,25,FALSE)</f>
        <v>2102.75</v>
      </c>
      <c r="Y9" s="187">
        <f>ROUND((VLOOKUP(B9,'Nomina Unhesa'!$B$9:$AB$231,26,FALSE)),2)</f>
        <v>2102.75</v>
      </c>
      <c r="Z9" s="1492">
        <f>VLOOKUP(B9,'Nomina Unhesa'!$B$9:$AB$231,27,FALSE)</f>
        <v>0</v>
      </c>
      <c r="AA9" s="314"/>
      <c r="AB9" s="1493">
        <f>+IFERROR(VLOOKUP(B9,'Nomina Unhesa'!B17:D232,3,0),"")</f>
        <v>0</v>
      </c>
    </row>
    <row r="10" spans="1:7918">
      <c r="A10" s="1">
        <f t="shared" si="0"/>
        <v>8</v>
      </c>
      <c r="B10" s="284" t="s">
        <v>197</v>
      </c>
      <c r="C10" s="1368">
        <v>140633230</v>
      </c>
      <c r="D10" s="1756" t="s">
        <v>197</v>
      </c>
      <c r="E10" s="130" t="str">
        <f>VLOOKUP($B10,'Nomina Unhesa'!$B$4:$AB$281,2,0)</f>
        <v>Gerente Comercial</v>
      </c>
      <c r="F10" s="130">
        <f>VLOOKUP($B10,'Nomina Unhesa'!$B$4:$AB$281,4,0)</f>
        <v>15</v>
      </c>
      <c r="G10" s="183">
        <f>VLOOKUP($B10,'Nomina Unhesa'!$B$4:$AB$281,6,0)</f>
        <v>9730</v>
      </c>
      <c r="H10" s="183">
        <f>VLOOKUP($B10,'Nomina Unhesa'!$B$4:$AB$281,7,0)</f>
        <v>9125</v>
      </c>
      <c r="I10" s="183">
        <f>VLOOKUP($B10,'Nomina Unhesa'!$B$4:$AB$281,9,0)</f>
        <v>0</v>
      </c>
      <c r="J10" s="184">
        <f>VLOOKUP($B10,'Nomina Unhesa'!$B$4:$AB$281,10,0)</f>
        <v>0</v>
      </c>
      <c r="K10" s="183">
        <f>VLOOKUP($B10,'Nomina Unhesa'!$B$4:$AB$281,11,0)</f>
        <v>0</v>
      </c>
      <c r="L10" s="183">
        <f>VLOOKUP($B10,'Nomina Unhesa'!$B$4:$AB$281,12,0)</f>
        <v>0</v>
      </c>
      <c r="M10" s="183">
        <f>VLOOKUP($B10,'Nomina Unhesa'!$B$4:$AB$281,14,0)</f>
        <v>0</v>
      </c>
      <c r="N10" s="184">
        <f>VLOOKUP($B10,'Nomina Unhesa'!$B$4:$AB$281,15,0)</f>
        <v>18855</v>
      </c>
      <c r="O10" s="184">
        <f>VLOOKUP($B10,'Nomina Unhesa'!$B$4:$AB$281,16,0)</f>
        <v>469.96</v>
      </c>
      <c r="P10" s="184">
        <f>VLOOKUP($B10,'Nomina Unhesa'!$B$4:$AB$281,17,0)</f>
        <v>725.83</v>
      </c>
      <c r="Q10" s="184">
        <f>VLOOKUP($B10,'Nomina Unhesa'!$B$4:$AB$281,18,0)</f>
        <v>4226.58</v>
      </c>
      <c r="R10" s="184">
        <f>VLOOKUP($B10,'Nomina Unhesa'!$B$4:$AB$281,19,0)</f>
        <v>0</v>
      </c>
      <c r="S10" s="184">
        <f>VLOOKUP($B10,'Nomina Unhesa'!$B$4:$AB$281,20,0)</f>
        <v>0</v>
      </c>
      <c r="T10" s="184">
        <f>VLOOKUP($B10,'Nomina Unhesa'!$B$4:$AB$281,21,0)</f>
        <v>0</v>
      </c>
      <c r="U10" s="184">
        <f>VLOOKUP($B10,'Nomina Unhesa'!$B$4:$AB$281,22,0)</f>
        <v>0</v>
      </c>
      <c r="V10" s="184">
        <f>ROUND((VLOOKUP($B10,'Nomina Unhesa'!$B$4:$AB$281,23,0)),2)</f>
        <v>0</v>
      </c>
      <c r="W10" s="184">
        <f>VLOOKUP($B10,'Nomina Unhesa'!$B$4:$AB$281,24,0)</f>
        <v>5422.37</v>
      </c>
      <c r="X10" s="187">
        <f>VLOOKUP(B10,'Nomina Unhesa'!$B$9:$Z$234,25,FALSE)</f>
        <v>13432.630000000001</v>
      </c>
      <c r="Y10" s="187">
        <f>ROUND((VLOOKUP(B10,'Nomina Unhesa'!$B$9:$AB$231,26,FALSE)),2)</f>
        <v>13432.63</v>
      </c>
      <c r="Z10" s="1492">
        <f>VLOOKUP(B10,'Nomina Unhesa'!$B$9:$AB$231,27,FALSE)</f>
        <v>0</v>
      </c>
      <c r="AA10" s="314">
        <v>173032483</v>
      </c>
      <c r="AB10" s="1493">
        <f>+IFERROR(VLOOKUP(B10,'Nomina Unhesa'!B17:D231,3,0),"")</f>
        <v>9730</v>
      </c>
    </row>
    <row r="11" spans="1:7918" s="168" customFormat="1">
      <c r="A11" s="1">
        <f t="shared" si="0"/>
        <v>9</v>
      </c>
      <c r="B11" s="284" t="s">
        <v>110</v>
      </c>
      <c r="C11" s="179">
        <v>1420072561</v>
      </c>
      <c r="D11" s="1756" t="s">
        <v>110</v>
      </c>
      <c r="E11" s="130" t="str">
        <f>VLOOKUP($B11,'Nomina Unhesa'!$B$4:$AB$281,2,0)</f>
        <v>Empacadora de Sobres</v>
      </c>
      <c r="F11" s="177">
        <f>VLOOKUP($B11,'Nomina Unhesa'!$B$4:$AB$281,4,0)</f>
        <v>15</v>
      </c>
      <c r="G11" s="182">
        <f>VLOOKUP($B11,'Nomina Unhesa'!$B$4:$AB$281,6,0)</f>
        <v>2001.14</v>
      </c>
      <c r="H11" s="182">
        <f>VLOOKUP($B11,'Nomina Unhesa'!$B$4:$AB$281,7,0)</f>
        <v>150</v>
      </c>
      <c r="I11" s="182">
        <f>VLOOKUP($B11,'Nomina Unhesa'!$B$4:$AB$281,9,0)</f>
        <v>0</v>
      </c>
      <c r="J11" s="186">
        <f>VLOOKUP($B11,'Nomina Unhesa'!$B$4:$AB$281,10,0)</f>
        <v>0</v>
      </c>
      <c r="K11" s="182">
        <f>VLOOKUP($B11,'Nomina Unhesa'!$B$4:$AB$281,11,0)</f>
        <v>0</v>
      </c>
      <c r="L11" s="182">
        <f>VLOOKUP($B11,'Nomina Unhesa'!$B$4:$AB$281,12,0)</f>
        <v>0</v>
      </c>
      <c r="M11" s="182">
        <f>VLOOKUP($B11,'Nomina Unhesa'!$B$4:$AB$281,14,0)</f>
        <v>0</v>
      </c>
      <c r="N11" s="186">
        <f>VLOOKUP($B11,'Nomina Unhesa'!$B$4:$AB$281,15,0)</f>
        <v>2151.1400000000003</v>
      </c>
      <c r="O11" s="186">
        <f>VLOOKUP($B11,'Nomina Unhesa'!$B$4:$AB$281,16,0)</f>
        <v>96.66</v>
      </c>
      <c r="P11" s="186">
        <f>VLOOKUP($B11,'Nomina Unhesa'!$B$4:$AB$281,17,0)</f>
        <v>25.01</v>
      </c>
      <c r="Q11" s="186">
        <f>VLOOKUP($B11,'Nomina Unhesa'!$B$4:$AB$281,18,0)</f>
        <v>0</v>
      </c>
      <c r="R11" s="186">
        <f>VLOOKUP($B11,'Nomina Unhesa'!$B$4:$AB$281,19,0)</f>
        <v>0</v>
      </c>
      <c r="S11" s="186">
        <f>VLOOKUP($B11,'Nomina Unhesa'!$B$4:$AB$281,20,0)</f>
        <v>0</v>
      </c>
      <c r="T11" s="186">
        <f>VLOOKUP($B11,'Nomina Unhesa'!$B$4:$AB$281,21,0)</f>
        <v>0</v>
      </c>
      <c r="U11" s="186">
        <f>VLOOKUP($B11,'Nomina Unhesa'!$B$4:$AB$281,22,0)</f>
        <v>109.5</v>
      </c>
      <c r="V11" s="186">
        <f>ROUND((VLOOKUP($B11,'Nomina Unhesa'!$B$4:$AB$281,23,0)),2)</f>
        <v>0</v>
      </c>
      <c r="W11" s="186">
        <f>VLOOKUP($B11,'Nomina Unhesa'!$B$4:$AB$281,24,0)</f>
        <v>231.17000000000002</v>
      </c>
      <c r="X11" s="186">
        <f>VLOOKUP(B11,'Nomina Unhesa'!$B$9:$Z$234,25,FALSE)</f>
        <v>1919.9700000000003</v>
      </c>
      <c r="Y11" s="187">
        <f>ROUND((VLOOKUP(B11,'Nomina Unhesa'!$B$9:$AB$231,26,FALSE)),2)</f>
        <v>1919.97</v>
      </c>
      <c r="Z11" s="279">
        <f>VLOOKUP(B11,'Nomina Unhesa'!$B$9:$AB$231,27,FALSE)</f>
        <v>0</v>
      </c>
      <c r="AA11" s="316"/>
      <c r="AB11" s="285">
        <f>+IFERROR(VLOOKUP(B11,'Nomina Unhesa'!B40:D247,3,0),"")</f>
        <v>0</v>
      </c>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c r="LT11" s="1"/>
      <c r="LU11" s="1"/>
      <c r="LV11" s="1"/>
      <c r="LW11" s="1"/>
      <c r="LX11" s="1"/>
      <c r="LY11" s="1"/>
      <c r="LZ11" s="1"/>
      <c r="MA11" s="1"/>
      <c r="MB11" s="1"/>
      <c r="MC11" s="1"/>
      <c r="MD11" s="1"/>
      <c r="ME11" s="1"/>
      <c r="MF11" s="1"/>
      <c r="MG11" s="1"/>
      <c r="MH11" s="1"/>
      <c r="MI11" s="1"/>
      <c r="MJ11" s="1"/>
      <c r="MK11" s="1"/>
      <c r="ML11" s="1"/>
      <c r="MM11" s="1"/>
      <c r="MN11" s="1"/>
      <c r="MO11" s="1"/>
      <c r="MP11" s="1"/>
      <c r="MQ11" s="1"/>
      <c r="MR11" s="1"/>
      <c r="MS11" s="1"/>
      <c r="MT11" s="1"/>
      <c r="MU11" s="1"/>
      <c r="MV11" s="1"/>
      <c r="MW11" s="1"/>
      <c r="MX11" s="1"/>
      <c r="MY11" s="1"/>
      <c r="MZ11" s="1"/>
      <c r="NA11" s="1"/>
      <c r="NB11" s="1"/>
      <c r="NC11" s="1"/>
      <c r="ND11" s="1"/>
      <c r="NE11" s="1"/>
      <c r="NF11" s="1"/>
      <c r="NG11" s="1"/>
      <c r="NH11" s="1"/>
      <c r="NI11" s="1"/>
      <c r="NJ11" s="1"/>
      <c r="NK11" s="1"/>
      <c r="NL11" s="1"/>
      <c r="NM11" s="1"/>
      <c r="NN11" s="1"/>
      <c r="NO11" s="1"/>
      <c r="NP11" s="1"/>
      <c r="NQ11" s="1"/>
      <c r="NR11" s="1"/>
      <c r="NS11" s="1"/>
      <c r="NT11" s="1"/>
      <c r="NU11" s="1"/>
      <c r="NV11" s="1"/>
      <c r="NW11" s="1"/>
      <c r="NX11" s="1"/>
      <c r="NY11" s="1"/>
      <c r="NZ11" s="1"/>
      <c r="OA11" s="1"/>
      <c r="OB11" s="1"/>
      <c r="OC11" s="1"/>
      <c r="OD11" s="1"/>
      <c r="OE11" s="1"/>
      <c r="OF11" s="1"/>
      <c r="OG11" s="1"/>
      <c r="OH11" s="1"/>
      <c r="OI11" s="1"/>
      <c r="OJ11" s="1"/>
      <c r="OK11" s="1"/>
      <c r="OL11" s="1"/>
      <c r="OM11" s="1"/>
      <c r="ON11" s="1"/>
      <c r="OO11" s="1"/>
      <c r="OP11" s="1"/>
      <c r="OQ11" s="1"/>
      <c r="OR11" s="1"/>
      <c r="OS11" s="1"/>
      <c r="OT11" s="1"/>
      <c r="OU11" s="1"/>
      <c r="OV11" s="1"/>
      <c r="OW11" s="1"/>
      <c r="OX11" s="1"/>
      <c r="OY11" s="1"/>
      <c r="OZ11" s="1"/>
      <c r="PA11" s="1"/>
      <c r="PB11" s="1"/>
      <c r="PC11" s="1"/>
      <c r="PD11" s="1"/>
      <c r="PE11" s="1"/>
      <c r="PF11" s="1"/>
      <c r="PG11" s="1"/>
      <c r="PH11" s="1"/>
      <c r="PI11" s="1"/>
      <c r="PJ11" s="1"/>
      <c r="PK11" s="1"/>
      <c r="PL11" s="1"/>
      <c r="PM11" s="1"/>
      <c r="PN11" s="1"/>
      <c r="PO11" s="1"/>
      <c r="PP11" s="1"/>
      <c r="PQ11" s="1"/>
      <c r="PR11" s="1"/>
      <c r="PS11" s="1"/>
      <c r="PT11" s="1"/>
      <c r="PU11" s="1"/>
      <c r="PV11" s="1"/>
      <c r="PW11" s="1"/>
      <c r="PX11" s="1"/>
      <c r="PY11" s="1"/>
      <c r="PZ11" s="1"/>
      <c r="QA11" s="1"/>
      <c r="QB11" s="1"/>
      <c r="QC11" s="1"/>
      <c r="QD11" s="1"/>
      <c r="QE11" s="1"/>
      <c r="QF11" s="1"/>
      <c r="QG11" s="1"/>
      <c r="QH11" s="1"/>
      <c r="QI11" s="1"/>
      <c r="QJ11" s="1"/>
      <c r="QK11" s="1"/>
      <c r="QL11" s="1"/>
      <c r="QM11" s="1"/>
      <c r="QN11" s="1"/>
      <c r="QO11" s="1"/>
      <c r="QP11" s="1"/>
      <c r="QQ11" s="1"/>
      <c r="QR11" s="1"/>
      <c r="QS11" s="1"/>
      <c r="QT11" s="1"/>
      <c r="QU11" s="1"/>
      <c r="QV11" s="1"/>
      <c r="QW11" s="1"/>
      <c r="QX11" s="1"/>
      <c r="QY11" s="1"/>
      <c r="QZ11" s="1"/>
      <c r="RA11" s="1"/>
      <c r="RB11" s="1"/>
      <c r="RC11" s="1"/>
      <c r="RD11" s="1"/>
      <c r="RE11" s="1"/>
      <c r="RF11" s="1"/>
      <c r="RG11" s="1"/>
      <c r="RH11" s="1"/>
      <c r="RI11" s="1"/>
      <c r="RJ11" s="1"/>
      <c r="RK11" s="1"/>
      <c r="RL11" s="1"/>
      <c r="RM11" s="1"/>
      <c r="RN11" s="1"/>
      <c r="RO11" s="1"/>
      <c r="RP11" s="1"/>
      <c r="RQ11" s="1"/>
      <c r="RR11" s="1"/>
      <c r="RS11" s="1"/>
      <c r="RT11" s="1"/>
      <c r="RU11" s="1"/>
      <c r="RV11" s="1"/>
      <c r="RW11" s="1"/>
      <c r="RX11" s="1"/>
      <c r="RY11" s="1"/>
      <c r="RZ11" s="1"/>
      <c r="SA11" s="1"/>
      <c r="SB11" s="1"/>
      <c r="SC11" s="1"/>
      <c r="SD11" s="1"/>
      <c r="SE11" s="1"/>
      <c r="SF11" s="1"/>
      <c r="SG11" s="1"/>
      <c r="SH11" s="1"/>
      <c r="SI11" s="1"/>
      <c r="SJ11" s="1"/>
      <c r="SK11" s="1"/>
      <c r="SL11" s="1"/>
      <c r="SM11" s="1"/>
      <c r="SN11" s="1"/>
      <c r="SO11" s="1"/>
      <c r="SP11" s="1"/>
      <c r="SQ11" s="1"/>
      <c r="SR11" s="1"/>
      <c r="SS11" s="1"/>
      <c r="ST11" s="1"/>
      <c r="SU11" s="1"/>
      <c r="SV11" s="1"/>
      <c r="SW11" s="1"/>
      <c r="SX11" s="1"/>
      <c r="SY11" s="1"/>
      <c r="SZ11" s="1"/>
      <c r="TA11" s="1"/>
      <c r="TB11" s="1"/>
      <c r="TC11" s="1"/>
      <c r="TD11" s="1"/>
      <c r="TE11" s="1"/>
      <c r="TF11" s="1"/>
      <c r="TG11" s="1"/>
      <c r="TH11" s="1"/>
      <c r="TI11" s="1"/>
      <c r="TJ11" s="1"/>
      <c r="TK11" s="1"/>
      <c r="TL11" s="1"/>
      <c r="TM11" s="1"/>
      <c r="TN11" s="1"/>
      <c r="TO11" s="1"/>
      <c r="TP11" s="1"/>
      <c r="TQ11" s="1"/>
      <c r="TR11" s="1"/>
      <c r="TS11" s="1"/>
      <c r="TT11" s="1"/>
      <c r="TU11" s="1"/>
      <c r="TV11" s="1"/>
      <c r="TW11" s="1"/>
      <c r="TX11" s="1"/>
      <c r="TY11" s="1"/>
      <c r="TZ11" s="1"/>
      <c r="UA11" s="1"/>
      <c r="UB11" s="1"/>
      <c r="UC11" s="1"/>
      <c r="UD11" s="1"/>
      <c r="UE11" s="1"/>
      <c r="UF11" s="1"/>
      <c r="UG11" s="1"/>
      <c r="UH11" s="1"/>
      <c r="UI11" s="1"/>
      <c r="UJ11" s="1"/>
      <c r="UK11" s="1"/>
      <c r="UL11" s="1"/>
      <c r="UM11" s="1"/>
      <c r="UN11" s="1"/>
      <c r="UO11" s="1"/>
      <c r="UP11" s="1"/>
      <c r="UQ11" s="1"/>
      <c r="UR11" s="1"/>
      <c r="US11" s="1"/>
      <c r="UT11" s="1"/>
      <c r="UU11" s="1"/>
      <c r="UV11" s="1"/>
      <c r="UW11" s="1"/>
      <c r="UX11" s="1"/>
      <c r="UY11" s="1"/>
      <c r="UZ11" s="1"/>
      <c r="VA11" s="1"/>
      <c r="VB11" s="1"/>
      <c r="VC11" s="1"/>
      <c r="VD11" s="1"/>
      <c r="VE11" s="1"/>
      <c r="VF11" s="1"/>
      <c r="VG11" s="1"/>
      <c r="VH11" s="1"/>
      <c r="VI11" s="1"/>
      <c r="VJ11" s="1"/>
      <c r="VK11" s="1"/>
      <c r="VL11" s="1"/>
      <c r="VM11" s="1"/>
      <c r="VN11" s="1"/>
      <c r="VO11" s="1"/>
      <c r="VP11" s="1"/>
      <c r="VQ11" s="1"/>
      <c r="VR11" s="1"/>
      <c r="VS11" s="1"/>
      <c r="VT11" s="1"/>
      <c r="VU11" s="1"/>
      <c r="VV11" s="1"/>
      <c r="VW11" s="1"/>
      <c r="VX11" s="1"/>
      <c r="VY11" s="1"/>
      <c r="VZ11" s="1"/>
      <c r="WA11" s="1"/>
      <c r="WB11" s="1"/>
      <c r="WC11" s="1"/>
      <c r="WD11" s="1"/>
      <c r="WE11" s="1"/>
      <c r="WF11" s="1"/>
      <c r="WG11" s="1"/>
      <c r="WH11" s="1"/>
      <c r="WI11" s="1"/>
      <c r="WJ11" s="1"/>
      <c r="WK11" s="1"/>
      <c r="WL11" s="1"/>
      <c r="WM11" s="1"/>
      <c r="WN11" s="1"/>
      <c r="WO11" s="1"/>
      <c r="WP11" s="1"/>
      <c r="WQ11" s="1"/>
      <c r="WR11" s="1"/>
      <c r="WS11" s="1"/>
      <c r="WT11" s="1"/>
      <c r="WU11" s="1"/>
      <c r="WV11" s="1"/>
      <c r="WW11" s="1"/>
      <c r="WX11" s="1"/>
      <c r="WY11" s="1"/>
      <c r="WZ11" s="1"/>
      <c r="XA11" s="1"/>
      <c r="XB11" s="1"/>
      <c r="XC11" s="1"/>
      <c r="XD11" s="1"/>
      <c r="XE11" s="1"/>
      <c r="XF11" s="1"/>
      <c r="XG11" s="1"/>
      <c r="XH11" s="1"/>
      <c r="XI11" s="1"/>
      <c r="XJ11" s="1"/>
      <c r="XK11" s="1"/>
      <c r="XL11" s="1"/>
      <c r="XM11" s="1"/>
      <c r="XN11" s="1"/>
      <c r="XO11" s="1"/>
      <c r="XP11" s="1"/>
      <c r="XQ11" s="1"/>
      <c r="XR11" s="1"/>
      <c r="XS11" s="1"/>
      <c r="XT11" s="1"/>
      <c r="XU11" s="1"/>
      <c r="XV11" s="1"/>
      <c r="XW11" s="1"/>
      <c r="XX11" s="1"/>
      <c r="XY11" s="1"/>
      <c r="XZ11" s="1"/>
      <c r="YA11" s="1"/>
      <c r="YB11" s="1"/>
      <c r="YC11" s="1"/>
      <c r="YD11" s="1"/>
      <c r="YE11" s="1"/>
      <c r="YF11" s="1"/>
      <c r="YG11" s="1"/>
      <c r="YH11" s="1"/>
      <c r="YI11" s="1"/>
      <c r="YJ11" s="1"/>
      <c r="YK11" s="1"/>
      <c r="YL11" s="1"/>
      <c r="YM11" s="1"/>
      <c r="YN11" s="1"/>
      <c r="YO11" s="1"/>
      <c r="YP11" s="1"/>
      <c r="YQ11" s="1"/>
      <c r="YR11" s="1"/>
      <c r="YS11" s="1"/>
      <c r="YT11" s="1"/>
      <c r="YU11" s="1"/>
      <c r="YV11" s="1"/>
      <c r="YW11" s="1"/>
      <c r="YX11" s="1"/>
      <c r="YY11" s="1"/>
      <c r="YZ11" s="1"/>
      <c r="ZA11" s="1"/>
      <c r="ZB11" s="1"/>
      <c r="ZC11" s="1"/>
      <c r="ZD11" s="1"/>
      <c r="ZE11" s="1"/>
      <c r="ZF11" s="1"/>
      <c r="ZG11" s="1"/>
      <c r="ZH11" s="1"/>
      <c r="ZI11" s="1"/>
      <c r="ZJ11" s="1"/>
      <c r="ZK11" s="1"/>
      <c r="ZL11" s="1"/>
      <c r="ZM11" s="1"/>
      <c r="ZN11" s="1"/>
      <c r="ZO11" s="1"/>
      <c r="ZP11" s="1"/>
      <c r="ZQ11" s="1"/>
      <c r="ZR11" s="1"/>
      <c r="ZS11" s="1"/>
      <c r="ZT11" s="1"/>
      <c r="ZU11" s="1"/>
      <c r="ZV11" s="1"/>
      <c r="ZW11" s="1"/>
      <c r="ZX11" s="1"/>
      <c r="ZY11" s="1"/>
      <c r="ZZ11" s="1"/>
      <c r="AAA11" s="1"/>
      <c r="AAB11" s="1"/>
      <c r="AAC11" s="1"/>
      <c r="AAD11" s="1"/>
      <c r="AAE11" s="1"/>
      <c r="AAF11" s="1"/>
      <c r="AAG11" s="1"/>
      <c r="AAH11" s="1"/>
      <c r="AAI11" s="1"/>
      <c r="AAJ11" s="1"/>
      <c r="AAK11" s="1"/>
      <c r="AAL11" s="1"/>
      <c r="AAM11" s="1"/>
      <c r="AAN11" s="1"/>
      <c r="AAO11" s="1"/>
      <c r="AAP11" s="1"/>
      <c r="AAQ11" s="1"/>
      <c r="AAR11" s="1"/>
      <c r="AAS11" s="1"/>
      <c r="AAT11" s="1"/>
      <c r="AAU11" s="1"/>
      <c r="AAV11" s="1"/>
      <c r="AAW11" s="1"/>
      <c r="AAX11" s="1"/>
      <c r="AAY11" s="1"/>
      <c r="AAZ11" s="1"/>
      <c r="ABA11" s="1"/>
      <c r="ABB11" s="1"/>
      <c r="ABC11" s="1"/>
      <c r="ABD11" s="1"/>
      <c r="ABE11" s="1"/>
      <c r="ABF11" s="1"/>
      <c r="ABG11" s="1"/>
      <c r="ABH11" s="1"/>
      <c r="ABI11" s="1"/>
      <c r="ABJ11" s="1"/>
      <c r="ABK11" s="1"/>
      <c r="ABL11" s="1"/>
      <c r="ABM11" s="1"/>
      <c r="ABN11" s="1"/>
      <c r="ABO11" s="1"/>
      <c r="ABP11" s="1"/>
      <c r="ABQ11" s="1"/>
      <c r="ABR11" s="1"/>
      <c r="ABS11" s="1"/>
      <c r="ABT11" s="1"/>
      <c r="ABU11" s="1"/>
      <c r="ABV11" s="1"/>
      <c r="ABW11" s="1"/>
      <c r="ABX11" s="1"/>
      <c r="ABY11" s="1"/>
      <c r="ABZ11" s="1"/>
      <c r="ACA11" s="1"/>
      <c r="ACB11" s="1"/>
      <c r="ACC11" s="1"/>
      <c r="ACD11" s="1"/>
      <c r="ACE11" s="1"/>
      <c r="ACF11" s="1"/>
      <c r="ACG11" s="1"/>
      <c r="ACH11" s="1"/>
      <c r="ACI11" s="1"/>
      <c r="ACJ11" s="1"/>
      <c r="ACK11" s="1"/>
      <c r="ACL11" s="1"/>
      <c r="ACM11" s="1"/>
      <c r="ACN11" s="1"/>
      <c r="ACO11" s="1"/>
      <c r="ACP11" s="1"/>
      <c r="ACQ11" s="1"/>
      <c r="ACR11" s="1"/>
      <c r="ACS11" s="1"/>
      <c r="ACT11" s="1"/>
      <c r="ACU11" s="1"/>
      <c r="ACV11" s="1"/>
      <c r="ACW11" s="1"/>
      <c r="ACX11" s="1"/>
      <c r="ACY11" s="1"/>
      <c r="ACZ11" s="1"/>
      <c r="ADA11" s="1"/>
      <c r="ADB11" s="1"/>
      <c r="ADC11" s="1"/>
      <c r="ADD11" s="1"/>
      <c r="ADE11" s="1"/>
      <c r="ADF11" s="1"/>
      <c r="ADG11" s="1"/>
      <c r="ADH11" s="1"/>
      <c r="ADI11" s="1"/>
      <c r="ADJ11" s="1"/>
      <c r="ADK11" s="1"/>
      <c r="ADL11" s="1"/>
      <c r="ADM11" s="1"/>
      <c r="ADN11" s="1"/>
      <c r="ADO11" s="1"/>
      <c r="ADP11" s="1"/>
      <c r="ADQ11" s="1"/>
      <c r="ADR11" s="1"/>
      <c r="ADS11" s="1"/>
      <c r="ADT11" s="1"/>
      <c r="ADU11" s="1"/>
      <c r="ADV11" s="1"/>
      <c r="ADW11" s="1"/>
      <c r="ADX11" s="1"/>
      <c r="ADY11" s="1"/>
      <c r="ADZ11" s="1"/>
      <c r="AEA11" s="1"/>
      <c r="AEB11" s="1"/>
      <c r="AEC11" s="1"/>
      <c r="AED11" s="1"/>
      <c r="AEE11" s="1"/>
      <c r="AEF11" s="1"/>
      <c r="AEG11" s="1"/>
      <c r="AEH11" s="1"/>
      <c r="AEI11" s="1"/>
      <c r="AEJ11" s="1"/>
      <c r="AEK11" s="1"/>
      <c r="AEL11" s="1"/>
      <c r="AEM11" s="1"/>
      <c r="AEN11" s="1"/>
      <c r="AEO11" s="1"/>
      <c r="AEP11" s="1"/>
      <c r="AEQ11" s="1"/>
      <c r="AER11" s="1"/>
      <c r="AES11" s="1"/>
      <c r="AET11" s="1"/>
      <c r="AEU11" s="1"/>
      <c r="AEV11" s="1"/>
      <c r="AEW11" s="1"/>
      <c r="AEX11" s="1"/>
      <c r="AEY11" s="1"/>
      <c r="AEZ11" s="1"/>
      <c r="AFA11" s="1"/>
      <c r="AFB11" s="1"/>
      <c r="AFC11" s="1"/>
      <c r="AFD11" s="1"/>
      <c r="AFE11" s="1"/>
      <c r="AFF11" s="1"/>
      <c r="AFG11" s="1"/>
      <c r="AFH11" s="1"/>
      <c r="AFI11" s="1"/>
      <c r="AFJ11" s="1"/>
      <c r="AFK11" s="1"/>
      <c r="AFL11" s="1"/>
      <c r="AFM11" s="1"/>
      <c r="AFN11" s="1"/>
      <c r="AFO11" s="1"/>
      <c r="AFP11" s="1"/>
      <c r="AFQ11" s="1"/>
      <c r="AFR11" s="1"/>
      <c r="AFS11" s="1"/>
      <c r="AFT11" s="1"/>
      <c r="AFU11" s="1"/>
      <c r="AFV11" s="1"/>
      <c r="AFW11" s="1"/>
      <c r="AFX11" s="1"/>
      <c r="AFY11" s="1"/>
      <c r="AFZ11" s="1"/>
      <c r="AGA11" s="1"/>
      <c r="AGB11" s="1"/>
      <c r="AGC11" s="1"/>
      <c r="AGD11" s="1"/>
      <c r="AGE11" s="1"/>
      <c r="AGF11" s="1"/>
      <c r="AGG11" s="1"/>
      <c r="AGH11" s="1"/>
      <c r="AGI11" s="1"/>
      <c r="AGJ11" s="1"/>
      <c r="AGK11" s="1"/>
      <c r="AGL11" s="1"/>
      <c r="AGM11" s="1"/>
      <c r="AGN11" s="1"/>
      <c r="AGO11" s="1"/>
      <c r="AGP11" s="1"/>
      <c r="AGQ11" s="1"/>
      <c r="AGR11" s="1"/>
      <c r="AGS11" s="1"/>
      <c r="AGT11" s="1"/>
      <c r="AGU11" s="1"/>
      <c r="AGV11" s="1"/>
      <c r="AGW11" s="1"/>
      <c r="AGX11" s="1"/>
      <c r="AGY11" s="1"/>
      <c r="AGZ11" s="1"/>
      <c r="AHA11" s="1"/>
      <c r="AHB11" s="1"/>
      <c r="AHC11" s="1"/>
      <c r="AHD11" s="1"/>
      <c r="AHE11" s="1"/>
      <c r="AHF11" s="1"/>
      <c r="AHG11" s="1"/>
      <c r="AHH11" s="1"/>
      <c r="AHI11" s="1"/>
      <c r="AHJ11" s="1"/>
      <c r="AHK11" s="1"/>
      <c r="AHL11" s="1"/>
      <c r="AHM11" s="1"/>
      <c r="AHN11" s="1"/>
      <c r="AHO11" s="1"/>
      <c r="AHP11" s="1"/>
      <c r="AHQ11" s="1"/>
      <c r="AHR11" s="1"/>
      <c r="AHS11" s="1"/>
      <c r="AHT11" s="1"/>
      <c r="AHU11" s="1"/>
      <c r="AHV11" s="1"/>
      <c r="AHW11" s="1"/>
      <c r="AHX11" s="1"/>
      <c r="AHY11" s="1"/>
      <c r="AHZ11" s="1"/>
      <c r="AIA11" s="1"/>
      <c r="AIB11" s="1"/>
      <c r="AIC11" s="1"/>
      <c r="AID11" s="1"/>
      <c r="AIE11" s="1"/>
      <c r="AIF11" s="1"/>
      <c r="AIG11" s="1"/>
      <c r="AIH11" s="1"/>
      <c r="AII11" s="1"/>
      <c r="AIJ11" s="1"/>
      <c r="AIK11" s="1"/>
      <c r="AIL11" s="1"/>
      <c r="AIM11" s="1"/>
      <c r="AIN11" s="1"/>
      <c r="AIO11" s="1"/>
      <c r="AIP11" s="1"/>
      <c r="AIQ11" s="1"/>
      <c r="AIR11" s="1"/>
      <c r="AIS11" s="1"/>
      <c r="AIT11" s="1"/>
      <c r="AIU11" s="1"/>
      <c r="AIV11" s="1"/>
      <c r="AIW11" s="1"/>
      <c r="AIX11" s="1"/>
      <c r="AIY11" s="1"/>
      <c r="AIZ11" s="1"/>
      <c r="AJA11" s="1"/>
      <c r="AJB11" s="1"/>
      <c r="AJC11" s="1"/>
      <c r="AJD11" s="1"/>
      <c r="AJE11" s="1"/>
      <c r="AJF11" s="1"/>
      <c r="AJG11" s="1"/>
      <c r="AJH11" s="1"/>
      <c r="AJI11" s="1"/>
      <c r="AJJ11" s="1"/>
      <c r="AJK11" s="1"/>
      <c r="AJL11" s="1"/>
      <c r="AJM11" s="1"/>
      <c r="AJN11" s="1"/>
      <c r="AJO11" s="1"/>
      <c r="AJP11" s="1"/>
      <c r="AJQ11" s="1"/>
      <c r="AJR11" s="1"/>
      <c r="AJS11" s="1"/>
      <c r="AJT11" s="1"/>
      <c r="AJU11" s="1"/>
      <c r="AJV11" s="1"/>
      <c r="AJW11" s="1"/>
      <c r="AJX11" s="1"/>
      <c r="AJY11" s="1"/>
      <c r="AJZ11" s="1"/>
      <c r="AKA11" s="1"/>
      <c r="AKB11" s="1"/>
      <c r="AKC11" s="1"/>
      <c r="AKD11" s="1"/>
      <c r="AKE11" s="1"/>
      <c r="AKF11" s="1"/>
      <c r="AKG11" s="1"/>
      <c r="AKH11" s="1"/>
      <c r="AKI11" s="1"/>
      <c r="AKJ11" s="1"/>
      <c r="AKK11" s="1"/>
      <c r="AKL11" s="1"/>
      <c r="AKM11" s="1"/>
      <c r="AKN11" s="1"/>
      <c r="AKO11" s="1"/>
      <c r="AKP11" s="1"/>
      <c r="AKQ11" s="1"/>
      <c r="AKR11" s="1"/>
      <c r="AKS11" s="1"/>
      <c r="AKT11" s="1"/>
      <c r="AKU11" s="1"/>
      <c r="AKV11" s="1"/>
      <c r="AKW11" s="1"/>
      <c r="AKX11" s="1"/>
      <c r="AKY11" s="1"/>
      <c r="AKZ11" s="1"/>
      <c r="ALA11" s="1"/>
      <c r="ALB11" s="1"/>
      <c r="ALC11" s="1"/>
      <c r="ALD11" s="1"/>
      <c r="ALE11" s="1"/>
      <c r="ALF11" s="1"/>
      <c r="ALG11" s="1"/>
      <c r="ALH11" s="1"/>
      <c r="ALI11" s="1"/>
      <c r="ALJ11" s="1"/>
      <c r="ALK11" s="1"/>
      <c r="ALL11" s="1"/>
      <c r="ALM11" s="1"/>
      <c r="ALN11" s="1"/>
      <c r="ALO11" s="1"/>
      <c r="ALP11" s="1"/>
      <c r="ALQ11" s="1"/>
      <c r="ALR11" s="1"/>
      <c r="ALS11" s="1"/>
      <c r="ALT11" s="1"/>
      <c r="ALU11" s="1"/>
      <c r="ALV11" s="1"/>
      <c r="ALW11" s="1"/>
      <c r="ALX11" s="1"/>
      <c r="ALY11" s="1"/>
      <c r="ALZ11" s="1"/>
      <c r="AMA11" s="1"/>
      <c r="AMB11" s="1"/>
      <c r="AMC11" s="1"/>
      <c r="AMD11" s="1"/>
      <c r="AME11" s="1"/>
      <c r="AMF11" s="1"/>
      <c r="AMG11" s="1"/>
      <c r="AMH11" s="1"/>
      <c r="AMI11" s="1"/>
      <c r="AMJ11" s="1"/>
      <c r="AMK11" s="1"/>
      <c r="AML11" s="1"/>
      <c r="AMM11" s="1"/>
      <c r="AMN11" s="1"/>
      <c r="AMO11" s="1"/>
      <c r="AMP11" s="1"/>
      <c r="AMQ11" s="1"/>
      <c r="AMR11" s="1"/>
      <c r="AMS11" s="1"/>
      <c r="AMT11" s="1"/>
      <c r="AMU11" s="1"/>
      <c r="AMV11" s="1"/>
      <c r="AMW11" s="1"/>
      <c r="AMX11" s="1"/>
      <c r="AMY11" s="1"/>
      <c r="AMZ11" s="1"/>
      <c r="ANA11" s="1"/>
      <c r="ANB11" s="1"/>
      <c r="ANC11" s="1"/>
      <c r="AND11" s="1"/>
      <c r="ANE11" s="1"/>
      <c r="ANF11" s="1"/>
      <c r="ANG11" s="1"/>
      <c r="ANH11" s="1"/>
      <c r="ANI11" s="1"/>
      <c r="ANJ11" s="1"/>
      <c r="ANK11" s="1"/>
      <c r="ANL11" s="1"/>
      <c r="ANM11" s="1"/>
      <c r="ANN11" s="1"/>
      <c r="ANO11" s="1"/>
      <c r="ANP11" s="1"/>
      <c r="ANQ11" s="1"/>
      <c r="ANR11" s="1"/>
      <c r="ANS11" s="1"/>
      <c r="ANT11" s="1"/>
      <c r="ANU11" s="1"/>
      <c r="ANV11" s="1"/>
      <c r="ANW11" s="1"/>
      <c r="ANX11" s="1"/>
      <c r="ANY11" s="1"/>
      <c r="ANZ11" s="1"/>
      <c r="AOA11" s="1"/>
      <c r="AOB11" s="1"/>
      <c r="AOC11" s="1"/>
      <c r="AOD11" s="1"/>
      <c r="AOE11" s="1"/>
      <c r="AOF11" s="1"/>
      <c r="AOG11" s="1"/>
      <c r="AOH11" s="1"/>
      <c r="AOI11" s="1"/>
      <c r="AOJ11" s="1"/>
      <c r="AOK11" s="1"/>
      <c r="AOL11" s="1"/>
      <c r="AOM11" s="1"/>
      <c r="AON11" s="1"/>
      <c r="AOO11" s="1"/>
      <c r="AOP11" s="1"/>
      <c r="AOQ11" s="1"/>
      <c r="AOR11" s="1"/>
      <c r="AOS11" s="1"/>
      <c r="AOT11" s="1"/>
      <c r="AOU11" s="1"/>
      <c r="AOV11" s="1"/>
      <c r="AOW11" s="1"/>
      <c r="AOX11" s="1"/>
      <c r="AOY11" s="1"/>
      <c r="AOZ11" s="1"/>
      <c r="APA11" s="1"/>
      <c r="APB11" s="1"/>
      <c r="APC11" s="1"/>
      <c r="APD11" s="1"/>
      <c r="APE11" s="1"/>
      <c r="APF11" s="1"/>
      <c r="APG11" s="1"/>
      <c r="APH11" s="1"/>
      <c r="API11" s="1"/>
      <c r="APJ11" s="1"/>
      <c r="APK11" s="1"/>
      <c r="APL11" s="1"/>
      <c r="APM11" s="1"/>
      <c r="APN11" s="1"/>
      <c r="APO11" s="1"/>
      <c r="APP11" s="1"/>
      <c r="APQ11" s="1"/>
      <c r="APR11" s="1"/>
      <c r="APS11" s="1"/>
      <c r="APT11" s="1"/>
      <c r="APU11" s="1"/>
      <c r="APV11" s="1"/>
      <c r="APW11" s="1"/>
      <c r="APX11" s="1"/>
      <c r="APY11" s="1"/>
      <c r="APZ11" s="1"/>
      <c r="AQA11" s="1"/>
      <c r="AQB11" s="1"/>
      <c r="AQC11" s="1"/>
      <c r="AQD11" s="1"/>
      <c r="AQE11" s="1"/>
      <c r="AQF11" s="1"/>
      <c r="AQG11" s="1"/>
      <c r="AQH11" s="1"/>
      <c r="AQI11" s="1"/>
      <c r="AQJ11" s="1"/>
      <c r="AQK11" s="1"/>
      <c r="AQL11" s="1"/>
      <c r="AQM11" s="1"/>
      <c r="AQN11" s="1"/>
      <c r="AQO11" s="1"/>
      <c r="AQP11" s="1"/>
      <c r="AQQ11" s="1"/>
      <c r="AQR11" s="1"/>
      <c r="AQS11" s="1"/>
      <c r="AQT11" s="1"/>
      <c r="AQU11" s="1"/>
      <c r="AQV11" s="1"/>
      <c r="AQW11" s="1"/>
      <c r="AQX11" s="1"/>
      <c r="AQY11" s="1"/>
      <c r="AQZ11" s="1"/>
      <c r="ARA11" s="1"/>
      <c r="ARB11" s="1"/>
      <c r="ARC11" s="1"/>
      <c r="ARD11" s="1"/>
      <c r="ARE11" s="1"/>
      <c r="ARF11" s="1"/>
      <c r="ARG11" s="1"/>
      <c r="ARH11" s="1"/>
      <c r="ARI11" s="1"/>
      <c r="ARJ11" s="1"/>
      <c r="ARK11" s="1"/>
      <c r="ARL11" s="1"/>
      <c r="ARM11" s="1"/>
      <c r="ARN11" s="1"/>
      <c r="ARO11" s="1"/>
      <c r="ARP11" s="1"/>
      <c r="ARQ11" s="1"/>
      <c r="ARR11" s="1"/>
      <c r="ARS11" s="1"/>
      <c r="ART11" s="1"/>
      <c r="ARU11" s="1"/>
      <c r="ARV11" s="1"/>
      <c r="ARW11" s="1"/>
      <c r="ARX11" s="1"/>
      <c r="ARY11" s="1"/>
      <c r="ARZ11" s="1"/>
      <c r="ASA11" s="1"/>
      <c r="ASB11" s="1"/>
      <c r="ASC11" s="1"/>
      <c r="ASD11" s="1"/>
      <c r="ASE11" s="1"/>
      <c r="ASF11" s="1"/>
      <c r="ASG11" s="1"/>
      <c r="ASH11" s="1"/>
      <c r="ASI11" s="1"/>
      <c r="ASJ11" s="1"/>
      <c r="ASK11" s="1"/>
      <c r="ASL11" s="1"/>
      <c r="ASM11" s="1"/>
      <c r="ASN11" s="1"/>
      <c r="ASO11" s="1"/>
      <c r="ASP11" s="1"/>
      <c r="ASQ11" s="1"/>
      <c r="ASR11" s="1"/>
      <c r="ASS11" s="1"/>
      <c r="AST11" s="1"/>
      <c r="ASU11" s="1"/>
      <c r="ASV11" s="1"/>
      <c r="ASW11" s="1"/>
      <c r="ASX11" s="1"/>
      <c r="ASY11" s="1"/>
      <c r="ASZ11" s="1"/>
      <c r="ATA11" s="1"/>
      <c r="ATB11" s="1"/>
      <c r="ATC11" s="1"/>
      <c r="ATD11" s="1"/>
      <c r="ATE11" s="1"/>
      <c r="ATF11" s="1"/>
      <c r="ATG11" s="1"/>
      <c r="ATH11" s="1"/>
      <c r="ATI11" s="1"/>
      <c r="ATJ11" s="1"/>
      <c r="ATK11" s="1"/>
      <c r="ATL11" s="1"/>
      <c r="ATM11" s="1"/>
      <c r="ATN11" s="1"/>
      <c r="ATO11" s="1"/>
      <c r="ATP11" s="1"/>
      <c r="ATQ11" s="1"/>
      <c r="ATR11" s="1"/>
      <c r="ATS11" s="1"/>
      <c r="ATT11" s="1"/>
      <c r="ATU11" s="1"/>
      <c r="ATV11" s="1"/>
      <c r="ATW11" s="1"/>
      <c r="ATX11" s="1"/>
      <c r="ATY11" s="1"/>
      <c r="ATZ11" s="1"/>
      <c r="AUA11" s="1"/>
      <c r="AUB11" s="1"/>
      <c r="AUC11" s="1"/>
      <c r="AUD11" s="1"/>
      <c r="AUE11" s="1"/>
      <c r="AUF11" s="1"/>
      <c r="AUG11" s="1"/>
      <c r="AUH11" s="1"/>
      <c r="AUI11" s="1"/>
      <c r="AUJ11" s="1"/>
      <c r="AUK11" s="1"/>
      <c r="AUL11" s="1"/>
      <c r="AUM11" s="1"/>
      <c r="AUN11" s="1"/>
      <c r="AUO11" s="1"/>
      <c r="AUP11" s="1"/>
      <c r="AUQ11" s="1"/>
      <c r="AUR11" s="1"/>
      <c r="AUS11" s="1"/>
      <c r="AUT11" s="1"/>
      <c r="AUU11" s="1"/>
      <c r="AUV11" s="1"/>
      <c r="AUW11" s="1"/>
      <c r="AUX11" s="1"/>
      <c r="AUY11" s="1"/>
      <c r="AUZ11" s="1"/>
      <c r="AVA11" s="1"/>
      <c r="AVB11" s="1"/>
      <c r="AVC11" s="1"/>
      <c r="AVD11" s="1"/>
      <c r="AVE11" s="1"/>
      <c r="AVF11" s="1"/>
      <c r="AVG11" s="1"/>
      <c r="AVH11" s="1"/>
      <c r="AVI11" s="1"/>
      <c r="AVJ11" s="1"/>
      <c r="AVK11" s="1"/>
      <c r="AVL11" s="1"/>
      <c r="AVM11" s="1"/>
      <c r="AVN11" s="1"/>
      <c r="AVO11" s="1"/>
      <c r="AVP11" s="1"/>
      <c r="AVQ11" s="1"/>
      <c r="AVR11" s="1"/>
      <c r="AVS11" s="1"/>
      <c r="AVT11" s="1"/>
      <c r="AVU11" s="1"/>
      <c r="AVV11" s="1"/>
      <c r="AVW11" s="1"/>
      <c r="AVX11" s="1"/>
      <c r="AVY11" s="1"/>
      <c r="AVZ11" s="1"/>
      <c r="AWA11" s="1"/>
      <c r="AWB11" s="1"/>
      <c r="AWC11" s="1"/>
      <c r="AWD11" s="1"/>
      <c r="AWE11" s="1"/>
      <c r="AWF11" s="1"/>
      <c r="AWG11" s="1"/>
      <c r="AWH11" s="1"/>
      <c r="AWI11" s="1"/>
      <c r="AWJ11" s="1"/>
      <c r="AWK11" s="1"/>
      <c r="AWL11" s="1"/>
      <c r="AWM11" s="1"/>
      <c r="AWN11" s="1"/>
      <c r="AWO11" s="1"/>
      <c r="AWP11" s="1"/>
      <c r="AWQ11" s="1"/>
      <c r="AWR11" s="1"/>
      <c r="AWS11" s="1"/>
      <c r="AWT11" s="1"/>
      <c r="AWU11" s="1"/>
      <c r="AWV11" s="1"/>
      <c r="AWW11" s="1"/>
      <c r="AWX11" s="1"/>
      <c r="AWY11" s="1"/>
      <c r="AWZ11" s="1"/>
      <c r="AXA11" s="1"/>
      <c r="AXB11" s="1"/>
      <c r="AXC11" s="1"/>
      <c r="AXD11" s="1"/>
      <c r="AXE11" s="1"/>
      <c r="AXF11" s="1"/>
      <c r="AXG11" s="1"/>
      <c r="AXH11" s="1"/>
      <c r="AXI11" s="1"/>
      <c r="AXJ11" s="1"/>
      <c r="AXK11" s="1"/>
      <c r="AXL11" s="1"/>
      <c r="AXM11" s="1"/>
      <c r="AXN11" s="1"/>
      <c r="AXO11" s="1"/>
      <c r="AXP11" s="1"/>
      <c r="AXQ11" s="1"/>
      <c r="AXR11" s="1"/>
      <c r="AXS11" s="1"/>
      <c r="AXT11" s="1"/>
      <c r="AXU11" s="1"/>
      <c r="AXV11" s="1"/>
      <c r="AXW11" s="1"/>
      <c r="AXX11" s="1"/>
      <c r="AXY11" s="1"/>
      <c r="AXZ11" s="1"/>
      <c r="AYA11" s="1"/>
      <c r="AYB11" s="1"/>
      <c r="AYC11" s="1"/>
      <c r="AYD11" s="1"/>
      <c r="AYE11" s="1"/>
      <c r="AYF11" s="1"/>
      <c r="AYG11" s="1"/>
      <c r="AYH11" s="1"/>
      <c r="AYI11" s="1"/>
      <c r="AYJ11" s="1"/>
      <c r="AYK11" s="1"/>
      <c r="AYL11" s="1"/>
      <c r="AYM11" s="1"/>
      <c r="AYN11" s="1"/>
      <c r="AYO11" s="1"/>
      <c r="AYP11" s="1"/>
      <c r="AYQ11" s="1"/>
      <c r="AYR11" s="1"/>
      <c r="AYS11" s="1"/>
      <c r="AYT11" s="1"/>
      <c r="AYU11" s="1"/>
      <c r="AYV11" s="1"/>
      <c r="AYW11" s="1"/>
      <c r="AYX11" s="1"/>
      <c r="AYY11" s="1"/>
      <c r="AYZ11" s="1"/>
      <c r="AZA11" s="1"/>
      <c r="AZB11" s="1"/>
      <c r="AZC11" s="1"/>
      <c r="AZD11" s="1"/>
      <c r="AZE11" s="1"/>
      <c r="AZF11" s="1"/>
      <c r="AZG11" s="1"/>
      <c r="AZH11" s="1"/>
      <c r="AZI11" s="1"/>
      <c r="AZJ11" s="1"/>
      <c r="AZK11" s="1"/>
      <c r="AZL11" s="1"/>
      <c r="AZM11" s="1"/>
      <c r="AZN11" s="1"/>
      <c r="AZO11" s="1"/>
      <c r="AZP11" s="1"/>
      <c r="AZQ11" s="1"/>
      <c r="AZR11" s="1"/>
      <c r="AZS11" s="1"/>
      <c r="AZT11" s="1"/>
      <c r="AZU11" s="1"/>
      <c r="AZV11" s="1"/>
      <c r="AZW11" s="1"/>
      <c r="AZX11" s="1"/>
      <c r="AZY11" s="1"/>
      <c r="AZZ11" s="1"/>
      <c r="BAA11" s="1"/>
      <c r="BAB11" s="1"/>
      <c r="BAC11" s="1"/>
      <c r="BAD11" s="1"/>
      <c r="BAE11" s="1"/>
      <c r="BAF11" s="1"/>
      <c r="BAG11" s="1"/>
      <c r="BAH11" s="1"/>
      <c r="BAI11" s="1"/>
      <c r="BAJ11" s="1"/>
      <c r="BAK11" s="1"/>
      <c r="BAL11" s="1"/>
      <c r="BAM11" s="1"/>
      <c r="BAN11" s="1"/>
      <c r="BAO11" s="1"/>
      <c r="BAP11" s="1"/>
      <c r="BAQ11" s="1"/>
      <c r="BAR11" s="1"/>
      <c r="BAS11" s="1"/>
      <c r="BAT11" s="1"/>
      <c r="BAU11" s="1"/>
      <c r="BAV11" s="1"/>
      <c r="BAW11" s="1"/>
      <c r="BAX11" s="1"/>
      <c r="BAY11" s="1"/>
      <c r="BAZ11" s="1"/>
      <c r="BBA11" s="1"/>
      <c r="BBB11" s="1"/>
      <c r="BBC11" s="1"/>
      <c r="BBD11" s="1"/>
      <c r="BBE11" s="1"/>
      <c r="BBF11" s="1"/>
      <c r="BBG11" s="1"/>
      <c r="BBH11" s="1"/>
      <c r="BBI11" s="1"/>
      <c r="BBJ11" s="1"/>
      <c r="BBK11" s="1"/>
      <c r="BBL11" s="1"/>
      <c r="BBM11" s="1"/>
      <c r="BBN11" s="1"/>
      <c r="BBO11" s="1"/>
      <c r="BBP11" s="1"/>
      <c r="BBQ11" s="1"/>
      <c r="BBR11" s="1"/>
      <c r="BBS11" s="1"/>
      <c r="BBT11" s="1"/>
      <c r="BBU11" s="1"/>
      <c r="BBV11" s="1"/>
      <c r="BBW11" s="1"/>
      <c r="BBX11" s="1"/>
      <c r="BBY11" s="1"/>
      <c r="BBZ11" s="1"/>
      <c r="BCA11" s="1"/>
      <c r="BCB11" s="1"/>
      <c r="BCC11" s="1"/>
      <c r="BCD11" s="1"/>
      <c r="BCE11" s="1"/>
      <c r="BCF11" s="1"/>
      <c r="BCG11" s="1"/>
      <c r="BCH11" s="1"/>
      <c r="BCI11" s="1"/>
      <c r="BCJ11" s="1"/>
      <c r="BCK11" s="1"/>
      <c r="BCL11" s="1"/>
      <c r="BCM11" s="1"/>
      <c r="BCN11" s="1"/>
      <c r="BCO11" s="1"/>
      <c r="BCP11" s="1"/>
      <c r="BCQ11" s="1"/>
      <c r="BCR11" s="1"/>
      <c r="BCS11" s="1"/>
      <c r="BCT11" s="1"/>
      <c r="BCU11" s="1"/>
      <c r="BCV11" s="1"/>
      <c r="BCW11" s="1"/>
      <c r="BCX11" s="1"/>
      <c r="BCY11" s="1"/>
      <c r="BCZ11" s="1"/>
      <c r="BDA11" s="1"/>
      <c r="BDB11" s="1"/>
      <c r="BDC11" s="1"/>
      <c r="BDD11" s="1"/>
      <c r="BDE11" s="1"/>
      <c r="BDF11" s="1"/>
      <c r="BDG11" s="1"/>
      <c r="BDH11" s="1"/>
      <c r="BDI11" s="1"/>
      <c r="BDJ11" s="1"/>
      <c r="BDK11" s="1"/>
      <c r="BDL11" s="1"/>
      <c r="BDM11" s="1"/>
      <c r="BDN11" s="1"/>
      <c r="BDO11" s="1"/>
      <c r="BDP11" s="1"/>
      <c r="BDQ11" s="1"/>
      <c r="BDR11" s="1"/>
      <c r="BDS11" s="1"/>
      <c r="BDT11" s="1"/>
      <c r="BDU11" s="1"/>
      <c r="BDV11" s="1"/>
      <c r="BDW11" s="1"/>
      <c r="BDX11" s="1"/>
      <c r="BDY11" s="1"/>
      <c r="BDZ11" s="1"/>
      <c r="BEA11" s="1"/>
      <c r="BEB11" s="1"/>
      <c r="BEC11" s="1"/>
      <c r="BED11" s="1"/>
      <c r="BEE11" s="1"/>
      <c r="BEF11" s="1"/>
      <c r="BEG11" s="1"/>
      <c r="BEH11" s="1"/>
      <c r="BEI11" s="1"/>
      <c r="BEJ11" s="1"/>
      <c r="BEK11" s="1"/>
      <c r="BEL11" s="1"/>
      <c r="BEM11" s="1"/>
      <c r="BEN11" s="1"/>
      <c r="BEO11" s="1"/>
      <c r="BEP11" s="1"/>
      <c r="BEQ11" s="1"/>
      <c r="BER11" s="1"/>
      <c r="BES11" s="1"/>
      <c r="BET11" s="1"/>
      <c r="BEU11" s="1"/>
      <c r="BEV11" s="1"/>
      <c r="BEW11" s="1"/>
      <c r="BEX11" s="1"/>
      <c r="BEY11" s="1"/>
      <c r="BEZ11" s="1"/>
      <c r="BFA11" s="1"/>
      <c r="BFB11" s="1"/>
      <c r="BFC11" s="1"/>
      <c r="BFD11" s="1"/>
      <c r="BFE11" s="1"/>
      <c r="BFF11" s="1"/>
      <c r="BFG11" s="1"/>
      <c r="BFH11" s="1"/>
      <c r="BFI11" s="1"/>
      <c r="BFJ11" s="1"/>
      <c r="BFK11" s="1"/>
      <c r="BFL11" s="1"/>
      <c r="BFM11" s="1"/>
      <c r="BFN11" s="1"/>
      <c r="BFO11" s="1"/>
      <c r="BFP11" s="1"/>
      <c r="BFQ11" s="1"/>
      <c r="BFR11" s="1"/>
      <c r="BFS11" s="1"/>
      <c r="BFT11" s="1"/>
      <c r="BFU11" s="1"/>
      <c r="BFV11" s="1"/>
      <c r="BFW11" s="1"/>
      <c r="BFX11" s="1"/>
      <c r="BFY11" s="1"/>
      <c r="BFZ11" s="1"/>
      <c r="BGA11" s="1"/>
      <c r="BGB11" s="1"/>
      <c r="BGC11" s="1"/>
      <c r="BGD11" s="1"/>
      <c r="BGE11" s="1"/>
      <c r="BGF11" s="1"/>
      <c r="BGG11" s="1"/>
      <c r="BGH11" s="1"/>
      <c r="BGI11" s="1"/>
      <c r="BGJ11" s="1"/>
      <c r="BGK11" s="1"/>
      <c r="BGL11" s="1"/>
      <c r="BGM11" s="1"/>
      <c r="BGN11" s="1"/>
      <c r="BGO11" s="1"/>
      <c r="BGP11" s="1"/>
      <c r="BGQ11" s="1"/>
      <c r="BGR11" s="1"/>
      <c r="BGS11" s="1"/>
      <c r="BGT11" s="1"/>
      <c r="BGU11" s="1"/>
      <c r="BGV11" s="1"/>
      <c r="BGW11" s="1"/>
      <c r="BGX11" s="1"/>
      <c r="BGY11" s="1"/>
      <c r="BGZ11" s="1"/>
      <c r="BHA11" s="1"/>
      <c r="BHB11" s="1"/>
      <c r="BHC11" s="1"/>
      <c r="BHD11" s="1"/>
      <c r="BHE11" s="1"/>
      <c r="BHF11" s="1"/>
      <c r="BHG11" s="1"/>
      <c r="BHH11" s="1"/>
      <c r="BHI11" s="1"/>
      <c r="BHJ11" s="1"/>
      <c r="BHK11" s="1"/>
      <c r="BHL11" s="1"/>
      <c r="BHM11" s="1"/>
      <c r="BHN11" s="1"/>
      <c r="BHO11" s="1"/>
      <c r="BHP11" s="1"/>
      <c r="BHQ11" s="1"/>
      <c r="BHR11" s="1"/>
      <c r="BHS11" s="1"/>
      <c r="BHT11" s="1"/>
      <c r="BHU11" s="1"/>
      <c r="BHV11" s="1"/>
      <c r="BHW11" s="1"/>
      <c r="BHX11" s="1"/>
      <c r="BHY11" s="1"/>
      <c r="BHZ11" s="1"/>
      <c r="BIA11" s="1"/>
      <c r="BIB11" s="1"/>
      <c r="BIC11" s="1"/>
      <c r="BID11" s="1"/>
      <c r="BIE11" s="1"/>
      <c r="BIF11" s="1"/>
      <c r="BIG11" s="1"/>
      <c r="BIH11" s="1"/>
      <c r="BII11" s="1"/>
      <c r="BIJ11" s="1"/>
      <c r="BIK11" s="1"/>
      <c r="BIL11" s="1"/>
      <c r="BIM11" s="1"/>
      <c r="BIN11" s="1"/>
      <c r="BIO11" s="1"/>
      <c r="BIP11" s="1"/>
      <c r="BIQ11" s="1"/>
      <c r="BIR11" s="1"/>
      <c r="BIS11" s="1"/>
      <c r="BIT11" s="1"/>
      <c r="BIU11" s="1"/>
      <c r="BIV11" s="1"/>
      <c r="BIW11" s="1"/>
      <c r="BIX11" s="1"/>
      <c r="BIY11" s="1"/>
      <c r="BIZ11" s="1"/>
      <c r="BJA11" s="1"/>
      <c r="BJB11" s="1"/>
      <c r="BJC11" s="1"/>
      <c r="BJD11" s="1"/>
      <c r="BJE11" s="1"/>
      <c r="BJF11" s="1"/>
      <c r="BJG11" s="1"/>
      <c r="BJH11" s="1"/>
      <c r="BJI11" s="1"/>
      <c r="BJJ11" s="1"/>
      <c r="BJK11" s="1"/>
      <c r="BJL11" s="1"/>
      <c r="BJM11" s="1"/>
      <c r="BJN11" s="1"/>
      <c r="BJO11" s="1"/>
      <c r="BJP11" s="1"/>
      <c r="BJQ11" s="1"/>
      <c r="BJR11" s="1"/>
      <c r="BJS11" s="1"/>
      <c r="BJT11" s="1"/>
      <c r="BJU11" s="1"/>
      <c r="BJV11" s="1"/>
      <c r="BJW11" s="1"/>
      <c r="BJX11" s="1"/>
      <c r="BJY11" s="1"/>
      <c r="BJZ11" s="1"/>
      <c r="BKA11" s="1"/>
      <c r="BKB11" s="1"/>
      <c r="BKC11" s="1"/>
      <c r="BKD11" s="1"/>
      <c r="BKE11" s="1"/>
      <c r="BKF11" s="1"/>
      <c r="BKG11" s="1"/>
      <c r="BKH11" s="1"/>
      <c r="BKI11" s="1"/>
      <c r="BKJ11" s="1"/>
      <c r="BKK11" s="1"/>
      <c r="BKL11" s="1"/>
      <c r="BKM11" s="1"/>
      <c r="BKN11" s="1"/>
      <c r="BKO11" s="1"/>
      <c r="BKP11" s="1"/>
      <c r="BKQ11" s="1"/>
      <c r="BKR11" s="1"/>
      <c r="BKS11" s="1"/>
      <c r="BKT11" s="1"/>
      <c r="BKU11" s="1"/>
      <c r="BKV11" s="1"/>
      <c r="BKW11" s="1"/>
      <c r="BKX11" s="1"/>
      <c r="BKY11" s="1"/>
      <c r="BKZ11" s="1"/>
      <c r="BLA11" s="1"/>
      <c r="BLB11" s="1"/>
      <c r="BLC11" s="1"/>
      <c r="BLD11" s="1"/>
      <c r="BLE11" s="1"/>
      <c r="BLF11" s="1"/>
      <c r="BLG11" s="1"/>
      <c r="BLH11" s="1"/>
      <c r="BLI11" s="1"/>
      <c r="BLJ11" s="1"/>
      <c r="BLK11" s="1"/>
      <c r="BLL11" s="1"/>
      <c r="BLM11" s="1"/>
      <c r="BLN11" s="1"/>
      <c r="BLO11" s="1"/>
      <c r="BLP11" s="1"/>
      <c r="BLQ11" s="1"/>
      <c r="BLR11" s="1"/>
      <c r="BLS11" s="1"/>
      <c r="BLT11" s="1"/>
      <c r="BLU11" s="1"/>
      <c r="BLV11" s="1"/>
      <c r="BLW11" s="1"/>
      <c r="BLX11" s="1"/>
      <c r="BLY11" s="1"/>
      <c r="BLZ11" s="1"/>
      <c r="BMA11" s="1"/>
      <c r="BMB11" s="1"/>
      <c r="BMC11" s="1"/>
      <c r="BMD11" s="1"/>
      <c r="BME11" s="1"/>
      <c r="BMF11" s="1"/>
      <c r="BMG11" s="1"/>
      <c r="BMH11" s="1"/>
      <c r="BMI11" s="1"/>
      <c r="BMJ11" s="1"/>
      <c r="BMK11" s="1"/>
      <c r="BML11" s="1"/>
      <c r="BMM11" s="1"/>
      <c r="BMN11" s="1"/>
      <c r="BMO11" s="1"/>
      <c r="BMP11" s="1"/>
      <c r="BMQ11" s="1"/>
      <c r="BMR11" s="1"/>
      <c r="BMS11" s="1"/>
      <c r="BMT11" s="1"/>
      <c r="BMU11" s="1"/>
      <c r="BMV11" s="1"/>
      <c r="BMW11" s="1"/>
      <c r="BMX11" s="1"/>
      <c r="BMY11" s="1"/>
      <c r="BMZ11" s="1"/>
      <c r="BNA11" s="1"/>
      <c r="BNB11" s="1"/>
      <c r="BNC11" s="1"/>
      <c r="BND11" s="1"/>
      <c r="BNE11" s="1"/>
      <c r="BNF11" s="1"/>
      <c r="BNG11" s="1"/>
      <c r="BNH11" s="1"/>
      <c r="BNI11" s="1"/>
      <c r="BNJ11" s="1"/>
      <c r="BNK11" s="1"/>
      <c r="BNL11" s="1"/>
      <c r="BNM11" s="1"/>
      <c r="BNN11" s="1"/>
      <c r="BNO11" s="1"/>
      <c r="BNP11" s="1"/>
      <c r="BNQ11" s="1"/>
      <c r="BNR11" s="1"/>
      <c r="BNS11" s="1"/>
      <c r="BNT11" s="1"/>
      <c r="BNU11" s="1"/>
      <c r="BNV11" s="1"/>
      <c r="BNW11" s="1"/>
      <c r="BNX11" s="1"/>
      <c r="BNY11" s="1"/>
      <c r="BNZ11" s="1"/>
      <c r="BOA11" s="1"/>
      <c r="BOB11" s="1"/>
      <c r="BOC11" s="1"/>
      <c r="BOD11" s="1"/>
      <c r="BOE11" s="1"/>
      <c r="BOF11" s="1"/>
      <c r="BOG11" s="1"/>
      <c r="BOH11" s="1"/>
      <c r="BOI11" s="1"/>
      <c r="BOJ11" s="1"/>
      <c r="BOK11" s="1"/>
      <c r="BOL11" s="1"/>
      <c r="BOM11" s="1"/>
      <c r="BON11" s="1"/>
      <c r="BOO11" s="1"/>
      <c r="BOP11" s="1"/>
      <c r="BOQ11" s="1"/>
      <c r="BOR11" s="1"/>
      <c r="BOS11" s="1"/>
      <c r="BOT11" s="1"/>
      <c r="BOU11" s="1"/>
      <c r="BOV11" s="1"/>
      <c r="BOW11" s="1"/>
      <c r="BOX11" s="1"/>
      <c r="BOY11" s="1"/>
      <c r="BOZ11" s="1"/>
      <c r="BPA11" s="1"/>
      <c r="BPB11" s="1"/>
      <c r="BPC11" s="1"/>
      <c r="BPD11" s="1"/>
      <c r="BPE11" s="1"/>
      <c r="BPF11" s="1"/>
      <c r="BPG11" s="1"/>
      <c r="BPH11" s="1"/>
      <c r="BPI11" s="1"/>
      <c r="BPJ11" s="1"/>
      <c r="BPK11" s="1"/>
      <c r="BPL11" s="1"/>
      <c r="BPM11" s="1"/>
      <c r="BPN11" s="1"/>
      <c r="BPO11" s="1"/>
      <c r="BPP11" s="1"/>
      <c r="BPQ11" s="1"/>
      <c r="BPR11" s="1"/>
      <c r="BPS11" s="1"/>
      <c r="BPT11" s="1"/>
      <c r="BPU11" s="1"/>
      <c r="BPV11" s="1"/>
      <c r="BPW11" s="1"/>
      <c r="BPX11" s="1"/>
      <c r="BPY11" s="1"/>
      <c r="BPZ11" s="1"/>
      <c r="BQA11" s="1"/>
      <c r="BQB11" s="1"/>
      <c r="BQC11" s="1"/>
      <c r="BQD11" s="1"/>
      <c r="BQE11" s="1"/>
      <c r="BQF11" s="1"/>
      <c r="BQG11" s="1"/>
      <c r="BQH11" s="1"/>
      <c r="BQI11" s="1"/>
      <c r="BQJ11" s="1"/>
      <c r="BQK11" s="1"/>
      <c r="BQL11" s="1"/>
      <c r="BQM11" s="1"/>
      <c r="BQN11" s="1"/>
      <c r="BQO11" s="1"/>
      <c r="BQP11" s="1"/>
      <c r="BQQ11" s="1"/>
      <c r="BQR11" s="1"/>
      <c r="BQS11" s="1"/>
      <c r="BQT11" s="1"/>
      <c r="BQU11" s="1"/>
      <c r="BQV11" s="1"/>
      <c r="BQW11" s="1"/>
      <c r="BQX11" s="1"/>
      <c r="BQY11" s="1"/>
      <c r="BQZ11" s="1"/>
      <c r="BRA11" s="1"/>
      <c r="BRB11" s="1"/>
      <c r="BRC11" s="1"/>
      <c r="BRD11" s="1"/>
      <c r="BRE11" s="1"/>
      <c r="BRF11" s="1"/>
      <c r="BRG11" s="1"/>
      <c r="BRH11" s="1"/>
      <c r="BRI11" s="1"/>
      <c r="BRJ11" s="1"/>
      <c r="BRK11" s="1"/>
      <c r="BRL11" s="1"/>
      <c r="BRM11" s="1"/>
      <c r="BRN11" s="1"/>
      <c r="BRO11" s="1"/>
      <c r="BRP11" s="1"/>
      <c r="BRQ11" s="1"/>
      <c r="BRR11" s="1"/>
      <c r="BRS11" s="1"/>
      <c r="BRT11" s="1"/>
      <c r="BRU11" s="1"/>
      <c r="BRV11" s="1"/>
      <c r="BRW11" s="1"/>
      <c r="BRX11" s="1"/>
      <c r="BRY11" s="1"/>
      <c r="BRZ11" s="1"/>
      <c r="BSA11" s="1"/>
      <c r="BSB11" s="1"/>
      <c r="BSC11" s="1"/>
      <c r="BSD11" s="1"/>
      <c r="BSE11" s="1"/>
      <c r="BSF11" s="1"/>
      <c r="BSG11" s="1"/>
      <c r="BSH11" s="1"/>
      <c r="BSI11" s="1"/>
      <c r="BSJ11" s="1"/>
      <c r="BSK11" s="1"/>
      <c r="BSL11" s="1"/>
      <c r="BSM11" s="1"/>
      <c r="BSN11" s="1"/>
      <c r="BSO11" s="1"/>
      <c r="BSP11" s="1"/>
      <c r="BSQ11" s="1"/>
      <c r="BSR11" s="1"/>
      <c r="BSS11" s="1"/>
      <c r="BST11" s="1"/>
      <c r="BSU11" s="1"/>
      <c r="BSV11" s="1"/>
      <c r="BSW11" s="1"/>
      <c r="BSX11" s="1"/>
      <c r="BSY11" s="1"/>
      <c r="BSZ11" s="1"/>
      <c r="BTA11" s="1"/>
      <c r="BTB11" s="1"/>
      <c r="BTC11" s="1"/>
      <c r="BTD11" s="1"/>
      <c r="BTE11" s="1"/>
      <c r="BTF11" s="1"/>
      <c r="BTG11" s="1"/>
      <c r="BTH11" s="1"/>
      <c r="BTI11" s="1"/>
      <c r="BTJ11" s="1"/>
      <c r="BTK11" s="1"/>
      <c r="BTL11" s="1"/>
      <c r="BTM11" s="1"/>
      <c r="BTN11" s="1"/>
      <c r="BTO11" s="1"/>
      <c r="BTP11" s="1"/>
      <c r="BTQ11" s="1"/>
      <c r="BTR11" s="1"/>
      <c r="BTS11" s="1"/>
      <c r="BTT11" s="1"/>
      <c r="BTU11" s="1"/>
      <c r="BTV11" s="1"/>
      <c r="BTW11" s="1"/>
      <c r="BTX11" s="1"/>
      <c r="BTY11" s="1"/>
      <c r="BTZ11" s="1"/>
      <c r="BUA11" s="1"/>
      <c r="BUB11" s="1"/>
      <c r="BUC11" s="1"/>
      <c r="BUD11" s="1"/>
      <c r="BUE11" s="1"/>
      <c r="BUF11" s="1"/>
      <c r="BUG11" s="1"/>
      <c r="BUH11" s="1"/>
      <c r="BUI11" s="1"/>
      <c r="BUJ11" s="1"/>
      <c r="BUK11" s="1"/>
      <c r="BUL11" s="1"/>
      <c r="BUM11" s="1"/>
      <c r="BUN11" s="1"/>
      <c r="BUO11" s="1"/>
      <c r="BUP11" s="1"/>
      <c r="BUQ11" s="1"/>
      <c r="BUR11" s="1"/>
      <c r="BUS11" s="1"/>
      <c r="BUT11" s="1"/>
      <c r="BUU11" s="1"/>
      <c r="BUV11" s="1"/>
      <c r="BUW11" s="1"/>
      <c r="BUX11" s="1"/>
      <c r="BUY11" s="1"/>
      <c r="BUZ11" s="1"/>
      <c r="BVA11" s="1"/>
      <c r="BVB11" s="1"/>
      <c r="BVC11" s="1"/>
      <c r="BVD11" s="1"/>
      <c r="BVE11" s="1"/>
      <c r="BVF11" s="1"/>
      <c r="BVG11" s="1"/>
      <c r="BVH11" s="1"/>
      <c r="BVI11" s="1"/>
      <c r="BVJ11" s="1"/>
      <c r="BVK11" s="1"/>
      <c r="BVL11" s="1"/>
      <c r="BVM11" s="1"/>
      <c r="BVN11" s="1"/>
      <c r="BVO11" s="1"/>
      <c r="BVP11" s="1"/>
      <c r="BVQ11" s="1"/>
      <c r="BVR11" s="1"/>
      <c r="BVS11" s="1"/>
      <c r="BVT11" s="1"/>
      <c r="BVU11" s="1"/>
      <c r="BVV11" s="1"/>
      <c r="BVW11" s="1"/>
      <c r="BVX11" s="1"/>
      <c r="BVY11" s="1"/>
      <c r="BVZ11" s="1"/>
      <c r="BWA11" s="1"/>
      <c r="BWB11" s="1"/>
      <c r="BWC11" s="1"/>
      <c r="BWD11" s="1"/>
      <c r="BWE11" s="1"/>
      <c r="BWF11" s="1"/>
      <c r="BWG11" s="1"/>
      <c r="BWH11" s="1"/>
      <c r="BWI11" s="1"/>
      <c r="BWJ11" s="1"/>
      <c r="BWK11" s="1"/>
      <c r="BWL11" s="1"/>
      <c r="BWM11" s="1"/>
      <c r="BWN11" s="1"/>
      <c r="BWO11" s="1"/>
      <c r="BWP11" s="1"/>
      <c r="BWQ11" s="1"/>
      <c r="BWR11" s="1"/>
      <c r="BWS11" s="1"/>
      <c r="BWT11" s="1"/>
      <c r="BWU11" s="1"/>
      <c r="BWV11" s="1"/>
      <c r="BWW11" s="1"/>
      <c r="BWX11" s="1"/>
      <c r="BWY11" s="1"/>
      <c r="BWZ11" s="1"/>
      <c r="BXA11" s="1"/>
      <c r="BXB11" s="1"/>
      <c r="BXC11" s="1"/>
      <c r="BXD11" s="1"/>
      <c r="BXE11" s="1"/>
      <c r="BXF11" s="1"/>
      <c r="BXG11" s="1"/>
      <c r="BXH11" s="1"/>
      <c r="BXI11" s="1"/>
      <c r="BXJ11" s="1"/>
      <c r="BXK11" s="1"/>
      <c r="BXL11" s="1"/>
      <c r="BXM11" s="1"/>
      <c r="BXN11" s="1"/>
      <c r="BXO11" s="1"/>
      <c r="BXP11" s="1"/>
      <c r="BXQ11" s="1"/>
      <c r="BXR11" s="1"/>
      <c r="BXS11" s="1"/>
      <c r="BXT11" s="1"/>
      <c r="BXU11" s="1"/>
      <c r="BXV11" s="1"/>
      <c r="BXW11" s="1"/>
      <c r="BXX11" s="1"/>
      <c r="BXY11" s="1"/>
      <c r="BXZ11" s="1"/>
      <c r="BYA11" s="1"/>
      <c r="BYB11" s="1"/>
      <c r="BYC11" s="1"/>
      <c r="BYD11" s="1"/>
      <c r="BYE11" s="1"/>
      <c r="BYF11" s="1"/>
      <c r="BYG11" s="1"/>
      <c r="BYH11" s="1"/>
      <c r="BYI11" s="1"/>
      <c r="BYJ11" s="1"/>
      <c r="BYK11" s="1"/>
      <c r="BYL11" s="1"/>
      <c r="BYM11" s="1"/>
      <c r="BYN11" s="1"/>
      <c r="BYO11" s="1"/>
      <c r="BYP11" s="1"/>
      <c r="BYQ11" s="1"/>
      <c r="BYR11" s="1"/>
      <c r="BYS11" s="1"/>
      <c r="BYT11" s="1"/>
      <c r="BYU11" s="1"/>
      <c r="BYV11" s="1"/>
      <c r="BYW11" s="1"/>
      <c r="BYX11" s="1"/>
      <c r="BYY11" s="1"/>
      <c r="BYZ11" s="1"/>
      <c r="BZA11" s="1"/>
      <c r="BZB11" s="1"/>
      <c r="BZC11" s="1"/>
      <c r="BZD11" s="1"/>
      <c r="BZE11" s="1"/>
      <c r="BZF11" s="1"/>
      <c r="BZG11" s="1"/>
      <c r="BZH11" s="1"/>
      <c r="BZI11" s="1"/>
      <c r="BZJ11" s="1"/>
      <c r="BZK11" s="1"/>
      <c r="BZL11" s="1"/>
      <c r="BZM11" s="1"/>
      <c r="BZN11" s="1"/>
      <c r="BZO11" s="1"/>
      <c r="BZP11" s="1"/>
      <c r="BZQ11" s="1"/>
      <c r="BZR11" s="1"/>
      <c r="BZS11" s="1"/>
      <c r="BZT11" s="1"/>
      <c r="BZU11" s="1"/>
      <c r="BZV11" s="1"/>
      <c r="BZW11" s="1"/>
      <c r="BZX11" s="1"/>
      <c r="BZY11" s="1"/>
      <c r="BZZ11" s="1"/>
      <c r="CAA11" s="1"/>
      <c r="CAB11" s="1"/>
      <c r="CAC11" s="1"/>
      <c r="CAD11" s="1"/>
      <c r="CAE11" s="1"/>
      <c r="CAF11" s="1"/>
      <c r="CAG11" s="1"/>
      <c r="CAH11" s="1"/>
      <c r="CAI11" s="1"/>
      <c r="CAJ11" s="1"/>
      <c r="CAK11" s="1"/>
      <c r="CAL11" s="1"/>
      <c r="CAM11" s="1"/>
      <c r="CAN11" s="1"/>
      <c r="CAO11" s="1"/>
      <c r="CAP11" s="1"/>
      <c r="CAQ11" s="1"/>
      <c r="CAR11" s="1"/>
      <c r="CAS11" s="1"/>
      <c r="CAT11" s="1"/>
      <c r="CAU11" s="1"/>
      <c r="CAV11" s="1"/>
      <c r="CAW11" s="1"/>
      <c r="CAX11" s="1"/>
      <c r="CAY11" s="1"/>
      <c r="CAZ11" s="1"/>
      <c r="CBA11" s="1"/>
      <c r="CBB11" s="1"/>
      <c r="CBC11" s="1"/>
      <c r="CBD11" s="1"/>
      <c r="CBE11" s="1"/>
      <c r="CBF11" s="1"/>
      <c r="CBG11" s="1"/>
      <c r="CBH11" s="1"/>
      <c r="CBI11" s="1"/>
      <c r="CBJ11" s="1"/>
      <c r="CBK11" s="1"/>
      <c r="CBL11" s="1"/>
      <c r="CBM11" s="1"/>
      <c r="CBN11" s="1"/>
      <c r="CBO11" s="1"/>
      <c r="CBP11" s="1"/>
      <c r="CBQ11" s="1"/>
      <c r="CBR11" s="1"/>
      <c r="CBS11" s="1"/>
      <c r="CBT11" s="1"/>
      <c r="CBU11" s="1"/>
      <c r="CBV11" s="1"/>
      <c r="CBW11" s="1"/>
      <c r="CBX11" s="1"/>
      <c r="CBY11" s="1"/>
      <c r="CBZ11" s="1"/>
      <c r="CCA11" s="1"/>
      <c r="CCB11" s="1"/>
      <c r="CCC11" s="1"/>
      <c r="CCD11" s="1"/>
      <c r="CCE11" s="1"/>
      <c r="CCF11" s="1"/>
      <c r="CCG11" s="1"/>
      <c r="CCH11" s="1"/>
      <c r="CCI11" s="1"/>
      <c r="CCJ11" s="1"/>
      <c r="CCK11" s="1"/>
      <c r="CCL11" s="1"/>
      <c r="CCM11" s="1"/>
      <c r="CCN11" s="1"/>
      <c r="CCO11" s="1"/>
      <c r="CCP11" s="1"/>
      <c r="CCQ11" s="1"/>
      <c r="CCR11" s="1"/>
      <c r="CCS11" s="1"/>
      <c r="CCT11" s="1"/>
      <c r="CCU11" s="1"/>
      <c r="CCV11" s="1"/>
      <c r="CCW11" s="1"/>
      <c r="CCX11" s="1"/>
      <c r="CCY11" s="1"/>
      <c r="CCZ11" s="1"/>
      <c r="CDA11" s="1"/>
      <c r="CDB11" s="1"/>
      <c r="CDC11" s="1"/>
      <c r="CDD11" s="1"/>
      <c r="CDE11" s="1"/>
      <c r="CDF11" s="1"/>
      <c r="CDG11" s="1"/>
      <c r="CDH11" s="1"/>
      <c r="CDI11" s="1"/>
      <c r="CDJ11" s="1"/>
      <c r="CDK11" s="1"/>
      <c r="CDL11" s="1"/>
      <c r="CDM11" s="1"/>
      <c r="CDN11" s="1"/>
      <c r="CDO11" s="1"/>
      <c r="CDP11" s="1"/>
      <c r="CDQ11" s="1"/>
      <c r="CDR11" s="1"/>
      <c r="CDS11" s="1"/>
      <c r="CDT11" s="1"/>
      <c r="CDU11" s="1"/>
      <c r="CDV11" s="1"/>
      <c r="CDW11" s="1"/>
      <c r="CDX11" s="1"/>
      <c r="CDY11" s="1"/>
      <c r="CDZ11" s="1"/>
      <c r="CEA11" s="1"/>
      <c r="CEB11" s="1"/>
      <c r="CEC11" s="1"/>
      <c r="CED11" s="1"/>
      <c r="CEE11" s="1"/>
      <c r="CEF11" s="1"/>
      <c r="CEG11" s="1"/>
      <c r="CEH11" s="1"/>
      <c r="CEI11" s="1"/>
      <c r="CEJ11" s="1"/>
      <c r="CEK11" s="1"/>
      <c r="CEL11" s="1"/>
      <c r="CEM11" s="1"/>
      <c r="CEN11" s="1"/>
      <c r="CEO11" s="1"/>
      <c r="CEP11" s="1"/>
      <c r="CEQ11" s="1"/>
      <c r="CER11" s="1"/>
      <c r="CES11" s="1"/>
      <c r="CET11" s="1"/>
      <c r="CEU11" s="1"/>
      <c r="CEV11" s="1"/>
      <c r="CEW11" s="1"/>
      <c r="CEX11" s="1"/>
      <c r="CEY11" s="1"/>
      <c r="CEZ11" s="1"/>
      <c r="CFA11" s="1"/>
      <c r="CFB11" s="1"/>
      <c r="CFC11" s="1"/>
      <c r="CFD11" s="1"/>
      <c r="CFE11" s="1"/>
      <c r="CFF11" s="1"/>
      <c r="CFG11" s="1"/>
      <c r="CFH11" s="1"/>
      <c r="CFI11" s="1"/>
      <c r="CFJ11" s="1"/>
      <c r="CFK11" s="1"/>
      <c r="CFL11" s="1"/>
      <c r="CFM11" s="1"/>
      <c r="CFN11" s="1"/>
      <c r="CFO11" s="1"/>
      <c r="CFP11" s="1"/>
      <c r="CFQ11" s="1"/>
      <c r="CFR11" s="1"/>
      <c r="CFS11" s="1"/>
      <c r="CFT11" s="1"/>
      <c r="CFU11" s="1"/>
      <c r="CFV11" s="1"/>
      <c r="CFW11" s="1"/>
      <c r="CFX11" s="1"/>
      <c r="CFY11" s="1"/>
      <c r="CFZ11" s="1"/>
      <c r="CGA11" s="1"/>
      <c r="CGB11" s="1"/>
      <c r="CGC11" s="1"/>
      <c r="CGD11" s="1"/>
      <c r="CGE11" s="1"/>
      <c r="CGF11" s="1"/>
      <c r="CGG11" s="1"/>
      <c r="CGH11" s="1"/>
      <c r="CGI11" s="1"/>
      <c r="CGJ11" s="1"/>
      <c r="CGK11" s="1"/>
      <c r="CGL11" s="1"/>
      <c r="CGM11" s="1"/>
      <c r="CGN11" s="1"/>
      <c r="CGO11" s="1"/>
      <c r="CGP11" s="1"/>
      <c r="CGQ11" s="1"/>
      <c r="CGR11" s="1"/>
      <c r="CGS11" s="1"/>
      <c r="CGT11" s="1"/>
      <c r="CGU11" s="1"/>
      <c r="CGV11" s="1"/>
      <c r="CGW11" s="1"/>
      <c r="CGX11" s="1"/>
      <c r="CGY11" s="1"/>
      <c r="CGZ11" s="1"/>
      <c r="CHA11" s="1"/>
      <c r="CHB11" s="1"/>
      <c r="CHC11" s="1"/>
      <c r="CHD11" s="1"/>
      <c r="CHE11" s="1"/>
      <c r="CHF11" s="1"/>
      <c r="CHG11" s="1"/>
      <c r="CHH11" s="1"/>
      <c r="CHI11" s="1"/>
      <c r="CHJ11" s="1"/>
      <c r="CHK11" s="1"/>
      <c r="CHL11" s="1"/>
      <c r="CHM11" s="1"/>
      <c r="CHN11" s="1"/>
      <c r="CHO11" s="1"/>
      <c r="CHP11" s="1"/>
      <c r="CHQ11" s="1"/>
      <c r="CHR11" s="1"/>
      <c r="CHS11" s="1"/>
      <c r="CHT11" s="1"/>
      <c r="CHU11" s="1"/>
      <c r="CHV11" s="1"/>
      <c r="CHW11" s="1"/>
      <c r="CHX11" s="1"/>
      <c r="CHY11" s="1"/>
      <c r="CHZ11" s="1"/>
      <c r="CIA11" s="1"/>
      <c r="CIB11" s="1"/>
      <c r="CIC11" s="1"/>
      <c r="CID11" s="1"/>
      <c r="CIE11" s="1"/>
      <c r="CIF11" s="1"/>
      <c r="CIG11" s="1"/>
      <c r="CIH11" s="1"/>
      <c r="CII11" s="1"/>
      <c r="CIJ11" s="1"/>
      <c r="CIK11" s="1"/>
      <c r="CIL11" s="1"/>
      <c r="CIM11" s="1"/>
      <c r="CIN11" s="1"/>
      <c r="CIO11" s="1"/>
      <c r="CIP11" s="1"/>
      <c r="CIQ11" s="1"/>
      <c r="CIR11" s="1"/>
      <c r="CIS11" s="1"/>
      <c r="CIT11" s="1"/>
      <c r="CIU11" s="1"/>
      <c r="CIV11" s="1"/>
      <c r="CIW11" s="1"/>
      <c r="CIX11" s="1"/>
      <c r="CIY11" s="1"/>
      <c r="CIZ11" s="1"/>
      <c r="CJA11" s="1"/>
      <c r="CJB11" s="1"/>
      <c r="CJC11" s="1"/>
      <c r="CJD11" s="1"/>
      <c r="CJE11" s="1"/>
      <c r="CJF11" s="1"/>
      <c r="CJG11" s="1"/>
      <c r="CJH11" s="1"/>
      <c r="CJI11" s="1"/>
      <c r="CJJ11" s="1"/>
      <c r="CJK11" s="1"/>
      <c r="CJL11" s="1"/>
      <c r="CJM11" s="1"/>
      <c r="CJN11" s="1"/>
      <c r="CJO11" s="1"/>
      <c r="CJP11" s="1"/>
      <c r="CJQ11" s="1"/>
      <c r="CJR11" s="1"/>
      <c r="CJS11" s="1"/>
      <c r="CJT11" s="1"/>
      <c r="CJU11" s="1"/>
      <c r="CJV11" s="1"/>
      <c r="CJW11" s="1"/>
      <c r="CJX11" s="1"/>
      <c r="CJY11" s="1"/>
      <c r="CJZ11" s="1"/>
      <c r="CKA11" s="1"/>
      <c r="CKB11" s="1"/>
      <c r="CKC11" s="1"/>
      <c r="CKD11" s="1"/>
      <c r="CKE11" s="1"/>
      <c r="CKF11" s="1"/>
      <c r="CKG11" s="1"/>
      <c r="CKH11" s="1"/>
      <c r="CKI11" s="1"/>
      <c r="CKJ11" s="1"/>
      <c r="CKK11" s="1"/>
      <c r="CKL11" s="1"/>
      <c r="CKM11" s="1"/>
      <c r="CKN11" s="1"/>
      <c r="CKO11" s="1"/>
      <c r="CKP11" s="1"/>
      <c r="CKQ11" s="1"/>
      <c r="CKR11" s="1"/>
      <c r="CKS11" s="1"/>
      <c r="CKT11" s="1"/>
      <c r="CKU11" s="1"/>
      <c r="CKV11" s="1"/>
      <c r="CKW11" s="1"/>
      <c r="CKX11" s="1"/>
      <c r="CKY11" s="1"/>
      <c r="CKZ11" s="1"/>
      <c r="CLA11" s="1"/>
      <c r="CLB11" s="1"/>
      <c r="CLC11" s="1"/>
      <c r="CLD11" s="1"/>
      <c r="CLE11" s="1"/>
      <c r="CLF11" s="1"/>
      <c r="CLG11" s="1"/>
      <c r="CLH11" s="1"/>
      <c r="CLI11" s="1"/>
      <c r="CLJ11" s="1"/>
      <c r="CLK11" s="1"/>
      <c r="CLL11" s="1"/>
      <c r="CLM11" s="1"/>
      <c r="CLN11" s="1"/>
      <c r="CLO11" s="1"/>
      <c r="CLP11" s="1"/>
      <c r="CLQ11" s="1"/>
      <c r="CLR11" s="1"/>
      <c r="CLS11" s="1"/>
      <c r="CLT11" s="1"/>
      <c r="CLU11" s="1"/>
      <c r="CLV11" s="1"/>
      <c r="CLW11" s="1"/>
      <c r="CLX11" s="1"/>
      <c r="CLY11" s="1"/>
      <c r="CLZ11" s="1"/>
      <c r="CMA11" s="1"/>
      <c r="CMB11" s="1"/>
      <c r="CMC11" s="1"/>
      <c r="CMD11" s="1"/>
      <c r="CME11" s="1"/>
      <c r="CMF11" s="1"/>
      <c r="CMG11" s="1"/>
      <c r="CMH11" s="1"/>
      <c r="CMI11" s="1"/>
      <c r="CMJ11" s="1"/>
      <c r="CMK11" s="1"/>
      <c r="CML11" s="1"/>
      <c r="CMM11" s="1"/>
      <c r="CMN11" s="1"/>
      <c r="CMO11" s="1"/>
      <c r="CMP11" s="1"/>
      <c r="CMQ11" s="1"/>
      <c r="CMR11" s="1"/>
      <c r="CMS11" s="1"/>
      <c r="CMT11" s="1"/>
      <c r="CMU11" s="1"/>
      <c r="CMV11" s="1"/>
      <c r="CMW11" s="1"/>
      <c r="CMX11" s="1"/>
      <c r="CMY11" s="1"/>
      <c r="CMZ11" s="1"/>
      <c r="CNA11" s="1"/>
      <c r="CNB11" s="1"/>
      <c r="CNC11" s="1"/>
      <c r="CND11" s="1"/>
      <c r="CNE11" s="1"/>
      <c r="CNF11" s="1"/>
      <c r="CNG11" s="1"/>
      <c r="CNH11" s="1"/>
      <c r="CNI11" s="1"/>
      <c r="CNJ11" s="1"/>
      <c r="CNK11" s="1"/>
      <c r="CNL11" s="1"/>
      <c r="CNM11" s="1"/>
      <c r="CNN11" s="1"/>
      <c r="CNO11" s="1"/>
      <c r="CNP11" s="1"/>
      <c r="CNQ11" s="1"/>
      <c r="CNR11" s="1"/>
      <c r="CNS11" s="1"/>
      <c r="CNT11" s="1"/>
      <c r="CNU11" s="1"/>
      <c r="CNV11" s="1"/>
      <c r="CNW11" s="1"/>
      <c r="CNX11" s="1"/>
      <c r="CNY11" s="1"/>
      <c r="CNZ11" s="1"/>
      <c r="COA11" s="1"/>
      <c r="COB11" s="1"/>
      <c r="COC11" s="1"/>
      <c r="COD11" s="1"/>
      <c r="COE11" s="1"/>
      <c r="COF11" s="1"/>
      <c r="COG11" s="1"/>
      <c r="COH11" s="1"/>
      <c r="COI11" s="1"/>
      <c r="COJ11" s="1"/>
      <c r="COK11" s="1"/>
      <c r="COL11" s="1"/>
      <c r="COM11" s="1"/>
      <c r="CON11" s="1"/>
      <c r="COO11" s="1"/>
      <c r="COP11" s="1"/>
      <c r="COQ11" s="1"/>
      <c r="COR11" s="1"/>
      <c r="COS11" s="1"/>
      <c r="COT11" s="1"/>
      <c r="COU11" s="1"/>
      <c r="COV11" s="1"/>
      <c r="COW11" s="1"/>
      <c r="COX11" s="1"/>
      <c r="COY11" s="1"/>
      <c r="COZ11" s="1"/>
      <c r="CPA11" s="1"/>
      <c r="CPB11" s="1"/>
      <c r="CPC11" s="1"/>
      <c r="CPD11" s="1"/>
      <c r="CPE11" s="1"/>
      <c r="CPF11" s="1"/>
      <c r="CPG11" s="1"/>
      <c r="CPH11" s="1"/>
      <c r="CPI11" s="1"/>
      <c r="CPJ11" s="1"/>
      <c r="CPK11" s="1"/>
      <c r="CPL11" s="1"/>
      <c r="CPM11" s="1"/>
      <c r="CPN11" s="1"/>
      <c r="CPO11" s="1"/>
      <c r="CPP11" s="1"/>
      <c r="CPQ11" s="1"/>
      <c r="CPR11" s="1"/>
      <c r="CPS11" s="1"/>
      <c r="CPT11" s="1"/>
      <c r="CPU11" s="1"/>
      <c r="CPV11" s="1"/>
      <c r="CPW11" s="1"/>
      <c r="CPX11" s="1"/>
      <c r="CPY11" s="1"/>
      <c r="CPZ11" s="1"/>
      <c r="CQA11" s="1"/>
      <c r="CQB11" s="1"/>
      <c r="CQC11" s="1"/>
      <c r="CQD11" s="1"/>
      <c r="CQE11" s="1"/>
      <c r="CQF11" s="1"/>
      <c r="CQG11" s="1"/>
      <c r="CQH11" s="1"/>
      <c r="CQI11" s="1"/>
      <c r="CQJ11" s="1"/>
      <c r="CQK11" s="1"/>
      <c r="CQL11" s="1"/>
      <c r="CQM11" s="1"/>
      <c r="CQN11" s="1"/>
      <c r="CQO11" s="1"/>
      <c r="CQP11" s="1"/>
      <c r="CQQ11" s="1"/>
      <c r="CQR11" s="1"/>
      <c r="CQS11" s="1"/>
      <c r="CQT11" s="1"/>
      <c r="CQU11" s="1"/>
      <c r="CQV11" s="1"/>
      <c r="CQW11" s="1"/>
      <c r="CQX11" s="1"/>
      <c r="CQY11" s="1"/>
      <c r="CQZ11" s="1"/>
      <c r="CRA11" s="1"/>
      <c r="CRB11" s="1"/>
      <c r="CRC11" s="1"/>
      <c r="CRD11" s="1"/>
      <c r="CRE11" s="1"/>
      <c r="CRF11" s="1"/>
      <c r="CRG11" s="1"/>
      <c r="CRH11" s="1"/>
      <c r="CRI11" s="1"/>
      <c r="CRJ11" s="1"/>
      <c r="CRK11" s="1"/>
      <c r="CRL11" s="1"/>
      <c r="CRM11" s="1"/>
      <c r="CRN11" s="1"/>
      <c r="CRO11" s="1"/>
      <c r="CRP11" s="1"/>
      <c r="CRQ11" s="1"/>
      <c r="CRR11" s="1"/>
      <c r="CRS11" s="1"/>
      <c r="CRT11" s="1"/>
      <c r="CRU11" s="1"/>
      <c r="CRV11" s="1"/>
      <c r="CRW11" s="1"/>
      <c r="CRX11" s="1"/>
      <c r="CRY11" s="1"/>
      <c r="CRZ11" s="1"/>
      <c r="CSA11" s="1"/>
      <c r="CSB11" s="1"/>
      <c r="CSC11" s="1"/>
      <c r="CSD11" s="1"/>
      <c r="CSE11" s="1"/>
      <c r="CSF11" s="1"/>
      <c r="CSG11" s="1"/>
      <c r="CSH11" s="1"/>
      <c r="CSI11" s="1"/>
      <c r="CSJ11" s="1"/>
      <c r="CSK11" s="1"/>
      <c r="CSL11" s="1"/>
      <c r="CSM11" s="1"/>
      <c r="CSN11" s="1"/>
      <c r="CSO11" s="1"/>
      <c r="CSP11" s="1"/>
      <c r="CSQ11" s="1"/>
      <c r="CSR11" s="1"/>
      <c r="CSS11" s="1"/>
      <c r="CST11" s="1"/>
      <c r="CSU11" s="1"/>
      <c r="CSV11" s="1"/>
      <c r="CSW11" s="1"/>
      <c r="CSX11" s="1"/>
      <c r="CSY11" s="1"/>
      <c r="CSZ11" s="1"/>
      <c r="CTA11" s="1"/>
      <c r="CTB11" s="1"/>
      <c r="CTC11" s="1"/>
      <c r="CTD11" s="1"/>
      <c r="CTE11" s="1"/>
      <c r="CTF11" s="1"/>
      <c r="CTG11" s="1"/>
      <c r="CTH11" s="1"/>
      <c r="CTI11" s="1"/>
      <c r="CTJ11" s="1"/>
      <c r="CTK11" s="1"/>
      <c r="CTL11" s="1"/>
      <c r="CTM11" s="1"/>
      <c r="CTN11" s="1"/>
      <c r="CTO11" s="1"/>
      <c r="CTP11" s="1"/>
      <c r="CTQ11" s="1"/>
      <c r="CTR11" s="1"/>
      <c r="CTS11" s="1"/>
      <c r="CTT11" s="1"/>
      <c r="CTU11" s="1"/>
      <c r="CTV11" s="1"/>
      <c r="CTW11" s="1"/>
      <c r="CTX11" s="1"/>
      <c r="CTY11" s="1"/>
      <c r="CTZ11" s="1"/>
      <c r="CUA11" s="1"/>
      <c r="CUB11" s="1"/>
      <c r="CUC11" s="1"/>
      <c r="CUD11" s="1"/>
      <c r="CUE11" s="1"/>
      <c r="CUF11" s="1"/>
      <c r="CUG11" s="1"/>
      <c r="CUH11" s="1"/>
      <c r="CUI11" s="1"/>
      <c r="CUJ11" s="1"/>
      <c r="CUK11" s="1"/>
      <c r="CUL11" s="1"/>
      <c r="CUM11" s="1"/>
      <c r="CUN11" s="1"/>
      <c r="CUO11" s="1"/>
      <c r="CUP11" s="1"/>
      <c r="CUQ11" s="1"/>
      <c r="CUR11" s="1"/>
      <c r="CUS11" s="1"/>
      <c r="CUT11" s="1"/>
      <c r="CUU11" s="1"/>
      <c r="CUV11" s="1"/>
      <c r="CUW11" s="1"/>
      <c r="CUX11" s="1"/>
      <c r="CUY11" s="1"/>
      <c r="CUZ11" s="1"/>
      <c r="CVA11" s="1"/>
      <c r="CVB11" s="1"/>
      <c r="CVC11" s="1"/>
      <c r="CVD11" s="1"/>
      <c r="CVE11" s="1"/>
      <c r="CVF11" s="1"/>
      <c r="CVG11" s="1"/>
      <c r="CVH11" s="1"/>
      <c r="CVI11" s="1"/>
      <c r="CVJ11" s="1"/>
      <c r="CVK11" s="1"/>
      <c r="CVL11" s="1"/>
      <c r="CVM11" s="1"/>
      <c r="CVN11" s="1"/>
      <c r="CVO11" s="1"/>
      <c r="CVP11" s="1"/>
      <c r="CVQ11" s="1"/>
      <c r="CVR11" s="1"/>
      <c r="CVS11" s="1"/>
      <c r="CVT11" s="1"/>
      <c r="CVU11" s="1"/>
      <c r="CVV11" s="1"/>
      <c r="CVW11" s="1"/>
      <c r="CVX11" s="1"/>
      <c r="CVY11" s="1"/>
      <c r="CVZ11" s="1"/>
      <c r="CWA11" s="1"/>
      <c r="CWB11" s="1"/>
      <c r="CWC11" s="1"/>
      <c r="CWD11" s="1"/>
      <c r="CWE11" s="1"/>
      <c r="CWF11" s="1"/>
      <c r="CWG11" s="1"/>
      <c r="CWH11" s="1"/>
      <c r="CWI11" s="1"/>
      <c r="CWJ11" s="1"/>
      <c r="CWK11" s="1"/>
      <c r="CWL11" s="1"/>
      <c r="CWM11" s="1"/>
      <c r="CWN11" s="1"/>
      <c r="CWO11" s="1"/>
      <c r="CWP11" s="1"/>
      <c r="CWQ11" s="1"/>
      <c r="CWR11" s="1"/>
      <c r="CWS11" s="1"/>
      <c r="CWT11" s="1"/>
      <c r="CWU11" s="1"/>
      <c r="CWV11" s="1"/>
      <c r="CWW11" s="1"/>
      <c r="CWX11" s="1"/>
      <c r="CWY11" s="1"/>
      <c r="CWZ11" s="1"/>
      <c r="CXA11" s="1"/>
      <c r="CXB11" s="1"/>
      <c r="CXC11" s="1"/>
      <c r="CXD11" s="1"/>
      <c r="CXE11" s="1"/>
      <c r="CXF11" s="1"/>
      <c r="CXG11" s="1"/>
      <c r="CXH11" s="1"/>
      <c r="CXI11" s="1"/>
      <c r="CXJ11" s="1"/>
      <c r="CXK11" s="1"/>
      <c r="CXL11" s="1"/>
      <c r="CXM11" s="1"/>
      <c r="CXN11" s="1"/>
      <c r="CXO11" s="1"/>
      <c r="CXP11" s="1"/>
      <c r="CXQ11" s="1"/>
      <c r="CXR11" s="1"/>
      <c r="CXS11" s="1"/>
      <c r="CXT11" s="1"/>
      <c r="CXU11" s="1"/>
      <c r="CXV11" s="1"/>
      <c r="CXW11" s="1"/>
      <c r="CXX11" s="1"/>
      <c r="CXY11" s="1"/>
      <c r="CXZ11" s="1"/>
      <c r="CYA11" s="1"/>
      <c r="CYB11" s="1"/>
      <c r="CYC11" s="1"/>
      <c r="CYD11" s="1"/>
      <c r="CYE11" s="1"/>
      <c r="CYF11" s="1"/>
      <c r="CYG11" s="1"/>
      <c r="CYH11" s="1"/>
      <c r="CYI11" s="1"/>
      <c r="CYJ11" s="1"/>
      <c r="CYK11" s="1"/>
      <c r="CYL11" s="1"/>
      <c r="CYM11" s="1"/>
      <c r="CYN11" s="1"/>
      <c r="CYO11" s="1"/>
      <c r="CYP11" s="1"/>
      <c r="CYQ11" s="1"/>
      <c r="CYR11" s="1"/>
      <c r="CYS11" s="1"/>
      <c r="CYT11" s="1"/>
      <c r="CYU11" s="1"/>
      <c r="CYV11" s="1"/>
      <c r="CYW11" s="1"/>
      <c r="CYX11" s="1"/>
      <c r="CYY11" s="1"/>
      <c r="CYZ11" s="1"/>
      <c r="CZA11" s="1"/>
      <c r="CZB11" s="1"/>
      <c r="CZC11" s="1"/>
      <c r="CZD11" s="1"/>
      <c r="CZE11" s="1"/>
      <c r="CZF11" s="1"/>
      <c r="CZG11" s="1"/>
      <c r="CZH11" s="1"/>
      <c r="CZI11" s="1"/>
      <c r="CZJ11" s="1"/>
      <c r="CZK11" s="1"/>
      <c r="CZL11" s="1"/>
      <c r="CZM11" s="1"/>
      <c r="CZN11" s="1"/>
      <c r="CZO11" s="1"/>
      <c r="CZP11" s="1"/>
      <c r="CZQ11" s="1"/>
      <c r="CZR11" s="1"/>
      <c r="CZS11" s="1"/>
      <c r="CZT11" s="1"/>
      <c r="CZU11" s="1"/>
      <c r="CZV11" s="1"/>
      <c r="CZW11" s="1"/>
      <c r="CZX11" s="1"/>
      <c r="CZY11" s="1"/>
      <c r="CZZ11" s="1"/>
      <c r="DAA11" s="1"/>
      <c r="DAB11" s="1"/>
      <c r="DAC11" s="1"/>
      <c r="DAD11" s="1"/>
      <c r="DAE11" s="1"/>
      <c r="DAF11" s="1"/>
      <c r="DAG11" s="1"/>
      <c r="DAH11" s="1"/>
      <c r="DAI11" s="1"/>
      <c r="DAJ11" s="1"/>
      <c r="DAK11" s="1"/>
      <c r="DAL11" s="1"/>
      <c r="DAM11" s="1"/>
      <c r="DAN11" s="1"/>
      <c r="DAO11" s="1"/>
      <c r="DAP11" s="1"/>
      <c r="DAQ11" s="1"/>
      <c r="DAR11" s="1"/>
      <c r="DAS11" s="1"/>
      <c r="DAT11" s="1"/>
      <c r="DAU11" s="1"/>
      <c r="DAV11" s="1"/>
      <c r="DAW11" s="1"/>
      <c r="DAX11" s="1"/>
      <c r="DAY11" s="1"/>
      <c r="DAZ11" s="1"/>
      <c r="DBA11" s="1"/>
      <c r="DBB11" s="1"/>
      <c r="DBC11" s="1"/>
      <c r="DBD11" s="1"/>
      <c r="DBE11" s="1"/>
      <c r="DBF11" s="1"/>
      <c r="DBG11" s="1"/>
      <c r="DBH11" s="1"/>
      <c r="DBI11" s="1"/>
      <c r="DBJ11" s="1"/>
      <c r="DBK11" s="1"/>
      <c r="DBL11" s="1"/>
      <c r="DBM11" s="1"/>
      <c r="DBN11" s="1"/>
      <c r="DBO11" s="1"/>
      <c r="DBP11" s="1"/>
      <c r="DBQ11" s="1"/>
      <c r="DBR11" s="1"/>
      <c r="DBS11" s="1"/>
      <c r="DBT11" s="1"/>
      <c r="DBU11" s="1"/>
      <c r="DBV11" s="1"/>
      <c r="DBW11" s="1"/>
      <c r="DBX11" s="1"/>
      <c r="DBY11" s="1"/>
      <c r="DBZ11" s="1"/>
      <c r="DCA11" s="1"/>
      <c r="DCB11" s="1"/>
      <c r="DCC11" s="1"/>
      <c r="DCD11" s="1"/>
      <c r="DCE11" s="1"/>
      <c r="DCF11" s="1"/>
      <c r="DCG11" s="1"/>
      <c r="DCH11" s="1"/>
      <c r="DCI11" s="1"/>
      <c r="DCJ11" s="1"/>
      <c r="DCK11" s="1"/>
      <c r="DCL11" s="1"/>
      <c r="DCM11" s="1"/>
      <c r="DCN11" s="1"/>
      <c r="DCO11" s="1"/>
      <c r="DCP11" s="1"/>
      <c r="DCQ11" s="1"/>
      <c r="DCR11" s="1"/>
      <c r="DCS11" s="1"/>
      <c r="DCT11" s="1"/>
      <c r="DCU11" s="1"/>
      <c r="DCV11" s="1"/>
      <c r="DCW11" s="1"/>
      <c r="DCX11" s="1"/>
      <c r="DCY11" s="1"/>
      <c r="DCZ11" s="1"/>
      <c r="DDA11" s="1"/>
      <c r="DDB11" s="1"/>
      <c r="DDC11" s="1"/>
      <c r="DDD11" s="1"/>
      <c r="DDE11" s="1"/>
      <c r="DDF11" s="1"/>
      <c r="DDG11" s="1"/>
      <c r="DDH11" s="1"/>
      <c r="DDI11" s="1"/>
      <c r="DDJ11" s="1"/>
      <c r="DDK11" s="1"/>
      <c r="DDL11" s="1"/>
      <c r="DDM11" s="1"/>
      <c r="DDN11" s="1"/>
      <c r="DDO11" s="1"/>
      <c r="DDP11" s="1"/>
      <c r="DDQ11" s="1"/>
      <c r="DDR11" s="1"/>
      <c r="DDS11" s="1"/>
      <c r="DDT11" s="1"/>
      <c r="DDU11" s="1"/>
      <c r="DDV11" s="1"/>
      <c r="DDW11" s="1"/>
      <c r="DDX11" s="1"/>
      <c r="DDY11" s="1"/>
      <c r="DDZ11" s="1"/>
      <c r="DEA11" s="1"/>
      <c r="DEB11" s="1"/>
      <c r="DEC11" s="1"/>
      <c r="DED11" s="1"/>
      <c r="DEE11" s="1"/>
      <c r="DEF11" s="1"/>
      <c r="DEG11" s="1"/>
      <c r="DEH11" s="1"/>
      <c r="DEI11" s="1"/>
      <c r="DEJ11" s="1"/>
      <c r="DEK11" s="1"/>
      <c r="DEL11" s="1"/>
      <c r="DEM11" s="1"/>
      <c r="DEN11" s="1"/>
      <c r="DEO11" s="1"/>
      <c r="DEP11" s="1"/>
      <c r="DEQ11" s="1"/>
      <c r="DER11" s="1"/>
      <c r="DES11" s="1"/>
      <c r="DET11" s="1"/>
      <c r="DEU11" s="1"/>
      <c r="DEV11" s="1"/>
      <c r="DEW11" s="1"/>
      <c r="DEX11" s="1"/>
      <c r="DEY11" s="1"/>
      <c r="DEZ11" s="1"/>
      <c r="DFA11" s="1"/>
      <c r="DFB11" s="1"/>
      <c r="DFC11" s="1"/>
      <c r="DFD11" s="1"/>
      <c r="DFE11" s="1"/>
      <c r="DFF11" s="1"/>
      <c r="DFG11" s="1"/>
      <c r="DFH11" s="1"/>
      <c r="DFI11" s="1"/>
      <c r="DFJ11" s="1"/>
      <c r="DFK11" s="1"/>
      <c r="DFL11" s="1"/>
      <c r="DFM11" s="1"/>
      <c r="DFN11" s="1"/>
      <c r="DFO11" s="1"/>
      <c r="DFP11" s="1"/>
      <c r="DFQ11" s="1"/>
      <c r="DFR11" s="1"/>
      <c r="DFS11" s="1"/>
      <c r="DFT11" s="1"/>
      <c r="DFU11" s="1"/>
      <c r="DFV11" s="1"/>
      <c r="DFW11" s="1"/>
      <c r="DFX11" s="1"/>
      <c r="DFY11" s="1"/>
      <c r="DFZ11" s="1"/>
      <c r="DGA11" s="1"/>
      <c r="DGB11" s="1"/>
      <c r="DGC11" s="1"/>
      <c r="DGD11" s="1"/>
      <c r="DGE11" s="1"/>
      <c r="DGF11" s="1"/>
      <c r="DGG11" s="1"/>
      <c r="DGH11" s="1"/>
      <c r="DGI11" s="1"/>
      <c r="DGJ11" s="1"/>
      <c r="DGK11" s="1"/>
      <c r="DGL11" s="1"/>
      <c r="DGM11" s="1"/>
      <c r="DGN11" s="1"/>
      <c r="DGO11" s="1"/>
      <c r="DGP11" s="1"/>
      <c r="DGQ11" s="1"/>
      <c r="DGR11" s="1"/>
      <c r="DGS11" s="1"/>
      <c r="DGT11" s="1"/>
      <c r="DGU11" s="1"/>
      <c r="DGV11" s="1"/>
      <c r="DGW11" s="1"/>
      <c r="DGX11" s="1"/>
      <c r="DGY11" s="1"/>
      <c r="DGZ11" s="1"/>
      <c r="DHA11" s="1"/>
      <c r="DHB11" s="1"/>
      <c r="DHC11" s="1"/>
      <c r="DHD11" s="1"/>
      <c r="DHE11" s="1"/>
      <c r="DHF11" s="1"/>
      <c r="DHG11" s="1"/>
      <c r="DHH11" s="1"/>
      <c r="DHI11" s="1"/>
      <c r="DHJ11" s="1"/>
      <c r="DHK11" s="1"/>
      <c r="DHL11" s="1"/>
      <c r="DHM11" s="1"/>
      <c r="DHN11" s="1"/>
      <c r="DHO11" s="1"/>
      <c r="DHP11" s="1"/>
      <c r="DHQ11" s="1"/>
      <c r="DHR11" s="1"/>
      <c r="DHS11" s="1"/>
      <c r="DHT11" s="1"/>
      <c r="DHU11" s="1"/>
      <c r="DHV11" s="1"/>
      <c r="DHW11" s="1"/>
      <c r="DHX11" s="1"/>
      <c r="DHY11" s="1"/>
      <c r="DHZ11" s="1"/>
      <c r="DIA11" s="1"/>
      <c r="DIB11" s="1"/>
      <c r="DIC11" s="1"/>
      <c r="DID11" s="1"/>
      <c r="DIE11" s="1"/>
      <c r="DIF11" s="1"/>
      <c r="DIG11" s="1"/>
      <c r="DIH11" s="1"/>
      <c r="DII11" s="1"/>
      <c r="DIJ11" s="1"/>
      <c r="DIK11" s="1"/>
      <c r="DIL11" s="1"/>
      <c r="DIM11" s="1"/>
      <c r="DIN11" s="1"/>
      <c r="DIO11" s="1"/>
      <c r="DIP11" s="1"/>
      <c r="DIQ11" s="1"/>
      <c r="DIR11" s="1"/>
      <c r="DIS11" s="1"/>
      <c r="DIT11" s="1"/>
      <c r="DIU11" s="1"/>
      <c r="DIV11" s="1"/>
      <c r="DIW11" s="1"/>
      <c r="DIX11" s="1"/>
      <c r="DIY11" s="1"/>
      <c r="DIZ11" s="1"/>
      <c r="DJA11" s="1"/>
      <c r="DJB11" s="1"/>
      <c r="DJC11" s="1"/>
      <c r="DJD11" s="1"/>
      <c r="DJE11" s="1"/>
      <c r="DJF11" s="1"/>
      <c r="DJG11" s="1"/>
      <c r="DJH11" s="1"/>
      <c r="DJI11" s="1"/>
      <c r="DJJ11" s="1"/>
      <c r="DJK11" s="1"/>
      <c r="DJL11" s="1"/>
      <c r="DJM11" s="1"/>
      <c r="DJN11" s="1"/>
      <c r="DJO11" s="1"/>
      <c r="DJP11" s="1"/>
      <c r="DJQ11" s="1"/>
      <c r="DJR11" s="1"/>
      <c r="DJS11" s="1"/>
      <c r="DJT11" s="1"/>
      <c r="DJU11" s="1"/>
      <c r="DJV11" s="1"/>
      <c r="DJW11" s="1"/>
      <c r="DJX11" s="1"/>
      <c r="DJY11" s="1"/>
      <c r="DJZ11" s="1"/>
      <c r="DKA11" s="1"/>
      <c r="DKB11" s="1"/>
      <c r="DKC11" s="1"/>
      <c r="DKD11" s="1"/>
      <c r="DKE11" s="1"/>
      <c r="DKF11" s="1"/>
      <c r="DKG11" s="1"/>
      <c r="DKH11" s="1"/>
      <c r="DKI11" s="1"/>
      <c r="DKJ11" s="1"/>
      <c r="DKK11" s="1"/>
      <c r="DKL11" s="1"/>
      <c r="DKM11" s="1"/>
      <c r="DKN11" s="1"/>
      <c r="DKO11" s="1"/>
      <c r="DKP11" s="1"/>
      <c r="DKQ11" s="1"/>
      <c r="DKR11" s="1"/>
      <c r="DKS11" s="1"/>
      <c r="DKT11" s="1"/>
      <c r="DKU11" s="1"/>
      <c r="DKV11" s="1"/>
      <c r="DKW11" s="1"/>
      <c r="DKX11" s="1"/>
      <c r="DKY11" s="1"/>
      <c r="DKZ11" s="1"/>
      <c r="DLA11" s="1"/>
      <c r="DLB11" s="1"/>
      <c r="DLC11" s="1"/>
      <c r="DLD11" s="1"/>
      <c r="DLE11" s="1"/>
      <c r="DLF11" s="1"/>
      <c r="DLG11" s="1"/>
      <c r="DLH11" s="1"/>
      <c r="DLI11" s="1"/>
      <c r="DLJ11" s="1"/>
      <c r="DLK11" s="1"/>
      <c r="DLL11" s="1"/>
      <c r="DLM11" s="1"/>
      <c r="DLN11" s="1"/>
      <c r="DLO11" s="1"/>
      <c r="DLP11" s="1"/>
      <c r="DLQ11" s="1"/>
      <c r="DLR11" s="1"/>
      <c r="DLS11" s="1"/>
      <c r="DLT11" s="1"/>
      <c r="DLU11" s="1"/>
      <c r="DLV11" s="1"/>
      <c r="DLW11" s="1"/>
      <c r="DLX11" s="1"/>
      <c r="DLY11" s="1"/>
      <c r="DLZ11" s="1"/>
      <c r="DMA11" s="1"/>
      <c r="DMB11" s="1"/>
      <c r="DMC11" s="1"/>
      <c r="DMD11" s="1"/>
      <c r="DME11" s="1"/>
      <c r="DMF11" s="1"/>
      <c r="DMG11" s="1"/>
      <c r="DMH11" s="1"/>
      <c r="DMI11" s="1"/>
      <c r="DMJ11" s="1"/>
      <c r="DMK11" s="1"/>
      <c r="DML11" s="1"/>
      <c r="DMM11" s="1"/>
      <c r="DMN11" s="1"/>
      <c r="DMO11" s="1"/>
      <c r="DMP11" s="1"/>
      <c r="DMQ11" s="1"/>
      <c r="DMR11" s="1"/>
      <c r="DMS11" s="1"/>
      <c r="DMT11" s="1"/>
      <c r="DMU11" s="1"/>
      <c r="DMV11" s="1"/>
      <c r="DMW11" s="1"/>
      <c r="DMX11" s="1"/>
      <c r="DMY11" s="1"/>
      <c r="DMZ11" s="1"/>
      <c r="DNA11" s="1"/>
      <c r="DNB11" s="1"/>
      <c r="DNC11" s="1"/>
      <c r="DND11" s="1"/>
      <c r="DNE11" s="1"/>
      <c r="DNF11" s="1"/>
      <c r="DNG11" s="1"/>
      <c r="DNH11" s="1"/>
      <c r="DNI11" s="1"/>
      <c r="DNJ11" s="1"/>
      <c r="DNK11" s="1"/>
      <c r="DNL11" s="1"/>
      <c r="DNM11" s="1"/>
      <c r="DNN11" s="1"/>
      <c r="DNO11" s="1"/>
      <c r="DNP11" s="1"/>
      <c r="DNQ11" s="1"/>
      <c r="DNR11" s="1"/>
      <c r="DNS11" s="1"/>
      <c r="DNT11" s="1"/>
      <c r="DNU11" s="1"/>
      <c r="DNV11" s="1"/>
      <c r="DNW11" s="1"/>
      <c r="DNX11" s="1"/>
      <c r="DNY11" s="1"/>
      <c r="DNZ11" s="1"/>
      <c r="DOA11" s="1"/>
      <c r="DOB11" s="1"/>
      <c r="DOC11" s="1"/>
      <c r="DOD11" s="1"/>
      <c r="DOE11" s="1"/>
      <c r="DOF11" s="1"/>
      <c r="DOG11" s="1"/>
      <c r="DOH11" s="1"/>
      <c r="DOI11" s="1"/>
      <c r="DOJ11" s="1"/>
      <c r="DOK11" s="1"/>
      <c r="DOL11" s="1"/>
      <c r="DOM11" s="1"/>
      <c r="DON11" s="1"/>
      <c r="DOO11" s="1"/>
      <c r="DOP11" s="1"/>
      <c r="DOQ11" s="1"/>
      <c r="DOR11" s="1"/>
      <c r="DOS11" s="1"/>
      <c r="DOT11" s="1"/>
      <c r="DOU11" s="1"/>
      <c r="DOV11" s="1"/>
      <c r="DOW11" s="1"/>
      <c r="DOX11" s="1"/>
      <c r="DOY11" s="1"/>
      <c r="DOZ11" s="1"/>
      <c r="DPA11" s="1"/>
      <c r="DPB11" s="1"/>
      <c r="DPC11" s="1"/>
      <c r="DPD11" s="1"/>
      <c r="DPE11" s="1"/>
      <c r="DPF11" s="1"/>
      <c r="DPG11" s="1"/>
      <c r="DPH11" s="1"/>
      <c r="DPI11" s="1"/>
      <c r="DPJ11" s="1"/>
      <c r="DPK11" s="1"/>
      <c r="DPL11" s="1"/>
      <c r="DPM11" s="1"/>
      <c r="DPN11" s="1"/>
      <c r="DPO11" s="1"/>
      <c r="DPP11" s="1"/>
      <c r="DPQ11" s="1"/>
      <c r="DPR11" s="1"/>
      <c r="DPS11" s="1"/>
      <c r="DPT11" s="1"/>
      <c r="DPU11" s="1"/>
      <c r="DPV11" s="1"/>
      <c r="DPW11" s="1"/>
      <c r="DPX11" s="1"/>
      <c r="DPY11" s="1"/>
      <c r="DPZ11" s="1"/>
      <c r="DQA11" s="1"/>
      <c r="DQB11" s="1"/>
      <c r="DQC11" s="1"/>
      <c r="DQD11" s="1"/>
      <c r="DQE11" s="1"/>
      <c r="DQF11" s="1"/>
      <c r="DQG11" s="1"/>
      <c r="DQH11" s="1"/>
      <c r="DQI11" s="1"/>
      <c r="DQJ11" s="1"/>
      <c r="DQK11" s="1"/>
      <c r="DQL11" s="1"/>
      <c r="DQM11" s="1"/>
      <c r="DQN11" s="1"/>
      <c r="DQO11" s="1"/>
      <c r="DQP11" s="1"/>
      <c r="DQQ11" s="1"/>
      <c r="DQR11" s="1"/>
      <c r="DQS11" s="1"/>
      <c r="DQT11" s="1"/>
      <c r="DQU11" s="1"/>
      <c r="DQV11" s="1"/>
      <c r="DQW11" s="1"/>
      <c r="DQX11" s="1"/>
      <c r="DQY11" s="1"/>
      <c r="DQZ11" s="1"/>
      <c r="DRA11" s="1"/>
      <c r="DRB11" s="1"/>
      <c r="DRC11" s="1"/>
      <c r="DRD11" s="1"/>
      <c r="DRE11" s="1"/>
      <c r="DRF11" s="1"/>
      <c r="DRG11" s="1"/>
      <c r="DRH11" s="1"/>
      <c r="DRI11" s="1"/>
      <c r="DRJ11" s="1"/>
      <c r="DRK11" s="1"/>
      <c r="DRL11" s="1"/>
      <c r="DRM11" s="1"/>
      <c r="DRN11" s="1"/>
      <c r="DRO11" s="1"/>
      <c r="DRP11" s="1"/>
      <c r="DRQ11" s="1"/>
      <c r="DRR11" s="1"/>
      <c r="DRS11" s="1"/>
      <c r="DRT11" s="1"/>
      <c r="DRU11" s="1"/>
      <c r="DRV11" s="1"/>
      <c r="DRW11" s="1"/>
      <c r="DRX11" s="1"/>
      <c r="DRY11" s="1"/>
      <c r="DRZ11" s="1"/>
      <c r="DSA11" s="1"/>
      <c r="DSB11" s="1"/>
      <c r="DSC11" s="1"/>
      <c r="DSD11" s="1"/>
      <c r="DSE11" s="1"/>
      <c r="DSF11" s="1"/>
      <c r="DSG11" s="1"/>
      <c r="DSH11" s="1"/>
      <c r="DSI11" s="1"/>
      <c r="DSJ11" s="1"/>
      <c r="DSK11" s="1"/>
      <c r="DSL11" s="1"/>
      <c r="DSM11" s="1"/>
      <c r="DSN11" s="1"/>
      <c r="DSO11" s="1"/>
      <c r="DSP11" s="1"/>
      <c r="DSQ11" s="1"/>
      <c r="DSR11" s="1"/>
      <c r="DSS11" s="1"/>
      <c r="DST11" s="1"/>
      <c r="DSU11" s="1"/>
      <c r="DSV11" s="1"/>
      <c r="DSW11" s="1"/>
      <c r="DSX11" s="1"/>
      <c r="DSY11" s="1"/>
      <c r="DSZ11" s="1"/>
      <c r="DTA11" s="1"/>
      <c r="DTB11" s="1"/>
      <c r="DTC11" s="1"/>
      <c r="DTD11" s="1"/>
      <c r="DTE11" s="1"/>
      <c r="DTF11" s="1"/>
      <c r="DTG11" s="1"/>
      <c r="DTH11" s="1"/>
      <c r="DTI11" s="1"/>
      <c r="DTJ11" s="1"/>
      <c r="DTK11" s="1"/>
      <c r="DTL11" s="1"/>
      <c r="DTM11" s="1"/>
      <c r="DTN11" s="1"/>
      <c r="DTO11" s="1"/>
      <c r="DTP11" s="1"/>
      <c r="DTQ11" s="1"/>
      <c r="DTR11" s="1"/>
      <c r="DTS11" s="1"/>
      <c r="DTT11" s="1"/>
      <c r="DTU11" s="1"/>
      <c r="DTV11" s="1"/>
      <c r="DTW11" s="1"/>
      <c r="DTX11" s="1"/>
      <c r="DTY11" s="1"/>
      <c r="DTZ11" s="1"/>
      <c r="DUA11" s="1"/>
      <c r="DUB11" s="1"/>
      <c r="DUC11" s="1"/>
      <c r="DUD11" s="1"/>
      <c r="DUE11" s="1"/>
      <c r="DUF11" s="1"/>
      <c r="DUG11" s="1"/>
      <c r="DUH11" s="1"/>
      <c r="DUI11" s="1"/>
      <c r="DUJ11" s="1"/>
      <c r="DUK11" s="1"/>
      <c r="DUL11" s="1"/>
      <c r="DUM11" s="1"/>
      <c r="DUN11" s="1"/>
      <c r="DUO11" s="1"/>
      <c r="DUP11" s="1"/>
      <c r="DUQ11" s="1"/>
      <c r="DUR11" s="1"/>
      <c r="DUS11" s="1"/>
      <c r="DUT11" s="1"/>
      <c r="DUU11" s="1"/>
      <c r="DUV11" s="1"/>
      <c r="DUW11" s="1"/>
      <c r="DUX11" s="1"/>
      <c r="DUY11" s="1"/>
      <c r="DUZ11" s="1"/>
      <c r="DVA11" s="1"/>
      <c r="DVB11" s="1"/>
      <c r="DVC11" s="1"/>
      <c r="DVD11" s="1"/>
      <c r="DVE11" s="1"/>
      <c r="DVF11" s="1"/>
      <c r="DVG11" s="1"/>
      <c r="DVH11" s="1"/>
      <c r="DVI11" s="1"/>
      <c r="DVJ11" s="1"/>
      <c r="DVK11" s="1"/>
      <c r="DVL11" s="1"/>
      <c r="DVM11" s="1"/>
      <c r="DVN11" s="1"/>
      <c r="DVO11" s="1"/>
      <c r="DVP11" s="1"/>
      <c r="DVQ11" s="1"/>
      <c r="DVR11" s="1"/>
      <c r="DVS11" s="1"/>
      <c r="DVT11" s="1"/>
      <c r="DVU11" s="1"/>
      <c r="DVV11" s="1"/>
      <c r="DVW11" s="1"/>
      <c r="DVX11" s="1"/>
      <c r="DVY11" s="1"/>
      <c r="DVZ11" s="1"/>
      <c r="DWA11" s="1"/>
      <c r="DWB11" s="1"/>
      <c r="DWC11" s="1"/>
      <c r="DWD11" s="1"/>
      <c r="DWE11" s="1"/>
      <c r="DWF11" s="1"/>
      <c r="DWG11" s="1"/>
      <c r="DWH11" s="1"/>
      <c r="DWI11" s="1"/>
      <c r="DWJ11" s="1"/>
      <c r="DWK11" s="1"/>
      <c r="DWL11" s="1"/>
      <c r="DWM11" s="1"/>
      <c r="DWN11" s="1"/>
      <c r="DWO11" s="1"/>
      <c r="DWP11" s="1"/>
      <c r="DWQ11" s="1"/>
      <c r="DWR11" s="1"/>
      <c r="DWS11" s="1"/>
      <c r="DWT11" s="1"/>
      <c r="DWU11" s="1"/>
      <c r="DWV11" s="1"/>
      <c r="DWW11" s="1"/>
      <c r="DWX11" s="1"/>
      <c r="DWY11" s="1"/>
      <c r="DWZ11" s="1"/>
      <c r="DXA11" s="1"/>
      <c r="DXB11" s="1"/>
      <c r="DXC11" s="1"/>
      <c r="DXD11" s="1"/>
      <c r="DXE11" s="1"/>
      <c r="DXF11" s="1"/>
      <c r="DXG11" s="1"/>
      <c r="DXH11" s="1"/>
      <c r="DXI11" s="1"/>
      <c r="DXJ11" s="1"/>
      <c r="DXK11" s="1"/>
      <c r="DXL11" s="1"/>
      <c r="DXM11" s="1"/>
      <c r="DXN11" s="1"/>
      <c r="DXO11" s="1"/>
      <c r="DXP11" s="1"/>
      <c r="DXQ11" s="1"/>
      <c r="DXR11" s="1"/>
      <c r="DXS11" s="1"/>
      <c r="DXT11" s="1"/>
      <c r="DXU11" s="1"/>
      <c r="DXV11" s="1"/>
      <c r="DXW11" s="1"/>
      <c r="DXX11" s="1"/>
      <c r="DXY11" s="1"/>
      <c r="DXZ11" s="1"/>
      <c r="DYA11" s="1"/>
      <c r="DYB11" s="1"/>
      <c r="DYC11" s="1"/>
      <c r="DYD11" s="1"/>
      <c r="DYE11" s="1"/>
      <c r="DYF11" s="1"/>
      <c r="DYG11" s="1"/>
      <c r="DYH11" s="1"/>
      <c r="DYI11" s="1"/>
      <c r="DYJ11" s="1"/>
      <c r="DYK11" s="1"/>
      <c r="DYL11" s="1"/>
      <c r="DYM11" s="1"/>
      <c r="DYN11" s="1"/>
      <c r="DYO11" s="1"/>
      <c r="DYP11" s="1"/>
      <c r="DYQ11" s="1"/>
      <c r="DYR11" s="1"/>
      <c r="DYS11" s="1"/>
      <c r="DYT11" s="1"/>
      <c r="DYU11" s="1"/>
      <c r="DYV11" s="1"/>
      <c r="DYW11" s="1"/>
      <c r="DYX11" s="1"/>
      <c r="DYY11" s="1"/>
      <c r="DYZ11" s="1"/>
      <c r="DZA11" s="1"/>
      <c r="DZB11" s="1"/>
      <c r="DZC11" s="1"/>
      <c r="DZD11" s="1"/>
      <c r="DZE11" s="1"/>
      <c r="DZF11" s="1"/>
      <c r="DZG11" s="1"/>
      <c r="DZH11" s="1"/>
      <c r="DZI11" s="1"/>
      <c r="DZJ11" s="1"/>
      <c r="DZK11" s="1"/>
      <c r="DZL11" s="1"/>
      <c r="DZM11" s="1"/>
      <c r="DZN11" s="1"/>
      <c r="DZO11" s="1"/>
      <c r="DZP11" s="1"/>
      <c r="DZQ11" s="1"/>
      <c r="DZR11" s="1"/>
      <c r="DZS11" s="1"/>
      <c r="DZT11" s="1"/>
      <c r="DZU11" s="1"/>
      <c r="DZV11" s="1"/>
      <c r="DZW11" s="1"/>
      <c r="DZX11" s="1"/>
      <c r="DZY11" s="1"/>
      <c r="DZZ11" s="1"/>
      <c r="EAA11" s="1"/>
      <c r="EAB11" s="1"/>
      <c r="EAC11" s="1"/>
      <c r="EAD11" s="1"/>
      <c r="EAE11" s="1"/>
      <c r="EAF11" s="1"/>
      <c r="EAG11" s="1"/>
      <c r="EAH11" s="1"/>
      <c r="EAI11" s="1"/>
      <c r="EAJ11" s="1"/>
      <c r="EAK11" s="1"/>
      <c r="EAL11" s="1"/>
      <c r="EAM11" s="1"/>
      <c r="EAN11" s="1"/>
      <c r="EAO11" s="1"/>
      <c r="EAP11" s="1"/>
      <c r="EAQ11" s="1"/>
      <c r="EAR11" s="1"/>
      <c r="EAS11" s="1"/>
      <c r="EAT11" s="1"/>
      <c r="EAU11" s="1"/>
      <c r="EAV11" s="1"/>
      <c r="EAW11" s="1"/>
      <c r="EAX11" s="1"/>
      <c r="EAY11" s="1"/>
      <c r="EAZ11" s="1"/>
      <c r="EBA11" s="1"/>
      <c r="EBB11" s="1"/>
      <c r="EBC11" s="1"/>
      <c r="EBD11" s="1"/>
      <c r="EBE11" s="1"/>
      <c r="EBF11" s="1"/>
      <c r="EBG11" s="1"/>
      <c r="EBH11" s="1"/>
      <c r="EBI11" s="1"/>
      <c r="EBJ11" s="1"/>
      <c r="EBK11" s="1"/>
      <c r="EBL11" s="1"/>
      <c r="EBM11" s="1"/>
      <c r="EBN11" s="1"/>
      <c r="EBO11" s="1"/>
      <c r="EBP11" s="1"/>
      <c r="EBQ11" s="1"/>
      <c r="EBR11" s="1"/>
      <c r="EBS11" s="1"/>
      <c r="EBT11" s="1"/>
      <c r="EBU11" s="1"/>
      <c r="EBV11" s="1"/>
      <c r="EBW11" s="1"/>
      <c r="EBX11" s="1"/>
      <c r="EBY11" s="1"/>
      <c r="EBZ11" s="1"/>
      <c r="ECA11" s="1"/>
      <c r="ECB11" s="1"/>
      <c r="ECC11" s="1"/>
      <c r="ECD11" s="1"/>
      <c r="ECE11" s="1"/>
      <c r="ECF11" s="1"/>
      <c r="ECG11" s="1"/>
      <c r="ECH11" s="1"/>
      <c r="ECI11" s="1"/>
      <c r="ECJ11" s="1"/>
      <c r="ECK11" s="1"/>
      <c r="ECL11" s="1"/>
      <c r="ECM11" s="1"/>
      <c r="ECN11" s="1"/>
      <c r="ECO11" s="1"/>
      <c r="ECP11" s="1"/>
      <c r="ECQ11" s="1"/>
      <c r="ECR11" s="1"/>
      <c r="ECS11" s="1"/>
      <c r="ECT11" s="1"/>
      <c r="ECU11" s="1"/>
      <c r="ECV11" s="1"/>
      <c r="ECW11" s="1"/>
      <c r="ECX11" s="1"/>
      <c r="ECY11" s="1"/>
      <c r="ECZ11" s="1"/>
      <c r="EDA11" s="1"/>
      <c r="EDB11" s="1"/>
      <c r="EDC11" s="1"/>
      <c r="EDD11" s="1"/>
      <c r="EDE11" s="1"/>
      <c r="EDF11" s="1"/>
      <c r="EDG11" s="1"/>
      <c r="EDH11" s="1"/>
      <c r="EDI11" s="1"/>
      <c r="EDJ11" s="1"/>
      <c r="EDK11" s="1"/>
      <c r="EDL11" s="1"/>
      <c r="EDM11" s="1"/>
      <c r="EDN11" s="1"/>
      <c r="EDO11" s="1"/>
      <c r="EDP11" s="1"/>
      <c r="EDQ11" s="1"/>
      <c r="EDR11" s="1"/>
      <c r="EDS11" s="1"/>
      <c r="EDT11" s="1"/>
      <c r="EDU11" s="1"/>
      <c r="EDV11" s="1"/>
      <c r="EDW11" s="1"/>
      <c r="EDX11" s="1"/>
      <c r="EDY11" s="1"/>
      <c r="EDZ11" s="1"/>
      <c r="EEA11" s="1"/>
      <c r="EEB11" s="1"/>
      <c r="EEC11" s="1"/>
      <c r="EED11" s="1"/>
      <c r="EEE11" s="1"/>
      <c r="EEF11" s="1"/>
      <c r="EEG11" s="1"/>
      <c r="EEH11" s="1"/>
      <c r="EEI11" s="1"/>
      <c r="EEJ11" s="1"/>
      <c r="EEK11" s="1"/>
      <c r="EEL11" s="1"/>
      <c r="EEM11" s="1"/>
      <c r="EEN11" s="1"/>
      <c r="EEO11" s="1"/>
      <c r="EEP11" s="1"/>
      <c r="EEQ11" s="1"/>
      <c r="EER11" s="1"/>
      <c r="EES11" s="1"/>
      <c r="EET11" s="1"/>
      <c r="EEU11" s="1"/>
      <c r="EEV11" s="1"/>
      <c r="EEW11" s="1"/>
      <c r="EEX11" s="1"/>
      <c r="EEY11" s="1"/>
      <c r="EEZ11" s="1"/>
      <c r="EFA11" s="1"/>
      <c r="EFB11" s="1"/>
      <c r="EFC11" s="1"/>
      <c r="EFD11" s="1"/>
      <c r="EFE11" s="1"/>
      <c r="EFF11" s="1"/>
      <c r="EFG11" s="1"/>
      <c r="EFH11" s="1"/>
      <c r="EFI11" s="1"/>
      <c r="EFJ11" s="1"/>
      <c r="EFK11" s="1"/>
      <c r="EFL11" s="1"/>
      <c r="EFM11" s="1"/>
      <c r="EFN11" s="1"/>
      <c r="EFO11" s="1"/>
      <c r="EFP11" s="1"/>
      <c r="EFQ11" s="1"/>
      <c r="EFR11" s="1"/>
      <c r="EFS11" s="1"/>
      <c r="EFT11" s="1"/>
      <c r="EFU11" s="1"/>
      <c r="EFV11" s="1"/>
      <c r="EFW11" s="1"/>
      <c r="EFX11" s="1"/>
      <c r="EFY11" s="1"/>
      <c r="EFZ11" s="1"/>
      <c r="EGA11" s="1"/>
      <c r="EGB11" s="1"/>
      <c r="EGC11" s="1"/>
      <c r="EGD11" s="1"/>
      <c r="EGE11" s="1"/>
      <c r="EGF11" s="1"/>
      <c r="EGG11" s="1"/>
      <c r="EGH11" s="1"/>
      <c r="EGI11" s="1"/>
      <c r="EGJ11" s="1"/>
      <c r="EGK11" s="1"/>
      <c r="EGL11" s="1"/>
      <c r="EGM11" s="1"/>
      <c r="EGN11" s="1"/>
      <c r="EGO11" s="1"/>
      <c r="EGP11" s="1"/>
      <c r="EGQ11" s="1"/>
      <c r="EGR11" s="1"/>
      <c r="EGS11" s="1"/>
      <c r="EGT11" s="1"/>
      <c r="EGU11" s="1"/>
      <c r="EGV11" s="1"/>
      <c r="EGW11" s="1"/>
      <c r="EGX11" s="1"/>
      <c r="EGY11" s="1"/>
      <c r="EGZ11" s="1"/>
      <c r="EHA11" s="1"/>
      <c r="EHB11" s="1"/>
      <c r="EHC11" s="1"/>
      <c r="EHD11" s="1"/>
      <c r="EHE11" s="1"/>
      <c r="EHF11" s="1"/>
      <c r="EHG11" s="1"/>
      <c r="EHH11" s="1"/>
      <c r="EHI11" s="1"/>
      <c r="EHJ11" s="1"/>
      <c r="EHK11" s="1"/>
      <c r="EHL11" s="1"/>
      <c r="EHM11" s="1"/>
      <c r="EHN11" s="1"/>
      <c r="EHO11" s="1"/>
      <c r="EHP11" s="1"/>
      <c r="EHQ11" s="1"/>
      <c r="EHR11" s="1"/>
      <c r="EHS11" s="1"/>
      <c r="EHT11" s="1"/>
      <c r="EHU11" s="1"/>
      <c r="EHV11" s="1"/>
      <c r="EHW11" s="1"/>
      <c r="EHX11" s="1"/>
      <c r="EHY11" s="1"/>
      <c r="EHZ11" s="1"/>
      <c r="EIA11" s="1"/>
      <c r="EIB11" s="1"/>
      <c r="EIC11" s="1"/>
      <c r="EID11" s="1"/>
      <c r="EIE11" s="1"/>
      <c r="EIF11" s="1"/>
      <c r="EIG11" s="1"/>
      <c r="EIH11" s="1"/>
      <c r="EII11" s="1"/>
      <c r="EIJ11" s="1"/>
      <c r="EIK11" s="1"/>
      <c r="EIL11" s="1"/>
      <c r="EIM11" s="1"/>
      <c r="EIN11" s="1"/>
      <c r="EIO11" s="1"/>
      <c r="EIP11" s="1"/>
      <c r="EIQ11" s="1"/>
      <c r="EIR11" s="1"/>
      <c r="EIS11" s="1"/>
      <c r="EIT11" s="1"/>
      <c r="EIU11" s="1"/>
      <c r="EIV11" s="1"/>
      <c r="EIW11" s="1"/>
      <c r="EIX11" s="1"/>
      <c r="EIY11" s="1"/>
      <c r="EIZ11" s="1"/>
      <c r="EJA11" s="1"/>
      <c r="EJB11" s="1"/>
      <c r="EJC11" s="1"/>
      <c r="EJD11" s="1"/>
      <c r="EJE11" s="1"/>
      <c r="EJF11" s="1"/>
      <c r="EJG11" s="1"/>
      <c r="EJH11" s="1"/>
      <c r="EJI11" s="1"/>
      <c r="EJJ11" s="1"/>
      <c r="EJK11" s="1"/>
      <c r="EJL11" s="1"/>
      <c r="EJM11" s="1"/>
      <c r="EJN11" s="1"/>
      <c r="EJO11" s="1"/>
      <c r="EJP11" s="1"/>
      <c r="EJQ11" s="1"/>
      <c r="EJR11" s="1"/>
      <c r="EJS11" s="1"/>
      <c r="EJT11" s="1"/>
      <c r="EJU11" s="1"/>
      <c r="EJV11" s="1"/>
      <c r="EJW11" s="1"/>
      <c r="EJX11" s="1"/>
      <c r="EJY11" s="1"/>
      <c r="EJZ11" s="1"/>
      <c r="EKA11" s="1"/>
      <c r="EKB11" s="1"/>
      <c r="EKC11" s="1"/>
      <c r="EKD11" s="1"/>
      <c r="EKE11" s="1"/>
      <c r="EKF11" s="1"/>
      <c r="EKG11" s="1"/>
      <c r="EKH11" s="1"/>
      <c r="EKI11" s="1"/>
      <c r="EKJ11" s="1"/>
      <c r="EKK11" s="1"/>
      <c r="EKL11" s="1"/>
      <c r="EKM11" s="1"/>
      <c r="EKN11" s="1"/>
      <c r="EKO11" s="1"/>
      <c r="EKP11" s="1"/>
      <c r="EKQ11" s="1"/>
      <c r="EKR11" s="1"/>
      <c r="EKS11" s="1"/>
      <c r="EKT11" s="1"/>
      <c r="EKU11" s="1"/>
      <c r="EKV11" s="1"/>
      <c r="EKW11" s="1"/>
      <c r="EKX11" s="1"/>
      <c r="EKY11" s="1"/>
      <c r="EKZ11" s="1"/>
      <c r="ELA11" s="1"/>
      <c r="ELB11" s="1"/>
      <c r="ELC11" s="1"/>
      <c r="ELD11" s="1"/>
      <c r="ELE11" s="1"/>
      <c r="ELF11" s="1"/>
      <c r="ELG11" s="1"/>
      <c r="ELH11" s="1"/>
      <c r="ELI11" s="1"/>
      <c r="ELJ11" s="1"/>
      <c r="ELK11" s="1"/>
      <c r="ELL11" s="1"/>
      <c r="ELM11" s="1"/>
      <c r="ELN11" s="1"/>
      <c r="ELO11" s="1"/>
      <c r="ELP11" s="1"/>
      <c r="ELQ11" s="1"/>
      <c r="ELR11" s="1"/>
      <c r="ELS11" s="1"/>
      <c r="ELT11" s="1"/>
      <c r="ELU11" s="1"/>
      <c r="ELV11" s="1"/>
      <c r="ELW11" s="1"/>
      <c r="ELX11" s="1"/>
      <c r="ELY11" s="1"/>
      <c r="ELZ11" s="1"/>
      <c r="EMA11" s="1"/>
      <c r="EMB11" s="1"/>
      <c r="EMC11" s="1"/>
      <c r="EMD11" s="1"/>
      <c r="EME11" s="1"/>
      <c r="EMF11" s="1"/>
      <c r="EMG11" s="1"/>
      <c r="EMH11" s="1"/>
      <c r="EMI11" s="1"/>
      <c r="EMJ11" s="1"/>
      <c r="EMK11" s="1"/>
      <c r="EML11" s="1"/>
      <c r="EMM11" s="1"/>
      <c r="EMN11" s="1"/>
      <c r="EMO11" s="1"/>
      <c r="EMP11" s="1"/>
      <c r="EMQ11" s="1"/>
      <c r="EMR11" s="1"/>
      <c r="EMS11" s="1"/>
      <c r="EMT11" s="1"/>
      <c r="EMU11" s="1"/>
      <c r="EMV11" s="1"/>
      <c r="EMW11" s="1"/>
      <c r="EMX11" s="1"/>
      <c r="EMY11" s="1"/>
      <c r="EMZ11" s="1"/>
      <c r="ENA11" s="1"/>
      <c r="ENB11" s="1"/>
      <c r="ENC11" s="1"/>
      <c r="END11" s="1"/>
      <c r="ENE11" s="1"/>
      <c r="ENF11" s="1"/>
      <c r="ENG11" s="1"/>
      <c r="ENH11" s="1"/>
      <c r="ENI11" s="1"/>
      <c r="ENJ11" s="1"/>
      <c r="ENK11" s="1"/>
      <c r="ENL11" s="1"/>
      <c r="ENM11" s="1"/>
      <c r="ENN11" s="1"/>
      <c r="ENO11" s="1"/>
      <c r="ENP11" s="1"/>
      <c r="ENQ11" s="1"/>
      <c r="ENR11" s="1"/>
      <c r="ENS11" s="1"/>
      <c r="ENT11" s="1"/>
      <c r="ENU11" s="1"/>
      <c r="ENV11" s="1"/>
      <c r="ENW11" s="1"/>
      <c r="ENX11" s="1"/>
      <c r="ENY11" s="1"/>
      <c r="ENZ11" s="1"/>
      <c r="EOA11" s="1"/>
      <c r="EOB11" s="1"/>
      <c r="EOC11" s="1"/>
      <c r="EOD11" s="1"/>
      <c r="EOE11" s="1"/>
      <c r="EOF11" s="1"/>
      <c r="EOG11" s="1"/>
      <c r="EOH11" s="1"/>
      <c r="EOI11" s="1"/>
      <c r="EOJ11" s="1"/>
      <c r="EOK11" s="1"/>
      <c r="EOL11" s="1"/>
      <c r="EOM11" s="1"/>
      <c r="EON11" s="1"/>
      <c r="EOO11" s="1"/>
      <c r="EOP11" s="1"/>
      <c r="EOQ11" s="1"/>
      <c r="EOR11" s="1"/>
      <c r="EOS11" s="1"/>
      <c r="EOT11" s="1"/>
      <c r="EOU11" s="1"/>
      <c r="EOV11" s="1"/>
      <c r="EOW11" s="1"/>
      <c r="EOX11" s="1"/>
      <c r="EOY11" s="1"/>
      <c r="EOZ11" s="1"/>
      <c r="EPA11" s="1"/>
      <c r="EPB11" s="1"/>
      <c r="EPC11" s="1"/>
      <c r="EPD11" s="1"/>
      <c r="EPE11" s="1"/>
      <c r="EPF11" s="1"/>
      <c r="EPG11" s="1"/>
      <c r="EPH11" s="1"/>
      <c r="EPI11" s="1"/>
      <c r="EPJ11" s="1"/>
      <c r="EPK11" s="1"/>
      <c r="EPL11" s="1"/>
      <c r="EPM11" s="1"/>
      <c r="EPN11" s="1"/>
      <c r="EPO11" s="1"/>
      <c r="EPP11" s="1"/>
      <c r="EPQ11" s="1"/>
      <c r="EPR11" s="1"/>
      <c r="EPS11" s="1"/>
      <c r="EPT11" s="1"/>
      <c r="EPU11" s="1"/>
      <c r="EPV11" s="1"/>
      <c r="EPW11" s="1"/>
      <c r="EPX11" s="1"/>
      <c r="EPY11" s="1"/>
      <c r="EPZ11" s="1"/>
      <c r="EQA11" s="1"/>
      <c r="EQB11" s="1"/>
      <c r="EQC11" s="1"/>
      <c r="EQD11" s="1"/>
      <c r="EQE11" s="1"/>
      <c r="EQF11" s="1"/>
      <c r="EQG11" s="1"/>
      <c r="EQH11" s="1"/>
      <c r="EQI11" s="1"/>
      <c r="EQJ11" s="1"/>
      <c r="EQK11" s="1"/>
      <c r="EQL11" s="1"/>
      <c r="EQM11" s="1"/>
      <c r="EQN11" s="1"/>
      <c r="EQO11" s="1"/>
      <c r="EQP11" s="1"/>
      <c r="EQQ11" s="1"/>
      <c r="EQR11" s="1"/>
      <c r="EQS11" s="1"/>
      <c r="EQT11" s="1"/>
      <c r="EQU11" s="1"/>
      <c r="EQV11" s="1"/>
      <c r="EQW11" s="1"/>
      <c r="EQX11" s="1"/>
      <c r="EQY11" s="1"/>
      <c r="EQZ11" s="1"/>
      <c r="ERA11" s="1"/>
      <c r="ERB11" s="1"/>
      <c r="ERC11" s="1"/>
      <c r="ERD11" s="1"/>
      <c r="ERE11" s="1"/>
      <c r="ERF11" s="1"/>
      <c r="ERG11" s="1"/>
      <c r="ERH11" s="1"/>
      <c r="ERI11" s="1"/>
      <c r="ERJ11" s="1"/>
      <c r="ERK11" s="1"/>
      <c r="ERL11" s="1"/>
      <c r="ERM11" s="1"/>
      <c r="ERN11" s="1"/>
      <c r="ERO11" s="1"/>
      <c r="ERP11" s="1"/>
      <c r="ERQ11" s="1"/>
      <c r="ERR11" s="1"/>
      <c r="ERS11" s="1"/>
      <c r="ERT11" s="1"/>
      <c r="ERU11" s="1"/>
      <c r="ERV11" s="1"/>
      <c r="ERW11" s="1"/>
      <c r="ERX11" s="1"/>
      <c r="ERY11" s="1"/>
      <c r="ERZ11" s="1"/>
      <c r="ESA11" s="1"/>
      <c r="ESB11" s="1"/>
      <c r="ESC11" s="1"/>
      <c r="ESD11" s="1"/>
      <c r="ESE11" s="1"/>
      <c r="ESF11" s="1"/>
      <c r="ESG11" s="1"/>
      <c r="ESH11" s="1"/>
      <c r="ESI11" s="1"/>
      <c r="ESJ11" s="1"/>
      <c r="ESK11" s="1"/>
      <c r="ESL11" s="1"/>
      <c r="ESM11" s="1"/>
      <c r="ESN11" s="1"/>
      <c r="ESO11" s="1"/>
      <c r="ESP11" s="1"/>
      <c r="ESQ11" s="1"/>
      <c r="ESR11" s="1"/>
      <c r="ESS11" s="1"/>
      <c r="EST11" s="1"/>
      <c r="ESU11" s="1"/>
      <c r="ESV11" s="1"/>
      <c r="ESW11" s="1"/>
      <c r="ESX11" s="1"/>
      <c r="ESY11" s="1"/>
      <c r="ESZ11" s="1"/>
      <c r="ETA11" s="1"/>
      <c r="ETB11" s="1"/>
      <c r="ETC11" s="1"/>
      <c r="ETD11" s="1"/>
      <c r="ETE11" s="1"/>
      <c r="ETF11" s="1"/>
      <c r="ETG11" s="1"/>
      <c r="ETH11" s="1"/>
      <c r="ETI11" s="1"/>
      <c r="ETJ11" s="1"/>
      <c r="ETK11" s="1"/>
      <c r="ETL11" s="1"/>
      <c r="ETM11" s="1"/>
      <c r="ETN11" s="1"/>
      <c r="ETO11" s="1"/>
      <c r="ETP11" s="1"/>
      <c r="ETQ11" s="1"/>
      <c r="ETR11" s="1"/>
      <c r="ETS11" s="1"/>
      <c r="ETT11" s="1"/>
      <c r="ETU11" s="1"/>
      <c r="ETV11" s="1"/>
      <c r="ETW11" s="1"/>
      <c r="ETX11" s="1"/>
      <c r="ETY11" s="1"/>
      <c r="ETZ11" s="1"/>
      <c r="EUA11" s="1"/>
      <c r="EUB11" s="1"/>
      <c r="EUC11" s="1"/>
      <c r="EUD11" s="1"/>
      <c r="EUE11" s="1"/>
      <c r="EUF11" s="1"/>
      <c r="EUG11" s="1"/>
      <c r="EUH11" s="1"/>
      <c r="EUI11" s="1"/>
      <c r="EUJ11" s="1"/>
      <c r="EUK11" s="1"/>
      <c r="EUL11" s="1"/>
      <c r="EUM11" s="1"/>
      <c r="EUN11" s="1"/>
      <c r="EUO11" s="1"/>
      <c r="EUP11" s="1"/>
      <c r="EUQ11" s="1"/>
      <c r="EUR11" s="1"/>
      <c r="EUS11" s="1"/>
      <c r="EUT11" s="1"/>
      <c r="EUU11" s="1"/>
      <c r="EUV11" s="1"/>
      <c r="EUW11" s="1"/>
      <c r="EUX11" s="1"/>
      <c r="EUY11" s="1"/>
      <c r="EUZ11" s="1"/>
      <c r="EVA11" s="1"/>
      <c r="EVB11" s="1"/>
      <c r="EVC11" s="1"/>
      <c r="EVD11" s="1"/>
      <c r="EVE11" s="1"/>
      <c r="EVF11" s="1"/>
      <c r="EVG11" s="1"/>
      <c r="EVH11" s="1"/>
      <c r="EVI11" s="1"/>
      <c r="EVJ11" s="1"/>
      <c r="EVK11" s="1"/>
      <c r="EVL11" s="1"/>
      <c r="EVM11" s="1"/>
      <c r="EVN11" s="1"/>
      <c r="EVO11" s="1"/>
      <c r="EVP11" s="1"/>
      <c r="EVQ11" s="1"/>
      <c r="EVR11" s="1"/>
      <c r="EVS11" s="1"/>
      <c r="EVT11" s="1"/>
      <c r="EVU11" s="1"/>
      <c r="EVV11" s="1"/>
      <c r="EVW11" s="1"/>
      <c r="EVX11" s="1"/>
      <c r="EVY11" s="1"/>
      <c r="EVZ11" s="1"/>
      <c r="EWA11" s="1"/>
      <c r="EWB11" s="1"/>
      <c r="EWC11" s="1"/>
      <c r="EWD11" s="1"/>
      <c r="EWE11" s="1"/>
      <c r="EWF11" s="1"/>
      <c r="EWG11" s="1"/>
      <c r="EWH11" s="1"/>
      <c r="EWI11" s="1"/>
      <c r="EWJ11" s="1"/>
      <c r="EWK11" s="1"/>
      <c r="EWL11" s="1"/>
      <c r="EWM11" s="1"/>
      <c r="EWN11" s="1"/>
      <c r="EWO11" s="1"/>
      <c r="EWP11" s="1"/>
      <c r="EWQ11" s="1"/>
      <c r="EWR11" s="1"/>
      <c r="EWS11" s="1"/>
      <c r="EWT11" s="1"/>
      <c r="EWU11" s="1"/>
      <c r="EWV11" s="1"/>
      <c r="EWW11" s="1"/>
      <c r="EWX11" s="1"/>
      <c r="EWY11" s="1"/>
      <c r="EWZ11" s="1"/>
      <c r="EXA11" s="1"/>
      <c r="EXB11" s="1"/>
      <c r="EXC11" s="1"/>
      <c r="EXD11" s="1"/>
      <c r="EXE11" s="1"/>
      <c r="EXF11" s="1"/>
      <c r="EXG11" s="1"/>
      <c r="EXH11" s="1"/>
      <c r="EXI11" s="1"/>
      <c r="EXJ11" s="1"/>
      <c r="EXK11" s="1"/>
      <c r="EXL11" s="1"/>
      <c r="EXM11" s="1"/>
      <c r="EXN11" s="1"/>
      <c r="EXO11" s="1"/>
      <c r="EXP11" s="1"/>
      <c r="EXQ11" s="1"/>
      <c r="EXR11" s="1"/>
      <c r="EXS11" s="1"/>
      <c r="EXT11" s="1"/>
      <c r="EXU11" s="1"/>
      <c r="EXV11" s="1"/>
      <c r="EXW11" s="1"/>
      <c r="EXX11" s="1"/>
      <c r="EXY11" s="1"/>
      <c r="EXZ11" s="1"/>
      <c r="EYA11" s="1"/>
      <c r="EYB11" s="1"/>
      <c r="EYC11" s="1"/>
      <c r="EYD11" s="1"/>
      <c r="EYE11" s="1"/>
      <c r="EYF11" s="1"/>
      <c r="EYG11" s="1"/>
      <c r="EYH11" s="1"/>
      <c r="EYI11" s="1"/>
      <c r="EYJ11" s="1"/>
      <c r="EYK11" s="1"/>
      <c r="EYL11" s="1"/>
      <c r="EYM11" s="1"/>
      <c r="EYN11" s="1"/>
      <c r="EYO11" s="1"/>
      <c r="EYP11" s="1"/>
      <c r="EYQ11" s="1"/>
      <c r="EYR11" s="1"/>
      <c r="EYS11" s="1"/>
      <c r="EYT11" s="1"/>
      <c r="EYU11" s="1"/>
      <c r="EYV11" s="1"/>
      <c r="EYW11" s="1"/>
      <c r="EYX11" s="1"/>
      <c r="EYY11" s="1"/>
      <c r="EYZ11" s="1"/>
      <c r="EZA11" s="1"/>
      <c r="EZB11" s="1"/>
      <c r="EZC11" s="1"/>
      <c r="EZD11" s="1"/>
      <c r="EZE11" s="1"/>
      <c r="EZF11" s="1"/>
      <c r="EZG11" s="1"/>
      <c r="EZH11" s="1"/>
      <c r="EZI11" s="1"/>
      <c r="EZJ11" s="1"/>
      <c r="EZK11" s="1"/>
      <c r="EZL11" s="1"/>
      <c r="EZM11" s="1"/>
      <c r="EZN11" s="1"/>
      <c r="EZO11" s="1"/>
      <c r="EZP11" s="1"/>
      <c r="EZQ11" s="1"/>
      <c r="EZR11" s="1"/>
      <c r="EZS11" s="1"/>
      <c r="EZT11" s="1"/>
      <c r="EZU11" s="1"/>
      <c r="EZV11" s="1"/>
      <c r="EZW11" s="1"/>
      <c r="EZX11" s="1"/>
      <c r="EZY11" s="1"/>
      <c r="EZZ11" s="1"/>
      <c r="FAA11" s="1"/>
      <c r="FAB11" s="1"/>
      <c r="FAC11" s="1"/>
      <c r="FAD11" s="1"/>
      <c r="FAE11" s="1"/>
      <c r="FAF11" s="1"/>
      <c r="FAG11" s="1"/>
      <c r="FAH11" s="1"/>
      <c r="FAI11" s="1"/>
      <c r="FAJ11" s="1"/>
      <c r="FAK11" s="1"/>
      <c r="FAL11" s="1"/>
      <c r="FAM11" s="1"/>
      <c r="FAN11" s="1"/>
      <c r="FAO11" s="1"/>
      <c r="FAP11" s="1"/>
      <c r="FAQ11" s="1"/>
      <c r="FAR11" s="1"/>
      <c r="FAS11" s="1"/>
      <c r="FAT11" s="1"/>
      <c r="FAU11" s="1"/>
      <c r="FAV11" s="1"/>
      <c r="FAW11" s="1"/>
      <c r="FAX11" s="1"/>
      <c r="FAY11" s="1"/>
      <c r="FAZ11" s="1"/>
      <c r="FBA11" s="1"/>
      <c r="FBB11" s="1"/>
      <c r="FBC11" s="1"/>
      <c r="FBD11" s="1"/>
      <c r="FBE11" s="1"/>
      <c r="FBF11" s="1"/>
      <c r="FBG11" s="1"/>
      <c r="FBH11" s="1"/>
      <c r="FBI11" s="1"/>
      <c r="FBJ11" s="1"/>
      <c r="FBK11" s="1"/>
      <c r="FBL11" s="1"/>
      <c r="FBM11" s="1"/>
      <c r="FBN11" s="1"/>
      <c r="FBO11" s="1"/>
      <c r="FBP11" s="1"/>
      <c r="FBQ11" s="1"/>
      <c r="FBR11" s="1"/>
      <c r="FBS11" s="1"/>
      <c r="FBT11" s="1"/>
      <c r="FBU11" s="1"/>
      <c r="FBV11" s="1"/>
      <c r="FBW11" s="1"/>
      <c r="FBX11" s="1"/>
      <c r="FBY11" s="1"/>
      <c r="FBZ11" s="1"/>
      <c r="FCA11" s="1"/>
      <c r="FCB11" s="1"/>
      <c r="FCC11" s="1"/>
      <c r="FCD11" s="1"/>
      <c r="FCE11" s="1"/>
      <c r="FCF11" s="1"/>
      <c r="FCG11" s="1"/>
      <c r="FCH11" s="1"/>
      <c r="FCI11" s="1"/>
      <c r="FCJ11" s="1"/>
      <c r="FCK11" s="1"/>
      <c r="FCL11" s="1"/>
      <c r="FCM11" s="1"/>
      <c r="FCN11" s="1"/>
      <c r="FCO11" s="1"/>
      <c r="FCP11" s="1"/>
      <c r="FCQ11" s="1"/>
      <c r="FCR11" s="1"/>
      <c r="FCS11" s="1"/>
      <c r="FCT11" s="1"/>
      <c r="FCU11" s="1"/>
      <c r="FCV11" s="1"/>
      <c r="FCW11" s="1"/>
      <c r="FCX11" s="1"/>
      <c r="FCY11" s="1"/>
      <c r="FCZ11" s="1"/>
      <c r="FDA11" s="1"/>
      <c r="FDB11" s="1"/>
      <c r="FDC11" s="1"/>
      <c r="FDD11" s="1"/>
      <c r="FDE11" s="1"/>
      <c r="FDF11" s="1"/>
      <c r="FDG11" s="1"/>
      <c r="FDH11" s="1"/>
      <c r="FDI11" s="1"/>
      <c r="FDJ11" s="1"/>
      <c r="FDK11" s="1"/>
      <c r="FDL11" s="1"/>
      <c r="FDM11" s="1"/>
      <c r="FDN11" s="1"/>
      <c r="FDO11" s="1"/>
      <c r="FDP11" s="1"/>
      <c r="FDQ11" s="1"/>
      <c r="FDR11" s="1"/>
      <c r="FDS11" s="1"/>
      <c r="FDT11" s="1"/>
      <c r="FDU11" s="1"/>
      <c r="FDV11" s="1"/>
      <c r="FDW11" s="1"/>
      <c r="FDX11" s="1"/>
      <c r="FDY11" s="1"/>
      <c r="FDZ11" s="1"/>
      <c r="FEA11" s="1"/>
      <c r="FEB11" s="1"/>
      <c r="FEC11" s="1"/>
      <c r="FED11" s="1"/>
      <c r="FEE11" s="1"/>
      <c r="FEF11" s="1"/>
      <c r="FEG11" s="1"/>
      <c r="FEH11" s="1"/>
      <c r="FEI11" s="1"/>
      <c r="FEJ11" s="1"/>
      <c r="FEK11" s="1"/>
      <c r="FEL11" s="1"/>
      <c r="FEM11" s="1"/>
      <c r="FEN11" s="1"/>
      <c r="FEO11" s="1"/>
      <c r="FEP11" s="1"/>
      <c r="FEQ11" s="1"/>
      <c r="FER11" s="1"/>
      <c r="FES11" s="1"/>
      <c r="FET11" s="1"/>
      <c r="FEU11" s="1"/>
      <c r="FEV11" s="1"/>
      <c r="FEW11" s="1"/>
      <c r="FEX11" s="1"/>
      <c r="FEY11" s="1"/>
      <c r="FEZ11" s="1"/>
      <c r="FFA11" s="1"/>
      <c r="FFB11" s="1"/>
      <c r="FFC11" s="1"/>
      <c r="FFD11" s="1"/>
      <c r="FFE11" s="1"/>
      <c r="FFF11" s="1"/>
      <c r="FFG11" s="1"/>
      <c r="FFH11" s="1"/>
      <c r="FFI11" s="1"/>
      <c r="FFJ11" s="1"/>
      <c r="FFK11" s="1"/>
      <c r="FFL11" s="1"/>
      <c r="FFM11" s="1"/>
      <c r="FFN11" s="1"/>
      <c r="FFO11" s="1"/>
      <c r="FFP11" s="1"/>
      <c r="FFQ11" s="1"/>
      <c r="FFR11" s="1"/>
      <c r="FFS11" s="1"/>
      <c r="FFT11" s="1"/>
      <c r="FFU11" s="1"/>
      <c r="FFV11" s="1"/>
      <c r="FFW11" s="1"/>
      <c r="FFX11" s="1"/>
      <c r="FFY11" s="1"/>
      <c r="FFZ11" s="1"/>
      <c r="FGA11" s="1"/>
      <c r="FGB11" s="1"/>
      <c r="FGC11" s="1"/>
      <c r="FGD11" s="1"/>
      <c r="FGE11" s="1"/>
      <c r="FGF11" s="1"/>
      <c r="FGG11" s="1"/>
      <c r="FGH11" s="1"/>
      <c r="FGI11" s="1"/>
      <c r="FGJ11" s="1"/>
      <c r="FGK11" s="1"/>
      <c r="FGL11" s="1"/>
      <c r="FGM11" s="1"/>
      <c r="FGN11" s="1"/>
      <c r="FGO11" s="1"/>
      <c r="FGP11" s="1"/>
      <c r="FGQ11" s="1"/>
      <c r="FGR11" s="1"/>
      <c r="FGS11" s="1"/>
      <c r="FGT11" s="1"/>
      <c r="FGU11" s="1"/>
      <c r="FGV11" s="1"/>
      <c r="FGW11" s="1"/>
      <c r="FGX11" s="1"/>
      <c r="FGY11" s="1"/>
      <c r="FGZ11" s="1"/>
      <c r="FHA11" s="1"/>
      <c r="FHB11" s="1"/>
      <c r="FHC11" s="1"/>
      <c r="FHD11" s="1"/>
      <c r="FHE11" s="1"/>
      <c r="FHF11" s="1"/>
      <c r="FHG11" s="1"/>
      <c r="FHH11" s="1"/>
      <c r="FHI11" s="1"/>
      <c r="FHJ11" s="1"/>
      <c r="FHK11" s="1"/>
      <c r="FHL11" s="1"/>
      <c r="FHM11" s="1"/>
      <c r="FHN11" s="1"/>
      <c r="FHO11" s="1"/>
      <c r="FHP11" s="1"/>
      <c r="FHQ11" s="1"/>
      <c r="FHR11" s="1"/>
      <c r="FHS11" s="1"/>
      <c r="FHT11" s="1"/>
      <c r="FHU11" s="1"/>
      <c r="FHV11" s="1"/>
      <c r="FHW11" s="1"/>
      <c r="FHX11" s="1"/>
      <c r="FHY11" s="1"/>
      <c r="FHZ11" s="1"/>
      <c r="FIA11" s="1"/>
      <c r="FIB11" s="1"/>
      <c r="FIC11" s="1"/>
      <c r="FID11" s="1"/>
      <c r="FIE11" s="1"/>
      <c r="FIF11" s="1"/>
      <c r="FIG11" s="1"/>
      <c r="FIH11" s="1"/>
      <c r="FII11" s="1"/>
      <c r="FIJ11" s="1"/>
      <c r="FIK11" s="1"/>
      <c r="FIL11" s="1"/>
      <c r="FIM11" s="1"/>
      <c r="FIN11" s="1"/>
      <c r="FIO11" s="1"/>
      <c r="FIP11" s="1"/>
      <c r="FIQ11" s="1"/>
      <c r="FIR11" s="1"/>
      <c r="FIS11" s="1"/>
      <c r="FIT11" s="1"/>
      <c r="FIU11" s="1"/>
      <c r="FIV11" s="1"/>
      <c r="FIW11" s="1"/>
      <c r="FIX11" s="1"/>
      <c r="FIY11" s="1"/>
      <c r="FIZ11" s="1"/>
      <c r="FJA11" s="1"/>
      <c r="FJB11" s="1"/>
      <c r="FJC11" s="1"/>
      <c r="FJD11" s="1"/>
      <c r="FJE11" s="1"/>
      <c r="FJF11" s="1"/>
      <c r="FJG11" s="1"/>
      <c r="FJH11" s="1"/>
      <c r="FJI11" s="1"/>
      <c r="FJJ11" s="1"/>
      <c r="FJK11" s="1"/>
      <c r="FJL11" s="1"/>
      <c r="FJM11" s="1"/>
      <c r="FJN11" s="1"/>
      <c r="FJO11" s="1"/>
      <c r="FJP11" s="1"/>
      <c r="FJQ11" s="1"/>
      <c r="FJR11" s="1"/>
      <c r="FJS11" s="1"/>
      <c r="FJT11" s="1"/>
      <c r="FJU11" s="1"/>
      <c r="FJV11" s="1"/>
      <c r="FJW11" s="1"/>
      <c r="FJX11" s="1"/>
      <c r="FJY11" s="1"/>
      <c r="FJZ11" s="1"/>
      <c r="FKA11" s="1"/>
      <c r="FKB11" s="1"/>
      <c r="FKC11" s="1"/>
      <c r="FKD11" s="1"/>
      <c r="FKE11" s="1"/>
      <c r="FKF11" s="1"/>
      <c r="FKG11" s="1"/>
      <c r="FKH11" s="1"/>
      <c r="FKI11" s="1"/>
      <c r="FKJ11" s="1"/>
      <c r="FKK11" s="1"/>
      <c r="FKL11" s="1"/>
      <c r="FKM11" s="1"/>
      <c r="FKN11" s="1"/>
      <c r="FKO11" s="1"/>
      <c r="FKP11" s="1"/>
      <c r="FKQ11" s="1"/>
      <c r="FKR11" s="1"/>
      <c r="FKS11" s="1"/>
      <c r="FKT11" s="1"/>
      <c r="FKU11" s="1"/>
      <c r="FKV11" s="1"/>
      <c r="FKW11" s="1"/>
      <c r="FKX11" s="1"/>
      <c r="FKY11" s="1"/>
      <c r="FKZ11" s="1"/>
      <c r="FLA11" s="1"/>
      <c r="FLB11" s="1"/>
      <c r="FLC11" s="1"/>
      <c r="FLD11" s="1"/>
      <c r="FLE11" s="1"/>
      <c r="FLF11" s="1"/>
      <c r="FLG11" s="1"/>
      <c r="FLH11" s="1"/>
      <c r="FLI11" s="1"/>
      <c r="FLJ11" s="1"/>
      <c r="FLK11" s="1"/>
      <c r="FLL11" s="1"/>
      <c r="FLM11" s="1"/>
      <c r="FLN11" s="1"/>
      <c r="FLO11" s="1"/>
      <c r="FLP11" s="1"/>
      <c r="FLQ11" s="1"/>
      <c r="FLR11" s="1"/>
      <c r="FLS11" s="1"/>
      <c r="FLT11" s="1"/>
      <c r="FLU11" s="1"/>
      <c r="FLV11" s="1"/>
      <c r="FLW11" s="1"/>
      <c r="FLX11" s="1"/>
      <c r="FLY11" s="1"/>
      <c r="FLZ11" s="1"/>
      <c r="FMA11" s="1"/>
      <c r="FMB11" s="1"/>
      <c r="FMC11" s="1"/>
      <c r="FMD11" s="1"/>
      <c r="FME11" s="1"/>
      <c r="FMF11" s="1"/>
      <c r="FMG11" s="1"/>
      <c r="FMH11" s="1"/>
      <c r="FMI11" s="1"/>
      <c r="FMJ11" s="1"/>
      <c r="FMK11" s="1"/>
      <c r="FML11" s="1"/>
      <c r="FMM11" s="1"/>
      <c r="FMN11" s="1"/>
      <c r="FMO11" s="1"/>
      <c r="FMP11" s="1"/>
      <c r="FMQ11" s="1"/>
      <c r="FMR11" s="1"/>
      <c r="FMS11" s="1"/>
      <c r="FMT11" s="1"/>
      <c r="FMU11" s="1"/>
      <c r="FMV11" s="1"/>
      <c r="FMW11" s="1"/>
      <c r="FMX11" s="1"/>
      <c r="FMY11" s="1"/>
      <c r="FMZ11" s="1"/>
      <c r="FNA11" s="1"/>
      <c r="FNB11" s="1"/>
      <c r="FNC11" s="1"/>
      <c r="FND11" s="1"/>
      <c r="FNE11" s="1"/>
      <c r="FNF11" s="1"/>
      <c r="FNG11" s="1"/>
      <c r="FNH11" s="1"/>
      <c r="FNI11" s="1"/>
      <c r="FNJ11" s="1"/>
      <c r="FNK11" s="1"/>
      <c r="FNL11" s="1"/>
      <c r="FNM11" s="1"/>
      <c r="FNN11" s="1"/>
      <c r="FNO11" s="1"/>
      <c r="FNP11" s="1"/>
      <c r="FNQ11" s="1"/>
      <c r="FNR11" s="1"/>
      <c r="FNS11" s="1"/>
      <c r="FNT11" s="1"/>
      <c r="FNU11" s="1"/>
      <c r="FNV11" s="1"/>
      <c r="FNW11" s="1"/>
      <c r="FNX11" s="1"/>
      <c r="FNY11" s="1"/>
      <c r="FNZ11" s="1"/>
      <c r="FOA11" s="1"/>
      <c r="FOB11" s="1"/>
      <c r="FOC11" s="1"/>
      <c r="FOD11" s="1"/>
      <c r="FOE11" s="1"/>
      <c r="FOF11" s="1"/>
      <c r="FOG11" s="1"/>
      <c r="FOH11" s="1"/>
      <c r="FOI11" s="1"/>
      <c r="FOJ11" s="1"/>
      <c r="FOK11" s="1"/>
      <c r="FOL11" s="1"/>
      <c r="FOM11" s="1"/>
      <c r="FON11" s="1"/>
      <c r="FOO11" s="1"/>
      <c r="FOP11" s="1"/>
      <c r="FOQ11" s="1"/>
      <c r="FOR11" s="1"/>
      <c r="FOS11" s="1"/>
      <c r="FOT11" s="1"/>
      <c r="FOU11" s="1"/>
      <c r="FOV11" s="1"/>
      <c r="FOW11" s="1"/>
      <c r="FOX11" s="1"/>
      <c r="FOY11" s="1"/>
      <c r="FOZ11" s="1"/>
      <c r="FPA11" s="1"/>
      <c r="FPB11" s="1"/>
      <c r="FPC11" s="1"/>
      <c r="FPD11" s="1"/>
      <c r="FPE11" s="1"/>
      <c r="FPF11" s="1"/>
      <c r="FPG11" s="1"/>
      <c r="FPH11" s="1"/>
      <c r="FPI11" s="1"/>
      <c r="FPJ11" s="1"/>
      <c r="FPK11" s="1"/>
      <c r="FPL11" s="1"/>
      <c r="FPM11" s="1"/>
      <c r="FPN11" s="1"/>
      <c r="FPO11" s="1"/>
      <c r="FPP11" s="1"/>
      <c r="FPQ11" s="1"/>
      <c r="FPR11" s="1"/>
      <c r="FPS11" s="1"/>
      <c r="FPT11" s="1"/>
      <c r="FPU11" s="1"/>
      <c r="FPV11" s="1"/>
      <c r="FPW11" s="1"/>
      <c r="FPX11" s="1"/>
      <c r="FPY11" s="1"/>
      <c r="FPZ11" s="1"/>
      <c r="FQA11" s="1"/>
      <c r="FQB11" s="1"/>
      <c r="FQC11" s="1"/>
      <c r="FQD11" s="1"/>
      <c r="FQE11" s="1"/>
      <c r="FQF11" s="1"/>
      <c r="FQG11" s="1"/>
      <c r="FQH11" s="1"/>
      <c r="FQI11" s="1"/>
      <c r="FQJ11" s="1"/>
      <c r="FQK11" s="1"/>
      <c r="FQL11" s="1"/>
      <c r="FQM11" s="1"/>
      <c r="FQN11" s="1"/>
      <c r="FQO11" s="1"/>
      <c r="FQP11" s="1"/>
      <c r="FQQ11" s="1"/>
      <c r="FQR11" s="1"/>
      <c r="FQS11" s="1"/>
      <c r="FQT11" s="1"/>
      <c r="FQU11" s="1"/>
      <c r="FQV11" s="1"/>
      <c r="FQW11" s="1"/>
      <c r="FQX11" s="1"/>
      <c r="FQY11" s="1"/>
      <c r="FQZ11" s="1"/>
      <c r="FRA11" s="1"/>
      <c r="FRB11" s="1"/>
      <c r="FRC11" s="1"/>
      <c r="FRD11" s="1"/>
      <c r="FRE11" s="1"/>
      <c r="FRF11" s="1"/>
      <c r="FRG11" s="1"/>
      <c r="FRH11" s="1"/>
      <c r="FRI11" s="1"/>
      <c r="FRJ11" s="1"/>
      <c r="FRK11" s="1"/>
      <c r="FRL11" s="1"/>
      <c r="FRM11" s="1"/>
      <c r="FRN11" s="1"/>
      <c r="FRO11" s="1"/>
      <c r="FRP11" s="1"/>
      <c r="FRQ11" s="1"/>
      <c r="FRR11" s="1"/>
      <c r="FRS11" s="1"/>
      <c r="FRT11" s="1"/>
      <c r="FRU11" s="1"/>
      <c r="FRV11" s="1"/>
      <c r="FRW11" s="1"/>
      <c r="FRX11" s="1"/>
      <c r="FRY11" s="1"/>
      <c r="FRZ11" s="1"/>
      <c r="FSA11" s="1"/>
      <c r="FSB11" s="1"/>
      <c r="FSC11" s="1"/>
      <c r="FSD11" s="1"/>
      <c r="FSE11" s="1"/>
      <c r="FSF11" s="1"/>
      <c r="FSG11" s="1"/>
      <c r="FSH11" s="1"/>
      <c r="FSI11" s="1"/>
      <c r="FSJ11" s="1"/>
      <c r="FSK11" s="1"/>
      <c r="FSL11" s="1"/>
      <c r="FSM11" s="1"/>
      <c r="FSN11" s="1"/>
      <c r="FSO11" s="1"/>
      <c r="FSP11" s="1"/>
      <c r="FSQ11" s="1"/>
      <c r="FSR11" s="1"/>
      <c r="FSS11" s="1"/>
      <c r="FST11" s="1"/>
      <c r="FSU11" s="1"/>
      <c r="FSV11" s="1"/>
      <c r="FSW11" s="1"/>
      <c r="FSX11" s="1"/>
      <c r="FSY11" s="1"/>
      <c r="FSZ11" s="1"/>
      <c r="FTA11" s="1"/>
      <c r="FTB11" s="1"/>
      <c r="FTC11" s="1"/>
      <c r="FTD11" s="1"/>
      <c r="FTE11" s="1"/>
      <c r="FTF11" s="1"/>
      <c r="FTG11" s="1"/>
      <c r="FTH11" s="1"/>
      <c r="FTI11" s="1"/>
      <c r="FTJ11" s="1"/>
      <c r="FTK11" s="1"/>
      <c r="FTL11" s="1"/>
      <c r="FTM11" s="1"/>
      <c r="FTN11" s="1"/>
      <c r="FTO11" s="1"/>
      <c r="FTP11" s="1"/>
      <c r="FTQ11" s="1"/>
      <c r="FTR11" s="1"/>
      <c r="FTS11" s="1"/>
      <c r="FTT11" s="1"/>
      <c r="FTU11" s="1"/>
      <c r="FTV11" s="1"/>
      <c r="FTW11" s="1"/>
      <c r="FTX11" s="1"/>
      <c r="FTY11" s="1"/>
      <c r="FTZ11" s="1"/>
      <c r="FUA11" s="1"/>
      <c r="FUB11" s="1"/>
      <c r="FUC11" s="1"/>
      <c r="FUD11" s="1"/>
      <c r="FUE11" s="1"/>
      <c r="FUF11" s="1"/>
      <c r="FUG11" s="1"/>
      <c r="FUH11" s="1"/>
      <c r="FUI11" s="1"/>
      <c r="FUJ11" s="1"/>
      <c r="FUK11" s="1"/>
      <c r="FUL11" s="1"/>
      <c r="FUM11" s="1"/>
      <c r="FUN11" s="1"/>
      <c r="FUO11" s="1"/>
      <c r="FUP11" s="1"/>
      <c r="FUQ11" s="1"/>
      <c r="FUR11" s="1"/>
      <c r="FUS11" s="1"/>
      <c r="FUT11" s="1"/>
      <c r="FUU11" s="1"/>
      <c r="FUV11" s="1"/>
      <c r="FUW11" s="1"/>
      <c r="FUX11" s="1"/>
      <c r="FUY11" s="1"/>
      <c r="FUZ11" s="1"/>
      <c r="FVA11" s="1"/>
      <c r="FVB11" s="1"/>
      <c r="FVC11" s="1"/>
      <c r="FVD11" s="1"/>
      <c r="FVE11" s="1"/>
      <c r="FVF11" s="1"/>
      <c r="FVG11" s="1"/>
      <c r="FVH11" s="1"/>
      <c r="FVI11" s="1"/>
      <c r="FVJ11" s="1"/>
      <c r="FVK11" s="1"/>
      <c r="FVL11" s="1"/>
      <c r="FVM11" s="1"/>
      <c r="FVN11" s="1"/>
      <c r="FVO11" s="1"/>
      <c r="FVP11" s="1"/>
      <c r="FVQ11" s="1"/>
      <c r="FVR11" s="1"/>
      <c r="FVS11" s="1"/>
      <c r="FVT11" s="1"/>
      <c r="FVU11" s="1"/>
      <c r="FVV11" s="1"/>
      <c r="FVW11" s="1"/>
      <c r="FVX11" s="1"/>
      <c r="FVY11" s="1"/>
      <c r="FVZ11" s="1"/>
      <c r="FWA11" s="1"/>
      <c r="FWB11" s="1"/>
      <c r="FWC11" s="1"/>
      <c r="FWD11" s="1"/>
      <c r="FWE11" s="1"/>
      <c r="FWF11" s="1"/>
      <c r="FWG11" s="1"/>
      <c r="FWH11" s="1"/>
      <c r="FWI11" s="1"/>
      <c r="FWJ11" s="1"/>
      <c r="FWK11" s="1"/>
      <c r="FWL11" s="1"/>
      <c r="FWM11" s="1"/>
      <c r="FWN11" s="1"/>
      <c r="FWO11" s="1"/>
      <c r="FWP11" s="1"/>
      <c r="FWQ11" s="1"/>
      <c r="FWR11" s="1"/>
      <c r="FWS11" s="1"/>
      <c r="FWT11" s="1"/>
      <c r="FWU11" s="1"/>
      <c r="FWV11" s="1"/>
      <c r="FWW11" s="1"/>
      <c r="FWX11" s="1"/>
      <c r="FWY11" s="1"/>
      <c r="FWZ11" s="1"/>
      <c r="FXA11" s="1"/>
      <c r="FXB11" s="1"/>
      <c r="FXC11" s="1"/>
      <c r="FXD11" s="1"/>
      <c r="FXE11" s="1"/>
      <c r="FXF11" s="1"/>
      <c r="FXG11" s="1"/>
      <c r="FXH11" s="1"/>
      <c r="FXI11" s="1"/>
      <c r="FXJ11" s="1"/>
      <c r="FXK11" s="1"/>
      <c r="FXL11" s="1"/>
      <c r="FXM11" s="1"/>
      <c r="FXN11" s="1"/>
      <c r="FXO11" s="1"/>
      <c r="FXP11" s="1"/>
      <c r="FXQ11" s="1"/>
      <c r="FXR11" s="1"/>
      <c r="FXS11" s="1"/>
      <c r="FXT11" s="1"/>
      <c r="FXU11" s="1"/>
      <c r="FXV11" s="1"/>
      <c r="FXW11" s="1"/>
      <c r="FXX11" s="1"/>
      <c r="FXY11" s="1"/>
      <c r="FXZ11" s="1"/>
      <c r="FYA11" s="1"/>
      <c r="FYB11" s="1"/>
      <c r="FYC11" s="1"/>
      <c r="FYD11" s="1"/>
      <c r="FYE11" s="1"/>
      <c r="FYF11" s="1"/>
      <c r="FYG11" s="1"/>
      <c r="FYH11" s="1"/>
      <c r="FYI11" s="1"/>
      <c r="FYJ11" s="1"/>
      <c r="FYK11" s="1"/>
      <c r="FYL11" s="1"/>
      <c r="FYM11" s="1"/>
      <c r="FYN11" s="1"/>
      <c r="FYO11" s="1"/>
      <c r="FYP11" s="1"/>
      <c r="FYQ11" s="1"/>
      <c r="FYR11" s="1"/>
      <c r="FYS11" s="1"/>
      <c r="FYT11" s="1"/>
      <c r="FYU11" s="1"/>
      <c r="FYV11" s="1"/>
      <c r="FYW11" s="1"/>
      <c r="FYX11" s="1"/>
      <c r="FYY11" s="1"/>
      <c r="FYZ11" s="1"/>
      <c r="FZA11" s="1"/>
      <c r="FZB11" s="1"/>
      <c r="FZC11" s="1"/>
      <c r="FZD11" s="1"/>
      <c r="FZE11" s="1"/>
      <c r="FZF11" s="1"/>
      <c r="FZG11" s="1"/>
      <c r="FZH11" s="1"/>
      <c r="FZI11" s="1"/>
      <c r="FZJ11" s="1"/>
      <c r="FZK11" s="1"/>
      <c r="FZL11" s="1"/>
      <c r="FZM11" s="1"/>
      <c r="FZN11" s="1"/>
      <c r="FZO11" s="1"/>
      <c r="FZP11" s="1"/>
      <c r="FZQ11" s="1"/>
      <c r="FZR11" s="1"/>
      <c r="FZS11" s="1"/>
      <c r="FZT11" s="1"/>
      <c r="FZU11" s="1"/>
      <c r="FZV11" s="1"/>
      <c r="FZW11" s="1"/>
      <c r="FZX11" s="1"/>
      <c r="FZY11" s="1"/>
      <c r="FZZ11" s="1"/>
      <c r="GAA11" s="1"/>
      <c r="GAB11" s="1"/>
      <c r="GAC11" s="1"/>
      <c r="GAD11" s="1"/>
      <c r="GAE11" s="1"/>
      <c r="GAF11" s="1"/>
      <c r="GAG11" s="1"/>
      <c r="GAH11" s="1"/>
      <c r="GAI11" s="1"/>
      <c r="GAJ11" s="1"/>
      <c r="GAK11" s="1"/>
      <c r="GAL11" s="1"/>
      <c r="GAM11" s="1"/>
      <c r="GAN11" s="1"/>
      <c r="GAO11" s="1"/>
      <c r="GAP11" s="1"/>
      <c r="GAQ11" s="1"/>
      <c r="GAR11" s="1"/>
      <c r="GAS11" s="1"/>
      <c r="GAT11" s="1"/>
      <c r="GAU11" s="1"/>
      <c r="GAV11" s="1"/>
      <c r="GAW11" s="1"/>
      <c r="GAX11" s="1"/>
      <c r="GAY11" s="1"/>
      <c r="GAZ11" s="1"/>
      <c r="GBA11" s="1"/>
      <c r="GBB11" s="1"/>
      <c r="GBC11" s="1"/>
      <c r="GBD11" s="1"/>
      <c r="GBE11" s="1"/>
      <c r="GBF11" s="1"/>
      <c r="GBG11" s="1"/>
      <c r="GBH11" s="1"/>
      <c r="GBI11" s="1"/>
      <c r="GBJ11" s="1"/>
      <c r="GBK11" s="1"/>
      <c r="GBL11" s="1"/>
      <c r="GBM11" s="1"/>
      <c r="GBN11" s="1"/>
      <c r="GBO11" s="1"/>
      <c r="GBP11" s="1"/>
      <c r="GBQ11" s="1"/>
      <c r="GBR11" s="1"/>
      <c r="GBS11" s="1"/>
      <c r="GBT11" s="1"/>
      <c r="GBU11" s="1"/>
      <c r="GBV11" s="1"/>
      <c r="GBW11" s="1"/>
      <c r="GBX11" s="1"/>
      <c r="GBY11" s="1"/>
      <c r="GBZ11" s="1"/>
      <c r="GCA11" s="1"/>
      <c r="GCB11" s="1"/>
      <c r="GCC11" s="1"/>
      <c r="GCD11" s="1"/>
      <c r="GCE11" s="1"/>
      <c r="GCF11" s="1"/>
      <c r="GCG11" s="1"/>
      <c r="GCH11" s="1"/>
      <c r="GCI11" s="1"/>
      <c r="GCJ11" s="1"/>
      <c r="GCK11" s="1"/>
      <c r="GCL11" s="1"/>
      <c r="GCM11" s="1"/>
      <c r="GCN11" s="1"/>
      <c r="GCO11" s="1"/>
      <c r="GCP11" s="1"/>
      <c r="GCQ11" s="1"/>
      <c r="GCR11" s="1"/>
      <c r="GCS11" s="1"/>
      <c r="GCT11" s="1"/>
      <c r="GCU11" s="1"/>
      <c r="GCV11" s="1"/>
      <c r="GCW11" s="1"/>
      <c r="GCX11" s="1"/>
      <c r="GCY11" s="1"/>
      <c r="GCZ11" s="1"/>
      <c r="GDA11" s="1"/>
      <c r="GDB11" s="1"/>
      <c r="GDC11" s="1"/>
      <c r="GDD11" s="1"/>
      <c r="GDE11" s="1"/>
      <c r="GDF11" s="1"/>
      <c r="GDG11" s="1"/>
      <c r="GDH11" s="1"/>
      <c r="GDI11" s="1"/>
      <c r="GDJ11" s="1"/>
      <c r="GDK11" s="1"/>
      <c r="GDL11" s="1"/>
      <c r="GDM11" s="1"/>
      <c r="GDN11" s="1"/>
      <c r="GDO11" s="1"/>
      <c r="GDP11" s="1"/>
      <c r="GDQ11" s="1"/>
      <c r="GDR11" s="1"/>
      <c r="GDS11" s="1"/>
      <c r="GDT11" s="1"/>
      <c r="GDU11" s="1"/>
      <c r="GDV11" s="1"/>
      <c r="GDW11" s="1"/>
      <c r="GDX11" s="1"/>
      <c r="GDY11" s="1"/>
      <c r="GDZ11" s="1"/>
      <c r="GEA11" s="1"/>
      <c r="GEB11" s="1"/>
      <c r="GEC11" s="1"/>
      <c r="GED11" s="1"/>
      <c r="GEE11" s="1"/>
      <c r="GEF11" s="1"/>
      <c r="GEG11" s="1"/>
      <c r="GEH11" s="1"/>
      <c r="GEI11" s="1"/>
      <c r="GEJ11" s="1"/>
      <c r="GEK11" s="1"/>
      <c r="GEL11" s="1"/>
      <c r="GEM11" s="1"/>
      <c r="GEN11" s="1"/>
      <c r="GEO11" s="1"/>
      <c r="GEP11" s="1"/>
      <c r="GEQ11" s="1"/>
      <c r="GER11" s="1"/>
      <c r="GES11" s="1"/>
      <c r="GET11" s="1"/>
      <c r="GEU11" s="1"/>
      <c r="GEV11" s="1"/>
      <c r="GEW11" s="1"/>
      <c r="GEX11" s="1"/>
      <c r="GEY11" s="1"/>
      <c r="GEZ11" s="1"/>
      <c r="GFA11" s="1"/>
      <c r="GFB11" s="1"/>
      <c r="GFC11" s="1"/>
      <c r="GFD11" s="1"/>
      <c r="GFE11" s="1"/>
      <c r="GFF11" s="1"/>
      <c r="GFG11" s="1"/>
      <c r="GFH11" s="1"/>
      <c r="GFI11" s="1"/>
      <c r="GFJ11" s="1"/>
      <c r="GFK11" s="1"/>
      <c r="GFL11" s="1"/>
      <c r="GFM11" s="1"/>
      <c r="GFN11" s="1"/>
      <c r="GFO11" s="1"/>
      <c r="GFP11" s="1"/>
      <c r="GFQ11" s="1"/>
      <c r="GFR11" s="1"/>
      <c r="GFS11" s="1"/>
      <c r="GFT11" s="1"/>
      <c r="GFU11" s="1"/>
      <c r="GFV11" s="1"/>
      <c r="GFW11" s="1"/>
      <c r="GFX11" s="1"/>
      <c r="GFY11" s="1"/>
      <c r="GFZ11" s="1"/>
      <c r="GGA11" s="1"/>
      <c r="GGB11" s="1"/>
      <c r="GGC11" s="1"/>
      <c r="GGD11" s="1"/>
      <c r="GGE11" s="1"/>
      <c r="GGF11" s="1"/>
      <c r="GGG11" s="1"/>
      <c r="GGH11" s="1"/>
      <c r="GGI11" s="1"/>
      <c r="GGJ11" s="1"/>
      <c r="GGK11" s="1"/>
      <c r="GGL11" s="1"/>
      <c r="GGM11" s="1"/>
      <c r="GGN11" s="1"/>
      <c r="GGO11" s="1"/>
      <c r="GGP11" s="1"/>
      <c r="GGQ11" s="1"/>
      <c r="GGR11" s="1"/>
      <c r="GGS11" s="1"/>
      <c r="GGT11" s="1"/>
      <c r="GGU11" s="1"/>
      <c r="GGV11" s="1"/>
      <c r="GGW11" s="1"/>
      <c r="GGX11" s="1"/>
      <c r="GGY11" s="1"/>
      <c r="GGZ11" s="1"/>
      <c r="GHA11" s="1"/>
      <c r="GHB11" s="1"/>
      <c r="GHC11" s="1"/>
      <c r="GHD11" s="1"/>
      <c r="GHE11" s="1"/>
      <c r="GHF11" s="1"/>
      <c r="GHG11" s="1"/>
      <c r="GHH11" s="1"/>
      <c r="GHI11" s="1"/>
      <c r="GHJ11" s="1"/>
      <c r="GHK11" s="1"/>
      <c r="GHL11" s="1"/>
      <c r="GHM11" s="1"/>
      <c r="GHN11" s="1"/>
      <c r="GHO11" s="1"/>
      <c r="GHP11" s="1"/>
      <c r="GHQ11" s="1"/>
      <c r="GHR11" s="1"/>
      <c r="GHS11" s="1"/>
      <c r="GHT11" s="1"/>
      <c r="GHU11" s="1"/>
      <c r="GHV11" s="1"/>
      <c r="GHW11" s="1"/>
      <c r="GHX11" s="1"/>
      <c r="GHY11" s="1"/>
      <c r="GHZ11" s="1"/>
      <c r="GIA11" s="1"/>
      <c r="GIB11" s="1"/>
      <c r="GIC11" s="1"/>
      <c r="GID11" s="1"/>
      <c r="GIE11" s="1"/>
      <c r="GIF11" s="1"/>
      <c r="GIG11" s="1"/>
      <c r="GIH11" s="1"/>
      <c r="GII11" s="1"/>
      <c r="GIJ11" s="1"/>
      <c r="GIK11" s="1"/>
      <c r="GIL11" s="1"/>
      <c r="GIM11" s="1"/>
      <c r="GIN11" s="1"/>
      <c r="GIO11" s="1"/>
      <c r="GIP11" s="1"/>
      <c r="GIQ11" s="1"/>
      <c r="GIR11" s="1"/>
      <c r="GIS11" s="1"/>
      <c r="GIT11" s="1"/>
      <c r="GIU11" s="1"/>
      <c r="GIV11" s="1"/>
      <c r="GIW11" s="1"/>
      <c r="GIX11" s="1"/>
      <c r="GIY11" s="1"/>
      <c r="GIZ11" s="1"/>
      <c r="GJA11" s="1"/>
      <c r="GJB11" s="1"/>
      <c r="GJC11" s="1"/>
      <c r="GJD11" s="1"/>
      <c r="GJE11" s="1"/>
      <c r="GJF11" s="1"/>
      <c r="GJG11" s="1"/>
      <c r="GJH11" s="1"/>
      <c r="GJI11" s="1"/>
      <c r="GJJ11" s="1"/>
      <c r="GJK11" s="1"/>
      <c r="GJL11" s="1"/>
      <c r="GJM11" s="1"/>
      <c r="GJN11" s="1"/>
      <c r="GJO11" s="1"/>
      <c r="GJP11" s="1"/>
      <c r="GJQ11" s="1"/>
      <c r="GJR11" s="1"/>
      <c r="GJS11" s="1"/>
      <c r="GJT11" s="1"/>
      <c r="GJU11" s="1"/>
      <c r="GJV11" s="1"/>
      <c r="GJW11" s="1"/>
      <c r="GJX11" s="1"/>
      <c r="GJY11" s="1"/>
      <c r="GJZ11" s="1"/>
      <c r="GKA11" s="1"/>
      <c r="GKB11" s="1"/>
      <c r="GKC11" s="1"/>
      <c r="GKD11" s="1"/>
      <c r="GKE11" s="1"/>
      <c r="GKF11" s="1"/>
      <c r="GKG11" s="1"/>
      <c r="GKH11" s="1"/>
      <c r="GKI11" s="1"/>
      <c r="GKJ11" s="1"/>
      <c r="GKK11" s="1"/>
      <c r="GKL11" s="1"/>
      <c r="GKM11" s="1"/>
      <c r="GKN11" s="1"/>
      <c r="GKO11" s="1"/>
      <c r="GKP11" s="1"/>
      <c r="GKQ11" s="1"/>
      <c r="GKR11" s="1"/>
      <c r="GKS11" s="1"/>
      <c r="GKT11" s="1"/>
      <c r="GKU11" s="1"/>
      <c r="GKV11" s="1"/>
      <c r="GKW11" s="1"/>
      <c r="GKX11" s="1"/>
      <c r="GKY11" s="1"/>
      <c r="GKZ11" s="1"/>
      <c r="GLA11" s="1"/>
      <c r="GLB11" s="1"/>
      <c r="GLC11" s="1"/>
      <c r="GLD11" s="1"/>
      <c r="GLE11" s="1"/>
      <c r="GLF11" s="1"/>
      <c r="GLG11" s="1"/>
      <c r="GLH11" s="1"/>
      <c r="GLI11" s="1"/>
      <c r="GLJ11" s="1"/>
      <c r="GLK11" s="1"/>
      <c r="GLL11" s="1"/>
      <c r="GLM11" s="1"/>
      <c r="GLN11" s="1"/>
      <c r="GLO11" s="1"/>
      <c r="GLP11" s="1"/>
      <c r="GLQ11" s="1"/>
      <c r="GLR11" s="1"/>
      <c r="GLS11" s="1"/>
      <c r="GLT11" s="1"/>
      <c r="GLU11" s="1"/>
      <c r="GLV11" s="1"/>
      <c r="GLW11" s="1"/>
      <c r="GLX11" s="1"/>
      <c r="GLY11" s="1"/>
      <c r="GLZ11" s="1"/>
      <c r="GMA11" s="1"/>
      <c r="GMB11" s="1"/>
      <c r="GMC11" s="1"/>
      <c r="GMD11" s="1"/>
      <c r="GME11" s="1"/>
      <c r="GMF11" s="1"/>
      <c r="GMG11" s="1"/>
      <c r="GMH11" s="1"/>
      <c r="GMI11" s="1"/>
      <c r="GMJ11" s="1"/>
      <c r="GMK11" s="1"/>
      <c r="GML11" s="1"/>
      <c r="GMM11" s="1"/>
      <c r="GMN11" s="1"/>
      <c r="GMO11" s="1"/>
      <c r="GMP11" s="1"/>
      <c r="GMQ11" s="1"/>
      <c r="GMR11" s="1"/>
      <c r="GMS11" s="1"/>
      <c r="GMT11" s="1"/>
      <c r="GMU11" s="1"/>
      <c r="GMV11" s="1"/>
      <c r="GMW11" s="1"/>
      <c r="GMX11" s="1"/>
      <c r="GMY11" s="1"/>
      <c r="GMZ11" s="1"/>
      <c r="GNA11" s="1"/>
      <c r="GNB11" s="1"/>
      <c r="GNC11" s="1"/>
      <c r="GND11" s="1"/>
      <c r="GNE11" s="1"/>
      <c r="GNF11" s="1"/>
      <c r="GNG11" s="1"/>
      <c r="GNH11" s="1"/>
      <c r="GNI11" s="1"/>
      <c r="GNJ11" s="1"/>
      <c r="GNK11" s="1"/>
      <c r="GNL11" s="1"/>
      <c r="GNM11" s="1"/>
      <c r="GNN11" s="1"/>
      <c r="GNO11" s="1"/>
      <c r="GNP11" s="1"/>
      <c r="GNQ11" s="1"/>
      <c r="GNR11" s="1"/>
      <c r="GNS11" s="1"/>
      <c r="GNT11" s="1"/>
      <c r="GNU11" s="1"/>
      <c r="GNV11" s="1"/>
      <c r="GNW11" s="1"/>
      <c r="GNX11" s="1"/>
      <c r="GNY11" s="1"/>
      <c r="GNZ11" s="1"/>
      <c r="GOA11" s="1"/>
      <c r="GOB11" s="1"/>
      <c r="GOC11" s="1"/>
      <c r="GOD11" s="1"/>
      <c r="GOE11" s="1"/>
      <c r="GOF11" s="1"/>
      <c r="GOG11" s="1"/>
      <c r="GOH11" s="1"/>
      <c r="GOI11" s="1"/>
      <c r="GOJ11" s="1"/>
      <c r="GOK11" s="1"/>
      <c r="GOL11" s="1"/>
      <c r="GOM11" s="1"/>
      <c r="GON11" s="1"/>
      <c r="GOO11" s="1"/>
      <c r="GOP11" s="1"/>
      <c r="GOQ11" s="1"/>
      <c r="GOR11" s="1"/>
      <c r="GOS11" s="1"/>
      <c r="GOT11" s="1"/>
      <c r="GOU11" s="1"/>
      <c r="GOV11" s="1"/>
      <c r="GOW11" s="1"/>
      <c r="GOX11" s="1"/>
      <c r="GOY11" s="1"/>
      <c r="GOZ11" s="1"/>
      <c r="GPA11" s="1"/>
      <c r="GPB11" s="1"/>
      <c r="GPC11" s="1"/>
      <c r="GPD11" s="1"/>
      <c r="GPE11" s="1"/>
      <c r="GPF11" s="1"/>
      <c r="GPG11" s="1"/>
      <c r="GPH11" s="1"/>
      <c r="GPI11" s="1"/>
      <c r="GPJ11" s="1"/>
      <c r="GPK11" s="1"/>
      <c r="GPL11" s="1"/>
      <c r="GPM11" s="1"/>
      <c r="GPN11" s="1"/>
      <c r="GPO11" s="1"/>
      <c r="GPP11" s="1"/>
      <c r="GPQ11" s="1"/>
      <c r="GPR11" s="1"/>
      <c r="GPS11" s="1"/>
      <c r="GPT11" s="1"/>
      <c r="GPU11" s="1"/>
      <c r="GPV11" s="1"/>
      <c r="GPW11" s="1"/>
      <c r="GPX11" s="1"/>
      <c r="GPY11" s="1"/>
      <c r="GPZ11" s="1"/>
      <c r="GQA11" s="1"/>
      <c r="GQB11" s="1"/>
      <c r="GQC11" s="1"/>
      <c r="GQD11" s="1"/>
      <c r="GQE11" s="1"/>
      <c r="GQF11" s="1"/>
      <c r="GQG11" s="1"/>
      <c r="GQH11" s="1"/>
      <c r="GQI11" s="1"/>
      <c r="GQJ11" s="1"/>
      <c r="GQK11" s="1"/>
      <c r="GQL11" s="1"/>
      <c r="GQM11" s="1"/>
      <c r="GQN11" s="1"/>
      <c r="GQO11" s="1"/>
      <c r="GQP11" s="1"/>
      <c r="GQQ11" s="1"/>
      <c r="GQR11" s="1"/>
      <c r="GQS11" s="1"/>
      <c r="GQT11" s="1"/>
      <c r="GQU11" s="1"/>
      <c r="GQV11" s="1"/>
      <c r="GQW11" s="1"/>
      <c r="GQX11" s="1"/>
      <c r="GQY11" s="1"/>
      <c r="GQZ11" s="1"/>
      <c r="GRA11" s="1"/>
      <c r="GRB11" s="1"/>
      <c r="GRC11" s="1"/>
      <c r="GRD11" s="1"/>
      <c r="GRE11" s="1"/>
      <c r="GRF11" s="1"/>
      <c r="GRG11" s="1"/>
      <c r="GRH11" s="1"/>
      <c r="GRI11" s="1"/>
      <c r="GRJ11" s="1"/>
      <c r="GRK11" s="1"/>
      <c r="GRL11" s="1"/>
      <c r="GRM11" s="1"/>
      <c r="GRN11" s="1"/>
      <c r="GRO11" s="1"/>
      <c r="GRP11" s="1"/>
      <c r="GRQ11" s="1"/>
      <c r="GRR11" s="1"/>
      <c r="GRS11" s="1"/>
      <c r="GRT11" s="1"/>
      <c r="GRU11" s="1"/>
      <c r="GRV11" s="1"/>
      <c r="GRW11" s="1"/>
      <c r="GRX11" s="1"/>
      <c r="GRY11" s="1"/>
      <c r="GRZ11" s="1"/>
      <c r="GSA11" s="1"/>
      <c r="GSB11" s="1"/>
      <c r="GSC11" s="1"/>
      <c r="GSD11" s="1"/>
      <c r="GSE11" s="1"/>
      <c r="GSF11" s="1"/>
      <c r="GSG11" s="1"/>
      <c r="GSH11" s="1"/>
      <c r="GSI11" s="1"/>
      <c r="GSJ11" s="1"/>
      <c r="GSK11" s="1"/>
      <c r="GSL11" s="1"/>
      <c r="GSM11" s="1"/>
      <c r="GSN11" s="1"/>
      <c r="GSO11" s="1"/>
      <c r="GSP11" s="1"/>
      <c r="GSQ11" s="1"/>
      <c r="GSR11" s="1"/>
      <c r="GSS11" s="1"/>
      <c r="GST11" s="1"/>
      <c r="GSU11" s="1"/>
      <c r="GSV11" s="1"/>
      <c r="GSW11" s="1"/>
      <c r="GSX11" s="1"/>
      <c r="GSY11" s="1"/>
      <c r="GSZ11" s="1"/>
      <c r="GTA11" s="1"/>
      <c r="GTB11" s="1"/>
      <c r="GTC11" s="1"/>
      <c r="GTD11" s="1"/>
      <c r="GTE11" s="1"/>
      <c r="GTF11" s="1"/>
      <c r="GTG11" s="1"/>
      <c r="GTH11" s="1"/>
      <c r="GTI11" s="1"/>
      <c r="GTJ11" s="1"/>
      <c r="GTK11" s="1"/>
      <c r="GTL11" s="1"/>
      <c r="GTM11" s="1"/>
      <c r="GTN11" s="1"/>
      <c r="GTO11" s="1"/>
      <c r="GTP11" s="1"/>
      <c r="GTQ11" s="1"/>
      <c r="GTR11" s="1"/>
      <c r="GTS11" s="1"/>
      <c r="GTT11" s="1"/>
      <c r="GTU11" s="1"/>
      <c r="GTV11" s="1"/>
      <c r="GTW11" s="1"/>
      <c r="GTX11" s="1"/>
      <c r="GTY11" s="1"/>
      <c r="GTZ11" s="1"/>
      <c r="GUA11" s="1"/>
      <c r="GUB11" s="1"/>
      <c r="GUC11" s="1"/>
      <c r="GUD11" s="1"/>
      <c r="GUE11" s="1"/>
      <c r="GUF11" s="1"/>
      <c r="GUG11" s="1"/>
      <c r="GUH11" s="1"/>
      <c r="GUI11" s="1"/>
      <c r="GUJ11" s="1"/>
      <c r="GUK11" s="1"/>
      <c r="GUL11" s="1"/>
      <c r="GUM11" s="1"/>
      <c r="GUN11" s="1"/>
      <c r="GUO11" s="1"/>
      <c r="GUP11" s="1"/>
      <c r="GUQ11" s="1"/>
      <c r="GUR11" s="1"/>
      <c r="GUS11" s="1"/>
      <c r="GUT11" s="1"/>
      <c r="GUU11" s="1"/>
      <c r="GUV11" s="1"/>
      <c r="GUW11" s="1"/>
      <c r="GUX11" s="1"/>
      <c r="GUY11" s="1"/>
      <c r="GUZ11" s="1"/>
      <c r="GVA11" s="1"/>
      <c r="GVB11" s="1"/>
      <c r="GVC11" s="1"/>
      <c r="GVD11" s="1"/>
      <c r="GVE11" s="1"/>
      <c r="GVF11" s="1"/>
      <c r="GVG11" s="1"/>
      <c r="GVH11" s="1"/>
      <c r="GVI11" s="1"/>
      <c r="GVJ11" s="1"/>
      <c r="GVK11" s="1"/>
      <c r="GVL11" s="1"/>
      <c r="GVM11" s="1"/>
      <c r="GVN11" s="1"/>
      <c r="GVO11" s="1"/>
      <c r="GVP11" s="1"/>
      <c r="GVQ11" s="1"/>
      <c r="GVR11" s="1"/>
      <c r="GVS11" s="1"/>
      <c r="GVT11" s="1"/>
      <c r="GVU11" s="1"/>
      <c r="GVV11" s="1"/>
      <c r="GVW11" s="1"/>
      <c r="GVX11" s="1"/>
      <c r="GVY11" s="1"/>
      <c r="GVZ11" s="1"/>
      <c r="GWA11" s="1"/>
      <c r="GWB11" s="1"/>
      <c r="GWC11" s="1"/>
      <c r="GWD11" s="1"/>
      <c r="GWE11" s="1"/>
      <c r="GWF11" s="1"/>
      <c r="GWG11" s="1"/>
      <c r="GWH11" s="1"/>
      <c r="GWI11" s="1"/>
      <c r="GWJ11" s="1"/>
      <c r="GWK11" s="1"/>
      <c r="GWL11" s="1"/>
      <c r="GWM11" s="1"/>
      <c r="GWN11" s="1"/>
      <c r="GWO11" s="1"/>
      <c r="GWP11" s="1"/>
      <c r="GWQ11" s="1"/>
      <c r="GWR11" s="1"/>
      <c r="GWS11" s="1"/>
      <c r="GWT11" s="1"/>
      <c r="GWU11" s="1"/>
      <c r="GWV11" s="1"/>
      <c r="GWW11" s="1"/>
      <c r="GWX11" s="1"/>
      <c r="GWY11" s="1"/>
      <c r="GWZ11" s="1"/>
      <c r="GXA11" s="1"/>
      <c r="GXB11" s="1"/>
      <c r="GXC11" s="1"/>
      <c r="GXD11" s="1"/>
      <c r="GXE11" s="1"/>
      <c r="GXF11" s="1"/>
      <c r="GXG11" s="1"/>
      <c r="GXH11" s="1"/>
      <c r="GXI11" s="1"/>
      <c r="GXJ11" s="1"/>
      <c r="GXK11" s="1"/>
      <c r="GXL11" s="1"/>
      <c r="GXM11" s="1"/>
      <c r="GXN11" s="1"/>
      <c r="GXO11" s="1"/>
      <c r="GXP11" s="1"/>
      <c r="GXQ11" s="1"/>
      <c r="GXR11" s="1"/>
      <c r="GXS11" s="1"/>
      <c r="GXT11" s="1"/>
      <c r="GXU11" s="1"/>
      <c r="GXV11" s="1"/>
      <c r="GXW11" s="1"/>
      <c r="GXX11" s="1"/>
      <c r="GXY11" s="1"/>
      <c r="GXZ11" s="1"/>
      <c r="GYA11" s="1"/>
      <c r="GYB11" s="1"/>
      <c r="GYC11" s="1"/>
      <c r="GYD11" s="1"/>
      <c r="GYE11" s="1"/>
      <c r="GYF11" s="1"/>
      <c r="GYG11" s="1"/>
      <c r="GYH11" s="1"/>
      <c r="GYI11" s="1"/>
      <c r="GYJ11" s="1"/>
      <c r="GYK11" s="1"/>
      <c r="GYL11" s="1"/>
      <c r="GYM11" s="1"/>
      <c r="GYN11" s="1"/>
      <c r="GYO11" s="1"/>
      <c r="GYP11" s="1"/>
      <c r="GYQ11" s="1"/>
      <c r="GYR11" s="1"/>
      <c r="GYS11" s="1"/>
      <c r="GYT11" s="1"/>
      <c r="GYU11" s="1"/>
      <c r="GYV11" s="1"/>
      <c r="GYW11" s="1"/>
      <c r="GYX11" s="1"/>
      <c r="GYY11" s="1"/>
      <c r="GYZ11" s="1"/>
      <c r="GZA11" s="1"/>
      <c r="GZB11" s="1"/>
      <c r="GZC11" s="1"/>
      <c r="GZD11" s="1"/>
      <c r="GZE11" s="1"/>
      <c r="GZF11" s="1"/>
      <c r="GZG11" s="1"/>
      <c r="GZH11" s="1"/>
      <c r="GZI11" s="1"/>
      <c r="GZJ11" s="1"/>
      <c r="GZK11" s="1"/>
      <c r="GZL11" s="1"/>
      <c r="GZM11" s="1"/>
      <c r="GZN11" s="1"/>
      <c r="GZO11" s="1"/>
      <c r="GZP11" s="1"/>
      <c r="GZQ11" s="1"/>
      <c r="GZR11" s="1"/>
      <c r="GZS11" s="1"/>
      <c r="GZT11" s="1"/>
      <c r="GZU11" s="1"/>
      <c r="GZV11" s="1"/>
      <c r="GZW11" s="1"/>
      <c r="GZX11" s="1"/>
      <c r="GZY11" s="1"/>
      <c r="GZZ11" s="1"/>
      <c r="HAA11" s="1"/>
      <c r="HAB11" s="1"/>
      <c r="HAC11" s="1"/>
      <c r="HAD11" s="1"/>
      <c r="HAE11" s="1"/>
      <c r="HAF11" s="1"/>
      <c r="HAG11" s="1"/>
      <c r="HAH11" s="1"/>
      <c r="HAI11" s="1"/>
      <c r="HAJ11" s="1"/>
      <c r="HAK11" s="1"/>
      <c r="HAL11" s="1"/>
      <c r="HAM11" s="1"/>
      <c r="HAN11" s="1"/>
      <c r="HAO11" s="1"/>
      <c r="HAP11" s="1"/>
      <c r="HAQ11" s="1"/>
      <c r="HAR11" s="1"/>
      <c r="HAS11" s="1"/>
      <c r="HAT11" s="1"/>
      <c r="HAU11" s="1"/>
      <c r="HAV11" s="1"/>
      <c r="HAW11" s="1"/>
      <c r="HAX11" s="1"/>
      <c r="HAY11" s="1"/>
      <c r="HAZ11" s="1"/>
      <c r="HBA11" s="1"/>
      <c r="HBB11" s="1"/>
      <c r="HBC11" s="1"/>
      <c r="HBD11" s="1"/>
      <c r="HBE11" s="1"/>
      <c r="HBF11" s="1"/>
      <c r="HBG11" s="1"/>
      <c r="HBH11" s="1"/>
      <c r="HBI11" s="1"/>
      <c r="HBJ11" s="1"/>
      <c r="HBK11" s="1"/>
      <c r="HBL11" s="1"/>
      <c r="HBM11" s="1"/>
      <c r="HBN11" s="1"/>
      <c r="HBO11" s="1"/>
      <c r="HBP11" s="1"/>
      <c r="HBQ11" s="1"/>
      <c r="HBR11" s="1"/>
      <c r="HBS11" s="1"/>
      <c r="HBT11" s="1"/>
      <c r="HBU11" s="1"/>
      <c r="HBV11" s="1"/>
      <c r="HBW11" s="1"/>
      <c r="HBX11" s="1"/>
      <c r="HBY11" s="1"/>
      <c r="HBZ11" s="1"/>
      <c r="HCA11" s="1"/>
      <c r="HCB11" s="1"/>
      <c r="HCC11" s="1"/>
      <c r="HCD11" s="1"/>
      <c r="HCE11" s="1"/>
      <c r="HCF11" s="1"/>
      <c r="HCG11" s="1"/>
      <c r="HCH11" s="1"/>
      <c r="HCI11" s="1"/>
      <c r="HCJ11" s="1"/>
      <c r="HCK11" s="1"/>
      <c r="HCL11" s="1"/>
      <c r="HCM11" s="1"/>
      <c r="HCN11" s="1"/>
      <c r="HCO11" s="1"/>
      <c r="HCP11" s="1"/>
      <c r="HCQ11" s="1"/>
      <c r="HCR11" s="1"/>
      <c r="HCS11" s="1"/>
      <c r="HCT11" s="1"/>
      <c r="HCU11" s="1"/>
      <c r="HCV11" s="1"/>
      <c r="HCW11" s="1"/>
      <c r="HCX11" s="1"/>
      <c r="HCY11" s="1"/>
      <c r="HCZ11" s="1"/>
      <c r="HDA11" s="1"/>
      <c r="HDB11" s="1"/>
      <c r="HDC11" s="1"/>
      <c r="HDD11" s="1"/>
      <c r="HDE11" s="1"/>
      <c r="HDF11" s="1"/>
      <c r="HDG11" s="1"/>
      <c r="HDH11" s="1"/>
      <c r="HDI11" s="1"/>
      <c r="HDJ11" s="1"/>
      <c r="HDK11" s="1"/>
      <c r="HDL11" s="1"/>
      <c r="HDM11" s="1"/>
      <c r="HDN11" s="1"/>
      <c r="HDO11" s="1"/>
      <c r="HDP11" s="1"/>
      <c r="HDQ11" s="1"/>
      <c r="HDR11" s="1"/>
      <c r="HDS11" s="1"/>
      <c r="HDT11" s="1"/>
      <c r="HDU11" s="1"/>
      <c r="HDV11" s="1"/>
      <c r="HDW11" s="1"/>
      <c r="HDX11" s="1"/>
      <c r="HDY11" s="1"/>
      <c r="HDZ11" s="1"/>
      <c r="HEA11" s="1"/>
      <c r="HEB11" s="1"/>
      <c r="HEC11" s="1"/>
      <c r="HED11" s="1"/>
      <c r="HEE11" s="1"/>
      <c r="HEF11" s="1"/>
      <c r="HEG11" s="1"/>
      <c r="HEH11" s="1"/>
      <c r="HEI11" s="1"/>
      <c r="HEJ11" s="1"/>
      <c r="HEK11" s="1"/>
      <c r="HEL11" s="1"/>
      <c r="HEM11" s="1"/>
      <c r="HEN11" s="1"/>
      <c r="HEO11" s="1"/>
      <c r="HEP11" s="1"/>
      <c r="HEQ11" s="1"/>
      <c r="HER11" s="1"/>
      <c r="HES11" s="1"/>
      <c r="HET11" s="1"/>
      <c r="HEU11" s="1"/>
      <c r="HEV11" s="1"/>
      <c r="HEW11" s="1"/>
      <c r="HEX11" s="1"/>
      <c r="HEY11" s="1"/>
      <c r="HEZ11" s="1"/>
      <c r="HFA11" s="1"/>
      <c r="HFB11" s="1"/>
      <c r="HFC11" s="1"/>
      <c r="HFD11" s="1"/>
      <c r="HFE11" s="1"/>
      <c r="HFF11" s="1"/>
      <c r="HFG11" s="1"/>
      <c r="HFH11" s="1"/>
      <c r="HFI11" s="1"/>
      <c r="HFJ11" s="1"/>
      <c r="HFK11" s="1"/>
      <c r="HFL11" s="1"/>
      <c r="HFM11" s="1"/>
      <c r="HFN11" s="1"/>
      <c r="HFO11" s="1"/>
      <c r="HFP11" s="1"/>
      <c r="HFQ11" s="1"/>
      <c r="HFR11" s="1"/>
      <c r="HFS11" s="1"/>
      <c r="HFT11" s="1"/>
      <c r="HFU11" s="1"/>
      <c r="HFV11" s="1"/>
      <c r="HFW11" s="1"/>
      <c r="HFX11" s="1"/>
      <c r="HFY11" s="1"/>
      <c r="HFZ11" s="1"/>
      <c r="HGA11" s="1"/>
      <c r="HGB11" s="1"/>
      <c r="HGC11" s="1"/>
      <c r="HGD11" s="1"/>
      <c r="HGE11" s="1"/>
      <c r="HGF11" s="1"/>
      <c r="HGG11" s="1"/>
      <c r="HGH11" s="1"/>
      <c r="HGI11" s="1"/>
      <c r="HGJ11" s="1"/>
      <c r="HGK11" s="1"/>
      <c r="HGL11" s="1"/>
      <c r="HGM11" s="1"/>
      <c r="HGN11" s="1"/>
      <c r="HGO11" s="1"/>
      <c r="HGP11" s="1"/>
      <c r="HGQ11" s="1"/>
      <c r="HGR11" s="1"/>
      <c r="HGS11" s="1"/>
      <c r="HGT11" s="1"/>
      <c r="HGU11" s="1"/>
      <c r="HGV11" s="1"/>
      <c r="HGW11" s="1"/>
      <c r="HGX11" s="1"/>
      <c r="HGY11" s="1"/>
      <c r="HGZ11" s="1"/>
      <c r="HHA11" s="1"/>
      <c r="HHB11" s="1"/>
      <c r="HHC11" s="1"/>
      <c r="HHD11" s="1"/>
      <c r="HHE11" s="1"/>
      <c r="HHF11" s="1"/>
      <c r="HHG11" s="1"/>
      <c r="HHH11" s="1"/>
      <c r="HHI11" s="1"/>
      <c r="HHJ11" s="1"/>
      <c r="HHK11" s="1"/>
      <c r="HHL11" s="1"/>
      <c r="HHM11" s="1"/>
      <c r="HHN11" s="1"/>
      <c r="HHO11" s="1"/>
      <c r="HHP11" s="1"/>
      <c r="HHQ11" s="1"/>
      <c r="HHR11" s="1"/>
      <c r="HHS11" s="1"/>
      <c r="HHT11" s="1"/>
      <c r="HHU11" s="1"/>
      <c r="HHV11" s="1"/>
      <c r="HHW11" s="1"/>
      <c r="HHX11" s="1"/>
      <c r="HHY11" s="1"/>
      <c r="HHZ11" s="1"/>
      <c r="HIA11" s="1"/>
      <c r="HIB11" s="1"/>
      <c r="HIC11" s="1"/>
      <c r="HID11" s="1"/>
      <c r="HIE11" s="1"/>
      <c r="HIF11" s="1"/>
      <c r="HIG11" s="1"/>
      <c r="HIH11" s="1"/>
      <c r="HII11" s="1"/>
      <c r="HIJ11" s="1"/>
      <c r="HIK11" s="1"/>
      <c r="HIL11" s="1"/>
      <c r="HIM11" s="1"/>
      <c r="HIN11" s="1"/>
      <c r="HIO11" s="1"/>
      <c r="HIP11" s="1"/>
      <c r="HIQ11" s="1"/>
      <c r="HIR11" s="1"/>
      <c r="HIS11" s="1"/>
      <c r="HIT11" s="1"/>
      <c r="HIU11" s="1"/>
      <c r="HIV11" s="1"/>
      <c r="HIW11" s="1"/>
      <c r="HIX11" s="1"/>
      <c r="HIY11" s="1"/>
      <c r="HIZ11" s="1"/>
      <c r="HJA11" s="1"/>
      <c r="HJB11" s="1"/>
      <c r="HJC11" s="1"/>
      <c r="HJD11" s="1"/>
      <c r="HJE11" s="1"/>
      <c r="HJF11" s="1"/>
      <c r="HJG11" s="1"/>
      <c r="HJH11" s="1"/>
      <c r="HJI11" s="1"/>
      <c r="HJJ11" s="1"/>
      <c r="HJK11" s="1"/>
      <c r="HJL11" s="1"/>
      <c r="HJM11" s="1"/>
      <c r="HJN11" s="1"/>
      <c r="HJO11" s="1"/>
      <c r="HJP11" s="1"/>
      <c r="HJQ11" s="1"/>
      <c r="HJR11" s="1"/>
      <c r="HJS11" s="1"/>
      <c r="HJT11" s="1"/>
      <c r="HJU11" s="1"/>
      <c r="HJV11" s="1"/>
      <c r="HJW11" s="1"/>
      <c r="HJX11" s="1"/>
      <c r="HJY11" s="1"/>
      <c r="HJZ11" s="1"/>
      <c r="HKA11" s="1"/>
      <c r="HKB11" s="1"/>
      <c r="HKC11" s="1"/>
      <c r="HKD11" s="1"/>
      <c r="HKE11" s="1"/>
      <c r="HKF11" s="1"/>
      <c r="HKG11" s="1"/>
      <c r="HKH11" s="1"/>
      <c r="HKI11" s="1"/>
      <c r="HKJ11" s="1"/>
      <c r="HKK11" s="1"/>
      <c r="HKL11" s="1"/>
      <c r="HKM11" s="1"/>
      <c r="HKN11" s="1"/>
      <c r="HKO11" s="1"/>
      <c r="HKP11" s="1"/>
      <c r="HKQ11" s="1"/>
      <c r="HKR11" s="1"/>
      <c r="HKS11" s="1"/>
      <c r="HKT11" s="1"/>
      <c r="HKU11" s="1"/>
      <c r="HKV11" s="1"/>
      <c r="HKW11" s="1"/>
      <c r="HKX11" s="1"/>
      <c r="HKY11" s="1"/>
      <c r="HKZ11" s="1"/>
      <c r="HLA11" s="1"/>
      <c r="HLB11" s="1"/>
      <c r="HLC11" s="1"/>
      <c r="HLD11" s="1"/>
      <c r="HLE11" s="1"/>
      <c r="HLF11" s="1"/>
      <c r="HLG11" s="1"/>
      <c r="HLH11" s="1"/>
      <c r="HLI11" s="1"/>
      <c r="HLJ11" s="1"/>
      <c r="HLK11" s="1"/>
      <c r="HLL11" s="1"/>
      <c r="HLM11" s="1"/>
      <c r="HLN11" s="1"/>
      <c r="HLO11" s="1"/>
      <c r="HLP11" s="1"/>
      <c r="HLQ11" s="1"/>
      <c r="HLR11" s="1"/>
      <c r="HLS11" s="1"/>
      <c r="HLT11" s="1"/>
      <c r="HLU11" s="1"/>
      <c r="HLV11" s="1"/>
      <c r="HLW11" s="1"/>
      <c r="HLX11" s="1"/>
      <c r="HLY11" s="1"/>
      <c r="HLZ11" s="1"/>
      <c r="HMA11" s="1"/>
      <c r="HMB11" s="1"/>
      <c r="HMC11" s="1"/>
      <c r="HMD11" s="1"/>
      <c r="HME11" s="1"/>
      <c r="HMF11" s="1"/>
      <c r="HMG11" s="1"/>
      <c r="HMH11" s="1"/>
      <c r="HMI11" s="1"/>
      <c r="HMJ11" s="1"/>
      <c r="HMK11" s="1"/>
      <c r="HML11" s="1"/>
      <c r="HMM11" s="1"/>
      <c r="HMN11" s="1"/>
      <c r="HMO11" s="1"/>
      <c r="HMP11" s="1"/>
      <c r="HMQ11" s="1"/>
      <c r="HMR11" s="1"/>
      <c r="HMS11" s="1"/>
      <c r="HMT11" s="1"/>
      <c r="HMU11" s="1"/>
      <c r="HMV11" s="1"/>
      <c r="HMW11" s="1"/>
      <c r="HMX11" s="1"/>
      <c r="HMY11" s="1"/>
      <c r="HMZ11" s="1"/>
      <c r="HNA11" s="1"/>
      <c r="HNB11" s="1"/>
      <c r="HNC11" s="1"/>
      <c r="HND11" s="1"/>
      <c r="HNE11" s="1"/>
      <c r="HNF11" s="1"/>
      <c r="HNG11" s="1"/>
      <c r="HNH11" s="1"/>
      <c r="HNI11" s="1"/>
      <c r="HNJ11" s="1"/>
      <c r="HNK11" s="1"/>
      <c r="HNL11" s="1"/>
      <c r="HNM11" s="1"/>
      <c r="HNN11" s="1"/>
      <c r="HNO11" s="1"/>
      <c r="HNP11" s="1"/>
      <c r="HNQ11" s="1"/>
      <c r="HNR11" s="1"/>
      <c r="HNS11" s="1"/>
      <c r="HNT11" s="1"/>
      <c r="HNU11" s="1"/>
      <c r="HNV11" s="1"/>
      <c r="HNW11" s="1"/>
      <c r="HNX11" s="1"/>
      <c r="HNY11" s="1"/>
      <c r="HNZ11" s="1"/>
      <c r="HOA11" s="1"/>
      <c r="HOB11" s="1"/>
      <c r="HOC11" s="1"/>
      <c r="HOD11" s="1"/>
      <c r="HOE11" s="1"/>
      <c r="HOF11" s="1"/>
      <c r="HOG11" s="1"/>
      <c r="HOH11" s="1"/>
      <c r="HOI11" s="1"/>
      <c r="HOJ11" s="1"/>
      <c r="HOK11" s="1"/>
      <c r="HOL11" s="1"/>
      <c r="HOM11" s="1"/>
      <c r="HON11" s="1"/>
      <c r="HOO11" s="1"/>
      <c r="HOP11" s="1"/>
      <c r="HOQ11" s="1"/>
      <c r="HOR11" s="1"/>
      <c r="HOS11" s="1"/>
      <c r="HOT11" s="1"/>
      <c r="HOU11" s="1"/>
      <c r="HOV11" s="1"/>
      <c r="HOW11" s="1"/>
      <c r="HOX11" s="1"/>
      <c r="HOY11" s="1"/>
      <c r="HOZ11" s="1"/>
      <c r="HPA11" s="1"/>
      <c r="HPB11" s="1"/>
      <c r="HPC11" s="1"/>
      <c r="HPD11" s="1"/>
      <c r="HPE11" s="1"/>
      <c r="HPF11" s="1"/>
      <c r="HPG11" s="1"/>
      <c r="HPH11" s="1"/>
      <c r="HPI11" s="1"/>
      <c r="HPJ11" s="1"/>
      <c r="HPK11" s="1"/>
      <c r="HPL11" s="1"/>
      <c r="HPM11" s="1"/>
      <c r="HPN11" s="1"/>
      <c r="HPO11" s="1"/>
      <c r="HPP11" s="1"/>
      <c r="HPQ11" s="1"/>
      <c r="HPR11" s="1"/>
      <c r="HPS11" s="1"/>
      <c r="HPT11" s="1"/>
      <c r="HPU11" s="1"/>
      <c r="HPV11" s="1"/>
      <c r="HPW11" s="1"/>
      <c r="HPX11" s="1"/>
      <c r="HPY11" s="1"/>
      <c r="HPZ11" s="1"/>
      <c r="HQA11" s="1"/>
      <c r="HQB11" s="1"/>
      <c r="HQC11" s="1"/>
      <c r="HQD11" s="1"/>
      <c r="HQE11" s="1"/>
      <c r="HQF11" s="1"/>
      <c r="HQG11" s="1"/>
      <c r="HQH11" s="1"/>
      <c r="HQI11" s="1"/>
      <c r="HQJ11" s="1"/>
      <c r="HQK11" s="1"/>
      <c r="HQL11" s="1"/>
      <c r="HQM11" s="1"/>
      <c r="HQN11" s="1"/>
      <c r="HQO11" s="1"/>
      <c r="HQP11" s="1"/>
      <c r="HQQ11" s="1"/>
      <c r="HQR11" s="1"/>
      <c r="HQS11" s="1"/>
      <c r="HQT11" s="1"/>
      <c r="HQU11" s="1"/>
      <c r="HQV11" s="1"/>
      <c r="HQW11" s="1"/>
      <c r="HQX11" s="1"/>
      <c r="HQY11" s="1"/>
      <c r="HQZ11" s="1"/>
      <c r="HRA11" s="1"/>
      <c r="HRB11" s="1"/>
      <c r="HRC11" s="1"/>
      <c r="HRD11" s="1"/>
      <c r="HRE11" s="1"/>
      <c r="HRF11" s="1"/>
      <c r="HRG11" s="1"/>
      <c r="HRH11" s="1"/>
      <c r="HRI11" s="1"/>
      <c r="HRJ11" s="1"/>
      <c r="HRK11" s="1"/>
      <c r="HRL11" s="1"/>
      <c r="HRM11" s="1"/>
      <c r="HRN11" s="1"/>
      <c r="HRO11" s="1"/>
      <c r="HRP11" s="1"/>
      <c r="HRQ11" s="1"/>
      <c r="HRR11" s="1"/>
      <c r="HRS11" s="1"/>
      <c r="HRT11" s="1"/>
      <c r="HRU11" s="1"/>
      <c r="HRV11" s="1"/>
      <c r="HRW11" s="1"/>
      <c r="HRX11" s="1"/>
      <c r="HRY11" s="1"/>
      <c r="HRZ11" s="1"/>
      <c r="HSA11" s="1"/>
      <c r="HSB11" s="1"/>
      <c r="HSC11" s="1"/>
      <c r="HSD11" s="1"/>
      <c r="HSE11" s="1"/>
      <c r="HSF11" s="1"/>
      <c r="HSG11" s="1"/>
      <c r="HSH11" s="1"/>
      <c r="HSI11" s="1"/>
      <c r="HSJ11" s="1"/>
      <c r="HSK11" s="1"/>
      <c r="HSL11" s="1"/>
      <c r="HSM11" s="1"/>
      <c r="HSN11" s="1"/>
      <c r="HSO11" s="1"/>
      <c r="HSP11" s="1"/>
      <c r="HSQ11" s="1"/>
      <c r="HSR11" s="1"/>
      <c r="HSS11" s="1"/>
      <c r="HST11" s="1"/>
      <c r="HSU11" s="1"/>
      <c r="HSV11" s="1"/>
      <c r="HSW11" s="1"/>
      <c r="HSX11" s="1"/>
      <c r="HSY11" s="1"/>
      <c r="HSZ11" s="1"/>
      <c r="HTA11" s="1"/>
      <c r="HTB11" s="1"/>
      <c r="HTC11" s="1"/>
      <c r="HTD11" s="1"/>
      <c r="HTE11" s="1"/>
      <c r="HTF11" s="1"/>
      <c r="HTG11" s="1"/>
      <c r="HTH11" s="1"/>
      <c r="HTI11" s="1"/>
      <c r="HTJ11" s="1"/>
      <c r="HTK11" s="1"/>
      <c r="HTL11" s="1"/>
      <c r="HTM11" s="1"/>
      <c r="HTN11" s="1"/>
      <c r="HTO11" s="1"/>
      <c r="HTP11" s="1"/>
      <c r="HTQ11" s="1"/>
      <c r="HTR11" s="1"/>
      <c r="HTS11" s="1"/>
      <c r="HTT11" s="1"/>
      <c r="HTU11" s="1"/>
      <c r="HTV11" s="1"/>
      <c r="HTW11" s="1"/>
      <c r="HTX11" s="1"/>
      <c r="HTY11" s="1"/>
      <c r="HTZ11" s="1"/>
      <c r="HUA11" s="1"/>
      <c r="HUB11" s="1"/>
      <c r="HUC11" s="1"/>
      <c r="HUD11" s="1"/>
      <c r="HUE11" s="1"/>
      <c r="HUF11" s="1"/>
      <c r="HUG11" s="1"/>
      <c r="HUH11" s="1"/>
      <c r="HUI11" s="1"/>
      <c r="HUJ11" s="1"/>
      <c r="HUK11" s="1"/>
      <c r="HUL11" s="1"/>
      <c r="HUM11" s="1"/>
      <c r="HUN11" s="1"/>
      <c r="HUO11" s="1"/>
      <c r="HUP11" s="1"/>
      <c r="HUQ11" s="1"/>
      <c r="HUR11" s="1"/>
      <c r="HUS11" s="1"/>
      <c r="HUT11" s="1"/>
      <c r="HUU11" s="1"/>
      <c r="HUV11" s="1"/>
      <c r="HUW11" s="1"/>
      <c r="HUX11" s="1"/>
      <c r="HUY11" s="1"/>
      <c r="HUZ11" s="1"/>
      <c r="HVA11" s="1"/>
      <c r="HVB11" s="1"/>
      <c r="HVC11" s="1"/>
      <c r="HVD11" s="1"/>
      <c r="HVE11" s="1"/>
      <c r="HVF11" s="1"/>
      <c r="HVG11" s="1"/>
      <c r="HVH11" s="1"/>
      <c r="HVI11" s="1"/>
      <c r="HVJ11" s="1"/>
      <c r="HVK11" s="1"/>
      <c r="HVL11" s="1"/>
      <c r="HVM11" s="1"/>
      <c r="HVN11" s="1"/>
      <c r="HVO11" s="1"/>
      <c r="HVP11" s="1"/>
      <c r="HVQ11" s="1"/>
      <c r="HVR11" s="1"/>
      <c r="HVS11" s="1"/>
      <c r="HVT11" s="1"/>
      <c r="HVU11" s="1"/>
      <c r="HVV11" s="1"/>
      <c r="HVW11" s="1"/>
      <c r="HVX11" s="1"/>
      <c r="HVY11" s="1"/>
      <c r="HVZ11" s="1"/>
      <c r="HWA11" s="1"/>
      <c r="HWB11" s="1"/>
      <c r="HWC11" s="1"/>
      <c r="HWD11" s="1"/>
      <c r="HWE11" s="1"/>
      <c r="HWF11" s="1"/>
      <c r="HWG11" s="1"/>
      <c r="HWH11" s="1"/>
      <c r="HWI11" s="1"/>
      <c r="HWJ11" s="1"/>
      <c r="HWK11" s="1"/>
      <c r="HWL11" s="1"/>
      <c r="HWM11" s="1"/>
      <c r="HWN11" s="1"/>
      <c r="HWO11" s="1"/>
      <c r="HWP11" s="1"/>
      <c r="HWQ11" s="1"/>
      <c r="HWR11" s="1"/>
      <c r="HWS11" s="1"/>
      <c r="HWT11" s="1"/>
      <c r="HWU11" s="1"/>
      <c r="HWV11" s="1"/>
      <c r="HWW11" s="1"/>
      <c r="HWX11" s="1"/>
      <c r="HWY11" s="1"/>
      <c r="HWZ11" s="1"/>
      <c r="HXA11" s="1"/>
      <c r="HXB11" s="1"/>
      <c r="HXC11" s="1"/>
      <c r="HXD11" s="1"/>
      <c r="HXE11" s="1"/>
      <c r="HXF11" s="1"/>
      <c r="HXG11" s="1"/>
      <c r="HXH11" s="1"/>
      <c r="HXI11" s="1"/>
      <c r="HXJ11" s="1"/>
      <c r="HXK11" s="1"/>
      <c r="HXL11" s="1"/>
      <c r="HXM11" s="1"/>
      <c r="HXN11" s="1"/>
      <c r="HXO11" s="1"/>
      <c r="HXP11" s="1"/>
      <c r="HXQ11" s="1"/>
      <c r="HXR11" s="1"/>
      <c r="HXS11" s="1"/>
      <c r="HXT11" s="1"/>
      <c r="HXU11" s="1"/>
      <c r="HXV11" s="1"/>
      <c r="HXW11" s="1"/>
      <c r="HXX11" s="1"/>
      <c r="HXY11" s="1"/>
      <c r="HXZ11" s="1"/>
      <c r="HYA11" s="1"/>
      <c r="HYB11" s="1"/>
      <c r="HYC11" s="1"/>
      <c r="HYD11" s="1"/>
      <c r="HYE11" s="1"/>
      <c r="HYF11" s="1"/>
      <c r="HYG11" s="1"/>
      <c r="HYH11" s="1"/>
      <c r="HYI11" s="1"/>
      <c r="HYJ11" s="1"/>
      <c r="HYK11" s="1"/>
      <c r="HYL11" s="1"/>
      <c r="HYM11" s="1"/>
      <c r="HYN11" s="1"/>
      <c r="HYO11" s="1"/>
      <c r="HYP11" s="1"/>
      <c r="HYQ11" s="1"/>
      <c r="HYR11" s="1"/>
      <c r="HYS11" s="1"/>
      <c r="HYT11" s="1"/>
      <c r="HYU11" s="1"/>
      <c r="HYV11" s="1"/>
      <c r="HYW11" s="1"/>
      <c r="HYX11" s="1"/>
      <c r="HYY11" s="1"/>
      <c r="HYZ11" s="1"/>
      <c r="HZA11" s="1"/>
      <c r="HZB11" s="1"/>
      <c r="HZC11" s="1"/>
      <c r="HZD11" s="1"/>
      <c r="HZE11" s="1"/>
      <c r="HZF11" s="1"/>
      <c r="HZG11" s="1"/>
      <c r="HZH11" s="1"/>
      <c r="HZI11" s="1"/>
      <c r="HZJ11" s="1"/>
      <c r="HZK11" s="1"/>
      <c r="HZL11" s="1"/>
      <c r="HZM11" s="1"/>
      <c r="HZN11" s="1"/>
      <c r="HZO11" s="1"/>
      <c r="HZP11" s="1"/>
      <c r="HZQ11" s="1"/>
      <c r="HZR11" s="1"/>
      <c r="HZS11" s="1"/>
      <c r="HZT11" s="1"/>
      <c r="HZU11" s="1"/>
      <c r="HZV11" s="1"/>
      <c r="HZW11" s="1"/>
      <c r="HZX11" s="1"/>
      <c r="HZY11" s="1"/>
      <c r="HZZ11" s="1"/>
      <c r="IAA11" s="1"/>
      <c r="IAB11" s="1"/>
      <c r="IAC11" s="1"/>
      <c r="IAD11" s="1"/>
      <c r="IAE11" s="1"/>
      <c r="IAF11" s="1"/>
      <c r="IAG11" s="1"/>
      <c r="IAH11" s="1"/>
      <c r="IAI11" s="1"/>
      <c r="IAJ11" s="1"/>
      <c r="IAK11" s="1"/>
      <c r="IAL11" s="1"/>
      <c r="IAM11" s="1"/>
      <c r="IAN11" s="1"/>
      <c r="IAO11" s="1"/>
      <c r="IAP11" s="1"/>
      <c r="IAQ11" s="1"/>
      <c r="IAR11" s="1"/>
      <c r="IAS11" s="1"/>
      <c r="IAT11" s="1"/>
      <c r="IAU11" s="1"/>
      <c r="IAV11" s="1"/>
      <c r="IAW11" s="1"/>
      <c r="IAX11" s="1"/>
      <c r="IAY11" s="1"/>
      <c r="IAZ11" s="1"/>
      <c r="IBA11" s="1"/>
      <c r="IBB11" s="1"/>
      <c r="IBC11" s="1"/>
      <c r="IBD11" s="1"/>
      <c r="IBE11" s="1"/>
      <c r="IBF11" s="1"/>
      <c r="IBG11" s="1"/>
      <c r="IBH11" s="1"/>
      <c r="IBI11" s="1"/>
      <c r="IBJ11" s="1"/>
      <c r="IBK11" s="1"/>
      <c r="IBL11" s="1"/>
      <c r="IBM11" s="1"/>
      <c r="IBN11" s="1"/>
      <c r="IBO11" s="1"/>
      <c r="IBP11" s="1"/>
      <c r="IBQ11" s="1"/>
      <c r="IBR11" s="1"/>
      <c r="IBS11" s="1"/>
      <c r="IBT11" s="1"/>
      <c r="IBU11" s="1"/>
      <c r="IBV11" s="1"/>
      <c r="IBW11" s="1"/>
      <c r="IBX11" s="1"/>
      <c r="IBY11" s="1"/>
      <c r="IBZ11" s="1"/>
      <c r="ICA11" s="1"/>
      <c r="ICB11" s="1"/>
      <c r="ICC11" s="1"/>
      <c r="ICD11" s="1"/>
      <c r="ICE11" s="1"/>
      <c r="ICF11" s="1"/>
      <c r="ICG11" s="1"/>
      <c r="ICH11" s="1"/>
      <c r="ICI11" s="1"/>
      <c r="ICJ11" s="1"/>
      <c r="ICK11" s="1"/>
      <c r="ICL11" s="1"/>
      <c r="ICM11" s="1"/>
      <c r="ICN11" s="1"/>
      <c r="ICO11" s="1"/>
      <c r="ICP11" s="1"/>
      <c r="ICQ11" s="1"/>
      <c r="ICR11" s="1"/>
      <c r="ICS11" s="1"/>
      <c r="ICT11" s="1"/>
      <c r="ICU11" s="1"/>
      <c r="ICV11" s="1"/>
      <c r="ICW11" s="1"/>
      <c r="ICX11" s="1"/>
      <c r="ICY11" s="1"/>
      <c r="ICZ11" s="1"/>
      <c r="IDA11" s="1"/>
      <c r="IDB11" s="1"/>
      <c r="IDC11" s="1"/>
      <c r="IDD11" s="1"/>
      <c r="IDE11" s="1"/>
      <c r="IDF11" s="1"/>
      <c r="IDG11" s="1"/>
      <c r="IDH11" s="1"/>
      <c r="IDI11" s="1"/>
      <c r="IDJ11" s="1"/>
      <c r="IDK11" s="1"/>
      <c r="IDL11" s="1"/>
      <c r="IDM11" s="1"/>
      <c r="IDN11" s="1"/>
      <c r="IDO11" s="1"/>
      <c r="IDP11" s="1"/>
      <c r="IDQ11" s="1"/>
      <c r="IDR11" s="1"/>
      <c r="IDS11" s="1"/>
      <c r="IDT11" s="1"/>
      <c r="IDU11" s="1"/>
      <c r="IDV11" s="1"/>
      <c r="IDW11" s="1"/>
      <c r="IDX11" s="1"/>
      <c r="IDY11" s="1"/>
      <c r="IDZ11" s="1"/>
      <c r="IEA11" s="1"/>
      <c r="IEB11" s="1"/>
      <c r="IEC11" s="1"/>
      <c r="IED11" s="1"/>
      <c r="IEE11" s="1"/>
      <c r="IEF11" s="1"/>
      <c r="IEG11" s="1"/>
      <c r="IEH11" s="1"/>
      <c r="IEI11" s="1"/>
      <c r="IEJ11" s="1"/>
      <c r="IEK11" s="1"/>
      <c r="IEL11" s="1"/>
      <c r="IEM11" s="1"/>
      <c r="IEN11" s="1"/>
      <c r="IEO11" s="1"/>
      <c r="IEP11" s="1"/>
      <c r="IEQ11" s="1"/>
      <c r="IER11" s="1"/>
      <c r="IES11" s="1"/>
      <c r="IET11" s="1"/>
      <c r="IEU11" s="1"/>
      <c r="IEV11" s="1"/>
      <c r="IEW11" s="1"/>
      <c r="IEX11" s="1"/>
      <c r="IEY11" s="1"/>
      <c r="IEZ11" s="1"/>
      <c r="IFA11" s="1"/>
      <c r="IFB11" s="1"/>
      <c r="IFC11" s="1"/>
      <c r="IFD11" s="1"/>
      <c r="IFE11" s="1"/>
      <c r="IFF11" s="1"/>
      <c r="IFG11" s="1"/>
      <c r="IFH11" s="1"/>
      <c r="IFI11" s="1"/>
      <c r="IFJ11" s="1"/>
      <c r="IFK11" s="1"/>
      <c r="IFL11" s="1"/>
      <c r="IFM11" s="1"/>
      <c r="IFN11" s="1"/>
      <c r="IFO11" s="1"/>
      <c r="IFP11" s="1"/>
      <c r="IFQ11" s="1"/>
      <c r="IFR11" s="1"/>
      <c r="IFS11" s="1"/>
      <c r="IFT11" s="1"/>
      <c r="IFU11" s="1"/>
      <c r="IFV11" s="1"/>
      <c r="IFW11" s="1"/>
      <c r="IFX11" s="1"/>
      <c r="IFY11" s="1"/>
      <c r="IFZ11" s="1"/>
      <c r="IGA11" s="1"/>
      <c r="IGB11" s="1"/>
      <c r="IGC11" s="1"/>
      <c r="IGD11" s="1"/>
      <c r="IGE11" s="1"/>
      <c r="IGF11" s="1"/>
      <c r="IGG11" s="1"/>
      <c r="IGH11" s="1"/>
      <c r="IGI11" s="1"/>
      <c r="IGJ11" s="1"/>
      <c r="IGK11" s="1"/>
      <c r="IGL11" s="1"/>
      <c r="IGM11" s="1"/>
      <c r="IGN11" s="1"/>
      <c r="IGO11" s="1"/>
      <c r="IGP11" s="1"/>
      <c r="IGQ11" s="1"/>
      <c r="IGR11" s="1"/>
      <c r="IGS11" s="1"/>
      <c r="IGT11" s="1"/>
      <c r="IGU11" s="1"/>
      <c r="IGV11" s="1"/>
      <c r="IGW11" s="1"/>
      <c r="IGX11" s="1"/>
      <c r="IGY11" s="1"/>
      <c r="IGZ11" s="1"/>
      <c r="IHA11" s="1"/>
      <c r="IHB11" s="1"/>
      <c r="IHC11" s="1"/>
      <c r="IHD11" s="1"/>
      <c r="IHE11" s="1"/>
      <c r="IHF11" s="1"/>
      <c r="IHG11" s="1"/>
      <c r="IHH11" s="1"/>
      <c r="IHI11" s="1"/>
      <c r="IHJ11" s="1"/>
      <c r="IHK11" s="1"/>
      <c r="IHL11" s="1"/>
      <c r="IHM11" s="1"/>
      <c r="IHN11" s="1"/>
      <c r="IHO11" s="1"/>
      <c r="IHP11" s="1"/>
      <c r="IHQ11" s="1"/>
      <c r="IHR11" s="1"/>
      <c r="IHS11" s="1"/>
      <c r="IHT11" s="1"/>
      <c r="IHU11" s="1"/>
      <c r="IHV11" s="1"/>
      <c r="IHW11" s="1"/>
      <c r="IHX11" s="1"/>
      <c r="IHY11" s="1"/>
      <c r="IHZ11" s="1"/>
      <c r="IIA11" s="1"/>
      <c r="IIB11" s="1"/>
      <c r="IIC11" s="1"/>
      <c r="IID11" s="1"/>
      <c r="IIE11" s="1"/>
      <c r="IIF11" s="1"/>
      <c r="IIG11" s="1"/>
      <c r="IIH11" s="1"/>
      <c r="III11" s="1"/>
      <c r="IIJ11" s="1"/>
      <c r="IIK11" s="1"/>
      <c r="IIL11" s="1"/>
      <c r="IIM11" s="1"/>
      <c r="IIN11" s="1"/>
      <c r="IIO11" s="1"/>
      <c r="IIP11" s="1"/>
      <c r="IIQ11" s="1"/>
      <c r="IIR11" s="1"/>
      <c r="IIS11" s="1"/>
      <c r="IIT11" s="1"/>
      <c r="IIU11" s="1"/>
      <c r="IIV11" s="1"/>
      <c r="IIW11" s="1"/>
      <c r="IIX11" s="1"/>
      <c r="IIY11" s="1"/>
      <c r="IIZ11" s="1"/>
      <c r="IJA11" s="1"/>
      <c r="IJB11" s="1"/>
      <c r="IJC11" s="1"/>
      <c r="IJD11" s="1"/>
      <c r="IJE11" s="1"/>
      <c r="IJF11" s="1"/>
      <c r="IJG11" s="1"/>
      <c r="IJH11" s="1"/>
      <c r="IJI11" s="1"/>
      <c r="IJJ11" s="1"/>
      <c r="IJK11" s="1"/>
      <c r="IJL11" s="1"/>
      <c r="IJM11" s="1"/>
      <c r="IJN11" s="1"/>
      <c r="IJO11" s="1"/>
      <c r="IJP11" s="1"/>
      <c r="IJQ11" s="1"/>
      <c r="IJR11" s="1"/>
      <c r="IJS11" s="1"/>
      <c r="IJT11" s="1"/>
      <c r="IJU11" s="1"/>
      <c r="IJV11" s="1"/>
      <c r="IJW11" s="1"/>
      <c r="IJX11" s="1"/>
      <c r="IJY11" s="1"/>
      <c r="IJZ11" s="1"/>
      <c r="IKA11" s="1"/>
      <c r="IKB11" s="1"/>
      <c r="IKC11" s="1"/>
      <c r="IKD11" s="1"/>
      <c r="IKE11" s="1"/>
      <c r="IKF11" s="1"/>
      <c r="IKG11" s="1"/>
      <c r="IKH11" s="1"/>
      <c r="IKI11" s="1"/>
      <c r="IKJ11" s="1"/>
      <c r="IKK11" s="1"/>
      <c r="IKL11" s="1"/>
      <c r="IKM11" s="1"/>
      <c r="IKN11" s="1"/>
      <c r="IKO11" s="1"/>
      <c r="IKP11" s="1"/>
      <c r="IKQ11" s="1"/>
      <c r="IKR11" s="1"/>
      <c r="IKS11" s="1"/>
      <c r="IKT11" s="1"/>
      <c r="IKU11" s="1"/>
      <c r="IKV11" s="1"/>
      <c r="IKW11" s="1"/>
      <c r="IKX11" s="1"/>
      <c r="IKY11" s="1"/>
      <c r="IKZ11" s="1"/>
      <c r="ILA11" s="1"/>
      <c r="ILB11" s="1"/>
      <c r="ILC11" s="1"/>
      <c r="ILD11" s="1"/>
      <c r="ILE11" s="1"/>
      <c r="ILF11" s="1"/>
      <c r="ILG11" s="1"/>
      <c r="ILH11" s="1"/>
      <c r="ILI11" s="1"/>
      <c r="ILJ11" s="1"/>
      <c r="ILK11" s="1"/>
      <c r="ILL11" s="1"/>
      <c r="ILM11" s="1"/>
      <c r="ILN11" s="1"/>
      <c r="ILO11" s="1"/>
      <c r="ILP11" s="1"/>
      <c r="ILQ11" s="1"/>
      <c r="ILR11" s="1"/>
      <c r="ILS11" s="1"/>
      <c r="ILT11" s="1"/>
      <c r="ILU11" s="1"/>
      <c r="ILV11" s="1"/>
      <c r="ILW11" s="1"/>
      <c r="ILX11" s="1"/>
      <c r="ILY11" s="1"/>
      <c r="ILZ11" s="1"/>
      <c r="IMA11" s="1"/>
      <c r="IMB11" s="1"/>
      <c r="IMC11" s="1"/>
      <c r="IMD11" s="1"/>
      <c r="IME11" s="1"/>
      <c r="IMF11" s="1"/>
      <c r="IMG11" s="1"/>
      <c r="IMH11" s="1"/>
      <c r="IMI11" s="1"/>
      <c r="IMJ11" s="1"/>
      <c r="IMK11" s="1"/>
      <c r="IML11" s="1"/>
      <c r="IMM11" s="1"/>
      <c r="IMN11" s="1"/>
      <c r="IMO11" s="1"/>
      <c r="IMP11" s="1"/>
      <c r="IMQ11" s="1"/>
      <c r="IMR11" s="1"/>
      <c r="IMS11" s="1"/>
      <c r="IMT11" s="1"/>
      <c r="IMU11" s="1"/>
      <c r="IMV11" s="1"/>
      <c r="IMW11" s="1"/>
      <c r="IMX11" s="1"/>
      <c r="IMY11" s="1"/>
      <c r="IMZ11" s="1"/>
      <c r="INA11" s="1"/>
      <c r="INB11" s="1"/>
      <c r="INC11" s="1"/>
      <c r="IND11" s="1"/>
      <c r="INE11" s="1"/>
      <c r="INF11" s="1"/>
      <c r="ING11" s="1"/>
      <c r="INH11" s="1"/>
      <c r="INI11" s="1"/>
      <c r="INJ11" s="1"/>
      <c r="INK11" s="1"/>
      <c r="INL11" s="1"/>
      <c r="INM11" s="1"/>
      <c r="INN11" s="1"/>
      <c r="INO11" s="1"/>
      <c r="INP11" s="1"/>
      <c r="INQ11" s="1"/>
      <c r="INR11" s="1"/>
      <c r="INS11" s="1"/>
      <c r="INT11" s="1"/>
      <c r="INU11" s="1"/>
      <c r="INV11" s="1"/>
      <c r="INW11" s="1"/>
      <c r="INX11" s="1"/>
      <c r="INY11" s="1"/>
      <c r="INZ11" s="1"/>
      <c r="IOA11" s="1"/>
      <c r="IOB11" s="1"/>
      <c r="IOC11" s="1"/>
      <c r="IOD11" s="1"/>
      <c r="IOE11" s="1"/>
      <c r="IOF11" s="1"/>
      <c r="IOG11" s="1"/>
      <c r="IOH11" s="1"/>
      <c r="IOI11" s="1"/>
      <c r="IOJ11" s="1"/>
      <c r="IOK11" s="1"/>
      <c r="IOL11" s="1"/>
      <c r="IOM11" s="1"/>
      <c r="ION11" s="1"/>
      <c r="IOO11" s="1"/>
      <c r="IOP11" s="1"/>
      <c r="IOQ11" s="1"/>
      <c r="IOR11" s="1"/>
      <c r="IOS11" s="1"/>
      <c r="IOT11" s="1"/>
      <c r="IOU11" s="1"/>
      <c r="IOV11" s="1"/>
      <c r="IOW11" s="1"/>
      <c r="IOX11" s="1"/>
      <c r="IOY11" s="1"/>
      <c r="IOZ11" s="1"/>
      <c r="IPA11" s="1"/>
      <c r="IPB11" s="1"/>
      <c r="IPC11" s="1"/>
      <c r="IPD11" s="1"/>
      <c r="IPE11" s="1"/>
      <c r="IPF11" s="1"/>
      <c r="IPG11" s="1"/>
      <c r="IPH11" s="1"/>
      <c r="IPI11" s="1"/>
      <c r="IPJ11" s="1"/>
      <c r="IPK11" s="1"/>
      <c r="IPL11" s="1"/>
      <c r="IPM11" s="1"/>
      <c r="IPN11" s="1"/>
      <c r="IPO11" s="1"/>
      <c r="IPP11" s="1"/>
      <c r="IPQ11" s="1"/>
      <c r="IPR11" s="1"/>
      <c r="IPS11" s="1"/>
      <c r="IPT11" s="1"/>
      <c r="IPU11" s="1"/>
      <c r="IPV11" s="1"/>
      <c r="IPW11" s="1"/>
      <c r="IPX11" s="1"/>
      <c r="IPY11" s="1"/>
      <c r="IPZ11" s="1"/>
      <c r="IQA11" s="1"/>
      <c r="IQB11" s="1"/>
      <c r="IQC11" s="1"/>
      <c r="IQD11" s="1"/>
      <c r="IQE11" s="1"/>
      <c r="IQF11" s="1"/>
      <c r="IQG11" s="1"/>
      <c r="IQH11" s="1"/>
      <c r="IQI11" s="1"/>
      <c r="IQJ11" s="1"/>
      <c r="IQK11" s="1"/>
      <c r="IQL11" s="1"/>
      <c r="IQM11" s="1"/>
      <c r="IQN11" s="1"/>
      <c r="IQO11" s="1"/>
      <c r="IQP11" s="1"/>
      <c r="IQQ11" s="1"/>
      <c r="IQR11" s="1"/>
      <c r="IQS11" s="1"/>
      <c r="IQT11" s="1"/>
      <c r="IQU11" s="1"/>
      <c r="IQV11" s="1"/>
      <c r="IQW11" s="1"/>
      <c r="IQX11" s="1"/>
      <c r="IQY11" s="1"/>
      <c r="IQZ11" s="1"/>
      <c r="IRA11" s="1"/>
      <c r="IRB11" s="1"/>
      <c r="IRC11" s="1"/>
      <c r="IRD11" s="1"/>
      <c r="IRE11" s="1"/>
      <c r="IRF11" s="1"/>
      <c r="IRG11" s="1"/>
      <c r="IRH11" s="1"/>
      <c r="IRI11" s="1"/>
      <c r="IRJ11" s="1"/>
      <c r="IRK11" s="1"/>
      <c r="IRL11" s="1"/>
      <c r="IRM11" s="1"/>
      <c r="IRN11" s="1"/>
      <c r="IRO11" s="1"/>
      <c r="IRP11" s="1"/>
      <c r="IRQ11" s="1"/>
      <c r="IRR11" s="1"/>
      <c r="IRS11" s="1"/>
      <c r="IRT11" s="1"/>
      <c r="IRU11" s="1"/>
      <c r="IRV11" s="1"/>
      <c r="IRW11" s="1"/>
      <c r="IRX11" s="1"/>
      <c r="IRY11" s="1"/>
      <c r="IRZ11" s="1"/>
      <c r="ISA11" s="1"/>
      <c r="ISB11" s="1"/>
      <c r="ISC11" s="1"/>
      <c r="ISD11" s="1"/>
      <c r="ISE11" s="1"/>
      <c r="ISF11" s="1"/>
      <c r="ISG11" s="1"/>
      <c r="ISH11" s="1"/>
      <c r="ISI11" s="1"/>
      <c r="ISJ11" s="1"/>
      <c r="ISK11" s="1"/>
      <c r="ISL11" s="1"/>
      <c r="ISM11" s="1"/>
      <c r="ISN11" s="1"/>
      <c r="ISO11" s="1"/>
      <c r="ISP11" s="1"/>
      <c r="ISQ11" s="1"/>
      <c r="ISR11" s="1"/>
      <c r="ISS11" s="1"/>
      <c r="IST11" s="1"/>
      <c r="ISU11" s="1"/>
      <c r="ISV11" s="1"/>
      <c r="ISW11" s="1"/>
      <c r="ISX11" s="1"/>
      <c r="ISY11" s="1"/>
      <c r="ISZ11" s="1"/>
      <c r="ITA11" s="1"/>
      <c r="ITB11" s="1"/>
      <c r="ITC11" s="1"/>
      <c r="ITD11" s="1"/>
      <c r="ITE11" s="1"/>
      <c r="ITF11" s="1"/>
      <c r="ITG11" s="1"/>
      <c r="ITH11" s="1"/>
      <c r="ITI11" s="1"/>
      <c r="ITJ11" s="1"/>
      <c r="ITK11" s="1"/>
      <c r="ITL11" s="1"/>
      <c r="ITM11" s="1"/>
      <c r="ITN11" s="1"/>
      <c r="ITO11" s="1"/>
      <c r="ITP11" s="1"/>
      <c r="ITQ11" s="1"/>
      <c r="ITR11" s="1"/>
      <c r="ITS11" s="1"/>
      <c r="ITT11" s="1"/>
      <c r="ITU11" s="1"/>
      <c r="ITV11" s="1"/>
      <c r="ITW11" s="1"/>
      <c r="ITX11" s="1"/>
      <c r="ITY11" s="1"/>
      <c r="ITZ11" s="1"/>
      <c r="IUA11" s="1"/>
      <c r="IUB11" s="1"/>
      <c r="IUC11" s="1"/>
      <c r="IUD11" s="1"/>
      <c r="IUE11" s="1"/>
      <c r="IUF11" s="1"/>
      <c r="IUG11" s="1"/>
      <c r="IUH11" s="1"/>
      <c r="IUI11" s="1"/>
      <c r="IUJ11" s="1"/>
      <c r="IUK11" s="1"/>
      <c r="IUL11" s="1"/>
      <c r="IUM11" s="1"/>
      <c r="IUN11" s="1"/>
      <c r="IUO11" s="1"/>
      <c r="IUP11" s="1"/>
      <c r="IUQ11" s="1"/>
      <c r="IUR11" s="1"/>
      <c r="IUS11" s="1"/>
      <c r="IUT11" s="1"/>
      <c r="IUU11" s="1"/>
      <c r="IUV11" s="1"/>
      <c r="IUW11" s="1"/>
      <c r="IUX11" s="1"/>
      <c r="IUY11" s="1"/>
      <c r="IUZ11" s="1"/>
      <c r="IVA11" s="1"/>
      <c r="IVB11" s="1"/>
      <c r="IVC11" s="1"/>
      <c r="IVD11" s="1"/>
      <c r="IVE11" s="1"/>
      <c r="IVF11" s="1"/>
      <c r="IVG11" s="1"/>
      <c r="IVH11" s="1"/>
      <c r="IVI11" s="1"/>
      <c r="IVJ11" s="1"/>
      <c r="IVK11" s="1"/>
      <c r="IVL11" s="1"/>
      <c r="IVM11" s="1"/>
      <c r="IVN11" s="1"/>
      <c r="IVO11" s="1"/>
      <c r="IVP11" s="1"/>
      <c r="IVQ11" s="1"/>
      <c r="IVR11" s="1"/>
      <c r="IVS11" s="1"/>
      <c r="IVT11" s="1"/>
      <c r="IVU11" s="1"/>
      <c r="IVV11" s="1"/>
      <c r="IVW11" s="1"/>
      <c r="IVX11" s="1"/>
      <c r="IVY11" s="1"/>
      <c r="IVZ11" s="1"/>
      <c r="IWA11" s="1"/>
      <c r="IWB11" s="1"/>
      <c r="IWC11" s="1"/>
      <c r="IWD11" s="1"/>
      <c r="IWE11" s="1"/>
      <c r="IWF11" s="1"/>
      <c r="IWG11" s="1"/>
      <c r="IWH11" s="1"/>
      <c r="IWI11" s="1"/>
      <c r="IWJ11" s="1"/>
      <c r="IWK11" s="1"/>
      <c r="IWL11" s="1"/>
      <c r="IWM11" s="1"/>
      <c r="IWN11" s="1"/>
      <c r="IWO11" s="1"/>
      <c r="IWP11" s="1"/>
      <c r="IWQ11" s="1"/>
      <c r="IWR11" s="1"/>
      <c r="IWS11" s="1"/>
      <c r="IWT11" s="1"/>
      <c r="IWU11" s="1"/>
      <c r="IWV11" s="1"/>
      <c r="IWW11" s="1"/>
      <c r="IWX11" s="1"/>
      <c r="IWY11" s="1"/>
      <c r="IWZ11" s="1"/>
      <c r="IXA11" s="1"/>
      <c r="IXB11" s="1"/>
      <c r="IXC11" s="1"/>
      <c r="IXD11" s="1"/>
      <c r="IXE11" s="1"/>
      <c r="IXF11" s="1"/>
      <c r="IXG11" s="1"/>
      <c r="IXH11" s="1"/>
      <c r="IXI11" s="1"/>
      <c r="IXJ11" s="1"/>
      <c r="IXK11" s="1"/>
      <c r="IXL11" s="1"/>
      <c r="IXM11" s="1"/>
      <c r="IXN11" s="1"/>
      <c r="IXO11" s="1"/>
      <c r="IXP11" s="1"/>
      <c r="IXQ11" s="1"/>
      <c r="IXR11" s="1"/>
      <c r="IXS11" s="1"/>
      <c r="IXT11" s="1"/>
      <c r="IXU11" s="1"/>
      <c r="IXV11" s="1"/>
      <c r="IXW11" s="1"/>
      <c r="IXX11" s="1"/>
      <c r="IXY11" s="1"/>
      <c r="IXZ11" s="1"/>
      <c r="IYA11" s="1"/>
      <c r="IYB11" s="1"/>
      <c r="IYC11" s="1"/>
      <c r="IYD11" s="1"/>
      <c r="IYE11" s="1"/>
      <c r="IYF11" s="1"/>
      <c r="IYG11" s="1"/>
      <c r="IYH11" s="1"/>
      <c r="IYI11" s="1"/>
      <c r="IYJ11" s="1"/>
      <c r="IYK11" s="1"/>
      <c r="IYL11" s="1"/>
      <c r="IYM11" s="1"/>
      <c r="IYN11" s="1"/>
      <c r="IYO11" s="1"/>
      <c r="IYP11" s="1"/>
      <c r="IYQ11" s="1"/>
      <c r="IYR11" s="1"/>
      <c r="IYS11" s="1"/>
      <c r="IYT11" s="1"/>
      <c r="IYU11" s="1"/>
      <c r="IYV11" s="1"/>
      <c r="IYW11" s="1"/>
      <c r="IYX11" s="1"/>
      <c r="IYY11" s="1"/>
      <c r="IYZ11" s="1"/>
      <c r="IZA11" s="1"/>
      <c r="IZB11" s="1"/>
      <c r="IZC11" s="1"/>
      <c r="IZD11" s="1"/>
      <c r="IZE11" s="1"/>
      <c r="IZF11" s="1"/>
      <c r="IZG11" s="1"/>
      <c r="IZH11" s="1"/>
      <c r="IZI11" s="1"/>
      <c r="IZJ11" s="1"/>
      <c r="IZK11" s="1"/>
      <c r="IZL11" s="1"/>
      <c r="IZM11" s="1"/>
      <c r="IZN11" s="1"/>
      <c r="IZO11" s="1"/>
      <c r="IZP11" s="1"/>
      <c r="IZQ11" s="1"/>
      <c r="IZR11" s="1"/>
      <c r="IZS11" s="1"/>
      <c r="IZT11" s="1"/>
      <c r="IZU11" s="1"/>
      <c r="IZV11" s="1"/>
      <c r="IZW11" s="1"/>
      <c r="IZX11" s="1"/>
      <c r="IZY11" s="1"/>
      <c r="IZZ11" s="1"/>
      <c r="JAA11" s="1"/>
      <c r="JAB11" s="1"/>
      <c r="JAC11" s="1"/>
      <c r="JAD11" s="1"/>
      <c r="JAE11" s="1"/>
      <c r="JAF11" s="1"/>
      <c r="JAG11" s="1"/>
      <c r="JAH11" s="1"/>
      <c r="JAI11" s="1"/>
      <c r="JAJ11" s="1"/>
      <c r="JAK11" s="1"/>
      <c r="JAL11" s="1"/>
      <c r="JAM11" s="1"/>
      <c r="JAN11" s="1"/>
      <c r="JAO11" s="1"/>
      <c r="JAP11" s="1"/>
      <c r="JAQ11" s="1"/>
      <c r="JAR11" s="1"/>
      <c r="JAS11" s="1"/>
      <c r="JAT11" s="1"/>
      <c r="JAU11" s="1"/>
      <c r="JAV11" s="1"/>
      <c r="JAW11" s="1"/>
      <c r="JAX11" s="1"/>
      <c r="JAY11" s="1"/>
      <c r="JAZ11" s="1"/>
      <c r="JBA11" s="1"/>
      <c r="JBB11" s="1"/>
      <c r="JBC11" s="1"/>
      <c r="JBD11" s="1"/>
      <c r="JBE11" s="1"/>
      <c r="JBF11" s="1"/>
      <c r="JBG11" s="1"/>
      <c r="JBH11" s="1"/>
      <c r="JBI11" s="1"/>
      <c r="JBJ11" s="1"/>
      <c r="JBK11" s="1"/>
      <c r="JBL11" s="1"/>
      <c r="JBM11" s="1"/>
      <c r="JBN11" s="1"/>
      <c r="JBO11" s="1"/>
      <c r="JBP11" s="1"/>
      <c r="JBQ11" s="1"/>
      <c r="JBR11" s="1"/>
      <c r="JBS11" s="1"/>
      <c r="JBT11" s="1"/>
      <c r="JBU11" s="1"/>
      <c r="JBV11" s="1"/>
      <c r="JBW11" s="1"/>
      <c r="JBX11" s="1"/>
      <c r="JBY11" s="1"/>
      <c r="JBZ11" s="1"/>
      <c r="JCA11" s="1"/>
      <c r="JCB11" s="1"/>
      <c r="JCC11" s="1"/>
      <c r="JCD11" s="1"/>
      <c r="JCE11" s="1"/>
      <c r="JCF11" s="1"/>
      <c r="JCG11" s="1"/>
      <c r="JCH11" s="1"/>
      <c r="JCI11" s="1"/>
      <c r="JCJ11" s="1"/>
      <c r="JCK11" s="1"/>
      <c r="JCL11" s="1"/>
      <c r="JCM11" s="1"/>
      <c r="JCN11" s="1"/>
      <c r="JCO11" s="1"/>
      <c r="JCP11" s="1"/>
      <c r="JCQ11" s="1"/>
      <c r="JCR11" s="1"/>
      <c r="JCS11" s="1"/>
      <c r="JCT11" s="1"/>
      <c r="JCU11" s="1"/>
      <c r="JCV11" s="1"/>
      <c r="JCW11" s="1"/>
      <c r="JCX11" s="1"/>
      <c r="JCY11" s="1"/>
      <c r="JCZ11" s="1"/>
      <c r="JDA11" s="1"/>
      <c r="JDB11" s="1"/>
      <c r="JDC11" s="1"/>
      <c r="JDD11" s="1"/>
      <c r="JDE11" s="1"/>
      <c r="JDF11" s="1"/>
      <c r="JDG11" s="1"/>
      <c r="JDH11" s="1"/>
      <c r="JDI11" s="1"/>
      <c r="JDJ11" s="1"/>
      <c r="JDK11" s="1"/>
      <c r="JDL11" s="1"/>
      <c r="JDM11" s="1"/>
      <c r="JDN11" s="1"/>
      <c r="JDO11" s="1"/>
      <c r="JDP11" s="1"/>
      <c r="JDQ11" s="1"/>
      <c r="JDR11" s="1"/>
      <c r="JDS11" s="1"/>
      <c r="JDT11" s="1"/>
      <c r="JDU11" s="1"/>
      <c r="JDV11" s="1"/>
      <c r="JDW11" s="1"/>
      <c r="JDX11" s="1"/>
      <c r="JDY11" s="1"/>
      <c r="JDZ11" s="1"/>
      <c r="JEA11" s="1"/>
      <c r="JEB11" s="1"/>
      <c r="JEC11" s="1"/>
      <c r="JED11" s="1"/>
      <c r="JEE11" s="1"/>
      <c r="JEF11" s="1"/>
      <c r="JEG11" s="1"/>
      <c r="JEH11" s="1"/>
      <c r="JEI11" s="1"/>
      <c r="JEJ11" s="1"/>
      <c r="JEK11" s="1"/>
      <c r="JEL11" s="1"/>
      <c r="JEM11" s="1"/>
      <c r="JEN11" s="1"/>
      <c r="JEO11" s="1"/>
      <c r="JEP11" s="1"/>
      <c r="JEQ11" s="1"/>
      <c r="JER11" s="1"/>
      <c r="JES11" s="1"/>
      <c r="JET11" s="1"/>
      <c r="JEU11" s="1"/>
      <c r="JEV11" s="1"/>
      <c r="JEW11" s="1"/>
      <c r="JEX11" s="1"/>
      <c r="JEY11" s="1"/>
      <c r="JEZ11" s="1"/>
      <c r="JFA11" s="1"/>
      <c r="JFB11" s="1"/>
      <c r="JFC11" s="1"/>
      <c r="JFD11" s="1"/>
      <c r="JFE11" s="1"/>
      <c r="JFF11" s="1"/>
      <c r="JFG11" s="1"/>
      <c r="JFH11" s="1"/>
      <c r="JFI11" s="1"/>
      <c r="JFJ11" s="1"/>
      <c r="JFK11" s="1"/>
      <c r="JFL11" s="1"/>
      <c r="JFM11" s="1"/>
      <c r="JFN11" s="1"/>
      <c r="JFO11" s="1"/>
      <c r="JFP11" s="1"/>
      <c r="JFQ11" s="1"/>
      <c r="JFR11" s="1"/>
      <c r="JFS11" s="1"/>
      <c r="JFT11" s="1"/>
      <c r="JFU11" s="1"/>
      <c r="JFV11" s="1"/>
      <c r="JFW11" s="1"/>
      <c r="JFX11" s="1"/>
      <c r="JFY11" s="1"/>
      <c r="JFZ11" s="1"/>
      <c r="JGA11" s="1"/>
      <c r="JGB11" s="1"/>
      <c r="JGC11" s="1"/>
      <c r="JGD11" s="1"/>
      <c r="JGE11" s="1"/>
      <c r="JGF11" s="1"/>
      <c r="JGG11" s="1"/>
      <c r="JGH11" s="1"/>
      <c r="JGI11" s="1"/>
      <c r="JGJ11" s="1"/>
      <c r="JGK11" s="1"/>
      <c r="JGL11" s="1"/>
      <c r="JGM11" s="1"/>
      <c r="JGN11" s="1"/>
      <c r="JGO11" s="1"/>
      <c r="JGP11" s="1"/>
      <c r="JGQ11" s="1"/>
      <c r="JGR11" s="1"/>
      <c r="JGS11" s="1"/>
      <c r="JGT11" s="1"/>
      <c r="JGU11" s="1"/>
      <c r="JGV11" s="1"/>
      <c r="JGW11" s="1"/>
      <c r="JGX11" s="1"/>
      <c r="JGY11" s="1"/>
      <c r="JGZ11" s="1"/>
      <c r="JHA11" s="1"/>
      <c r="JHB11" s="1"/>
      <c r="JHC11" s="1"/>
      <c r="JHD11" s="1"/>
      <c r="JHE11" s="1"/>
      <c r="JHF11" s="1"/>
      <c r="JHG11" s="1"/>
      <c r="JHH11" s="1"/>
      <c r="JHI11" s="1"/>
      <c r="JHJ11" s="1"/>
      <c r="JHK11" s="1"/>
      <c r="JHL11" s="1"/>
      <c r="JHM11" s="1"/>
      <c r="JHN11" s="1"/>
      <c r="JHO11" s="1"/>
      <c r="JHP11" s="1"/>
      <c r="JHQ11" s="1"/>
      <c r="JHR11" s="1"/>
      <c r="JHS11" s="1"/>
      <c r="JHT11" s="1"/>
      <c r="JHU11" s="1"/>
      <c r="JHV11" s="1"/>
      <c r="JHW11" s="1"/>
      <c r="JHX11" s="1"/>
      <c r="JHY11" s="1"/>
      <c r="JHZ11" s="1"/>
      <c r="JIA11" s="1"/>
      <c r="JIB11" s="1"/>
      <c r="JIC11" s="1"/>
      <c r="JID11" s="1"/>
      <c r="JIE11" s="1"/>
      <c r="JIF11" s="1"/>
      <c r="JIG11" s="1"/>
      <c r="JIH11" s="1"/>
      <c r="JII11" s="1"/>
      <c r="JIJ11" s="1"/>
      <c r="JIK11" s="1"/>
      <c r="JIL11" s="1"/>
      <c r="JIM11" s="1"/>
      <c r="JIN11" s="1"/>
      <c r="JIO11" s="1"/>
      <c r="JIP11" s="1"/>
      <c r="JIQ11" s="1"/>
      <c r="JIR11" s="1"/>
      <c r="JIS11" s="1"/>
      <c r="JIT11" s="1"/>
      <c r="JIU11" s="1"/>
      <c r="JIV11" s="1"/>
      <c r="JIW11" s="1"/>
      <c r="JIX11" s="1"/>
      <c r="JIY11" s="1"/>
      <c r="JIZ11" s="1"/>
      <c r="JJA11" s="1"/>
      <c r="JJB11" s="1"/>
      <c r="JJC11" s="1"/>
      <c r="JJD11" s="1"/>
      <c r="JJE11" s="1"/>
      <c r="JJF11" s="1"/>
      <c r="JJG11" s="1"/>
      <c r="JJH11" s="1"/>
      <c r="JJI11" s="1"/>
      <c r="JJJ11" s="1"/>
      <c r="JJK11" s="1"/>
      <c r="JJL11" s="1"/>
      <c r="JJM11" s="1"/>
      <c r="JJN11" s="1"/>
      <c r="JJO11" s="1"/>
      <c r="JJP11" s="1"/>
      <c r="JJQ11" s="1"/>
      <c r="JJR11" s="1"/>
      <c r="JJS11" s="1"/>
      <c r="JJT11" s="1"/>
      <c r="JJU11" s="1"/>
      <c r="JJV11" s="1"/>
      <c r="JJW11" s="1"/>
      <c r="JJX11" s="1"/>
      <c r="JJY11" s="1"/>
      <c r="JJZ11" s="1"/>
      <c r="JKA11" s="1"/>
      <c r="JKB11" s="1"/>
      <c r="JKC11" s="1"/>
      <c r="JKD11" s="1"/>
      <c r="JKE11" s="1"/>
      <c r="JKF11" s="1"/>
      <c r="JKG11" s="1"/>
      <c r="JKH11" s="1"/>
      <c r="JKI11" s="1"/>
      <c r="JKJ11" s="1"/>
      <c r="JKK11" s="1"/>
      <c r="JKL11" s="1"/>
      <c r="JKM11" s="1"/>
      <c r="JKN11" s="1"/>
      <c r="JKO11" s="1"/>
      <c r="JKP11" s="1"/>
      <c r="JKQ11" s="1"/>
      <c r="JKR11" s="1"/>
      <c r="JKS11" s="1"/>
      <c r="JKT11" s="1"/>
      <c r="JKU11" s="1"/>
      <c r="JKV11" s="1"/>
      <c r="JKW11" s="1"/>
      <c r="JKX11" s="1"/>
      <c r="JKY11" s="1"/>
      <c r="JKZ11" s="1"/>
      <c r="JLA11" s="1"/>
      <c r="JLB11" s="1"/>
      <c r="JLC11" s="1"/>
      <c r="JLD11" s="1"/>
      <c r="JLE11" s="1"/>
      <c r="JLF11" s="1"/>
      <c r="JLG11" s="1"/>
      <c r="JLH11" s="1"/>
      <c r="JLI11" s="1"/>
      <c r="JLJ11" s="1"/>
      <c r="JLK11" s="1"/>
      <c r="JLL11" s="1"/>
      <c r="JLM11" s="1"/>
      <c r="JLN11" s="1"/>
      <c r="JLO11" s="1"/>
      <c r="JLP11" s="1"/>
      <c r="JLQ11" s="1"/>
      <c r="JLR11" s="1"/>
      <c r="JLS11" s="1"/>
      <c r="JLT11" s="1"/>
      <c r="JLU11" s="1"/>
      <c r="JLV11" s="1"/>
      <c r="JLW11" s="1"/>
      <c r="JLX11" s="1"/>
      <c r="JLY11" s="1"/>
      <c r="JLZ11" s="1"/>
      <c r="JMA11" s="1"/>
      <c r="JMB11" s="1"/>
      <c r="JMC11" s="1"/>
      <c r="JMD11" s="1"/>
      <c r="JME11" s="1"/>
      <c r="JMF11" s="1"/>
      <c r="JMG11" s="1"/>
      <c r="JMH11" s="1"/>
      <c r="JMI11" s="1"/>
      <c r="JMJ11" s="1"/>
      <c r="JMK11" s="1"/>
      <c r="JML11" s="1"/>
      <c r="JMM11" s="1"/>
      <c r="JMN11" s="1"/>
      <c r="JMO11" s="1"/>
      <c r="JMP11" s="1"/>
      <c r="JMQ11" s="1"/>
      <c r="JMR11" s="1"/>
      <c r="JMS11" s="1"/>
      <c r="JMT11" s="1"/>
      <c r="JMU11" s="1"/>
      <c r="JMV11" s="1"/>
      <c r="JMW11" s="1"/>
      <c r="JMX11" s="1"/>
      <c r="JMY11" s="1"/>
      <c r="JMZ11" s="1"/>
      <c r="JNA11" s="1"/>
      <c r="JNB11" s="1"/>
      <c r="JNC11" s="1"/>
      <c r="JND11" s="1"/>
      <c r="JNE11" s="1"/>
      <c r="JNF11" s="1"/>
      <c r="JNG11" s="1"/>
      <c r="JNH11" s="1"/>
      <c r="JNI11" s="1"/>
      <c r="JNJ11" s="1"/>
      <c r="JNK11" s="1"/>
      <c r="JNL11" s="1"/>
      <c r="JNM11" s="1"/>
      <c r="JNN11" s="1"/>
      <c r="JNO11" s="1"/>
      <c r="JNP11" s="1"/>
      <c r="JNQ11" s="1"/>
      <c r="JNR11" s="1"/>
      <c r="JNS11" s="1"/>
      <c r="JNT11" s="1"/>
      <c r="JNU11" s="1"/>
      <c r="JNV11" s="1"/>
      <c r="JNW11" s="1"/>
      <c r="JNX11" s="1"/>
      <c r="JNY11" s="1"/>
      <c r="JNZ11" s="1"/>
      <c r="JOA11" s="1"/>
      <c r="JOB11" s="1"/>
      <c r="JOC11" s="1"/>
      <c r="JOD11" s="1"/>
      <c r="JOE11" s="1"/>
      <c r="JOF11" s="1"/>
      <c r="JOG11" s="1"/>
      <c r="JOH11" s="1"/>
      <c r="JOI11" s="1"/>
      <c r="JOJ11" s="1"/>
      <c r="JOK11" s="1"/>
      <c r="JOL11" s="1"/>
      <c r="JOM11" s="1"/>
      <c r="JON11" s="1"/>
      <c r="JOO11" s="1"/>
      <c r="JOP11" s="1"/>
      <c r="JOQ11" s="1"/>
      <c r="JOR11" s="1"/>
      <c r="JOS11" s="1"/>
      <c r="JOT11" s="1"/>
      <c r="JOU11" s="1"/>
      <c r="JOV11" s="1"/>
      <c r="JOW11" s="1"/>
      <c r="JOX11" s="1"/>
      <c r="JOY11" s="1"/>
      <c r="JOZ11" s="1"/>
      <c r="JPA11" s="1"/>
      <c r="JPB11" s="1"/>
      <c r="JPC11" s="1"/>
      <c r="JPD11" s="1"/>
      <c r="JPE11" s="1"/>
      <c r="JPF11" s="1"/>
      <c r="JPG11" s="1"/>
      <c r="JPH11" s="1"/>
      <c r="JPI11" s="1"/>
      <c r="JPJ11" s="1"/>
      <c r="JPK11" s="1"/>
      <c r="JPL11" s="1"/>
      <c r="JPM11" s="1"/>
      <c r="JPN11" s="1"/>
      <c r="JPO11" s="1"/>
      <c r="JPP11" s="1"/>
      <c r="JPQ11" s="1"/>
      <c r="JPR11" s="1"/>
      <c r="JPS11" s="1"/>
      <c r="JPT11" s="1"/>
      <c r="JPU11" s="1"/>
      <c r="JPV11" s="1"/>
      <c r="JPW11" s="1"/>
      <c r="JPX11" s="1"/>
      <c r="JPY11" s="1"/>
      <c r="JPZ11" s="1"/>
      <c r="JQA11" s="1"/>
      <c r="JQB11" s="1"/>
      <c r="JQC11" s="1"/>
      <c r="JQD11" s="1"/>
      <c r="JQE11" s="1"/>
      <c r="JQF11" s="1"/>
      <c r="JQG11" s="1"/>
      <c r="JQH11" s="1"/>
      <c r="JQI11" s="1"/>
      <c r="JQJ11" s="1"/>
      <c r="JQK11" s="1"/>
      <c r="JQL11" s="1"/>
      <c r="JQM11" s="1"/>
      <c r="JQN11" s="1"/>
      <c r="JQO11" s="1"/>
      <c r="JQP11" s="1"/>
      <c r="JQQ11" s="1"/>
      <c r="JQR11" s="1"/>
      <c r="JQS11" s="1"/>
      <c r="JQT11" s="1"/>
      <c r="JQU11" s="1"/>
      <c r="JQV11" s="1"/>
      <c r="JQW11" s="1"/>
      <c r="JQX11" s="1"/>
      <c r="JQY11" s="1"/>
      <c r="JQZ11" s="1"/>
      <c r="JRA11" s="1"/>
      <c r="JRB11" s="1"/>
      <c r="JRC11" s="1"/>
      <c r="JRD11" s="1"/>
      <c r="JRE11" s="1"/>
      <c r="JRF11" s="1"/>
      <c r="JRG11" s="1"/>
      <c r="JRH11" s="1"/>
      <c r="JRI11" s="1"/>
      <c r="JRJ11" s="1"/>
      <c r="JRK11" s="1"/>
      <c r="JRL11" s="1"/>
      <c r="JRM11" s="1"/>
      <c r="JRN11" s="1"/>
      <c r="JRO11" s="1"/>
      <c r="JRP11" s="1"/>
      <c r="JRQ11" s="1"/>
      <c r="JRR11" s="1"/>
      <c r="JRS11" s="1"/>
      <c r="JRT11" s="1"/>
      <c r="JRU11" s="1"/>
      <c r="JRV11" s="1"/>
      <c r="JRW11" s="1"/>
      <c r="JRX11" s="1"/>
      <c r="JRY11" s="1"/>
      <c r="JRZ11" s="1"/>
      <c r="JSA11" s="1"/>
      <c r="JSB11" s="1"/>
      <c r="JSC11" s="1"/>
      <c r="JSD11" s="1"/>
      <c r="JSE11" s="1"/>
      <c r="JSF11" s="1"/>
      <c r="JSG11" s="1"/>
      <c r="JSH11" s="1"/>
      <c r="JSI11" s="1"/>
      <c r="JSJ11" s="1"/>
      <c r="JSK11" s="1"/>
      <c r="JSL11" s="1"/>
      <c r="JSM11" s="1"/>
      <c r="JSN11" s="1"/>
      <c r="JSO11" s="1"/>
      <c r="JSP11" s="1"/>
      <c r="JSQ11" s="1"/>
      <c r="JSR11" s="1"/>
      <c r="JSS11" s="1"/>
      <c r="JST11" s="1"/>
      <c r="JSU11" s="1"/>
      <c r="JSV11" s="1"/>
      <c r="JSW11" s="1"/>
      <c r="JSX11" s="1"/>
      <c r="JSY11" s="1"/>
      <c r="JSZ11" s="1"/>
      <c r="JTA11" s="1"/>
      <c r="JTB11" s="1"/>
      <c r="JTC11" s="1"/>
      <c r="JTD11" s="1"/>
      <c r="JTE11" s="1"/>
      <c r="JTF11" s="1"/>
      <c r="JTG11" s="1"/>
      <c r="JTH11" s="1"/>
      <c r="JTI11" s="1"/>
      <c r="JTJ11" s="1"/>
      <c r="JTK11" s="1"/>
      <c r="JTL11" s="1"/>
      <c r="JTM11" s="1"/>
      <c r="JTN11" s="1"/>
      <c r="JTO11" s="1"/>
      <c r="JTP11" s="1"/>
      <c r="JTQ11" s="1"/>
      <c r="JTR11" s="1"/>
      <c r="JTS11" s="1"/>
      <c r="JTT11" s="1"/>
      <c r="JTU11" s="1"/>
      <c r="JTV11" s="1"/>
      <c r="JTW11" s="1"/>
      <c r="JTX11" s="1"/>
      <c r="JTY11" s="1"/>
      <c r="JTZ11" s="1"/>
      <c r="JUA11" s="1"/>
      <c r="JUB11" s="1"/>
      <c r="JUC11" s="1"/>
      <c r="JUD11" s="1"/>
      <c r="JUE11" s="1"/>
      <c r="JUF11" s="1"/>
      <c r="JUG11" s="1"/>
      <c r="JUH11" s="1"/>
      <c r="JUI11" s="1"/>
      <c r="JUJ11" s="1"/>
      <c r="JUK11" s="1"/>
      <c r="JUL11" s="1"/>
      <c r="JUM11" s="1"/>
      <c r="JUN11" s="1"/>
      <c r="JUO11" s="1"/>
      <c r="JUP11" s="1"/>
      <c r="JUQ11" s="1"/>
      <c r="JUR11" s="1"/>
      <c r="JUS11" s="1"/>
      <c r="JUT11" s="1"/>
      <c r="JUU11" s="1"/>
      <c r="JUV11" s="1"/>
      <c r="JUW11" s="1"/>
      <c r="JUX11" s="1"/>
      <c r="JUY11" s="1"/>
      <c r="JUZ11" s="1"/>
      <c r="JVA11" s="1"/>
      <c r="JVB11" s="1"/>
      <c r="JVC11" s="1"/>
      <c r="JVD11" s="1"/>
      <c r="JVE11" s="1"/>
      <c r="JVF11" s="1"/>
      <c r="JVG11" s="1"/>
      <c r="JVH11" s="1"/>
      <c r="JVI11" s="1"/>
      <c r="JVJ11" s="1"/>
      <c r="JVK11" s="1"/>
      <c r="JVL11" s="1"/>
      <c r="JVM11" s="1"/>
      <c r="JVN11" s="1"/>
      <c r="JVO11" s="1"/>
      <c r="JVP11" s="1"/>
      <c r="JVQ11" s="1"/>
      <c r="JVR11" s="1"/>
      <c r="JVS11" s="1"/>
      <c r="JVT11" s="1"/>
      <c r="JVU11" s="1"/>
      <c r="JVV11" s="1"/>
      <c r="JVW11" s="1"/>
      <c r="JVX11" s="1"/>
      <c r="JVY11" s="1"/>
      <c r="JVZ11" s="1"/>
      <c r="JWA11" s="1"/>
      <c r="JWB11" s="1"/>
      <c r="JWC11" s="1"/>
      <c r="JWD11" s="1"/>
      <c r="JWE11" s="1"/>
      <c r="JWF11" s="1"/>
      <c r="JWG11" s="1"/>
      <c r="JWH11" s="1"/>
      <c r="JWI11" s="1"/>
      <c r="JWJ11" s="1"/>
      <c r="JWK11" s="1"/>
      <c r="JWL11" s="1"/>
      <c r="JWM11" s="1"/>
      <c r="JWN11" s="1"/>
      <c r="JWO11" s="1"/>
      <c r="JWP11" s="1"/>
      <c r="JWQ11" s="1"/>
      <c r="JWR11" s="1"/>
      <c r="JWS11" s="1"/>
      <c r="JWT11" s="1"/>
      <c r="JWU11" s="1"/>
      <c r="JWV11" s="1"/>
      <c r="JWW11" s="1"/>
      <c r="JWX11" s="1"/>
      <c r="JWY11" s="1"/>
      <c r="JWZ11" s="1"/>
      <c r="JXA11" s="1"/>
      <c r="JXB11" s="1"/>
      <c r="JXC11" s="1"/>
      <c r="JXD11" s="1"/>
      <c r="JXE11" s="1"/>
      <c r="JXF11" s="1"/>
      <c r="JXG11" s="1"/>
      <c r="JXH11" s="1"/>
      <c r="JXI11" s="1"/>
      <c r="JXJ11" s="1"/>
      <c r="JXK11" s="1"/>
      <c r="JXL11" s="1"/>
      <c r="JXM11" s="1"/>
      <c r="JXN11" s="1"/>
      <c r="JXO11" s="1"/>
      <c r="JXP11" s="1"/>
      <c r="JXQ11" s="1"/>
      <c r="JXR11" s="1"/>
      <c r="JXS11" s="1"/>
      <c r="JXT11" s="1"/>
      <c r="JXU11" s="1"/>
      <c r="JXV11" s="1"/>
      <c r="JXW11" s="1"/>
      <c r="JXX11" s="1"/>
      <c r="JXY11" s="1"/>
      <c r="JXZ11" s="1"/>
      <c r="JYA11" s="1"/>
      <c r="JYB11" s="1"/>
      <c r="JYC11" s="1"/>
      <c r="JYD11" s="1"/>
      <c r="JYE11" s="1"/>
      <c r="JYF11" s="1"/>
      <c r="JYG11" s="1"/>
      <c r="JYH11" s="1"/>
      <c r="JYI11" s="1"/>
      <c r="JYJ11" s="1"/>
      <c r="JYK11" s="1"/>
      <c r="JYL11" s="1"/>
      <c r="JYM11" s="1"/>
      <c r="JYN11" s="1"/>
      <c r="JYO11" s="1"/>
      <c r="JYP11" s="1"/>
      <c r="JYQ11" s="1"/>
      <c r="JYR11" s="1"/>
      <c r="JYS11" s="1"/>
      <c r="JYT11" s="1"/>
      <c r="JYU11" s="1"/>
      <c r="JYV11" s="1"/>
      <c r="JYW11" s="1"/>
      <c r="JYX11" s="1"/>
      <c r="JYY11" s="1"/>
      <c r="JYZ11" s="1"/>
      <c r="JZA11" s="1"/>
      <c r="JZB11" s="1"/>
      <c r="JZC11" s="1"/>
      <c r="JZD11" s="1"/>
      <c r="JZE11" s="1"/>
      <c r="JZF11" s="1"/>
      <c r="JZG11" s="1"/>
      <c r="JZH11" s="1"/>
      <c r="JZI11" s="1"/>
      <c r="JZJ11" s="1"/>
      <c r="JZK11" s="1"/>
      <c r="JZL11" s="1"/>
      <c r="JZM11" s="1"/>
      <c r="JZN11" s="1"/>
      <c r="JZO11" s="1"/>
      <c r="JZP11" s="1"/>
      <c r="JZQ11" s="1"/>
      <c r="JZR11" s="1"/>
      <c r="JZS11" s="1"/>
      <c r="JZT11" s="1"/>
      <c r="JZU11" s="1"/>
      <c r="JZV11" s="1"/>
      <c r="JZW11" s="1"/>
      <c r="JZX11" s="1"/>
      <c r="JZY11" s="1"/>
      <c r="JZZ11" s="1"/>
      <c r="KAA11" s="1"/>
      <c r="KAB11" s="1"/>
      <c r="KAC11" s="1"/>
      <c r="KAD11" s="1"/>
      <c r="KAE11" s="1"/>
      <c r="KAF11" s="1"/>
      <c r="KAG11" s="1"/>
      <c r="KAH11" s="1"/>
      <c r="KAI11" s="1"/>
      <c r="KAJ11" s="1"/>
      <c r="KAK11" s="1"/>
      <c r="KAL11" s="1"/>
      <c r="KAM11" s="1"/>
      <c r="KAN11" s="1"/>
      <c r="KAO11" s="1"/>
      <c r="KAP11" s="1"/>
      <c r="KAQ11" s="1"/>
      <c r="KAR11" s="1"/>
      <c r="KAS11" s="1"/>
      <c r="KAT11" s="1"/>
      <c r="KAU11" s="1"/>
      <c r="KAV11" s="1"/>
      <c r="KAW11" s="1"/>
      <c r="KAX11" s="1"/>
      <c r="KAY11" s="1"/>
      <c r="KAZ11" s="1"/>
      <c r="KBA11" s="1"/>
      <c r="KBB11" s="1"/>
      <c r="KBC11" s="1"/>
      <c r="KBD11" s="1"/>
      <c r="KBE11" s="1"/>
      <c r="KBF11" s="1"/>
      <c r="KBG11" s="1"/>
      <c r="KBH11" s="1"/>
      <c r="KBI11" s="1"/>
      <c r="KBJ11" s="1"/>
      <c r="KBK11" s="1"/>
      <c r="KBL11" s="1"/>
      <c r="KBM11" s="1"/>
      <c r="KBN11" s="1"/>
      <c r="KBO11" s="1"/>
      <c r="KBP11" s="1"/>
      <c r="KBQ11" s="1"/>
      <c r="KBR11" s="1"/>
      <c r="KBS11" s="1"/>
      <c r="KBT11" s="1"/>
      <c r="KBU11" s="1"/>
      <c r="KBV11" s="1"/>
      <c r="KBW11" s="1"/>
      <c r="KBX11" s="1"/>
      <c r="KBY11" s="1"/>
      <c r="KBZ11" s="1"/>
      <c r="KCA11" s="1"/>
      <c r="KCB11" s="1"/>
      <c r="KCC11" s="1"/>
      <c r="KCD11" s="1"/>
      <c r="KCE11" s="1"/>
      <c r="KCF11" s="1"/>
      <c r="KCG11" s="1"/>
      <c r="KCH11" s="1"/>
      <c r="KCI11" s="1"/>
      <c r="KCJ11" s="1"/>
      <c r="KCK11" s="1"/>
      <c r="KCL11" s="1"/>
      <c r="KCM11" s="1"/>
      <c r="KCN11" s="1"/>
      <c r="KCO11" s="1"/>
      <c r="KCP11" s="1"/>
      <c r="KCQ11" s="1"/>
      <c r="KCR11" s="1"/>
      <c r="KCS11" s="1"/>
      <c r="KCT11" s="1"/>
      <c r="KCU11" s="1"/>
      <c r="KCV11" s="1"/>
      <c r="KCW11" s="1"/>
      <c r="KCX11" s="1"/>
      <c r="KCY11" s="1"/>
      <c r="KCZ11" s="1"/>
      <c r="KDA11" s="1"/>
      <c r="KDB11" s="1"/>
      <c r="KDC11" s="1"/>
      <c r="KDD11" s="1"/>
      <c r="KDE11" s="1"/>
      <c r="KDF11" s="1"/>
      <c r="KDG11" s="1"/>
      <c r="KDH11" s="1"/>
      <c r="KDI11" s="1"/>
      <c r="KDJ11" s="1"/>
      <c r="KDK11" s="1"/>
      <c r="KDL11" s="1"/>
      <c r="KDM11" s="1"/>
      <c r="KDN11" s="1"/>
      <c r="KDO11" s="1"/>
      <c r="KDP11" s="1"/>
      <c r="KDQ11" s="1"/>
      <c r="KDR11" s="1"/>
      <c r="KDS11" s="1"/>
      <c r="KDT11" s="1"/>
      <c r="KDU11" s="1"/>
      <c r="KDV11" s="1"/>
      <c r="KDW11" s="1"/>
      <c r="KDX11" s="1"/>
      <c r="KDY11" s="1"/>
      <c r="KDZ11" s="1"/>
      <c r="KEA11" s="1"/>
      <c r="KEB11" s="1"/>
      <c r="KEC11" s="1"/>
      <c r="KED11" s="1"/>
      <c r="KEE11" s="1"/>
      <c r="KEF11" s="1"/>
      <c r="KEG11" s="1"/>
      <c r="KEH11" s="1"/>
      <c r="KEI11" s="1"/>
      <c r="KEJ11" s="1"/>
      <c r="KEK11" s="1"/>
      <c r="KEL11" s="1"/>
      <c r="KEM11" s="1"/>
      <c r="KEN11" s="1"/>
      <c r="KEO11" s="1"/>
      <c r="KEP11" s="1"/>
      <c r="KEQ11" s="1"/>
      <c r="KER11" s="1"/>
      <c r="KES11" s="1"/>
      <c r="KET11" s="1"/>
      <c r="KEU11" s="1"/>
      <c r="KEV11" s="1"/>
      <c r="KEW11" s="1"/>
      <c r="KEX11" s="1"/>
      <c r="KEY11" s="1"/>
      <c r="KEZ11" s="1"/>
      <c r="KFA11" s="1"/>
      <c r="KFB11" s="1"/>
      <c r="KFC11" s="1"/>
      <c r="KFD11" s="1"/>
      <c r="KFE11" s="1"/>
      <c r="KFF11" s="1"/>
      <c r="KFG11" s="1"/>
      <c r="KFH11" s="1"/>
      <c r="KFI11" s="1"/>
      <c r="KFJ11" s="1"/>
      <c r="KFK11" s="1"/>
      <c r="KFL11" s="1"/>
      <c r="KFM11" s="1"/>
      <c r="KFN11" s="1"/>
      <c r="KFO11" s="1"/>
      <c r="KFP11" s="1"/>
      <c r="KFQ11" s="1"/>
      <c r="KFR11" s="1"/>
      <c r="KFS11" s="1"/>
      <c r="KFT11" s="1"/>
      <c r="KFU11" s="1"/>
      <c r="KFV11" s="1"/>
      <c r="KFW11" s="1"/>
      <c r="KFX11" s="1"/>
      <c r="KFY11" s="1"/>
      <c r="KFZ11" s="1"/>
      <c r="KGA11" s="1"/>
      <c r="KGB11" s="1"/>
      <c r="KGC11" s="1"/>
      <c r="KGD11" s="1"/>
      <c r="KGE11" s="1"/>
      <c r="KGF11" s="1"/>
      <c r="KGG11" s="1"/>
      <c r="KGH11" s="1"/>
      <c r="KGI11" s="1"/>
      <c r="KGJ11" s="1"/>
      <c r="KGK11" s="1"/>
      <c r="KGL11" s="1"/>
      <c r="KGM11" s="1"/>
      <c r="KGN11" s="1"/>
      <c r="KGO11" s="1"/>
      <c r="KGP11" s="1"/>
      <c r="KGQ11" s="1"/>
      <c r="KGR11" s="1"/>
      <c r="KGS11" s="1"/>
      <c r="KGT11" s="1"/>
      <c r="KGU11" s="1"/>
      <c r="KGV11" s="1"/>
      <c r="KGW11" s="1"/>
      <c r="KGX11" s="1"/>
      <c r="KGY11" s="1"/>
      <c r="KGZ11" s="1"/>
      <c r="KHA11" s="1"/>
      <c r="KHB11" s="1"/>
      <c r="KHC11" s="1"/>
      <c r="KHD11" s="1"/>
      <c r="KHE11" s="1"/>
      <c r="KHF11" s="1"/>
      <c r="KHG11" s="1"/>
      <c r="KHH11" s="1"/>
      <c r="KHI11" s="1"/>
      <c r="KHJ11" s="1"/>
      <c r="KHK11" s="1"/>
      <c r="KHL11" s="1"/>
      <c r="KHM11" s="1"/>
      <c r="KHN11" s="1"/>
      <c r="KHO11" s="1"/>
      <c r="KHP11" s="1"/>
      <c r="KHQ11" s="1"/>
      <c r="KHR11" s="1"/>
      <c r="KHS11" s="1"/>
      <c r="KHT11" s="1"/>
      <c r="KHU11" s="1"/>
      <c r="KHV11" s="1"/>
      <c r="KHW11" s="1"/>
      <c r="KHX11" s="1"/>
      <c r="KHY11" s="1"/>
      <c r="KHZ11" s="1"/>
      <c r="KIA11" s="1"/>
      <c r="KIB11" s="1"/>
      <c r="KIC11" s="1"/>
      <c r="KID11" s="1"/>
      <c r="KIE11" s="1"/>
      <c r="KIF11" s="1"/>
      <c r="KIG11" s="1"/>
      <c r="KIH11" s="1"/>
      <c r="KII11" s="1"/>
      <c r="KIJ11" s="1"/>
      <c r="KIK11" s="1"/>
      <c r="KIL11" s="1"/>
      <c r="KIM11" s="1"/>
      <c r="KIN11" s="1"/>
      <c r="KIO11" s="1"/>
      <c r="KIP11" s="1"/>
      <c r="KIQ11" s="1"/>
      <c r="KIR11" s="1"/>
      <c r="KIS11" s="1"/>
      <c r="KIT11" s="1"/>
      <c r="KIU11" s="1"/>
      <c r="KIV11" s="1"/>
      <c r="KIW11" s="1"/>
      <c r="KIX11" s="1"/>
      <c r="KIY11" s="1"/>
      <c r="KIZ11" s="1"/>
      <c r="KJA11" s="1"/>
      <c r="KJB11" s="1"/>
      <c r="KJC11" s="1"/>
      <c r="KJD11" s="1"/>
      <c r="KJE11" s="1"/>
      <c r="KJF11" s="1"/>
      <c r="KJG11" s="1"/>
      <c r="KJH11" s="1"/>
      <c r="KJI11" s="1"/>
      <c r="KJJ11" s="1"/>
      <c r="KJK11" s="1"/>
      <c r="KJL11" s="1"/>
      <c r="KJM11" s="1"/>
      <c r="KJN11" s="1"/>
      <c r="KJO11" s="1"/>
      <c r="KJP11" s="1"/>
      <c r="KJQ11" s="1"/>
      <c r="KJR11" s="1"/>
      <c r="KJS11" s="1"/>
      <c r="KJT11" s="1"/>
      <c r="KJU11" s="1"/>
      <c r="KJV11" s="1"/>
      <c r="KJW11" s="1"/>
      <c r="KJX11" s="1"/>
      <c r="KJY11" s="1"/>
      <c r="KJZ11" s="1"/>
      <c r="KKA11" s="1"/>
      <c r="KKB11" s="1"/>
      <c r="KKC11" s="1"/>
      <c r="KKD11" s="1"/>
      <c r="KKE11" s="1"/>
      <c r="KKF11" s="1"/>
      <c r="KKG11" s="1"/>
      <c r="KKH11" s="1"/>
      <c r="KKI11" s="1"/>
      <c r="KKJ11" s="1"/>
      <c r="KKK11" s="1"/>
      <c r="KKL11" s="1"/>
      <c r="KKM11" s="1"/>
      <c r="KKN11" s="1"/>
      <c r="KKO11" s="1"/>
      <c r="KKP11" s="1"/>
      <c r="KKQ11" s="1"/>
      <c r="KKR11" s="1"/>
      <c r="KKS11" s="1"/>
      <c r="KKT11" s="1"/>
      <c r="KKU11" s="1"/>
      <c r="KKV11" s="1"/>
      <c r="KKW11" s="1"/>
      <c r="KKX11" s="1"/>
      <c r="KKY11" s="1"/>
      <c r="KKZ11" s="1"/>
      <c r="KLA11" s="1"/>
      <c r="KLB11" s="1"/>
      <c r="KLC11" s="1"/>
      <c r="KLD11" s="1"/>
      <c r="KLE11" s="1"/>
      <c r="KLF11" s="1"/>
      <c r="KLG11" s="1"/>
      <c r="KLH11" s="1"/>
      <c r="KLI11" s="1"/>
      <c r="KLJ11" s="1"/>
      <c r="KLK11" s="1"/>
      <c r="KLL11" s="1"/>
      <c r="KLM11" s="1"/>
      <c r="KLN11" s="1"/>
      <c r="KLO11" s="1"/>
      <c r="KLP11" s="1"/>
      <c r="KLQ11" s="1"/>
      <c r="KLR11" s="1"/>
      <c r="KLS11" s="1"/>
      <c r="KLT11" s="1"/>
      <c r="KLU11" s="1"/>
      <c r="KLV11" s="1"/>
      <c r="KLW11" s="1"/>
      <c r="KLX11" s="1"/>
      <c r="KLY11" s="1"/>
      <c r="KLZ11" s="1"/>
      <c r="KMA11" s="1"/>
      <c r="KMB11" s="1"/>
      <c r="KMC11" s="1"/>
      <c r="KMD11" s="1"/>
      <c r="KME11" s="1"/>
      <c r="KMF11" s="1"/>
      <c r="KMG11" s="1"/>
      <c r="KMH11" s="1"/>
      <c r="KMI11" s="1"/>
      <c r="KMJ11" s="1"/>
      <c r="KMK11" s="1"/>
      <c r="KML11" s="1"/>
      <c r="KMM11" s="1"/>
      <c r="KMN11" s="1"/>
      <c r="KMO11" s="1"/>
      <c r="KMP11" s="1"/>
      <c r="KMQ11" s="1"/>
      <c r="KMR11" s="1"/>
      <c r="KMS11" s="1"/>
      <c r="KMT11" s="1"/>
      <c r="KMU11" s="1"/>
      <c r="KMV11" s="1"/>
      <c r="KMW11" s="1"/>
      <c r="KMX11" s="1"/>
      <c r="KMY11" s="1"/>
      <c r="KMZ11" s="1"/>
      <c r="KNA11" s="1"/>
      <c r="KNB11" s="1"/>
      <c r="KNC11" s="1"/>
      <c r="KND11" s="1"/>
      <c r="KNE11" s="1"/>
      <c r="KNF11" s="1"/>
      <c r="KNG11" s="1"/>
      <c r="KNH11" s="1"/>
      <c r="KNI11" s="1"/>
      <c r="KNJ11" s="1"/>
      <c r="KNK11" s="1"/>
      <c r="KNL11" s="1"/>
      <c r="KNM11" s="1"/>
      <c r="KNN11" s="1"/>
      <c r="KNO11" s="1"/>
      <c r="KNP11" s="1"/>
      <c r="KNQ11" s="1"/>
      <c r="KNR11" s="1"/>
      <c r="KNS11" s="1"/>
      <c r="KNT11" s="1"/>
      <c r="KNU11" s="1"/>
      <c r="KNV11" s="1"/>
      <c r="KNW11" s="1"/>
      <c r="KNX11" s="1"/>
      <c r="KNY11" s="1"/>
      <c r="KNZ11" s="1"/>
      <c r="KOA11" s="1"/>
      <c r="KOB11" s="1"/>
      <c r="KOC11" s="1"/>
      <c r="KOD11" s="1"/>
      <c r="KOE11" s="1"/>
      <c r="KOF11" s="1"/>
      <c r="KOG11" s="1"/>
      <c r="KOH11" s="1"/>
      <c r="KOI11" s="1"/>
      <c r="KOJ11" s="1"/>
      <c r="KOK11" s="1"/>
      <c r="KOL11" s="1"/>
      <c r="KOM11" s="1"/>
      <c r="KON11" s="1"/>
      <c r="KOO11" s="1"/>
      <c r="KOP11" s="1"/>
      <c r="KOQ11" s="1"/>
      <c r="KOR11" s="1"/>
      <c r="KOS11" s="1"/>
      <c r="KOT11" s="1"/>
      <c r="KOU11" s="1"/>
      <c r="KOV11" s="1"/>
      <c r="KOW11" s="1"/>
      <c r="KOX11" s="1"/>
      <c r="KOY11" s="1"/>
      <c r="KOZ11" s="1"/>
      <c r="KPA11" s="1"/>
      <c r="KPB11" s="1"/>
      <c r="KPC11" s="1"/>
      <c r="KPD11" s="1"/>
      <c r="KPE11" s="1"/>
      <c r="KPF11" s="1"/>
      <c r="KPG11" s="1"/>
      <c r="KPH11" s="1"/>
      <c r="KPI11" s="1"/>
      <c r="KPJ11" s="1"/>
      <c r="KPK11" s="1"/>
      <c r="KPL11" s="1"/>
      <c r="KPM11" s="1"/>
      <c r="KPN11" s="1"/>
      <c r="KPO11" s="1"/>
      <c r="KPP11" s="1"/>
      <c r="KPQ11" s="1"/>
      <c r="KPR11" s="1"/>
      <c r="KPS11" s="1"/>
      <c r="KPT11" s="1"/>
      <c r="KPU11" s="1"/>
      <c r="KPV11" s="1"/>
      <c r="KPW11" s="1"/>
      <c r="KPX11" s="1"/>
      <c r="KPY11" s="1"/>
      <c r="KPZ11" s="1"/>
      <c r="KQA11" s="1"/>
      <c r="KQB11" s="1"/>
      <c r="KQC11" s="1"/>
      <c r="KQD11" s="1"/>
      <c r="KQE11" s="1"/>
      <c r="KQF11" s="1"/>
      <c r="KQG11" s="1"/>
      <c r="KQH11" s="1"/>
      <c r="KQI11" s="1"/>
      <c r="KQJ11" s="1"/>
      <c r="KQK11" s="1"/>
      <c r="KQL11" s="1"/>
      <c r="KQM11" s="1"/>
      <c r="KQN11" s="1"/>
      <c r="KQO11" s="1"/>
      <c r="KQP11" s="1"/>
      <c r="KQQ11" s="1"/>
      <c r="KQR11" s="1"/>
      <c r="KQS11" s="1"/>
      <c r="KQT11" s="1"/>
      <c r="KQU11" s="1"/>
      <c r="KQV11" s="1"/>
      <c r="KQW11" s="1"/>
      <c r="KQX11" s="1"/>
      <c r="KQY11" s="1"/>
      <c r="KQZ11" s="1"/>
      <c r="KRA11" s="1"/>
      <c r="KRB11" s="1"/>
      <c r="KRC11" s="1"/>
      <c r="KRD11" s="1"/>
      <c r="KRE11" s="1"/>
      <c r="KRF11" s="1"/>
      <c r="KRG11" s="1"/>
      <c r="KRH11" s="1"/>
      <c r="KRI11" s="1"/>
      <c r="KRJ11" s="1"/>
      <c r="KRK11" s="1"/>
      <c r="KRL11" s="1"/>
      <c r="KRM11" s="1"/>
      <c r="KRN11" s="1"/>
    </row>
    <row r="12" spans="1:7918" s="168" customFormat="1">
      <c r="A12" s="1">
        <f t="shared" si="0"/>
        <v>10</v>
      </c>
      <c r="B12" s="284" t="s">
        <v>112</v>
      </c>
      <c r="C12" s="179">
        <v>5520031419</v>
      </c>
      <c r="D12" s="1756" t="s">
        <v>112</v>
      </c>
      <c r="E12" s="195" t="str">
        <f>VLOOKUP($B12,'Nomina Unhesa'!$B$4:$AB$281,2,0)</f>
        <v>Empacadora de Sobres</v>
      </c>
      <c r="F12" s="195">
        <f>VLOOKUP($B12,'Nomina Unhesa'!$B$4:$AB$281,4,0)</f>
        <v>15</v>
      </c>
      <c r="G12" s="196">
        <f>VLOOKUP($B12,'Nomina Unhesa'!$B$4:$AB$281,6,0)</f>
        <v>2001.14</v>
      </c>
      <c r="H12" s="196">
        <f>VLOOKUP($B12,'Nomina Unhesa'!$B$4:$AB$281,7,0)</f>
        <v>150</v>
      </c>
      <c r="I12" s="196">
        <f>VLOOKUP($B12,'Nomina Unhesa'!$B$4:$AB$281,9,0)</f>
        <v>0</v>
      </c>
      <c r="J12" s="187">
        <f>VLOOKUP($B12,'Nomina Unhesa'!$B$4:$AB$281,10,0)</f>
        <v>0</v>
      </c>
      <c r="K12" s="196">
        <f>VLOOKUP($B12,'Nomina Unhesa'!$B$4:$AB$281,11,0)</f>
        <v>0</v>
      </c>
      <c r="L12" s="196">
        <f>VLOOKUP($B12,'Nomina Unhesa'!$B$4:$AB$281,12,0)</f>
        <v>0</v>
      </c>
      <c r="M12" s="196">
        <f>VLOOKUP($B12,'Nomina Unhesa'!$B$4:$AB$281,14,0)</f>
        <v>0</v>
      </c>
      <c r="N12" s="187">
        <f>VLOOKUP($B12,'Nomina Unhesa'!$B$4:$AB$281,15,0)</f>
        <v>2151.1400000000003</v>
      </c>
      <c r="O12" s="187">
        <f>VLOOKUP($B12,'Nomina Unhesa'!$B$4:$AB$281,16,0)</f>
        <v>60.03</v>
      </c>
      <c r="P12" s="187">
        <f>VLOOKUP($B12,'Nomina Unhesa'!$B$4:$AB$281,17,0)</f>
        <v>5.75</v>
      </c>
      <c r="Q12" s="187">
        <f>VLOOKUP($B12,'Nomina Unhesa'!$B$4:$AB$281,18,0)</f>
        <v>0</v>
      </c>
      <c r="R12" s="187">
        <f>VLOOKUP($B12,'Nomina Unhesa'!$B$4:$AB$281,19,0)</f>
        <v>0</v>
      </c>
      <c r="S12" s="187">
        <f>VLOOKUP($B12,'Nomina Unhesa'!$B$4:$AB$281,20,0)</f>
        <v>0</v>
      </c>
      <c r="T12" s="187">
        <f>VLOOKUP($B12,'Nomina Unhesa'!$B$4:$AB$281,21,0)</f>
        <v>81.25</v>
      </c>
      <c r="U12" s="187">
        <f>VLOOKUP($B12,'Nomina Unhesa'!$B$4:$AB$281,22,0)</f>
        <v>0</v>
      </c>
      <c r="V12" s="187">
        <f>ROUND((VLOOKUP($B12,'Nomina Unhesa'!$B$4:$AB$281,23,0)),2)</f>
        <v>0</v>
      </c>
      <c r="W12" s="187">
        <f>VLOOKUP($B12,'Nomina Unhesa'!$B$4:$AB$281,24,0)</f>
        <v>147.03</v>
      </c>
      <c r="X12" s="187">
        <f>VLOOKUP(B12,'Nomina Unhesa'!$B$9:$Z$234,25,FALSE)</f>
        <v>2004.1100000000004</v>
      </c>
      <c r="Y12" s="187">
        <f>ROUND((VLOOKUP(B12,'Nomina Unhesa'!$B$9:$AB$231,26,FALSE)),2)</f>
        <v>2004.11</v>
      </c>
      <c r="Z12" s="197">
        <f>VLOOKUP(B12,'Nomina Unhesa'!$B$9:$AB$231,27,FALSE)</f>
        <v>0</v>
      </c>
      <c r="AA12" s="317"/>
      <c r="AB12" s="286">
        <f>+IFERROR(VLOOKUP(B12,'Nomina Unhesa'!B48:D252,3,0),"")</f>
        <v>0</v>
      </c>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c r="UJ12" s="1"/>
      <c r="UK12" s="1"/>
      <c r="UL12" s="1"/>
      <c r="UM12" s="1"/>
      <c r="UN12" s="1"/>
      <c r="UO12" s="1"/>
      <c r="UP12" s="1"/>
      <c r="UQ12" s="1"/>
      <c r="UR12" s="1"/>
      <c r="US12" s="1"/>
      <c r="UT12" s="1"/>
      <c r="UU12" s="1"/>
      <c r="UV12" s="1"/>
      <c r="UW12" s="1"/>
      <c r="UX12" s="1"/>
      <c r="UY12" s="1"/>
      <c r="UZ12" s="1"/>
      <c r="VA12" s="1"/>
      <c r="VB12" s="1"/>
      <c r="VC12" s="1"/>
      <c r="VD12" s="1"/>
      <c r="VE12" s="1"/>
      <c r="VF12" s="1"/>
      <c r="VG12" s="1"/>
      <c r="VH12" s="1"/>
      <c r="VI12" s="1"/>
      <c r="VJ12" s="1"/>
      <c r="VK12" s="1"/>
      <c r="VL12" s="1"/>
      <c r="VM12" s="1"/>
      <c r="VN12" s="1"/>
      <c r="VO12" s="1"/>
      <c r="VP12" s="1"/>
      <c r="VQ12" s="1"/>
      <c r="VR12" s="1"/>
      <c r="VS12" s="1"/>
      <c r="VT12" s="1"/>
      <c r="VU12" s="1"/>
      <c r="VV12" s="1"/>
      <c r="VW12" s="1"/>
      <c r="VX12" s="1"/>
      <c r="VY12" s="1"/>
      <c r="VZ12" s="1"/>
      <c r="WA12" s="1"/>
      <c r="WB12" s="1"/>
      <c r="WC12" s="1"/>
      <c r="WD12" s="1"/>
      <c r="WE12" s="1"/>
      <c r="WF12" s="1"/>
      <c r="WG12" s="1"/>
      <c r="WH12" s="1"/>
      <c r="WI12" s="1"/>
      <c r="WJ12" s="1"/>
      <c r="WK12" s="1"/>
      <c r="WL12" s="1"/>
      <c r="WM12" s="1"/>
      <c r="WN12" s="1"/>
      <c r="WO12" s="1"/>
      <c r="WP12" s="1"/>
      <c r="WQ12" s="1"/>
      <c r="WR12" s="1"/>
      <c r="WS12" s="1"/>
      <c r="WT12" s="1"/>
      <c r="WU12" s="1"/>
      <c r="WV12" s="1"/>
      <c r="WW12" s="1"/>
      <c r="WX12" s="1"/>
      <c r="WY12" s="1"/>
      <c r="WZ12" s="1"/>
      <c r="XA12" s="1"/>
      <c r="XB12" s="1"/>
      <c r="XC12" s="1"/>
      <c r="XD12" s="1"/>
      <c r="XE12" s="1"/>
      <c r="XF12" s="1"/>
      <c r="XG12" s="1"/>
      <c r="XH12" s="1"/>
      <c r="XI12" s="1"/>
      <c r="XJ12" s="1"/>
      <c r="XK12" s="1"/>
      <c r="XL12" s="1"/>
      <c r="XM12" s="1"/>
      <c r="XN12" s="1"/>
      <c r="XO12" s="1"/>
      <c r="XP12" s="1"/>
      <c r="XQ12" s="1"/>
      <c r="XR12" s="1"/>
      <c r="XS12" s="1"/>
      <c r="XT12" s="1"/>
      <c r="XU12" s="1"/>
      <c r="XV12" s="1"/>
      <c r="XW12" s="1"/>
      <c r="XX12" s="1"/>
      <c r="XY12" s="1"/>
      <c r="XZ12" s="1"/>
      <c r="YA12" s="1"/>
      <c r="YB12" s="1"/>
      <c r="YC12" s="1"/>
      <c r="YD12" s="1"/>
      <c r="YE12" s="1"/>
      <c r="YF12" s="1"/>
      <c r="YG12" s="1"/>
      <c r="YH12" s="1"/>
      <c r="YI12" s="1"/>
      <c r="YJ12" s="1"/>
      <c r="YK12" s="1"/>
      <c r="YL12" s="1"/>
      <c r="YM12" s="1"/>
      <c r="YN12" s="1"/>
      <c r="YO12" s="1"/>
      <c r="YP12" s="1"/>
      <c r="YQ12" s="1"/>
      <c r="YR12" s="1"/>
      <c r="YS12" s="1"/>
      <c r="YT12" s="1"/>
      <c r="YU12" s="1"/>
      <c r="YV12" s="1"/>
      <c r="YW12" s="1"/>
      <c r="YX12" s="1"/>
      <c r="YY12" s="1"/>
      <c r="YZ12" s="1"/>
      <c r="ZA12" s="1"/>
      <c r="ZB12" s="1"/>
      <c r="ZC12" s="1"/>
      <c r="ZD12" s="1"/>
      <c r="ZE12" s="1"/>
      <c r="ZF12" s="1"/>
      <c r="ZG12" s="1"/>
      <c r="ZH12" s="1"/>
      <c r="ZI12" s="1"/>
      <c r="ZJ12" s="1"/>
      <c r="ZK12" s="1"/>
      <c r="ZL12" s="1"/>
      <c r="ZM12" s="1"/>
      <c r="ZN12" s="1"/>
      <c r="ZO12" s="1"/>
      <c r="ZP12" s="1"/>
      <c r="ZQ12" s="1"/>
      <c r="ZR12" s="1"/>
      <c r="ZS12" s="1"/>
      <c r="ZT12" s="1"/>
      <c r="ZU12" s="1"/>
      <c r="ZV12" s="1"/>
      <c r="ZW12" s="1"/>
      <c r="ZX12" s="1"/>
      <c r="ZY12" s="1"/>
      <c r="ZZ12" s="1"/>
      <c r="AAA12" s="1"/>
      <c r="AAB12" s="1"/>
      <c r="AAC12" s="1"/>
      <c r="AAD12" s="1"/>
      <c r="AAE12" s="1"/>
      <c r="AAF12" s="1"/>
      <c r="AAG12" s="1"/>
      <c r="AAH12" s="1"/>
      <c r="AAI12" s="1"/>
      <c r="AAJ12" s="1"/>
      <c r="AAK12" s="1"/>
      <c r="AAL12" s="1"/>
      <c r="AAM12" s="1"/>
      <c r="AAN12" s="1"/>
      <c r="AAO12" s="1"/>
      <c r="AAP12" s="1"/>
      <c r="AAQ12" s="1"/>
      <c r="AAR12" s="1"/>
      <c r="AAS12" s="1"/>
      <c r="AAT12" s="1"/>
      <c r="AAU12" s="1"/>
      <c r="AAV12" s="1"/>
      <c r="AAW12" s="1"/>
      <c r="AAX12" s="1"/>
      <c r="AAY12" s="1"/>
      <c r="AAZ12" s="1"/>
      <c r="ABA12" s="1"/>
      <c r="ABB12" s="1"/>
      <c r="ABC12" s="1"/>
      <c r="ABD12" s="1"/>
      <c r="ABE12" s="1"/>
      <c r="ABF12" s="1"/>
      <c r="ABG12" s="1"/>
      <c r="ABH12" s="1"/>
      <c r="ABI12" s="1"/>
      <c r="ABJ12" s="1"/>
      <c r="ABK12" s="1"/>
      <c r="ABL12" s="1"/>
      <c r="ABM12" s="1"/>
      <c r="ABN12" s="1"/>
      <c r="ABO12" s="1"/>
      <c r="ABP12" s="1"/>
      <c r="ABQ12" s="1"/>
      <c r="ABR12" s="1"/>
      <c r="ABS12" s="1"/>
      <c r="ABT12" s="1"/>
      <c r="ABU12" s="1"/>
      <c r="ABV12" s="1"/>
      <c r="ABW12" s="1"/>
      <c r="ABX12" s="1"/>
      <c r="ABY12" s="1"/>
      <c r="ABZ12" s="1"/>
      <c r="ACA12" s="1"/>
      <c r="ACB12" s="1"/>
      <c r="ACC12" s="1"/>
      <c r="ACD12" s="1"/>
      <c r="ACE12" s="1"/>
      <c r="ACF12" s="1"/>
      <c r="ACG12" s="1"/>
      <c r="ACH12" s="1"/>
      <c r="ACI12" s="1"/>
      <c r="ACJ12" s="1"/>
      <c r="ACK12" s="1"/>
      <c r="ACL12" s="1"/>
      <c r="ACM12" s="1"/>
      <c r="ACN12" s="1"/>
      <c r="ACO12" s="1"/>
      <c r="ACP12" s="1"/>
      <c r="ACQ12" s="1"/>
      <c r="ACR12" s="1"/>
      <c r="ACS12" s="1"/>
      <c r="ACT12" s="1"/>
      <c r="ACU12" s="1"/>
      <c r="ACV12" s="1"/>
      <c r="ACW12" s="1"/>
      <c r="ACX12" s="1"/>
      <c r="ACY12" s="1"/>
      <c r="ACZ12" s="1"/>
      <c r="ADA12" s="1"/>
      <c r="ADB12" s="1"/>
      <c r="ADC12" s="1"/>
      <c r="ADD12" s="1"/>
      <c r="ADE12" s="1"/>
      <c r="ADF12" s="1"/>
      <c r="ADG12" s="1"/>
      <c r="ADH12" s="1"/>
      <c r="ADI12" s="1"/>
      <c r="ADJ12" s="1"/>
      <c r="ADK12" s="1"/>
      <c r="ADL12" s="1"/>
      <c r="ADM12" s="1"/>
      <c r="ADN12" s="1"/>
      <c r="ADO12" s="1"/>
      <c r="ADP12" s="1"/>
      <c r="ADQ12" s="1"/>
      <c r="ADR12" s="1"/>
      <c r="ADS12" s="1"/>
      <c r="ADT12" s="1"/>
      <c r="ADU12" s="1"/>
      <c r="ADV12" s="1"/>
      <c r="ADW12" s="1"/>
      <c r="ADX12" s="1"/>
      <c r="ADY12" s="1"/>
      <c r="ADZ12" s="1"/>
      <c r="AEA12" s="1"/>
      <c r="AEB12" s="1"/>
      <c r="AEC12" s="1"/>
      <c r="AED12" s="1"/>
      <c r="AEE12" s="1"/>
      <c r="AEF12" s="1"/>
      <c r="AEG12" s="1"/>
      <c r="AEH12" s="1"/>
      <c r="AEI12" s="1"/>
      <c r="AEJ12" s="1"/>
      <c r="AEK12" s="1"/>
      <c r="AEL12" s="1"/>
      <c r="AEM12" s="1"/>
      <c r="AEN12" s="1"/>
      <c r="AEO12" s="1"/>
      <c r="AEP12" s="1"/>
      <c r="AEQ12" s="1"/>
      <c r="AER12" s="1"/>
      <c r="AES12" s="1"/>
      <c r="AET12" s="1"/>
      <c r="AEU12" s="1"/>
      <c r="AEV12" s="1"/>
      <c r="AEW12" s="1"/>
      <c r="AEX12" s="1"/>
      <c r="AEY12" s="1"/>
      <c r="AEZ12" s="1"/>
      <c r="AFA12" s="1"/>
      <c r="AFB12" s="1"/>
      <c r="AFC12" s="1"/>
      <c r="AFD12" s="1"/>
      <c r="AFE12" s="1"/>
      <c r="AFF12" s="1"/>
      <c r="AFG12" s="1"/>
      <c r="AFH12" s="1"/>
      <c r="AFI12" s="1"/>
      <c r="AFJ12" s="1"/>
      <c r="AFK12" s="1"/>
      <c r="AFL12" s="1"/>
      <c r="AFM12" s="1"/>
      <c r="AFN12" s="1"/>
      <c r="AFO12" s="1"/>
      <c r="AFP12" s="1"/>
      <c r="AFQ12" s="1"/>
      <c r="AFR12" s="1"/>
      <c r="AFS12" s="1"/>
      <c r="AFT12" s="1"/>
      <c r="AFU12" s="1"/>
      <c r="AFV12" s="1"/>
      <c r="AFW12" s="1"/>
      <c r="AFX12" s="1"/>
      <c r="AFY12" s="1"/>
      <c r="AFZ12" s="1"/>
      <c r="AGA12" s="1"/>
      <c r="AGB12" s="1"/>
      <c r="AGC12" s="1"/>
      <c r="AGD12" s="1"/>
      <c r="AGE12" s="1"/>
      <c r="AGF12" s="1"/>
      <c r="AGG12" s="1"/>
      <c r="AGH12" s="1"/>
      <c r="AGI12" s="1"/>
      <c r="AGJ12" s="1"/>
      <c r="AGK12" s="1"/>
      <c r="AGL12" s="1"/>
      <c r="AGM12" s="1"/>
      <c r="AGN12" s="1"/>
      <c r="AGO12" s="1"/>
      <c r="AGP12" s="1"/>
      <c r="AGQ12" s="1"/>
      <c r="AGR12" s="1"/>
      <c r="AGS12" s="1"/>
      <c r="AGT12" s="1"/>
      <c r="AGU12" s="1"/>
      <c r="AGV12" s="1"/>
      <c r="AGW12" s="1"/>
      <c r="AGX12" s="1"/>
      <c r="AGY12" s="1"/>
      <c r="AGZ12" s="1"/>
      <c r="AHA12" s="1"/>
      <c r="AHB12" s="1"/>
      <c r="AHC12" s="1"/>
      <c r="AHD12" s="1"/>
      <c r="AHE12" s="1"/>
      <c r="AHF12" s="1"/>
      <c r="AHG12" s="1"/>
      <c r="AHH12" s="1"/>
      <c r="AHI12" s="1"/>
      <c r="AHJ12" s="1"/>
      <c r="AHK12" s="1"/>
      <c r="AHL12" s="1"/>
      <c r="AHM12" s="1"/>
      <c r="AHN12" s="1"/>
      <c r="AHO12" s="1"/>
      <c r="AHP12" s="1"/>
      <c r="AHQ12" s="1"/>
      <c r="AHR12" s="1"/>
      <c r="AHS12" s="1"/>
      <c r="AHT12" s="1"/>
      <c r="AHU12" s="1"/>
      <c r="AHV12" s="1"/>
      <c r="AHW12" s="1"/>
      <c r="AHX12" s="1"/>
      <c r="AHY12" s="1"/>
      <c r="AHZ12" s="1"/>
      <c r="AIA12" s="1"/>
      <c r="AIB12" s="1"/>
      <c r="AIC12" s="1"/>
      <c r="AID12" s="1"/>
      <c r="AIE12" s="1"/>
      <c r="AIF12" s="1"/>
      <c r="AIG12" s="1"/>
      <c r="AIH12" s="1"/>
      <c r="AII12" s="1"/>
      <c r="AIJ12" s="1"/>
      <c r="AIK12" s="1"/>
      <c r="AIL12" s="1"/>
      <c r="AIM12" s="1"/>
      <c r="AIN12" s="1"/>
      <c r="AIO12" s="1"/>
      <c r="AIP12" s="1"/>
      <c r="AIQ12" s="1"/>
      <c r="AIR12" s="1"/>
      <c r="AIS12" s="1"/>
      <c r="AIT12" s="1"/>
      <c r="AIU12" s="1"/>
      <c r="AIV12" s="1"/>
      <c r="AIW12" s="1"/>
      <c r="AIX12" s="1"/>
      <c r="AIY12" s="1"/>
      <c r="AIZ12" s="1"/>
      <c r="AJA12" s="1"/>
      <c r="AJB12" s="1"/>
      <c r="AJC12" s="1"/>
      <c r="AJD12" s="1"/>
      <c r="AJE12" s="1"/>
      <c r="AJF12" s="1"/>
      <c r="AJG12" s="1"/>
      <c r="AJH12" s="1"/>
      <c r="AJI12" s="1"/>
      <c r="AJJ12" s="1"/>
      <c r="AJK12" s="1"/>
      <c r="AJL12" s="1"/>
      <c r="AJM12" s="1"/>
      <c r="AJN12" s="1"/>
      <c r="AJO12" s="1"/>
      <c r="AJP12" s="1"/>
      <c r="AJQ12" s="1"/>
      <c r="AJR12" s="1"/>
      <c r="AJS12" s="1"/>
      <c r="AJT12" s="1"/>
      <c r="AJU12" s="1"/>
      <c r="AJV12" s="1"/>
      <c r="AJW12" s="1"/>
      <c r="AJX12" s="1"/>
      <c r="AJY12" s="1"/>
      <c r="AJZ12" s="1"/>
      <c r="AKA12" s="1"/>
      <c r="AKB12" s="1"/>
      <c r="AKC12" s="1"/>
      <c r="AKD12" s="1"/>
      <c r="AKE12" s="1"/>
      <c r="AKF12" s="1"/>
      <c r="AKG12" s="1"/>
      <c r="AKH12" s="1"/>
      <c r="AKI12" s="1"/>
      <c r="AKJ12" s="1"/>
      <c r="AKK12" s="1"/>
      <c r="AKL12" s="1"/>
      <c r="AKM12" s="1"/>
      <c r="AKN12" s="1"/>
      <c r="AKO12" s="1"/>
      <c r="AKP12" s="1"/>
      <c r="AKQ12" s="1"/>
      <c r="AKR12" s="1"/>
      <c r="AKS12" s="1"/>
      <c r="AKT12" s="1"/>
      <c r="AKU12" s="1"/>
      <c r="AKV12" s="1"/>
      <c r="AKW12" s="1"/>
      <c r="AKX12" s="1"/>
      <c r="AKY12" s="1"/>
      <c r="AKZ12" s="1"/>
      <c r="ALA12" s="1"/>
      <c r="ALB12" s="1"/>
      <c r="ALC12" s="1"/>
      <c r="ALD12" s="1"/>
      <c r="ALE12" s="1"/>
      <c r="ALF12" s="1"/>
      <c r="ALG12" s="1"/>
      <c r="ALH12" s="1"/>
      <c r="ALI12" s="1"/>
      <c r="ALJ12" s="1"/>
      <c r="ALK12" s="1"/>
      <c r="ALL12" s="1"/>
      <c r="ALM12" s="1"/>
      <c r="ALN12" s="1"/>
      <c r="ALO12" s="1"/>
      <c r="ALP12" s="1"/>
      <c r="ALQ12" s="1"/>
      <c r="ALR12" s="1"/>
      <c r="ALS12" s="1"/>
      <c r="ALT12" s="1"/>
      <c r="ALU12" s="1"/>
      <c r="ALV12" s="1"/>
      <c r="ALW12" s="1"/>
      <c r="ALX12" s="1"/>
      <c r="ALY12" s="1"/>
      <c r="ALZ12" s="1"/>
      <c r="AMA12" s="1"/>
      <c r="AMB12" s="1"/>
      <c r="AMC12" s="1"/>
      <c r="AMD12" s="1"/>
      <c r="AME12" s="1"/>
      <c r="AMF12" s="1"/>
      <c r="AMG12" s="1"/>
      <c r="AMH12" s="1"/>
      <c r="AMI12" s="1"/>
      <c r="AMJ12" s="1"/>
      <c r="AMK12" s="1"/>
      <c r="AML12" s="1"/>
      <c r="AMM12" s="1"/>
      <c r="AMN12" s="1"/>
      <c r="AMO12" s="1"/>
      <c r="AMP12" s="1"/>
      <c r="AMQ12" s="1"/>
      <c r="AMR12" s="1"/>
      <c r="AMS12" s="1"/>
      <c r="AMT12" s="1"/>
      <c r="AMU12" s="1"/>
      <c r="AMV12" s="1"/>
      <c r="AMW12" s="1"/>
      <c r="AMX12" s="1"/>
      <c r="AMY12" s="1"/>
      <c r="AMZ12" s="1"/>
      <c r="ANA12" s="1"/>
      <c r="ANB12" s="1"/>
      <c r="ANC12" s="1"/>
      <c r="AND12" s="1"/>
      <c r="ANE12" s="1"/>
      <c r="ANF12" s="1"/>
      <c r="ANG12" s="1"/>
      <c r="ANH12" s="1"/>
      <c r="ANI12" s="1"/>
      <c r="ANJ12" s="1"/>
      <c r="ANK12" s="1"/>
      <c r="ANL12" s="1"/>
      <c r="ANM12" s="1"/>
      <c r="ANN12" s="1"/>
      <c r="ANO12" s="1"/>
      <c r="ANP12" s="1"/>
      <c r="ANQ12" s="1"/>
      <c r="ANR12" s="1"/>
      <c r="ANS12" s="1"/>
      <c r="ANT12" s="1"/>
      <c r="ANU12" s="1"/>
      <c r="ANV12" s="1"/>
      <c r="ANW12" s="1"/>
      <c r="ANX12" s="1"/>
      <c r="ANY12" s="1"/>
      <c r="ANZ12" s="1"/>
      <c r="AOA12" s="1"/>
      <c r="AOB12" s="1"/>
      <c r="AOC12" s="1"/>
      <c r="AOD12" s="1"/>
      <c r="AOE12" s="1"/>
      <c r="AOF12" s="1"/>
      <c r="AOG12" s="1"/>
      <c r="AOH12" s="1"/>
      <c r="AOI12" s="1"/>
      <c r="AOJ12" s="1"/>
      <c r="AOK12" s="1"/>
      <c r="AOL12" s="1"/>
      <c r="AOM12" s="1"/>
      <c r="AON12" s="1"/>
      <c r="AOO12" s="1"/>
      <c r="AOP12" s="1"/>
      <c r="AOQ12" s="1"/>
      <c r="AOR12" s="1"/>
      <c r="AOS12" s="1"/>
      <c r="AOT12" s="1"/>
      <c r="AOU12" s="1"/>
      <c r="AOV12" s="1"/>
      <c r="AOW12" s="1"/>
      <c r="AOX12" s="1"/>
      <c r="AOY12" s="1"/>
      <c r="AOZ12" s="1"/>
      <c r="APA12" s="1"/>
      <c r="APB12" s="1"/>
      <c r="APC12" s="1"/>
      <c r="APD12" s="1"/>
      <c r="APE12" s="1"/>
      <c r="APF12" s="1"/>
      <c r="APG12" s="1"/>
      <c r="APH12" s="1"/>
      <c r="API12" s="1"/>
      <c r="APJ12" s="1"/>
      <c r="APK12" s="1"/>
      <c r="APL12" s="1"/>
      <c r="APM12" s="1"/>
      <c r="APN12" s="1"/>
      <c r="APO12" s="1"/>
      <c r="APP12" s="1"/>
      <c r="APQ12" s="1"/>
      <c r="APR12" s="1"/>
      <c r="APS12" s="1"/>
      <c r="APT12" s="1"/>
      <c r="APU12" s="1"/>
      <c r="APV12" s="1"/>
      <c r="APW12" s="1"/>
      <c r="APX12" s="1"/>
      <c r="APY12" s="1"/>
      <c r="APZ12" s="1"/>
      <c r="AQA12" s="1"/>
      <c r="AQB12" s="1"/>
      <c r="AQC12" s="1"/>
      <c r="AQD12" s="1"/>
      <c r="AQE12" s="1"/>
      <c r="AQF12" s="1"/>
      <c r="AQG12" s="1"/>
      <c r="AQH12" s="1"/>
      <c r="AQI12" s="1"/>
      <c r="AQJ12" s="1"/>
      <c r="AQK12" s="1"/>
      <c r="AQL12" s="1"/>
      <c r="AQM12" s="1"/>
      <c r="AQN12" s="1"/>
      <c r="AQO12" s="1"/>
      <c r="AQP12" s="1"/>
      <c r="AQQ12" s="1"/>
      <c r="AQR12" s="1"/>
      <c r="AQS12" s="1"/>
      <c r="AQT12" s="1"/>
      <c r="AQU12" s="1"/>
      <c r="AQV12" s="1"/>
      <c r="AQW12" s="1"/>
      <c r="AQX12" s="1"/>
      <c r="AQY12" s="1"/>
      <c r="AQZ12" s="1"/>
      <c r="ARA12" s="1"/>
      <c r="ARB12" s="1"/>
      <c r="ARC12" s="1"/>
      <c r="ARD12" s="1"/>
      <c r="ARE12" s="1"/>
      <c r="ARF12" s="1"/>
      <c r="ARG12" s="1"/>
      <c r="ARH12" s="1"/>
      <c r="ARI12" s="1"/>
      <c r="ARJ12" s="1"/>
      <c r="ARK12" s="1"/>
      <c r="ARL12" s="1"/>
      <c r="ARM12" s="1"/>
      <c r="ARN12" s="1"/>
      <c r="ARO12" s="1"/>
      <c r="ARP12" s="1"/>
      <c r="ARQ12" s="1"/>
      <c r="ARR12" s="1"/>
      <c r="ARS12" s="1"/>
      <c r="ART12" s="1"/>
      <c r="ARU12" s="1"/>
      <c r="ARV12" s="1"/>
      <c r="ARW12" s="1"/>
      <c r="ARX12" s="1"/>
      <c r="ARY12" s="1"/>
      <c r="ARZ12" s="1"/>
      <c r="ASA12" s="1"/>
      <c r="ASB12" s="1"/>
      <c r="ASC12" s="1"/>
      <c r="ASD12" s="1"/>
      <c r="ASE12" s="1"/>
      <c r="ASF12" s="1"/>
      <c r="ASG12" s="1"/>
      <c r="ASH12" s="1"/>
      <c r="ASI12" s="1"/>
      <c r="ASJ12" s="1"/>
      <c r="ASK12" s="1"/>
      <c r="ASL12" s="1"/>
      <c r="ASM12" s="1"/>
      <c r="ASN12" s="1"/>
      <c r="ASO12" s="1"/>
      <c r="ASP12" s="1"/>
      <c r="ASQ12" s="1"/>
      <c r="ASR12" s="1"/>
      <c r="ASS12" s="1"/>
      <c r="AST12" s="1"/>
      <c r="ASU12" s="1"/>
      <c r="ASV12" s="1"/>
      <c r="ASW12" s="1"/>
      <c r="ASX12" s="1"/>
      <c r="ASY12" s="1"/>
      <c r="ASZ12" s="1"/>
      <c r="ATA12" s="1"/>
      <c r="ATB12" s="1"/>
      <c r="ATC12" s="1"/>
      <c r="ATD12" s="1"/>
      <c r="ATE12" s="1"/>
      <c r="ATF12" s="1"/>
      <c r="ATG12" s="1"/>
      <c r="ATH12" s="1"/>
      <c r="ATI12" s="1"/>
      <c r="ATJ12" s="1"/>
      <c r="ATK12" s="1"/>
      <c r="ATL12" s="1"/>
      <c r="ATM12" s="1"/>
      <c r="ATN12" s="1"/>
      <c r="ATO12" s="1"/>
      <c r="ATP12" s="1"/>
      <c r="ATQ12" s="1"/>
      <c r="ATR12" s="1"/>
      <c r="ATS12" s="1"/>
      <c r="ATT12" s="1"/>
      <c r="ATU12" s="1"/>
      <c r="ATV12" s="1"/>
      <c r="ATW12" s="1"/>
      <c r="ATX12" s="1"/>
      <c r="ATY12" s="1"/>
      <c r="ATZ12" s="1"/>
      <c r="AUA12" s="1"/>
      <c r="AUB12" s="1"/>
      <c r="AUC12" s="1"/>
      <c r="AUD12" s="1"/>
      <c r="AUE12" s="1"/>
      <c r="AUF12" s="1"/>
      <c r="AUG12" s="1"/>
      <c r="AUH12" s="1"/>
      <c r="AUI12" s="1"/>
      <c r="AUJ12" s="1"/>
      <c r="AUK12" s="1"/>
      <c r="AUL12" s="1"/>
      <c r="AUM12" s="1"/>
      <c r="AUN12" s="1"/>
      <c r="AUO12" s="1"/>
      <c r="AUP12" s="1"/>
      <c r="AUQ12" s="1"/>
      <c r="AUR12" s="1"/>
      <c r="AUS12" s="1"/>
      <c r="AUT12" s="1"/>
      <c r="AUU12" s="1"/>
      <c r="AUV12" s="1"/>
      <c r="AUW12" s="1"/>
      <c r="AUX12" s="1"/>
      <c r="AUY12" s="1"/>
      <c r="AUZ12" s="1"/>
      <c r="AVA12" s="1"/>
      <c r="AVB12" s="1"/>
      <c r="AVC12" s="1"/>
      <c r="AVD12" s="1"/>
      <c r="AVE12" s="1"/>
      <c r="AVF12" s="1"/>
      <c r="AVG12" s="1"/>
      <c r="AVH12" s="1"/>
      <c r="AVI12" s="1"/>
      <c r="AVJ12" s="1"/>
      <c r="AVK12" s="1"/>
      <c r="AVL12" s="1"/>
      <c r="AVM12" s="1"/>
      <c r="AVN12" s="1"/>
      <c r="AVO12" s="1"/>
      <c r="AVP12" s="1"/>
      <c r="AVQ12" s="1"/>
      <c r="AVR12" s="1"/>
      <c r="AVS12" s="1"/>
      <c r="AVT12" s="1"/>
      <c r="AVU12" s="1"/>
      <c r="AVV12" s="1"/>
      <c r="AVW12" s="1"/>
      <c r="AVX12" s="1"/>
      <c r="AVY12" s="1"/>
      <c r="AVZ12" s="1"/>
      <c r="AWA12" s="1"/>
      <c r="AWB12" s="1"/>
      <c r="AWC12" s="1"/>
      <c r="AWD12" s="1"/>
      <c r="AWE12" s="1"/>
      <c r="AWF12" s="1"/>
      <c r="AWG12" s="1"/>
      <c r="AWH12" s="1"/>
      <c r="AWI12" s="1"/>
      <c r="AWJ12" s="1"/>
      <c r="AWK12" s="1"/>
      <c r="AWL12" s="1"/>
      <c r="AWM12" s="1"/>
      <c r="AWN12" s="1"/>
      <c r="AWO12" s="1"/>
      <c r="AWP12" s="1"/>
      <c r="AWQ12" s="1"/>
      <c r="AWR12" s="1"/>
      <c r="AWS12" s="1"/>
      <c r="AWT12" s="1"/>
      <c r="AWU12" s="1"/>
      <c r="AWV12" s="1"/>
      <c r="AWW12" s="1"/>
      <c r="AWX12" s="1"/>
      <c r="AWY12" s="1"/>
      <c r="AWZ12" s="1"/>
      <c r="AXA12" s="1"/>
      <c r="AXB12" s="1"/>
      <c r="AXC12" s="1"/>
      <c r="AXD12" s="1"/>
      <c r="AXE12" s="1"/>
      <c r="AXF12" s="1"/>
      <c r="AXG12" s="1"/>
      <c r="AXH12" s="1"/>
      <c r="AXI12" s="1"/>
      <c r="AXJ12" s="1"/>
      <c r="AXK12" s="1"/>
      <c r="AXL12" s="1"/>
      <c r="AXM12" s="1"/>
      <c r="AXN12" s="1"/>
      <c r="AXO12" s="1"/>
      <c r="AXP12" s="1"/>
      <c r="AXQ12" s="1"/>
      <c r="AXR12" s="1"/>
      <c r="AXS12" s="1"/>
      <c r="AXT12" s="1"/>
      <c r="AXU12" s="1"/>
      <c r="AXV12" s="1"/>
      <c r="AXW12" s="1"/>
      <c r="AXX12" s="1"/>
      <c r="AXY12" s="1"/>
      <c r="AXZ12" s="1"/>
      <c r="AYA12" s="1"/>
      <c r="AYB12" s="1"/>
      <c r="AYC12" s="1"/>
      <c r="AYD12" s="1"/>
      <c r="AYE12" s="1"/>
      <c r="AYF12" s="1"/>
      <c r="AYG12" s="1"/>
      <c r="AYH12" s="1"/>
      <c r="AYI12" s="1"/>
      <c r="AYJ12" s="1"/>
      <c r="AYK12" s="1"/>
      <c r="AYL12" s="1"/>
      <c r="AYM12" s="1"/>
      <c r="AYN12" s="1"/>
      <c r="AYO12" s="1"/>
      <c r="AYP12" s="1"/>
      <c r="AYQ12" s="1"/>
      <c r="AYR12" s="1"/>
      <c r="AYS12" s="1"/>
      <c r="AYT12" s="1"/>
      <c r="AYU12" s="1"/>
      <c r="AYV12" s="1"/>
      <c r="AYW12" s="1"/>
      <c r="AYX12" s="1"/>
      <c r="AYY12" s="1"/>
      <c r="AYZ12" s="1"/>
      <c r="AZA12" s="1"/>
      <c r="AZB12" s="1"/>
      <c r="AZC12" s="1"/>
      <c r="AZD12" s="1"/>
      <c r="AZE12" s="1"/>
      <c r="AZF12" s="1"/>
      <c r="AZG12" s="1"/>
      <c r="AZH12" s="1"/>
      <c r="AZI12" s="1"/>
      <c r="AZJ12" s="1"/>
      <c r="AZK12" s="1"/>
      <c r="AZL12" s="1"/>
      <c r="AZM12" s="1"/>
      <c r="AZN12" s="1"/>
      <c r="AZO12" s="1"/>
      <c r="AZP12" s="1"/>
      <c r="AZQ12" s="1"/>
      <c r="AZR12" s="1"/>
      <c r="AZS12" s="1"/>
      <c r="AZT12" s="1"/>
      <c r="AZU12" s="1"/>
      <c r="AZV12" s="1"/>
      <c r="AZW12" s="1"/>
      <c r="AZX12" s="1"/>
      <c r="AZY12" s="1"/>
      <c r="AZZ12" s="1"/>
      <c r="BAA12" s="1"/>
      <c r="BAB12" s="1"/>
      <c r="BAC12" s="1"/>
      <c r="BAD12" s="1"/>
      <c r="BAE12" s="1"/>
      <c r="BAF12" s="1"/>
      <c r="BAG12" s="1"/>
      <c r="BAH12" s="1"/>
      <c r="BAI12" s="1"/>
      <c r="BAJ12" s="1"/>
      <c r="BAK12" s="1"/>
      <c r="BAL12" s="1"/>
      <c r="BAM12" s="1"/>
      <c r="BAN12" s="1"/>
      <c r="BAO12" s="1"/>
      <c r="BAP12" s="1"/>
      <c r="BAQ12" s="1"/>
      <c r="BAR12" s="1"/>
      <c r="BAS12" s="1"/>
      <c r="BAT12" s="1"/>
      <c r="BAU12" s="1"/>
      <c r="BAV12" s="1"/>
      <c r="BAW12" s="1"/>
      <c r="BAX12" s="1"/>
      <c r="BAY12" s="1"/>
      <c r="BAZ12" s="1"/>
      <c r="BBA12" s="1"/>
      <c r="BBB12" s="1"/>
      <c r="BBC12" s="1"/>
      <c r="BBD12" s="1"/>
      <c r="BBE12" s="1"/>
      <c r="BBF12" s="1"/>
      <c r="BBG12" s="1"/>
      <c r="BBH12" s="1"/>
      <c r="BBI12" s="1"/>
      <c r="BBJ12" s="1"/>
      <c r="BBK12" s="1"/>
      <c r="BBL12" s="1"/>
      <c r="BBM12" s="1"/>
      <c r="BBN12" s="1"/>
      <c r="BBO12" s="1"/>
      <c r="BBP12" s="1"/>
      <c r="BBQ12" s="1"/>
      <c r="BBR12" s="1"/>
      <c r="BBS12" s="1"/>
      <c r="BBT12" s="1"/>
      <c r="BBU12" s="1"/>
      <c r="BBV12" s="1"/>
      <c r="BBW12" s="1"/>
      <c r="BBX12" s="1"/>
      <c r="BBY12" s="1"/>
      <c r="BBZ12" s="1"/>
      <c r="BCA12" s="1"/>
      <c r="BCB12" s="1"/>
      <c r="BCC12" s="1"/>
      <c r="BCD12" s="1"/>
      <c r="BCE12" s="1"/>
      <c r="BCF12" s="1"/>
      <c r="BCG12" s="1"/>
      <c r="BCH12" s="1"/>
      <c r="BCI12" s="1"/>
      <c r="BCJ12" s="1"/>
      <c r="BCK12" s="1"/>
      <c r="BCL12" s="1"/>
      <c r="BCM12" s="1"/>
      <c r="BCN12" s="1"/>
      <c r="BCO12" s="1"/>
      <c r="BCP12" s="1"/>
      <c r="BCQ12" s="1"/>
      <c r="BCR12" s="1"/>
      <c r="BCS12" s="1"/>
      <c r="BCT12" s="1"/>
      <c r="BCU12" s="1"/>
      <c r="BCV12" s="1"/>
      <c r="BCW12" s="1"/>
      <c r="BCX12" s="1"/>
      <c r="BCY12" s="1"/>
      <c r="BCZ12" s="1"/>
      <c r="BDA12" s="1"/>
      <c r="BDB12" s="1"/>
      <c r="BDC12" s="1"/>
      <c r="BDD12" s="1"/>
      <c r="BDE12" s="1"/>
      <c r="BDF12" s="1"/>
      <c r="BDG12" s="1"/>
      <c r="BDH12" s="1"/>
      <c r="BDI12" s="1"/>
      <c r="BDJ12" s="1"/>
      <c r="BDK12" s="1"/>
      <c r="BDL12" s="1"/>
      <c r="BDM12" s="1"/>
      <c r="BDN12" s="1"/>
      <c r="BDO12" s="1"/>
      <c r="BDP12" s="1"/>
      <c r="BDQ12" s="1"/>
      <c r="BDR12" s="1"/>
      <c r="BDS12" s="1"/>
      <c r="BDT12" s="1"/>
      <c r="BDU12" s="1"/>
      <c r="BDV12" s="1"/>
      <c r="BDW12" s="1"/>
      <c r="BDX12" s="1"/>
      <c r="BDY12" s="1"/>
      <c r="BDZ12" s="1"/>
      <c r="BEA12" s="1"/>
      <c r="BEB12" s="1"/>
      <c r="BEC12" s="1"/>
      <c r="BED12" s="1"/>
      <c r="BEE12" s="1"/>
      <c r="BEF12" s="1"/>
      <c r="BEG12" s="1"/>
      <c r="BEH12" s="1"/>
      <c r="BEI12" s="1"/>
      <c r="BEJ12" s="1"/>
      <c r="BEK12" s="1"/>
      <c r="BEL12" s="1"/>
      <c r="BEM12" s="1"/>
      <c r="BEN12" s="1"/>
      <c r="BEO12" s="1"/>
      <c r="BEP12" s="1"/>
      <c r="BEQ12" s="1"/>
      <c r="BER12" s="1"/>
      <c r="BES12" s="1"/>
      <c r="BET12" s="1"/>
      <c r="BEU12" s="1"/>
      <c r="BEV12" s="1"/>
      <c r="BEW12" s="1"/>
      <c r="BEX12" s="1"/>
      <c r="BEY12" s="1"/>
      <c r="BEZ12" s="1"/>
      <c r="BFA12" s="1"/>
      <c r="BFB12" s="1"/>
      <c r="BFC12" s="1"/>
      <c r="BFD12" s="1"/>
      <c r="BFE12" s="1"/>
      <c r="BFF12" s="1"/>
      <c r="BFG12" s="1"/>
      <c r="BFH12" s="1"/>
      <c r="BFI12" s="1"/>
      <c r="BFJ12" s="1"/>
      <c r="BFK12" s="1"/>
      <c r="BFL12" s="1"/>
      <c r="BFM12" s="1"/>
      <c r="BFN12" s="1"/>
      <c r="BFO12" s="1"/>
      <c r="BFP12" s="1"/>
      <c r="BFQ12" s="1"/>
      <c r="BFR12" s="1"/>
      <c r="BFS12" s="1"/>
      <c r="BFT12" s="1"/>
      <c r="BFU12" s="1"/>
      <c r="BFV12" s="1"/>
      <c r="BFW12" s="1"/>
      <c r="BFX12" s="1"/>
      <c r="BFY12" s="1"/>
      <c r="BFZ12" s="1"/>
      <c r="BGA12" s="1"/>
      <c r="BGB12" s="1"/>
      <c r="BGC12" s="1"/>
      <c r="BGD12" s="1"/>
      <c r="BGE12" s="1"/>
      <c r="BGF12" s="1"/>
      <c r="BGG12" s="1"/>
      <c r="BGH12" s="1"/>
      <c r="BGI12" s="1"/>
      <c r="BGJ12" s="1"/>
      <c r="BGK12" s="1"/>
      <c r="BGL12" s="1"/>
      <c r="BGM12" s="1"/>
      <c r="BGN12" s="1"/>
      <c r="BGO12" s="1"/>
      <c r="BGP12" s="1"/>
      <c r="BGQ12" s="1"/>
      <c r="BGR12" s="1"/>
      <c r="BGS12" s="1"/>
      <c r="BGT12" s="1"/>
      <c r="BGU12" s="1"/>
      <c r="BGV12" s="1"/>
      <c r="BGW12" s="1"/>
      <c r="BGX12" s="1"/>
      <c r="BGY12" s="1"/>
      <c r="BGZ12" s="1"/>
      <c r="BHA12" s="1"/>
      <c r="BHB12" s="1"/>
      <c r="BHC12" s="1"/>
      <c r="BHD12" s="1"/>
      <c r="BHE12" s="1"/>
      <c r="BHF12" s="1"/>
      <c r="BHG12" s="1"/>
      <c r="BHH12" s="1"/>
      <c r="BHI12" s="1"/>
      <c r="BHJ12" s="1"/>
      <c r="BHK12" s="1"/>
      <c r="BHL12" s="1"/>
      <c r="BHM12" s="1"/>
      <c r="BHN12" s="1"/>
      <c r="BHO12" s="1"/>
      <c r="BHP12" s="1"/>
      <c r="BHQ12" s="1"/>
      <c r="BHR12" s="1"/>
      <c r="BHS12" s="1"/>
      <c r="BHT12" s="1"/>
      <c r="BHU12" s="1"/>
      <c r="BHV12" s="1"/>
      <c r="BHW12" s="1"/>
      <c r="BHX12" s="1"/>
      <c r="BHY12" s="1"/>
      <c r="BHZ12" s="1"/>
      <c r="BIA12" s="1"/>
      <c r="BIB12" s="1"/>
      <c r="BIC12" s="1"/>
      <c r="BID12" s="1"/>
      <c r="BIE12" s="1"/>
      <c r="BIF12" s="1"/>
      <c r="BIG12" s="1"/>
      <c r="BIH12" s="1"/>
      <c r="BII12" s="1"/>
      <c r="BIJ12" s="1"/>
      <c r="BIK12" s="1"/>
      <c r="BIL12" s="1"/>
      <c r="BIM12" s="1"/>
      <c r="BIN12" s="1"/>
      <c r="BIO12" s="1"/>
      <c r="BIP12" s="1"/>
      <c r="BIQ12" s="1"/>
      <c r="BIR12" s="1"/>
      <c r="BIS12" s="1"/>
      <c r="BIT12" s="1"/>
      <c r="BIU12" s="1"/>
      <c r="BIV12" s="1"/>
      <c r="BIW12" s="1"/>
      <c r="BIX12" s="1"/>
      <c r="BIY12" s="1"/>
      <c r="BIZ12" s="1"/>
      <c r="BJA12" s="1"/>
      <c r="BJB12" s="1"/>
      <c r="BJC12" s="1"/>
      <c r="BJD12" s="1"/>
      <c r="BJE12" s="1"/>
      <c r="BJF12" s="1"/>
      <c r="BJG12" s="1"/>
      <c r="BJH12" s="1"/>
      <c r="BJI12" s="1"/>
      <c r="BJJ12" s="1"/>
      <c r="BJK12" s="1"/>
      <c r="BJL12" s="1"/>
      <c r="BJM12" s="1"/>
      <c r="BJN12" s="1"/>
      <c r="BJO12" s="1"/>
      <c r="BJP12" s="1"/>
      <c r="BJQ12" s="1"/>
      <c r="BJR12" s="1"/>
      <c r="BJS12" s="1"/>
      <c r="BJT12" s="1"/>
      <c r="BJU12" s="1"/>
      <c r="BJV12" s="1"/>
      <c r="BJW12" s="1"/>
      <c r="BJX12" s="1"/>
      <c r="BJY12" s="1"/>
      <c r="BJZ12" s="1"/>
      <c r="BKA12" s="1"/>
      <c r="BKB12" s="1"/>
      <c r="BKC12" s="1"/>
      <c r="BKD12" s="1"/>
      <c r="BKE12" s="1"/>
      <c r="BKF12" s="1"/>
      <c r="BKG12" s="1"/>
      <c r="BKH12" s="1"/>
      <c r="BKI12" s="1"/>
      <c r="BKJ12" s="1"/>
      <c r="BKK12" s="1"/>
      <c r="BKL12" s="1"/>
      <c r="BKM12" s="1"/>
      <c r="BKN12" s="1"/>
      <c r="BKO12" s="1"/>
      <c r="BKP12" s="1"/>
      <c r="BKQ12" s="1"/>
      <c r="BKR12" s="1"/>
      <c r="BKS12" s="1"/>
      <c r="BKT12" s="1"/>
      <c r="BKU12" s="1"/>
      <c r="BKV12" s="1"/>
      <c r="BKW12" s="1"/>
      <c r="BKX12" s="1"/>
      <c r="BKY12" s="1"/>
      <c r="BKZ12" s="1"/>
      <c r="BLA12" s="1"/>
      <c r="BLB12" s="1"/>
      <c r="BLC12" s="1"/>
      <c r="BLD12" s="1"/>
      <c r="BLE12" s="1"/>
      <c r="BLF12" s="1"/>
      <c r="BLG12" s="1"/>
      <c r="BLH12" s="1"/>
      <c r="BLI12" s="1"/>
      <c r="BLJ12" s="1"/>
      <c r="BLK12" s="1"/>
      <c r="BLL12" s="1"/>
      <c r="BLM12" s="1"/>
      <c r="BLN12" s="1"/>
      <c r="BLO12" s="1"/>
      <c r="BLP12" s="1"/>
      <c r="BLQ12" s="1"/>
      <c r="BLR12" s="1"/>
      <c r="BLS12" s="1"/>
      <c r="BLT12" s="1"/>
      <c r="BLU12" s="1"/>
      <c r="BLV12" s="1"/>
      <c r="BLW12" s="1"/>
      <c r="BLX12" s="1"/>
      <c r="BLY12" s="1"/>
      <c r="BLZ12" s="1"/>
      <c r="BMA12" s="1"/>
      <c r="BMB12" s="1"/>
      <c r="BMC12" s="1"/>
      <c r="BMD12" s="1"/>
      <c r="BME12" s="1"/>
      <c r="BMF12" s="1"/>
      <c r="BMG12" s="1"/>
      <c r="BMH12" s="1"/>
      <c r="BMI12" s="1"/>
      <c r="BMJ12" s="1"/>
      <c r="BMK12" s="1"/>
      <c r="BML12" s="1"/>
      <c r="BMM12" s="1"/>
      <c r="BMN12" s="1"/>
      <c r="BMO12" s="1"/>
      <c r="BMP12" s="1"/>
      <c r="BMQ12" s="1"/>
      <c r="BMR12" s="1"/>
      <c r="BMS12" s="1"/>
      <c r="BMT12" s="1"/>
      <c r="BMU12" s="1"/>
      <c r="BMV12" s="1"/>
      <c r="BMW12" s="1"/>
      <c r="BMX12" s="1"/>
      <c r="BMY12" s="1"/>
      <c r="BMZ12" s="1"/>
      <c r="BNA12" s="1"/>
      <c r="BNB12" s="1"/>
      <c r="BNC12" s="1"/>
      <c r="BND12" s="1"/>
      <c r="BNE12" s="1"/>
      <c r="BNF12" s="1"/>
      <c r="BNG12" s="1"/>
      <c r="BNH12" s="1"/>
      <c r="BNI12" s="1"/>
      <c r="BNJ12" s="1"/>
      <c r="BNK12" s="1"/>
      <c r="BNL12" s="1"/>
      <c r="BNM12" s="1"/>
      <c r="BNN12" s="1"/>
      <c r="BNO12" s="1"/>
      <c r="BNP12" s="1"/>
      <c r="BNQ12" s="1"/>
      <c r="BNR12" s="1"/>
      <c r="BNS12" s="1"/>
      <c r="BNT12" s="1"/>
      <c r="BNU12" s="1"/>
      <c r="BNV12" s="1"/>
      <c r="BNW12" s="1"/>
      <c r="BNX12" s="1"/>
      <c r="BNY12" s="1"/>
      <c r="BNZ12" s="1"/>
      <c r="BOA12" s="1"/>
      <c r="BOB12" s="1"/>
      <c r="BOC12" s="1"/>
      <c r="BOD12" s="1"/>
      <c r="BOE12" s="1"/>
      <c r="BOF12" s="1"/>
      <c r="BOG12" s="1"/>
      <c r="BOH12" s="1"/>
      <c r="BOI12" s="1"/>
      <c r="BOJ12" s="1"/>
      <c r="BOK12" s="1"/>
      <c r="BOL12" s="1"/>
      <c r="BOM12" s="1"/>
      <c r="BON12" s="1"/>
      <c r="BOO12" s="1"/>
      <c r="BOP12" s="1"/>
      <c r="BOQ12" s="1"/>
      <c r="BOR12" s="1"/>
      <c r="BOS12" s="1"/>
      <c r="BOT12" s="1"/>
      <c r="BOU12" s="1"/>
      <c r="BOV12" s="1"/>
      <c r="BOW12" s="1"/>
      <c r="BOX12" s="1"/>
      <c r="BOY12" s="1"/>
      <c r="BOZ12" s="1"/>
      <c r="BPA12" s="1"/>
      <c r="BPB12" s="1"/>
      <c r="BPC12" s="1"/>
      <c r="BPD12" s="1"/>
      <c r="BPE12" s="1"/>
      <c r="BPF12" s="1"/>
      <c r="BPG12" s="1"/>
      <c r="BPH12" s="1"/>
      <c r="BPI12" s="1"/>
      <c r="BPJ12" s="1"/>
      <c r="BPK12" s="1"/>
      <c r="BPL12" s="1"/>
      <c r="BPM12" s="1"/>
      <c r="BPN12" s="1"/>
      <c r="BPO12" s="1"/>
      <c r="BPP12" s="1"/>
      <c r="BPQ12" s="1"/>
      <c r="BPR12" s="1"/>
      <c r="BPS12" s="1"/>
      <c r="BPT12" s="1"/>
      <c r="BPU12" s="1"/>
      <c r="BPV12" s="1"/>
      <c r="BPW12" s="1"/>
      <c r="BPX12" s="1"/>
      <c r="BPY12" s="1"/>
      <c r="BPZ12" s="1"/>
      <c r="BQA12" s="1"/>
      <c r="BQB12" s="1"/>
      <c r="BQC12" s="1"/>
      <c r="BQD12" s="1"/>
      <c r="BQE12" s="1"/>
      <c r="BQF12" s="1"/>
      <c r="BQG12" s="1"/>
      <c r="BQH12" s="1"/>
      <c r="BQI12" s="1"/>
      <c r="BQJ12" s="1"/>
      <c r="BQK12" s="1"/>
      <c r="BQL12" s="1"/>
      <c r="BQM12" s="1"/>
      <c r="BQN12" s="1"/>
      <c r="BQO12" s="1"/>
      <c r="BQP12" s="1"/>
      <c r="BQQ12" s="1"/>
      <c r="BQR12" s="1"/>
      <c r="BQS12" s="1"/>
      <c r="BQT12" s="1"/>
      <c r="BQU12" s="1"/>
      <c r="BQV12" s="1"/>
      <c r="BQW12" s="1"/>
      <c r="BQX12" s="1"/>
      <c r="BQY12" s="1"/>
      <c r="BQZ12" s="1"/>
      <c r="BRA12" s="1"/>
      <c r="BRB12" s="1"/>
      <c r="BRC12" s="1"/>
      <c r="BRD12" s="1"/>
      <c r="BRE12" s="1"/>
      <c r="BRF12" s="1"/>
      <c r="BRG12" s="1"/>
      <c r="BRH12" s="1"/>
      <c r="BRI12" s="1"/>
      <c r="BRJ12" s="1"/>
      <c r="BRK12" s="1"/>
      <c r="BRL12" s="1"/>
      <c r="BRM12" s="1"/>
      <c r="BRN12" s="1"/>
      <c r="BRO12" s="1"/>
      <c r="BRP12" s="1"/>
      <c r="BRQ12" s="1"/>
      <c r="BRR12" s="1"/>
      <c r="BRS12" s="1"/>
      <c r="BRT12" s="1"/>
      <c r="BRU12" s="1"/>
      <c r="BRV12" s="1"/>
      <c r="BRW12" s="1"/>
      <c r="BRX12" s="1"/>
      <c r="BRY12" s="1"/>
      <c r="BRZ12" s="1"/>
      <c r="BSA12" s="1"/>
      <c r="BSB12" s="1"/>
      <c r="BSC12" s="1"/>
      <c r="BSD12" s="1"/>
      <c r="BSE12" s="1"/>
      <c r="BSF12" s="1"/>
      <c r="BSG12" s="1"/>
      <c r="BSH12" s="1"/>
      <c r="BSI12" s="1"/>
      <c r="BSJ12" s="1"/>
      <c r="BSK12" s="1"/>
      <c r="BSL12" s="1"/>
      <c r="BSM12" s="1"/>
      <c r="BSN12" s="1"/>
      <c r="BSO12" s="1"/>
      <c r="BSP12" s="1"/>
      <c r="BSQ12" s="1"/>
      <c r="BSR12" s="1"/>
      <c r="BSS12" s="1"/>
      <c r="BST12" s="1"/>
      <c r="BSU12" s="1"/>
      <c r="BSV12" s="1"/>
      <c r="BSW12" s="1"/>
      <c r="BSX12" s="1"/>
      <c r="BSY12" s="1"/>
      <c r="BSZ12" s="1"/>
      <c r="BTA12" s="1"/>
      <c r="BTB12" s="1"/>
      <c r="BTC12" s="1"/>
      <c r="BTD12" s="1"/>
      <c r="BTE12" s="1"/>
      <c r="BTF12" s="1"/>
      <c r="BTG12" s="1"/>
      <c r="BTH12" s="1"/>
      <c r="BTI12" s="1"/>
      <c r="BTJ12" s="1"/>
      <c r="BTK12" s="1"/>
      <c r="BTL12" s="1"/>
      <c r="BTM12" s="1"/>
      <c r="BTN12" s="1"/>
      <c r="BTO12" s="1"/>
      <c r="BTP12" s="1"/>
      <c r="BTQ12" s="1"/>
      <c r="BTR12" s="1"/>
      <c r="BTS12" s="1"/>
      <c r="BTT12" s="1"/>
      <c r="BTU12" s="1"/>
      <c r="BTV12" s="1"/>
      <c r="BTW12" s="1"/>
      <c r="BTX12" s="1"/>
      <c r="BTY12" s="1"/>
      <c r="BTZ12" s="1"/>
      <c r="BUA12" s="1"/>
      <c r="BUB12" s="1"/>
      <c r="BUC12" s="1"/>
      <c r="BUD12" s="1"/>
      <c r="BUE12" s="1"/>
      <c r="BUF12" s="1"/>
      <c r="BUG12" s="1"/>
      <c r="BUH12" s="1"/>
      <c r="BUI12" s="1"/>
      <c r="BUJ12" s="1"/>
      <c r="BUK12" s="1"/>
      <c r="BUL12" s="1"/>
      <c r="BUM12" s="1"/>
      <c r="BUN12" s="1"/>
      <c r="BUO12" s="1"/>
      <c r="BUP12" s="1"/>
      <c r="BUQ12" s="1"/>
      <c r="BUR12" s="1"/>
      <c r="BUS12" s="1"/>
      <c r="BUT12" s="1"/>
      <c r="BUU12" s="1"/>
      <c r="BUV12" s="1"/>
      <c r="BUW12" s="1"/>
      <c r="BUX12" s="1"/>
      <c r="BUY12" s="1"/>
      <c r="BUZ12" s="1"/>
      <c r="BVA12" s="1"/>
      <c r="BVB12" s="1"/>
      <c r="BVC12" s="1"/>
      <c r="BVD12" s="1"/>
      <c r="BVE12" s="1"/>
      <c r="BVF12" s="1"/>
      <c r="BVG12" s="1"/>
      <c r="BVH12" s="1"/>
      <c r="BVI12" s="1"/>
      <c r="BVJ12" s="1"/>
      <c r="BVK12" s="1"/>
      <c r="BVL12" s="1"/>
      <c r="BVM12" s="1"/>
      <c r="BVN12" s="1"/>
      <c r="BVO12" s="1"/>
      <c r="BVP12" s="1"/>
      <c r="BVQ12" s="1"/>
      <c r="BVR12" s="1"/>
      <c r="BVS12" s="1"/>
      <c r="BVT12" s="1"/>
      <c r="BVU12" s="1"/>
      <c r="BVV12" s="1"/>
      <c r="BVW12" s="1"/>
      <c r="BVX12" s="1"/>
      <c r="BVY12" s="1"/>
      <c r="BVZ12" s="1"/>
      <c r="BWA12" s="1"/>
      <c r="BWB12" s="1"/>
      <c r="BWC12" s="1"/>
      <c r="BWD12" s="1"/>
      <c r="BWE12" s="1"/>
      <c r="BWF12" s="1"/>
      <c r="BWG12" s="1"/>
      <c r="BWH12" s="1"/>
      <c r="BWI12" s="1"/>
      <c r="BWJ12" s="1"/>
      <c r="BWK12" s="1"/>
      <c r="BWL12" s="1"/>
      <c r="BWM12" s="1"/>
      <c r="BWN12" s="1"/>
      <c r="BWO12" s="1"/>
      <c r="BWP12" s="1"/>
      <c r="BWQ12" s="1"/>
      <c r="BWR12" s="1"/>
      <c r="BWS12" s="1"/>
      <c r="BWT12" s="1"/>
      <c r="BWU12" s="1"/>
      <c r="BWV12" s="1"/>
      <c r="BWW12" s="1"/>
      <c r="BWX12" s="1"/>
      <c r="BWY12" s="1"/>
      <c r="BWZ12" s="1"/>
      <c r="BXA12" s="1"/>
      <c r="BXB12" s="1"/>
      <c r="BXC12" s="1"/>
      <c r="BXD12" s="1"/>
      <c r="BXE12" s="1"/>
      <c r="BXF12" s="1"/>
      <c r="BXG12" s="1"/>
      <c r="BXH12" s="1"/>
      <c r="BXI12" s="1"/>
      <c r="BXJ12" s="1"/>
      <c r="BXK12" s="1"/>
      <c r="BXL12" s="1"/>
      <c r="BXM12" s="1"/>
      <c r="BXN12" s="1"/>
      <c r="BXO12" s="1"/>
      <c r="BXP12" s="1"/>
      <c r="BXQ12" s="1"/>
      <c r="BXR12" s="1"/>
      <c r="BXS12" s="1"/>
      <c r="BXT12" s="1"/>
      <c r="BXU12" s="1"/>
      <c r="BXV12" s="1"/>
      <c r="BXW12" s="1"/>
      <c r="BXX12" s="1"/>
      <c r="BXY12" s="1"/>
      <c r="BXZ12" s="1"/>
      <c r="BYA12" s="1"/>
      <c r="BYB12" s="1"/>
      <c r="BYC12" s="1"/>
      <c r="BYD12" s="1"/>
      <c r="BYE12" s="1"/>
      <c r="BYF12" s="1"/>
      <c r="BYG12" s="1"/>
      <c r="BYH12" s="1"/>
      <c r="BYI12" s="1"/>
      <c r="BYJ12" s="1"/>
      <c r="BYK12" s="1"/>
      <c r="BYL12" s="1"/>
      <c r="BYM12" s="1"/>
      <c r="BYN12" s="1"/>
      <c r="BYO12" s="1"/>
      <c r="BYP12" s="1"/>
      <c r="BYQ12" s="1"/>
      <c r="BYR12" s="1"/>
      <c r="BYS12" s="1"/>
      <c r="BYT12" s="1"/>
      <c r="BYU12" s="1"/>
      <c r="BYV12" s="1"/>
      <c r="BYW12" s="1"/>
      <c r="BYX12" s="1"/>
      <c r="BYY12" s="1"/>
      <c r="BYZ12" s="1"/>
      <c r="BZA12" s="1"/>
      <c r="BZB12" s="1"/>
      <c r="BZC12" s="1"/>
      <c r="BZD12" s="1"/>
      <c r="BZE12" s="1"/>
      <c r="BZF12" s="1"/>
      <c r="BZG12" s="1"/>
      <c r="BZH12" s="1"/>
      <c r="BZI12" s="1"/>
      <c r="BZJ12" s="1"/>
      <c r="BZK12" s="1"/>
      <c r="BZL12" s="1"/>
      <c r="BZM12" s="1"/>
      <c r="BZN12" s="1"/>
      <c r="BZO12" s="1"/>
      <c r="BZP12" s="1"/>
      <c r="BZQ12" s="1"/>
      <c r="BZR12" s="1"/>
      <c r="BZS12" s="1"/>
      <c r="BZT12" s="1"/>
      <c r="BZU12" s="1"/>
      <c r="BZV12" s="1"/>
      <c r="BZW12" s="1"/>
      <c r="BZX12" s="1"/>
      <c r="BZY12" s="1"/>
      <c r="BZZ12" s="1"/>
      <c r="CAA12" s="1"/>
      <c r="CAB12" s="1"/>
      <c r="CAC12" s="1"/>
      <c r="CAD12" s="1"/>
      <c r="CAE12" s="1"/>
      <c r="CAF12" s="1"/>
      <c r="CAG12" s="1"/>
      <c r="CAH12" s="1"/>
      <c r="CAI12" s="1"/>
      <c r="CAJ12" s="1"/>
      <c r="CAK12" s="1"/>
      <c r="CAL12" s="1"/>
      <c r="CAM12" s="1"/>
      <c r="CAN12" s="1"/>
      <c r="CAO12" s="1"/>
      <c r="CAP12" s="1"/>
      <c r="CAQ12" s="1"/>
      <c r="CAR12" s="1"/>
      <c r="CAS12" s="1"/>
      <c r="CAT12" s="1"/>
      <c r="CAU12" s="1"/>
      <c r="CAV12" s="1"/>
      <c r="CAW12" s="1"/>
      <c r="CAX12" s="1"/>
      <c r="CAY12" s="1"/>
      <c r="CAZ12" s="1"/>
      <c r="CBA12" s="1"/>
      <c r="CBB12" s="1"/>
      <c r="CBC12" s="1"/>
      <c r="CBD12" s="1"/>
      <c r="CBE12" s="1"/>
      <c r="CBF12" s="1"/>
      <c r="CBG12" s="1"/>
      <c r="CBH12" s="1"/>
      <c r="CBI12" s="1"/>
      <c r="CBJ12" s="1"/>
      <c r="CBK12" s="1"/>
      <c r="CBL12" s="1"/>
      <c r="CBM12" s="1"/>
      <c r="CBN12" s="1"/>
      <c r="CBO12" s="1"/>
      <c r="CBP12" s="1"/>
      <c r="CBQ12" s="1"/>
      <c r="CBR12" s="1"/>
      <c r="CBS12" s="1"/>
      <c r="CBT12" s="1"/>
      <c r="CBU12" s="1"/>
      <c r="CBV12" s="1"/>
      <c r="CBW12" s="1"/>
      <c r="CBX12" s="1"/>
      <c r="CBY12" s="1"/>
      <c r="CBZ12" s="1"/>
      <c r="CCA12" s="1"/>
      <c r="CCB12" s="1"/>
      <c r="CCC12" s="1"/>
      <c r="CCD12" s="1"/>
      <c r="CCE12" s="1"/>
      <c r="CCF12" s="1"/>
      <c r="CCG12" s="1"/>
      <c r="CCH12" s="1"/>
      <c r="CCI12" s="1"/>
      <c r="CCJ12" s="1"/>
      <c r="CCK12" s="1"/>
      <c r="CCL12" s="1"/>
      <c r="CCM12" s="1"/>
      <c r="CCN12" s="1"/>
      <c r="CCO12" s="1"/>
      <c r="CCP12" s="1"/>
      <c r="CCQ12" s="1"/>
      <c r="CCR12" s="1"/>
      <c r="CCS12" s="1"/>
      <c r="CCT12" s="1"/>
      <c r="CCU12" s="1"/>
      <c r="CCV12" s="1"/>
      <c r="CCW12" s="1"/>
      <c r="CCX12" s="1"/>
      <c r="CCY12" s="1"/>
      <c r="CCZ12" s="1"/>
      <c r="CDA12" s="1"/>
      <c r="CDB12" s="1"/>
      <c r="CDC12" s="1"/>
      <c r="CDD12" s="1"/>
      <c r="CDE12" s="1"/>
      <c r="CDF12" s="1"/>
      <c r="CDG12" s="1"/>
      <c r="CDH12" s="1"/>
      <c r="CDI12" s="1"/>
      <c r="CDJ12" s="1"/>
      <c r="CDK12" s="1"/>
      <c r="CDL12" s="1"/>
      <c r="CDM12" s="1"/>
      <c r="CDN12" s="1"/>
      <c r="CDO12" s="1"/>
      <c r="CDP12" s="1"/>
      <c r="CDQ12" s="1"/>
      <c r="CDR12" s="1"/>
      <c r="CDS12" s="1"/>
      <c r="CDT12" s="1"/>
      <c r="CDU12" s="1"/>
      <c r="CDV12" s="1"/>
      <c r="CDW12" s="1"/>
      <c r="CDX12" s="1"/>
      <c r="CDY12" s="1"/>
      <c r="CDZ12" s="1"/>
      <c r="CEA12" s="1"/>
      <c r="CEB12" s="1"/>
      <c r="CEC12" s="1"/>
      <c r="CED12" s="1"/>
      <c r="CEE12" s="1"/>
      <c r="CEF12" s="1"/>
      <c r="CEG12" s="1"/>
      <c r="CEH12" s="1"/>
      <c r="CEI12" s="1"/>
      <c r="CEJ12" s="1"/>
      <c r="CEK12" s="1"/>
      <c r="CEL12" s="1"/>
      <c r="CEM12" s="1"/>
      <c r="CEN12" s="1"/>
      <c r="CEO12" s="1"/>
      <c r="CEP12" s="1"/>
      <c r="CEQ12" s="1"/>
      <c r="CER12" s="1"/>
      <c r="CES12" s="1"/>
      <c r="CET12" s="1"/>
      <c r="CEU12" s="1"/>
      <c r="CEV12" s="1"/>
      <c r="CEW12" s="1"/>
      <c r="CEX12" s="1"/>
      <c r="CEY12" s="1"/>
      <c r="CEZ12" s="1"/>
      <c r="CFA12" s="1"/>
      <c r="CFB12" s="1"/>
      <c r="CFC12" s="1"/>
      <c r="CFD12" s="1"/>
      <c r="CFE12" s="1"/>
      <c r="CFF12" s="1"/>
      <c r="CFG12" s="1"/>
      <c r="CFH12" s="1"/>
      <c r="CFI12" s="1"/>
      <c r="CFJ12" s="1"/>
      <c r="CFK12" s="1"/>
      <c r="CFL12" s="1"/>
      <c r="CFM12" s="1"/>
      <c r="CFN12" s="1"/>
      <c r="CFO12" s="1"/>
      <c r="CFP12" s="1"/>
      <c r="CFQ12" s="1"/>
      <c r="CFR12" s="1"/>
      <c r="CFS12" s="1"/>
      <c r="CFT12" s="1"/>
      <c r="CFU12" s="1"/>
      <c r="CFV12" s="1"/>
      <c r="CFW12" s="1"/>
      <c r="CFX12" s="1"/>
      <c r="CFY12" s="1"/>
      <c r="CFZ12" s="1"/>
      <c r="CGA12" s="1"/>
      <c r="CGB12" s="1"/>
      <c r="CGC12" s="1"/>
      <c r="CGD12" s="1"/>
      <c r="CGE12" s="1"/>
      <c r="CGF12" s="1"/>
      <c r="CGG12" s="1"/>
      <c r="CGH12" s="1"/>
      <c r="CGI12" s="1"/>
      <c r="CGJ12" s="1"/>
      <c r="CGK12" s="1"/>
      <c r="CGL12" s="1"/>
      <c r="CGM12" s="1"/>
      <c r="CGN12" s="1"/>
      <c r="CGO12" s="1"/>
      <c r="CGP12" s="1"/>
      <c r="CGQ12" s="1"/>
      <c r="CGR12" s="1"/>
      <c r="CGS12" s="1"/>
      <c r="CGT12" s="1"/>
      <c r="CGU12" s="1"/>
      <c r="CGV12" s="1"/>
      <c r="CGW12" s="1"/>
      <c r="CGX12" s="1"/>
      <c r="CGY12" s="1"/>
      <c r="CGZ12" s="1"/>
      <c r="CHA12" s="1"/>
      <c r="CHB12" s="1"/>
      <c r="CHC12" s="1"/>
      <c r="CHD12" s="1"/>
      <c r="CHE12" s="1"/>
      <c r="CHF12" s="1"/>
      <c r="CHG12" s="1"/>
      <c r="CHH12" s="1"/>
      <c r="CHI12" s="1"/>
      <c r="CHJ12" s="1"/>
      <c r="CHK12" s="1"/>
      <c r="CHL12" s="1"/>
      <c r="CHM12" s="1"/>
      <c r="CHN12" s="1"/>
      <c r="CHO12" s="1"/>
      <c r="CHP12" s="1"/>
      <c r="CHQ12" s="1"/>
      <c r="CHR12" s="1"/>
      <c r="CHS12" s="1"/>
      <c r="CHT12" s="1"/>
      <c r="CHU12" s="1"/>
      <c r="CHV12" s="1"/>
      <c r="CHW12" s="1"/>
      <c r="CHX12" s="1"/>
      <c r="CHY12" s="1"/>
      <c r="CHZ12" s="1"/>
      <c r="CIA12" s="1"/>
      <c r="CIB12" s="1"/>
      <c r="CIC12" s="1"/>
      <c r="CID12" s="1"/>
      <c r="CIE12" s="1"/>
      <c r="CIF12" s="1"/>
      <c r="CIG12" s="1"/>
      <c r="CIH12" s="1"/>
      <c r="CII12" s="1"/>
      <c r="CIJ12" s="1"/>
      <c r="CIK12" s="1"/>
      <c r="CIL12" s="1"/>
      <c r="CIM12" s="1"/>
      <c r="CIN12" s="1"/>
      <c r="CIO12" s="1"/>
      <c r="CIP12" s="1"/>
      <c r="CIQ12" s="1"/>
      <c r="CIR12" s="1"/>
      <c r="CIS12" s="1"/>
      <c r="CIT12" s="1"/>
      <c r="CIU12" s="1"/>
      <c r="CIV12" s="1"/>
      <c r="CIW12" s="1"/>
      <c r="CIX12" s="1"/>
      <c r="CIY12" s="1"/>
      <c r="CIZ12" s="1"/>
      <c r="CJA12" s="1"/>
      <c r="CJB12" s="1"/>
      <c r="CJC12" s="1"/>
      <c r="CJD12" s="1"/>
      <c r="CJE12" s="1"/>
      <c r="CJF12" s="1"/>
      <c r="CJG12" s="1"/>
      <c r="CJH12" s="1"/>
      <c r="CJI12" s="1"/>
      <c r="CJJ12" s="1"/>
      <c r="CJK12" s="1"/>
      <c r="CJL12" s="1"/>
      <c r="CJM12" s="1"/>
      <c r="CJN12" s="1"/>
      <c r="CJO12" s="1"/>
      <c r="CJP12" s="1"/>
      <c r="CJQ12" s="1"/>
      <c r="CJR12" s="1"/>
      <c r="CJS12" s="1"/>
      <c r="CJT12" s="1"/>
      <c r="CJU12" s="1"/>
      <c r="CJV12" s="1"/>
      <c r="CJW12" s="1"/>
      <c r="CJX12" s="1"/>
      <c r="CJY12" s="1"/>
      <c r="CJZ12" s="1"/>
      <c r="CKA12" s="1"/>
      <c r="CKB12" s="1"/>
      <c r="CKC12" s="1"/>
      <c r="CKD12" s="1"/>
      <c r="CKE12" s="1"/>
      <c r="CKF12" s="1"/>
      <c r="CKG12" s="1"/>
      <c r="CKH12" s="1"/>
      <c r="CKI12" s="1"/>
      <c r="CKJ12" s="1"/>
      <c r="CKK12" s="1"/>
      <c r="CKL12" s="1"/>
      <c r="CKM12" s="1"/>
      <c r="CKN12" s="1"/>
      <c r="CKO12" s="1"/>
      <c r="CKP12" s="1"/>
      <c r="CKQ12" s="1"/>
      <c r="CKR12" s="1"/>
      <c r="CKS12" s="1"/>
      <c r="CKT12" s="1"/>
      <c r="CKU12" s="1"/>
      <c r="CKV12" s="1"/>
      <c r="CKW12" s="1"/>
      <c r="CKX12" s="1"/>
      <c r="CKY12" s="1"/>
      <c r="CKZ12" s="1"/>
      <c r="CLA12" s="1"/>
      <c r="CLB12" s="1"/>
      <c r="CLC12" s="1"/>
      <c r="CLD12" s="1"/>
      <c r="CLE12" s="1"/>
      <c r="CLF12" s="1"/>
      <c r="CLG12" s="1"/>
      <c r="CLH12" s="1"/>
      <c r="CLI12" s="1"/>
      <c r="CLJ12" s="1"/>
      <c r="CLK12" s="1"/>
      <c r="CLL12" s="1"/>
      <c r="CLM12" s="1"/>
      <c r="CLN12" s="1"/>
      <c r="CLO12" s="1"/>
      <c r="CLP12" s="1"/>
      <c r="CLQ12" s="1"/>
      <c r="CLR12" s="1"/>
      <c r="CLS12" s="1"/>
      <c r="CLT12" s="1"/>
      <c r="CLU12" s="1"/>
      <c r="CLV12" s="1"/>
      <c r="CLW12" s="1"/>
      <c r="CLX12" s="1"/>
      <c r="CLY12" s="1"/>
      <c r="CLZ12" s="1"/>
      <c r="CMA12" s="1"/>
      <c r="CMB12" s="1"/>
      <c r="CMC12" s="1"/>
      <c r="CMD12" s="1"/>
      <c r="CME12" s="1"/>
      <c r="CMF12" s="1"/>
      <c r="CMG12" s="1"/>
      <c r="CMH12" s="1"/>
      <c r="CMI12" s="1"/>
      <c r="CMJ12" s="1"/>
      <c r="CMK12" s="1"/>
      <c r="CML12" s="1"/>
      <c r="CMM12" s="1"/>
      <c r="CMN12" s="1"/>
      <c r="CMO12" s="1"/>
      <c r="CMP12" s="1"/>
      <c r="CMQ12" s="1"/>
      <c r="CMR12" s="1"/>
      <c r="CMS12" s="1"/>
      <c r="CMT12" s="1"/>
      <c r="CMU12" s="1"/>
      <c r="CMV12" s="1"/>
      <c r="CMW12" s="1"/>
      <c r="CMX12" s="1"/>
      <c r="CMY12" s="1"/>
      <c r="CMZ12" s="1"/>
      <c r="CNA12" s="1"/>
      <c r="CNB12" s="1"/>
      <c r="CNC12" s="1"/>
      <c r="CND12" s="1"/>
      <c r="CNE12" s="1"/>
      <c r="CNF12" s="1"/>
      <c r="CNG12" s="1"/>
      <c r="CNH12" s="1"/>
      <c r="CNI12" s="1"/>
      <c r="CNJ12" s="1"/>
      <c r="CNK12" s="1"/>
      <c r="CNL12" s="1"/>
      <c r="CNM12" s="1"/>
      <c r="CNN12" s="1"/>
      <c r="CNO12" s="1"/>
      <c r="CNP12" s="1"/>
      <c r="CNQ12" s="1"/>
      <c r="CNR12" s="1"/>
      <c r="CNS12" s="1"/>
      <c r="CNT12" s="1"/>
      <c r="CNU12" s="1"/>
      <c r="CNV12" s="1"/>
      <c r="CNW12" s="1"/>
      <c r="CNX12" s="1"/>
      <c r="CNY12" s="1"/>
      <c r="CNZ12" s="1"/>
      <c r="COA12" s="1"/>
      <c r="COB12" s="1"/>
      <c r="COC12" s="1"/>
      <c r="COD12" s="1"/>
      <c r="COE12" s="1"/>
      <c r="COF12" s="1"/>
      <c r="COG12" s="1"/>
      <c r="COH12" s="1"/>
      <c r="COI12" s="1"/>
      <c r="COJ12" s="1"/>
      <c r="COK12" s="1"/>
      <c r="COL12" s="1"/>
      <c r="COM12" s="1"/>
      <c r="CON12" s="1"/>
      <c r="COO12" s="1"/>
      <c r="COP12" s="1"/>
      <c r="COQ12" s="1"/>
      <c r="COR12" s="1"/>
      <c r="COS12" s="1"/>
      <c r="COT12" s="1"/>
      <c r="COU12" s="1"/>
      <c r="COV12" s="1"/>
      <c r="COW12" s="1"/>
      <c r="COX12" s="1"/>
      <c r="COY12" s="1"/>
      <c r="COZ12" s="1"/>
      <c r="CPA12" s="1"/>
      <c r="CPB12" s="1"/>
      <c r="CPC12" s="1"/>
      <c r="CPD12" s="1"/>
      <c r="CPE12" s="1"/>
      <c r="CPF12" s="1"/>
      <c r="CPG12" s="1"/>
      <c r="CPH12" s="1"/>
      <c r="CPI12" s="1"/>
      <c r="CPJ12" s="1"/>
      <c r="CPK12" s="1"/>
      <c r="CPL12" s="1"/>
      <c r="CPM12" s="1"/>
      <c r="CPN12" s="1"/>
      <c r="CPO12" s="1"/>
      <c r="CPP12" s="1"/>
      <c r="CPQ12" s="1"/>
      <c r="CPR12" s="1"/>
      <c r="CPS12" s="1"/>
      <c r="CPT12" s="1"/>
      <c r="CPU12" s="1"/>
      <c r="CPV12" s="1"/>
      <c r="CPW12" s="1"/>
      <c r="CPX12" s="1"/>
      <c r="CPY12" s="1"/>
      <c r="CPZ12" s="1"/>
      <c r="CQA12" s="1"/>
      <c r="CQB12" s="1"/>
      <c r="CQC12" s="1"/>
      <c r="CQD12" s="1"/>
      <c r="CQE12" s="1"/>
      <c r="CQF12" s="1"/>
      <c r="CQG12" s="1"/>
      <c r="CQH12" s="1"/>
      <c r="CQI12" s="1"/>
      <c r="CQJ12" s="1"/>
      <c r="CQK12" s="1"/>
      <c r="CQL12" s="1"/>
      <c r="CQM12" s="1"/>
      <c r="CQN12" s="1"/>
      <c r="CQO12" s="1"/>
      <c r="CQP12" s="1"/>
      <c r="CQQ12" s="1"/>
      <c r="CQR12" s="1"/>
      <c r="CQS12" s="1"/>
      <c r="CQT12" s="1"/>
      <c r="CQU12" s="1"/>
      <c r="CQV12" s="1"/>
      <c r="CQW12" s="1"/>
      <c r="CQX12" s="1"/>
      <c r="CQY12" s="1"/>
      <c r="CQZ12" s="1"/>
      <c r="CRA12" s="1"/>
      <c r="CRB12" s="1"/>
      <c r="CRC12" s="1"/>
      <c r="CRD12" s="1"/>
      <c r="CRE12" s="1"/>
      <c r="CRF12" s="1"/>
      <c r="CRG12" s="1"/>
      <c r="CRH12" s="1"/>
      <c r="CRI12" s="1"/>
      <c r="CRJ12" s="1"/>
      <c r="CRK12" s="1"/>
      <c r="CRL12" s="1"/>
      <c r="CRM12" s="1"/>
      <c r="CRN12" s="1"/>
      <c r="CRO12" s="1"/>
      <c r="CRP12" s="1"/>
      <c r="CRQ12" s="1"/>
      <c r="CRR12" s="1"/>
      <c r="CRS12" s="1"/>
      <c r="CRT12" s="1"/>
      <c r="CRU12" s="1"/>
      <c r="CRV12" s="1"/>
      <c r="CRW12" s="1"/>
      <c r="CRX12" s="1"/>
      <c r="CRY12" s="1"/>
      <c r="CRZ12" s="1"/>
      <c r="CSA12" s="1"/>
      <c r="CSB12" s="1"/>
      <c r="CSC12" s="1"/>
      <c r="CSD12" s="1"/>
      <c r="CSE12" s="1"/>
      <c r="CSF12" s="1"/>
      <c r="CSG12" s="1"/>
      <c r="CSH12" s="1"/>
      <c r="CSI12" s="1"/>
      <c r="CSJ12" s="1"/>
      <c r="CSK12" s="1"/>
      <c r="CSL12" s="1"/>
      <c r="CSM12" s="1"/>
      <c r="CSN12" s="1"/>
      <c r="CSO12" s="1"/>
      <c r="CSP12" s="1"/>
      <c r="CSQ12" s="1"/>
      <c r="CSR12" s="1"/>
      <c r="CSS12" s="1"/>
      <c r="CST12" s="1"/>
      <c r="CSU12" s="1"/>
      <c r="CSV12" s="1"/>
      <c r="CSW12" s="1"/>
      <c r="CSX12" s="1"/>
      <c r="CSY12" s="1"/>
      <c r="CSZ12" s="1"/>
      <c r="CTA12" s="1"/>
      <c r="CTB12" s="1"/>
      <c r="CTC12" s="1"/>
      <c r="CTD12" s="1"/>
      <c r="CTE12" s="1"/>
      <c r="CTF12" s="1"/>
      <c r="CTG12" s="1"/>
      <c r="CTH12" s="1"/>
      <c r="CTI12" s="1"/>
      <c r="CTJ12" s="1"/>
      <c r="CTK12" s="1"/>
      <c r="CTL12" s="1"/>
      <c r="CTM12" s="1"/>
      <c r="CTN12" s="1"/>
      <c r="CTO12" s="1"/>
      <c r="CTP12" s="1"/>
      <c r="CTQ12" s="1"/>
      <c r="CTR12" s="1"/>
      <c r="CTS12" s="1"/>
      <c r="CTT12" s="1"/>
      <c r="CTU12" s="1"/>
      <c r="CTV12" s="1"/>
      <c r="CTW12" s="1"/>
      <c r="CTX12" s="1"/>
      <c r="CTY12" s="1"/>
      <c r="CTZ12" s="1"/>
      <c r="CUA12" s="1"/>
      <c r="CUB12" s="1"/>
      <c r="CUC12" s="1"/>
      <c r="CUD12" s="1"/>
      <c r="CUE12" s="1"/>
      <c r="CUF12" s="1"/>
      <c r="CUG12" s="1"/>
      <c r="CUH12" s="1"/>
      <c r="CUI12" s="1"/>
      <c r="CUJ12" s="1"/>
      <c r="CUK12" s="1"/>
      <c r="CUL12" s="1"/>
      <c r="CUM12" s="1"/>
      <c r="CUN12" s="1"/>
      <c r="CUO12" s="1"/>
      <c r="CUP12" s="1"/>
      <c r="CUQ12" s="1"/>
      <c r="CUR12" s="1"/>
      <c r="CUS12" s="1"/>
      <c r="CUT12" s="1"/>
      <c r="CUU12" s="1"/>
      <c r="CUV12" s="1"/>
      <c r="CUW12" s="1"/>
      <c r="CUX12" s="1"/>
      <c r="CUY12" s="1"/>
      <c r="CUZ12" s="1"/>
      <c r="CVA12" s="1"/>
      <c r="CVB12" s="1"/>
      <c r="CVC12" s="1"/>
      <c r="CVD12" s="1"/>
      <c r="CVE12" s="1"/>
      <c r="CVF12" s="1"/>
      <c r="CVG12" s="1"/>
      <c r="CVH12" s="1"/>
      <c r="CVI12" s="1"/>
      <c r="CVJ12" s="1"/>
      <c r="CVK12" s="1"/>
      <c r="CVL12" s="1"/>
      <c r="CVM12" s="1"/>
      <c r="CVN12" s="1"/>
      <c r="CVO12" s="1"/>
      <c r="CVP12" s="1"/>
      <c r="CVQ12" s="1"/>
      <c r="CVR12" s="1"/>
      <c r="CVS12" s="1"/>
      <c r="CVT12" s="1"/>
      <c r="CVU12" s="1"/>
      <c r="CVV12" s="1"/>
      <c r="CVW12" s="1"/>
      <c r="CVX12" s="1"/>
      <c r="CVY12" s="1"/>
      <c r="CVZ12" s="1"/>
      <c r="CWA12" s="1"/>
      <c r="CWB12" s="1"/>
      <c r="CWC12" s="1"/>
      <c r="CWD12" s="1"/>
      <c r="CWE12" s="1"/>
      <c r="CWF12" s="1"/>
      <c r="CWG12" s="1"/>
      <c r="CWH12" s="1"/>
      <c r="CWI12" s="1"/>
      <c r="CWJ12" s="1"/>
      <c r="CWK12" s="1"/>
      <c r="CWL12" s="1"/>
      <c r="CWM12" s="1"/>
      <c r="CWN12" s="1"/>
      <c r="CWO12" s="1"/>
      <c r="CWP12" s="1"/>
      <c r="CWQ12" s="1"/>
      <c r="CWR12" s="1"/>
      <c r="CWS12" s="1"/>
      <c r="CWT12" s="1"/>
      <c r="CWU12" s="1"/>
      <c r="CWV12" s="1"/>
      <c r="CWW12" s="1"/>
      <c r="CWX12" s="1"/>
      <c r="CWY12" s="1"/>
      <c r="CWZ12" s="1"/>
      <c r="CXA12" s="1"/>
      <c r="CXB12" s="1"/>
      <c r="CXC12" s="1"/>
      <c r="CXD12" s="1"/>
      <c r="CXE12" s="1"/>
      <c r="CXF12" s="1"/>
      <c r="CXG12" s="1"/>
      <c r="CXH12" s="1"/>
      <c r="CXI12" s="1"/>
      <c r="CXJ12" s="1"/>
      <c r="CXK12" s="1"/>
      <c r="CXL12" s="1"/>
      <c r="CXM12" s="1"/>
      <c r="CXN12" s="1"/>
      <c r="CXO12" s="1"/>
      <c r="CXP12" s="1"/>
      <c r="CXQ12" s="1"/>
      <c r="CXR12" s="1"/>
      <c r="CXS12" s="1"/>
      <c r="CXT12" s="1"/>
      <c r="CXU12" s="1"/>
      <c r="CXV12" s="1"/>
      <c r="CXW12" s="1"/>
      <c r="CXX12" s="1"/>
      <c r="CXY12" s="1"/>
      <c r="CXZ12" s="1"/>
      <c r="CYA12" s="1"/>
      <c r="CYB12" s="1"/>
      <c r="CYC12" s="1"/>
      <c r="CYD12" s="1"/>
      <c r="CYE12" s="1"/>
      <c r="CYF12" s="1"/>
      <c r="CYG12" s="1"/>
      <c r="CYH12" s="1"/>
      <c r="CYI12" s="1"/>
      <c r="CYJ12" s="1"/>
      <c r="CYK12" s="1"/>
      <c r="CYL12" s="1"/>
      <c r="CYM12" s="1"/>
      <c r="CYN12" s="1"/>
      <c r="CYO12" s="1"/>
      <c r="CYP12" s="1"/>
      <c r="CYQ12" s="1"/>
      <c r="CYR12" s="1"/>
      <c r="CYS12" s="1"/>
      <c r="CYT12" s="1"/>
      <c r="CYU12" s="1"/>
      <c r="CYV12" s="1"/>
      <c r="CYW12" s="1"/>
      <c r="CYX12" s="1"/>
      <c r="CYY12" s="1"/>
      <c r="CYZ12" s="1"/>
      <c r="CZA12" s="1"/>
      <c r="CZB12" s="1"/>
      <c r="CZC12" s="1"/>
      <c r="CZD12" s="1"/>
      <c r="CZE12" s="1"/>
      <c r="CZF12" s="1"/>
      <c r="CZG12" s="1"/>
      <c r="CZH12" s="1"/>
      <c r="CZI12" s="1"/>
      <c r="CZJ12" s="1"/>
      <c r="CZK12" s="1"/>
      <c r="CZL12" s="1"/>
      <c r="CZM12" s="1"/>
      <c r="CZN12" s="1"/>
      <c r="CZO12" s="1"/>
      <c r="CZP12" s="1"/>
      <c r="CZQ12" s="1"/>
      <c r="CZR12" s="1"/>
      <c r="CZS12" s="1"/>
      <c r="CZT12" s="1"/>
      <c r="CZU12" s="1"/>
      <c r="CZV12" s="1"/>
      <c r="CZW12" s="1"/>
      <c r="CZX12" s="1"/>
      <c r="CZY12" s="1"/>
      <c r="CZZ12" s="1"/>
      <c r="DAA12" s="1"/>
      <c r="DAB12" s="1"/>
      <c r="DAC12" s="1"/>
      <c r="DAD12" s="1"/>
      <c r="DAE12" s="1"/>
      <c r="DAF12" s="1"/>
      <c r="DAG12" s="1"/>
      <c r="DAH12" s="1"/>
      <c r="DAI12" s="1"/>
      <c r="DAJ12" s="1"/>
      <c r="DAK12" s="1"/>
      <c r="DAL12" s="1"/>
      <c r="DAM12" s="1"/>
      <c r="DAN12" s="1"/>
      <c r="DAO12" s="1"/>
      <c r="DAP12" s="1"/>
      <c r="DAQ12" s="1"/>
      <c r="DAR12" s="1"/>
      <c r="DAS12" s="1"/>
      <c r="DAT12" s="1"/>
      <c r="DAU12" s="1"/>
      <c r="DAV12" s="1"/>
      <c r="DAW12" s="1"/>
      <c r="DAX12" s="1"/>
      <c r="DAY12" s="1"/>
      <c r="DAZ12" s="1"/>
      <c r="DBA12" s="1"/>
      <c r="DBB12" s="1"/>
      <c r="DBC12" s="1"/>
      <c r="DBD12" s="1"/>
      <c r="DBE12" s="1"/>
      <c r="DBF12" s="1"/>
      <c r="DBG12" s="1"/>
      <c r="DBH12" s="1"/>
      <c r="DBI12" s="1"/>
      <c r="DBJ12" s="1"/>
      <c r="DBK12" s="1"/>
      <c r="DBL12" s="1"/>
      <c r="DBM12" s="1"/>
      <c r="DBN12" s="1"/>
      <c r="DBO12" s="1"/>
      <c r="DBP12" s="1"/>
      <c r="DBQ12" s="1"/>
      <c r="DBR12" s="1"/>
      <c r="DBS12" s="1"/>
      <c r="DBT12" s="1"/>
      <c r="DBU12" s="1"/>
      <c r="DBV12" s="1"/>
      <c r="DBW12" s="1"/>
      <c r="DBX12" s="1"/>
      <c r="DBY12" s="1"/>
      <c r="DBZ12" s="1"/>
      <c r="DCA12" s="1"/>
      <c r="DCB12" s="1"/>
      <c r="DCC12" s="1"/>
      <c r="DCD12" s="1"/>
      <c r="DCE12" s="1"/>
      <c r="DCF12" s="1"/>
      <c r="DCG12" s="1"/>
      <c r="DCH12" s="1"/>
      <c r="DCI12" s="1"/>
      <c r="DCJ12" s="1"/>
      <c r="DCK12" s="1"/>
      <c r="DCL12" s="1"/>
      <c r="DCM12" s="1"/>
      <c r="DCN12" s="1"/>
      <c r="DCO12" s="1"/>
      <c r="DCP12" s="1"/>
      <c r="DCQ12" s="1"/>
      <c r="DCR12" s="1"/>
      <c r="DCS12" s="1"/>
      <c r="DCT12" s="1"/>
      <c r="DCU12" s="1"/>
      <c r="DCV12" s="1"/>
      <c r="DCW12" s="1"/>
      <c r="DCX12" s="1"/>
      <c r="DCY12" s="1"/>
      <c r="DCZ12" s="1"/>
      <c r="DDA12" s="1"/>
      <c r="DDB12" s="1"/>
      <c r="DDC12" s="1"/>
      <c r="DDD12" s="1"/>
      <c r="DDE12" s="1"/>
      <c r="DDF12" s="1"/>
      <c r="DDG12" s="1"/>
      <c r="DDH12" s="1"/>
      <c r="DDI12" s="1"/>
      <c r="DDJ12" s="1"/>
      <c r="DDK12" s="1"/>
      <c r="DDL12" s="1"/>
      <c r="DDM12" s="1"/>
      <c r="DDN12" s="1"/>
      <c r="DDO12" s="1"/>
      <c r="DDP12" s="1"/>
      <c r="DDQ12" s="1"/>
      <c r="DDR12" s="1"/>
      <c r="DDS12" s="1"/>
      <c r="DDT12" s="1"/>
      <c r="DDU12" s="1"/>
      <c r="DDV12" s="1"/>
      <c r="DDW12" s="1"/>
      <c r="DDX12" s="1"/>
      <c r="DDY12" s="1"/>
      <c r="DDZ12" s="1"/>
      <c r="DEA12" s="1"/>
      <c r="DEB12" s="1"/>
      <c r="DEC12" s="1"/>
      <c r="DED12" s="1"/>
      <c r="DEE12" s="1"/>
      <c r="DEF12" s="1"/>
      <c r="DEG12" s="1"/>
      <c r="DEH12" s="1"/>
      <c r="DEI12" s="1"/>
      <c r="DEJ12" s="1"/>
      <c r="DEK12" s="1"/>
      <c r="DEL12" s="1"/>
      <c r="DEM12" s="1"/>
      <c r="DEN12" s="1"/>
      <c r="DEO12" s="1"/>
      <c r="DEP12" s="1"/>
      <c r="DEQ12" s="1"/>
      <c r="DER12" s="1"/>
      <c r="DES12" s="1"/>
      <c r="DET12" s="1"/>
      <c r="DEU12" s="1"/>
      <c r="DEV12" s="1"/>
      <c r="DEW12" s="1"/>
      <c r="DEX12" s="1"/>
      <c r="DEY12" s="1"/>
      <c r="DEZ12" s="1"/>
      <c r="DFA12" s="1"/>
      <c r="DFB12" s="1"/>
      <c r="DFC12" s="1"/>
      <c r="DFD12" s="1"/>
      <c r="DFE12" s="1"/>
      <c r="DFF12" s="1"/>
      <c r="DFG12" s="1"/>
      <c r="DFH12" s="1"/>
      <c r="DFI12" s="1"/>
      <c r="DFJ12" s="1"/>
      <c r="DFK12" s="1"/>
      <c r="DFL12" s="1"/>
      <c r="DFM12" s="1"/>
      <c r="DFN12" s="1"/>
      <c r="DFO12" s="1"/>
      <c r="DFP12" s="1"/>
      <c r="DFQ12" s="1"/>
      <c r="DFR12" s="1"/>
      <c r="DFS12" s="1"/>
      <c r="DFT12" s="1"/>
      <c r="DFU12" s="1"/>
      <c r="DFV12" s="1"/>
      <c r="DFW12" s="1"/>
      <c r="DFX12" s="1"/>
      <c r="DFY12" s="1"/>
      <c r="DFZ12" s="1"/>
      <c r="DGA12" s="1"/>
      <c r="DGB12" s="1"/>
      <c r="DGC12" s="1"/>
      <c r="DGD12" s="1"/>
      <c r="DGE12" s="1"/>
      <c r="DGF12" s="1"/>
      <c r="DGG12" s="1"/>
      <c r="DGH12" s="1"/>
      <c r="DGI12" s="1"/>
      <c r="DGJ12" s="1"/>
      <c r="DGK12" s="1"/>
      <c r="DGL12" s="1"/>
      <c r="DGM12" s="1"/>
      <c r="DGN12" s="1"/>
      <c r="DGO12" s="1"/>
      <c r="DGP12" s="1"/>
      <c r="DGQ12" s="1"/>
      <c r="DGR12" s="1"/>
      <c r="DGS12" s="1"/>
      <c r="DGT12" s="1"/>
      <c r="DGU12" s="1"/>
      <c r="DGV12" s="1"/>
      <c r="DGW12" s="1"/>
      <c r="DGX12" s="1"/>
      <c r="DGY12" s="1"/>
      <c r="DGZ12" s="1"/>
      <c r="DHA12" s="1"/>
      <c r="DHB12" s="1"/>
      <c r="DHC12" s="1"/>
      <c r="DHD12" s="1"/>
      <c r="DHE12" s="1"/>
      <c r="DHF12" s="1"/>
      <c r="DHG12" s="1"/>
      <c r="DHH12" s="1"/>
      <c r="DHI12" s="1"/>
      <c r="DHJ12" s="1"/>
      <c r="DHK12" s="1"/>
      <c r="DHL12" s="1"/>
      <c r="DHM12" s="1"/>
      <c r="DHN12" s="1"/>
      <c r="DHO12" s="1"/>
      <c r="DHP12" s="1"/>
      <c r="DHQ12" s="1"/>
      <c r="DHR12" s="1"/>
      <c r="DHS12" s="1"/>
      <c r="DHT12" s="1"/>
      <c r="DHU12" s="1"/>
      <c r="DHV12" s="1"/>
      <c r="DHW12" s="1"/>
      <c r="DHX12" s="1"/>
      <c r="DHY12" s="1"/>
      <c r="DHZ12" s="1"/>
      <c r="DIA12" s="1"/>
      <c r="DIB12" s="1"/>
      <c r="DIC12" s="1"/>
      <c r="DID12" s="1"/>
      <c r="DIE12" s="1"/>
      <c r="DIF12" s="1"/>
      <c r="DIG12" s="1"/>
      <c r="DIH12" s="1"/>
      <c r="DII12" s="1"/>
      <c r="DIJ12" s="1"/>
      <c r="DIK12" s="1"/>
      <c r="DIL12" s="1"/>
      <c r="DIM12" s="1"/>
      <c r="DIN12" s="1"/>
      <c r="DIO12" s="1"/>
      <c r="DIP12" s="1"/>
      <c r="DIQ12" s="1"/>
      <c r="DIR12" s="1"/>
      <c r="DIS12" s="1"/>
      <c r="DIT12" s="1"/>
      <c r="DIU12" s="1"/>
      <c r="DIV12" s="1"/>
      <c r="DIW12" s="1"/>
      <c r="DIX12" s="1"/>
      <c r="DIY12" s="1"/>
      <c r="DIZ12" s="1"/>
      <c r="DJA12" s="1"/>
      <c r="DJB12" s="1"/>
      <c r="DJC12" s="1"/>
      <c r="DJD12" s="1"/>
      <c r="DJE12" s="1"/>
      <c r="DJF12" s="1"/>
      <c r="DJG12" s="1"/>
      <c r="DJH12" s="1"/>
      <c r="DJI12" s="1"/>
      <c r="DJJ12" s="1"/>
      <c r="DJK12" s="1"/>
      <c r="DJL12" s="1"/>
      <c r="DJM12" s="1"/>
      <c r="DJN12" s="1"/>
      <c r="DJO12" s="1"/>
      <c r="DJP12" s="1"/>
      <c r="DJQ12" s="1"/>
      <c r="DJR12" s="1"/>
      <c r="DJS12" s="1"/>
      <c r="DJT12" s="1"/>
      <c r="DJU12" s="1"/>
      <c r="DJV12" s="1"/>
      <c r="DJW12" s="1"/>
      <c r="DJX12" s="1"/>
      <c r="DJY12" s="1"/>
      <c r="DJZ12" s="1"/>
      <c r="DKA12" s="1"/>
      <c r="DKB12" s="1"/>
      <c r="DKC12" s="1"/>
      <c r="DKD12" s="1"/>
      <c r="DKE12" s="1"/>
      <c r="DKF12" s="1"/>
      <c r="DKG12" s="1"/>
      <c r="DKH12" s="1"/>
      <c r="DKI12" s="1"/>
      <c r="DKJ12" s="1"/>
      <c r="DKK12" s="1"/>
      <c r="DKL12" s="1"/>
      <c r="DKM12" s="1"/>
      <c r="DKN12" s="1"/>
      <c r="DKO12" s="1"/>
      <c r="DKP12" s="1"/>
      <c r="DKQ12" s="1"/>
      <c r="DKR12" s="1"/>
      <c r="DKS12" s="1"/>
      <c r="DKT12" s="1"/>
      <c r="DKU12" s="1"/>
      <c r="DKV12" s="1"/>
      <c r="DKW12" s="1"/>
      <c r="DKX12" s="1"/>
      <c r="DKY12" s="1"/>
      <c r="DKZ12" s="1"/>
      <c r="DLA12" s="1"/>
      <c r="DLB12" s="1"/>
      <c r="DLC12" s="1"/>
      <c r="DLD12" s="1"/>
      <c r="DLE12" s="1"/>
      <c r="DLF12" s="1"/>
      <c r="DLG12" s="1"/>
      <c r="DLH12" s="1"/>
      <c r="DLI12" s="1"/>
      <c r="DLJ12" s="1"/>
      <c r="DLK12" s="1"/>
      <c r="DLL12" s="1"/>
      <c r="DLM12" s="1"/>
      <c r="DLN12" s="1"/>
      <c r="DLO12" s="1"/>
      <c r="DLP12" s="1"/>
      <c r="DLQ12" s="1"/>
      <c r="DLR12" s="1"/>
      <c r="DLS12" s="1"/>
      <c r="DLT12" s="1"/>
      <c r="DLU12" s="1"/>
      <c r="DLV12" s="1"/>
      <c r="DLW12" s="1"/>
      <c r="DLX12" s="1"/>
      <c r="DLY12" s="1"/>
      <c r="DLZ12" s="1"/>
      <c r="DMA12" s="1"/>
      <c r="DMB12" s="1"/>
      <c r="DMC12" s="1"/>
      <c r="DMD12" s="1"/>
      <c r="DME12" s="1"/>
      <c r="DMF12" s="1"/>
      <c r="DMG12" s="1"/>
      <c r="DMH12" s="1"/>
      <c r="DMI12" s="1"/>
      <c r="DMJ12" s="1"/>
      <c r="DMK12" s="1"/>
      <c r="DML12" s="1"/>
      <c r="DMM12" s="1"/>
      <c r="DMN12" s="1"/>
      <c r="DMO12" s="1"/>
      <c r="DMP12" s="1"/>
      <c r="DMQ12" s="1"/>
      <c r="DMR12" s="1"/>
      <c r="DMS12" s="1"/>
      <c r="DMT12" s="1"/>
      <c r="DMU12" s="1"/>
      <c r="DMV12" s="1"/>
      <c r="DMW12" s="1"/>
      <c r="DMX12" s="1"/>
      <c r="DMY12" s="1"/>
      <c r="DMZ12" s="1"/>
      <c r="DNA12" s="1"/>
      <c r="DNB12" s="1"/>
      <c r="DNC12" s="1"/>
      <c r="DND12" s="1"/>
      <c r="DNE12" s="1"/>
      <c r="DNF12" s="1"/>
      <c r="DNG12" s="1"/>
      <c r="DNH12" s="1"/>
      <c r="DNI12" s="1"/>
      <c r="DNJ12" s="1"/>
      <c r="DNK12" s="1"/>
      <c r="DNL12" s="1"/>
      <c r="DNM12" s="1"/>
      <c r="DNN12" s="1"/>
      <c r="DNO12" s="1"/>
      <c r="DNP12" s="1"/>
      <c r="DNQ12" s="1"/>
      <c r="DNR12" s="1"/>
      <c r="DNS12" s="1"/>
      <c r="DNT12" s="1"/>
      <c r="DNU12" s="1"/>
      <c r="DNV12" s="1"/>
      <c r="DNW12" s="1"/>
      <c r="DNX12" s="1"/>
      <c r="DNY12" s="1"/>
      <c r="DNZ12" s="1"/>
      <c r="DOA12" s="1"/>
      <c r="DOB12" s="1"/>
      <c r="DOC12" s="1"/>
      <c r="DOD12" s="1"/>
      <c r="DOE12" s="1"/>
      <c r="DOF12" s="1"/>
      <c r="DOG12" s="1"/>
      <c r="DOH12" s="1"/>
      <c r="DOI12" s="1"/>
      <c r="DOJ12" s="1"/>
      <c r="DOK12" s="1"/>
      <c r="DOL12" s="1"/>
      <c r="DOM12" s="1"/>
      <c r="DON12" s="1"/>
      <c r="DOO12" s="1"/>
      <c r="DOP12" s="1"/>
      <c r="DOQ12" s="1"/>
      <c r="DOR12" s="1"/>
      <c r="DOS12" s="1"/>
      <c r="DOT12" s="1"/>
      <c r="DOU12" s="1"/>
      <c r="DOV12" s="1"/>
      <c r="DOW12" s="1"/>
      <c r="DOX12" s="1"/>
      <c r="DOY12" s="1"/>
      <c r="DOZ12" s="1"/>
      <c r="DPA12" s="1"/>
      <c r="DPB12" s="1"/>
      <c r="DPC12" s="1"/>
      <c r="DPD12" s="1"/>
      <c r="DPE12" s="1"/>
      <c r="DPF12" s="1"/>
      <c r="DPG12" s="1"/>
      <c r="DPH12" s="1"/>
      <c r="DPI12" s="1"/>
      <c r="DPJ12" s="1"/>
      <c r="DPK12" s="1"/>
      <c r="DPL12" s="1"/>
      <c r="DPM12" s="1"/>
      <c r="DPN12" s="1"/>
      <c r="DPO12" s="1"/>
      <c r="DPP12" s="1"/>
      <c r="DPQ12" s="1"/>
      <c r="DPR12" s="1"/>
      <c r="DPS12" s="1"/>
      <c r="DPT12" s="1"/>
      <c r="DPU12" s="1"/>
      <c r="DPV12" s="1"/>
      <c r="DPW12" s="1"/>
      <c r="DPX12" s="1"/>
      <c r="DPY12" s="1"/>
      <c r="DPZ12" s="1"/>
      <c r="DQA12" s="1"/>
      <c r="DQB12" s="1"/>
      <c r="DQC12" s="1"/>
      <c r="DQD12" s="1"/>
      <c r="DQE12" s="1"/>
      <c r="DQF12" s="1"/>
      <c r="DQG12" s="1"/>
      <c r="DQH12" s="1"/>
      <c r="DQI12" s="1"/>
      <c r="DQJ12" s="1"/>
      <c r="DQK12" s="1"/>
      <c r="DQL12" s="1"/>
      <c r="DQM12" s="1"/>
      <c r="DQN12" s="1"/>
      <c r="DQO12" s="1"/>
      <c r="DQP12" s="1"/>
      <c r="DQQ12" s="1"/>
      <c r="DQR12" s="1"/>
      <c r="DQS12" s="1"/>
      <c r="DQT12" s="1"/>
      <c r="DQU12" s="1"/>
      <c r="DQV12" s="1"/>
      <c r="DQW12" s="1"/>
      <c r="DQX12" s="1"/>
      <c r="DQY12" s="1"/>
      <c r="DQZ12" s="1"/>
      <c r="DRA12" s="1"/>
      <c r="DRB12" s="1"/>
      <c r="DRC12" s="1"/>
      <c r="DRD12" s="1"/>
      <c r="DRE12" s="1"/>
      <c r="DRF12" s="1"/>
      <c r="DRG12" s="1"/>
      <c r="DRH12" s="1"/>
      <c r="DRI12" s="1"/>
      <c r="DRJ12" s="1"/>
      <c r="DRK12" s="1"/>
      <c r="DRL12" s="1"/>
      <c r="DRM12" s="1"/>
      <c r="DRN12" s="1"/>
      <c r="DRO12" s="1"/>
      <c r="DRP12" s="1"/>
      <c r="DRQ12" s="1"/>
      <c r="DRR12" s="1"/>
      <c r="DRS12" s="1"/>
      <c r="DRT12" s="1"/>
      <c r="DRU12" s="1"/>
      <c r="DRV12" s="1"/>
      <c r="DRW12" s="1"/>
      <c r="DRX12" s="1"/>
      <c r="DRY12" s="1"/>
      <c r="DRZ12" s="1"/>
      <c r="DSA12" s="1"/>
      <c r="DSB12" s="1"/>
      <c r="DSC12" s="1"/>
      <c r="DSD12" s="1"/>
      <c r="DSE12" s="1"/>
      <c r="DSF12" s="1"/>
      <c r="DSG12" s="1"/>
      <c r="DSH12" s="1"/>
      <c r="DSI12" s="1"/>
      <c r="DSJ12" s="1"/>
      <c r="DSK12" s="1"/>
      <c r="DSL12" s="1"/>
      <c r="DSM12" s="1"/>
      <c r="DSN12" s="1"/>
      <c r="DSO12" s="1"/>
      <c r="DSP12" s="1"/>
      <c r="DSQ12" s="1"/>
      <c r="DSR12" s="1"/>
      <c r="DSS12" s="1"/>
      <c r="DST12" s="1"/>
      <c r="DSU12" s="1"/>
      <c r="DSV12" s="1"/>
      <c r="DSW12" s="1"/>
      <c r="DSX12" s="1"/>
      <c r="DSY12" s="1"/>
      <c r="DSZ12" s="1"/>
      <c r="DTA12" s="1"/>
      <c r="DTB12" s="1"/>
      <c r="DTC12" s="1"/>
      <c r="DTD12" s="1"/>
      <c r="DTE12" s="1"/>
      <c r="DTF12" s="1"/>
      <c r="DTG12" s="1"/>
      <c r="DTH12" s="1"/>
      <c r="DTI12" s="1"/>
      <c r="DTJ12" s="1"/>
      <c r="DTK12" s="1"/>
      <c r="DTL12" s="1"/>
      <c r="DTM12" s="1"/>
      <c r="DTN12" s="1"/>
      <c r="DTO12" s="1"/>
      <c r="DTP12" s="1"/>
      <c r="DTQ12" s="1"/>
      <c r="DTR12" s="1"/>
      <c r="DTS12" s="1"/>
      <c r="DTT12" s="1"/>
      <c r="DTU12" s="1"/>
      <c r="DTV12" s="1"/>
      <c r="DTW12" s="1"/>
      <c r="DTX12" s="1"/>
      <c r="DTY12" s="1"/>
      <c r="DTZ12" s="1"/>
      <c r="DUA12" s="1"/>
      <c r="DUB12" s="1"/>
      <c r="DUC12" s="1"/>
      <c r="DUD12" s="1"/>
      <c r="DUE12" s="1"/>
      <c r="DUF12" s="1"/>
      <c r="DUG12" s="1"/>
      <c r="DUH12" s="1"/>
      <c r="DUI12" s="1"/>
      <c r="DUJ12" s="1"/>
      <c r="DUK12" s="1"/>
      <c r="DUL12" s="1"/>
      <c r="DUM12" s="1"/>
      <c r="DUN12" s="1"/>
      <c r="DUO12" s="1"/>
      <c r="DUP12" s="1"/>
      <c r="DUQ12" s="1"/>
      <c r="DUR12" s="1"/>
      <c r="DUS12" s="1"/>
      <c r="DUT12" s="1"/>
      <c r="DUU12" s="1"/>
      <c r="DUV12" s="1"/>
      <c r="DUW12" s="1"/>
      <c r="DUX12" s="1"/>
      <c r="DUY12" s="1"/>
      <c r="DUZ12" s="1"/>
      <c r="DVA12" s="1"/>
      <c r="DVB12" s="1"/>
      <c r="DVC12" s="1"/>
      <c r="DVD12" s="1"/>
      <c r="DVE12" s="1"/>
      <c r="DVF12" s="1"/>
      <c r="DVG12" s="1"/>
      <c r="DVH12" s="1"/>
      <c r="DVI12" s="1"/>
      <c r="DVJ12" s="1"/>
      <c r="DVK12" s="1"/>
      <c r="DVL12" s="1"/>
      <c r="DVM12" s="1"/>
      <c r="DVN12" s="1"/>
      <c r="DVO12" s="1"/>
      <c r="DVP12" s="1"/>
      <c r="DVQ12" s="1"/>
      <c r="DVR12" s="1"/>
      <c r="DVS12" s="1"/>
      <c r="DVT12" s="1"/>
      <c r="DVU12" s="1"/>
      <c r="DVV12" s="1"/>
      <c r="DVW12" s="1"/>
      <c r="DVX12" s="1"/>
      <c r="DVY12" s="1"/>
      <c r="DVZ12" s="1"/>
      <c r="DWA12" s="1"/>
      <c r="DWB12" s="1"/>
      <c r="DWC12" s="1"/>
      <c r="DWD12" s="1"/>
      <c r="DWE12" s="1"/>
      <c r="DWF12" s="1"/>
      <c r="DWG12" s="1"/>
      <c r="DWH12" s="1"/>
      <c r="DWI12" s="1"/>
      <c r="DWJ12" s="1"/>
      <c r="DWK12" s="1"/>
      <c r="DWL12" s="1"/>
      <c r="DWM12" s="1"/>
      <c r="DWN12" s="1"/>
      <c r="DWO12" s="1"/>
      <c r="DWP12" s="1"/>
      <c r="DWQ12" s="1"/>
      <c r="DWR12" s="1"/>
      <c r="DWS12" s="1"/>
      <c r="DWT12" s="1"/>
      <c r="DWU12" s="1"/>
      <c r="DWV12" s="1"/>
      <c r="DWW12" s="1"/>
      <c r="DWX12" s="1"/>
      <c r="DWY12" s="1"/>
      <c r="DWZ12" s="1"/>
      <c r="DXA12" s="1"/>
      <c r="DXB12" s="1"/>
      <c r="DXC12" s="1"/>
      <c r="DXD12" s="1"/>
      <c r="DXE12" s="1"/>
      <c r="DXF12" s="1"/>
      <c r="DXG12" s="1"/>
      <c r="DXH12" s="1"/>
      <c r="DXI12" s="1"/>
      <c r="DXJ12" s="1"/>
      <c r="DXK12" s="1"/>
      <c r="DXL12" s="1"/>
      <c r="DXM12" s="1"/>
      <c r="DXN12" s="1"/>
      <c r="DXO12" s="1"/>
      <c r="DXP12" s="1"/>
      <c r="DXQ12" s="1"/>
      <c r="DXR12" s="1"/>
      <c r="DXS12" s="1"/>
      <c r="DXT12" s="1"/>
      <c r="DXU12" s="1"/>
      <c r="DXV12" s="1"/>
      <c r="DXW12" s="1"/>
      <c r="DXX12" s="1"/>
      <c r="DXY12" s="1"/>
      <c r="DXZ12" s="1"/>
      <c r="DYA12" s="1"/>
      <c r="DYB12" s="1"/>
      <c r="DYC12" s="1"/>
      <c r="DYD12" s="1"/>
      <c r="DYE12" s="1"/>
      <c r="DYF12" s="1"/>
      <c r="DYG12" s="1"/>
      <c r="DYH12" s="1"/>
      <c r="DYI12" s="1"/>
      <c r="DYJ12" s="1"/>
      <c r="DYK12" s="1"/>
      <c r="DYL12" s="1"/>
      <c r="DYM12" s="1"/>
      <c r="DYN12" s="1"/>
      <c r="DYO12" s="1"/>
      <c r="DYP12" s="1"/>
      <c r="DYQ12" s="1"/>
      <c r="DYR12" s="1"/>
      <c r="DYS12" s="1"/>
      <c r="DYT12" s="1"/>
      <c r="DYU12" s="1"/>
      <c r="DYV12" s="1"/>
      <c r="DYW12" s="1"/>
      <c r="DYX12" s="1"/>
      <c r="DYY12" s="1"/>
      <c r="DYZ12" s="1"/>
      <c r="DZA12" s="1"/>
      <c r="DZB12" s="1"/>
      <c r="DZC12" s="1"/>
      <c r="DZD12" s="1"/>
      <c r="DZE12" s="1"/>
      <c r="DZF12" s="1"/>
      <c r="DZG12" s="1"/>
      <c r="DZH12" s="1"/>
      <c r="DZI12" s="1"/>
      <c r="DZJ12" s="1"/>
      <c r="DZK12" s="1"/>
      <c r="DZL12" s="1"/>
      <c r="DZM12" s="1"/>
      <c r="DZN12" s="1"/>
      <c r="DZO12" s="1"/>
      <c r="DZP12" s="1"/>
      <c r="DZQ12" s="1"/>
      <c r="DZR12" s="1"/>
      <c r="DZS12" s="1"/>
      <c r="DZT12" s="1"/>
      <c r="DZU12" s="1"/>
      <c r="DZV12" s="1"/>
      <c r="DZW12" s="1"/>
      <c r="DZX12" s="1"/>
      <c r="DZY12" s="1"/>
      <c r="DZZ12" s="1"/>
      <c r="EAA12" s="1"/>
      <c r="EAB12" s="1"/>
      <c r="EAC12" s="1"/>
      <c r="EAD12" s="1"/>
      <c r="EAE12" s="1"/>
      <c r="EAF12" s="1"/>
      <c r="EAG12" s="1"/>
      <c r="EAH12" s="1"/>
      <c r="EAI12" s="1"/>
      <c r="EAJ12" s="1"/>
      <c r="EAK12" s="1"/>
      <c r="EAL12" s="1"/>
      <c r="EAM12" s="1"/>
      <c r="EAN12" s="1"/>
      <c r="EAO12" s="1"/>
      <c r="EAP12" s="1"/>
      <c r="EAQ12" s="1"/>
      <c r="EAR12" s="1"/>
      <c r="EAS12" s="1"/>
      <c r="EAT12" s="1"/>
      <c r="EAU12" s="1"/>
      <c r="EAV12" s="1"/>
      <c r="EAW12" s="1"/>
      <c r="EAX12" s="1"/>
      <c r="EAY12" s="1"/>
      <c r="EAZ12" s="1"/>
      <c r="EBA12" s="1"/>
      <c r="EBB12" s="1"/>
      <c r="EBC12" s="1"/>
      <c r="EBD12" s="1"/>
      <c r="EBE12" s="1"/>
      <c r="EBF12" s="1"/>
      <c r="EBG12" s="1"/>
      <c r="EBH12" s="1"/>
      <c r="EBI12" s="1"/>
      <c r="EBJ12" s="1"/>
      <c r="EBK12" s="1"/>
      <c r="EBL12" s="1"/>
      <c r="EBM12" s="1"/>
      <c r="EBN12" s="1"/>
      <c r="EBO12" s="1"/>
      <c r="EBP12" s="1"/>
      <c r="EBQ12" s="1"/>
      <c r="EBR12" s="1"/>
      <c r="EBS12" s="1"/>
      <c r="EBT12" s="1"/>
      <c r="EBU12" s="1"/>
      <c r="EBV12" s="1"/>
      <c r="EBW12" s="1"/>
      <c r="EBX12" s="1"/>
      <c r="EBY12" s="1"/>
      <c r="EBZ12" s="1"/>
      <c r="ECA12" s="1"/>
      <c r="ECB12" s="1"/>
      <c r="ECC12" s="1"/>
      <c r="ECD12" s="1"/>
      <c r="ECE12" s="1"/>
      <c r="ECF12" s="1"/>
      <c r="ECG12" s="1"/>
      <c r="ECH12" s="1"/>
      <c r="ECI12" s="1"/>
      <c r="ECJ12" s="1"/>
      <c r="ECK12" s="1"/>
      <c r="ECL12" s="1"/>
      <c r="ECM12" s="1"/>
      <c r="ECN12" s="1"/>
      <c r="ECO12" s="1"/>
      <c r="ECP12" s="1"/>
      <c r="ECQ12" s="1"/>
      <c r="ECR12" s="1"/>
      <c r="ECS12" s="1"/>
      <c r="ECT12" s="1"/>
      <c r="ECU12" s="1"/>
      <c r="ECV12" s="1"/>
      <c r="ECW12" s="1"/>
      <c r="ECX12" s="1"/>
      <c r="ECY12" s="1"/>
      <c r="ECZ12" s="1"/>
      <c r="EDA12" s="1"/>
      <c r="EDB12" s="1"/>
      <c r="EDC12" s="1"/>
      <c r="EDD12" s="1"/>
      <c r="EDE12" s="1"/>
      <c r="EDF12" s="1"/>
      <c r="EDG12" s="1"/>
      <c r="EDH12" s="1"/>
      <c r="EDI12" s="1"/>
      <c r="EDJ12" s="1"/>
      <c r="EDK12" s="1"/>
      <c r="EDL12" s="1"/>
      <c r="EDM12" s="1"/>
      <c r="EDN12" s="1"/>
      <c r="EDO12" s="1"/>
      <c r="EDP12" s="1"/>
      <c r="EDQ12" s="1"/>
      <c r="EDR12" s="1"/>
      <c r="EDS12" s="1"/>
      <c r="EDT12" s="1"/>
      <c r="EDU12" s="1"/>
      <c r="EDV12" s="1"/>
      <c r="EDW12" s="1"/>
      <c r="EDX12" s="1"/>
      <c r="EDY12" s="1"/>
      <c r="EDZ12" s="1"/>
      <c r="EEA12" s="1"/>
      <c r="EEB12" s="1"/>
      <c r="EEC12" s="1"/>
      <c r="EED12" s="1"/>
      <c r="EEE12" s="1"/>
      <c r="EEF12" s="1"/>
      <c r="EEG12" s="1"/>
      <c r="EEH12" s="1"/>
      <c r="EEI12" s="1"/>
      <c r="EEJ12" s="1"/>
      <c r="EEK12" s="1"/>
      <c r="EEL12" s="1"/>
      <c r="EEM12" s="1"/>
      <c r="EEN12" s="1"/>
      <c r="EEO12" s="1"/>
      <c r="EEP12" s="1"/>
      <c r="EEQ12" s="1"/>
      <c r="EER12" s="1"/>
      <c r="EES12" s="1"/>
      <c r="EET12" s="1"/>
      <c r="EEU12" s="1"/>
      <c r="EEV12" s="1"/>
      <c r="EEW12" s="1"/>
      <c r="EEX12" s="1"/>
      <c r="EEY12" s="1"/>
      <c r="EEZ12" s="1"/>
      <c r="EFA12" s="1"/>
      <c r="EFB12" s="1"/>
      <c r="EFC12" s="1"/>
      <c r="EFD12" s="1"/>
      <c r="EFE12" s="1"/>
      <c r="EFF12" s="1"/>
      <c r="EFG12" s="1"/>
      <c r="EFH12" s="1"/>
      <c r="EFI12" s="1"/>
      <c r="EFJ12" s="1"/>
      <c r="EFK12" s="1"/>
      <c r="EFL12" s="1"/>
      <c r="EFM12" s="1"/>
      <c r="EFN12" s="1"/>
      <c r="EFO12" s="1"/>
      <c r="EFP12" s="1"/>
      <c r="EFQ12" s="1"/>
      <c r="EFR12" s="1"/>
      <c r="EFS12" s="1"/>
      <c r="EFT12" s="1"/>
      <c r="EFU12" s="1"/>
      <c r="EFV12" s="1"/>
      <c r="EFW12" s="1"/>
      <c r="EFX12" s="1"/>
      <c r="EFY12" s="1"/>
      <c r="EFZ12" s="1"/>
      <c r="EGA12" s="1"/>
      <c r="EGB12" s="1"/>
      <c r="EGC12" s="1"/>
      <c r="EGD12" s="1"/>
      <c r="EGE12" s="1"/>
      <c r="EGF12" s="1"/>
      <c r="EGG12" s="1"/>
      <c r="EGH12" s="1"/>
      <c r="EGI12" s="1"/>
      <c r="EGJ12" s="1"/>
      <c r="EGK12" s="1"/>
      <c r="EGL12" s="1"/>
      <c r="EGM12" s="1"/>
      <c r="EGN12" s="1"/>
      <c r="EGO12" s="1"/>
      <c r="EGP12" s="1"/>
      <c r="EGQ12" s="1"/>
      <c r="EGR12" s="1"/>
      <c r="EGS12" s="1"/>
      <c r="EGT12" s="1"/>
      <c r="EGU12" s="1"/>
      <c r="EGV12" s="1"/>
      <c r="EGW12" s="1"/>
      <c r="EGX12" s="1"/>
      <c r="EGY12" s="1"/>
      <c r="EGZ12" s="1"/>
      <c r="EHA12" s="1"/>
      <c r="EHB12" s="1"/>
      <c r="EHC12" s="1"/>
      <c r="EHD12" s="1"/>
      <c r="EHE12" s="1"/>
      <c r="EHF12" s="1"/>
      <c r="EHG12" s="1"/>
      <c r="EHH12" s="1"/>
      <c r="EHI12" s="1"/>
      <c r="EHJ12" s="1"/>
      <c r="EHK12" s="1"/>
      <c r="EHL12" s="1"/>
      <c r="EHM12" s="1"/>
      <c r="EHN12" s="1"/>
      <c r="EHO12" s="1"/>
      <c r="EHP12" s="1"/>
      <c r="EHQ12" s="1"/>
      <c r="EHR12" s="1"/>
      <c r="EHS12" s="1"/>
      <c r="EHT12" s="1"/>
      <c r="EHU12" s="1"/>
      <c r="EHV12" s="1"/>
      <c r="EHW12" s="1"/>
      <c r="EHX12" s="1"/>
      <c r="EHY12" s="1"/>
      <c r="EHZ12" s="1"/>
      <c r="EIA12" s="1"/>
      <c r="EIB12" s="1"/>
      <c r="EIC12" s="1"/>
      <c r="EID12" s="1"/>
      <c r="EIE12" s="1"/>
      <c r="EIF12" s="1"/>
      <c r="EIG12" s="1"/>
      <c r="EIH12" s="1"/>
      <c r="EII12" s="1"/>
      <c r="EIJ12" s="1"/>
      <c r="EIK12" s="1"/>
      <c r="EIL12" s="1"/>
      <c r="EIM12" s="1"/>
      <c r="EIN12" s="1"/>
      <c r="EIO12" s="1"/>
      <c r="EIP12" s="1"/>
      <c r="EIQ12" s="1"/>
      <c r="EIR12" s="1"/>
      <c r="EIS12" s="1"/>
      <c r="EIT12" s="1"/>
      <c r="EIU12" s="1"/>
      <c r="EIV12" s="1"/>
      <c r="EIW12" s="1"/>
      <c r="EIX12" s="1"/>
      <c r="EIY12" s="1"/>
      <c r="EIZ12" s="1"/>
      <c r="EJA12" s="1"/>
      <c r="EJB12" s="1"/>
      <c r="EJC12" s="1"/>
      <c r="EJD12" s="1"/>
      <c r="EJE12" s="1"/>
      <c r="EJF12" s="1"/>
      <c r="EJG12" s="1"/>
      <c r="EJH12" s="1"/>
      <c r="EJI12" s="1"/>
      <c r="EJJ12" s="1"/>
      <c r="EJK12" s="1"/>
      <c r="EJL12" s="1"/>
      <c r="EJM12" s="1"/>
      <c r="EJN12" s="1"/>
      <c r="EJO12" s="1"/>
      <c r="EJP12" s="1"/>
      <c r="EJQ12" s="1"/>
      <c r="EJR12" s="1"/>
      <c r="EJS12" s="1"/>
      <c r="EJT12" s="1"/>
      <c r="EJU12" s="1"/>
      <c r="EJV12" s="1"/>
      <c r="EJW12" s="1"/>
      <c r="EJX12" s="1"/>
      <c r="EJY12" s="1"/>
      <c r="EJZ12" s="1"/>
      <c r="EKA12" s="1"/>
      <c r="EKB12" s="1"/>
      <c r="EKC12" s="1"/>
      <c r="EKD12" s="1"/>
      <c r="EKE12" s="1"/>
      <c r="EKF12" s="1"/>
      <c r="EKG12" s="1"/>
      <c r="EKH12" s="1"/>
      <c r="EKI12" s="1"/>
      <c r="EKJ12" s="1"/>
      <c r="EKK12" s="1"/>
      <c r="EKL12" s="1"/>
      <c r="EKM12" s="1"/>
      <c r="EKN12" s="1"/>
      <c r="EKO12" s="1"/>
      <c r="EKP12" s="1"/>
      <c r="EKQ12" s="1"/>
      <c r="EKR12" s="1"/>
      <c r="EKS12" s="1"/>
      <c r="EKT12" s="1"/>
      <c r="EKU12" s="1"/>
      <c r="EKV12" s="1"/>
      <c r="EKW12" s="1"/>
      <c r="EKX12" s="1"/>
      <c r="EKY12" s="1"/>
      <c r="EKZ12" s="1"/>
      <c r="ELA12" s="1"/>
      <c r="ELB12" s="1"/>
      <c r="ELC12" s="1"/>
      <c r="ELD12" s="1"/>
      <c r="ELE12" s="1"/>
      <c r="ELF12" s="1"/>
      <c r="ELG12" s="1"/>
      <c r="ELH12" s="1"/>
      <c r="ELI12" s="1"/>
      <c r="ELJ12" s="1"/>
      <c r="ELK12" s="1"/>
      <c r="ELL12" s="1"/>
      <c r="ELM12" s="1"/>
      <c r="ELN12" s="1"/>
      <c r="ELO12" s="1"/>
      <c r="ELP12" s="1"/>
      <c r="ELQ12" s="1"/>
      <c r="ELR12" s="1"/>
      <c r="ELS12" s="1"/>
      <c r="ELT12" s="1"/>
      <c r="ELU12" s="1"/>
      <c r="ELV12" s="1"/>
      <c r="ELW12" s="1"/>
      <c r="ELX12" s="1"/>
      <c r="ELY12" s="1"/>
      <c r="ELZ12" s="1"/>
      <c r="EMA12" s="1"/>
      <c r="EMB12" s="1"/>
      <c r="EMC12" s="1"/>
      <c r="EMD12" s="1"/>
      <c r="EME12" s="1"/>
      <c r="EMF12" s="1"/>
      <c r="EMG12" s="1"/>
      <c r="EMH12" s="1"/>
      <c r="EMI12" s="1"/>
      <c r="EMJ12" s="1"/>
      <c r="EMK12" s="1"/>
      <c r="EML12" s="1"/>
      <c r="EMM12" s="1"/>
      <c r="EMN12" s="1"/>
      <c r="EMO12" s="1"/>
      <c r="EMP12" s="1"/>
      <c r="EMQ12" s="1"/>
      <c r="EMR12" s="1"/>
      <c r="EMS12" s="1"/>
      <c r="EMT12" s="1"/>
      <c r="EMU12" s="1"/>
      <c r="EMV12" s="1"/>
      <c r="EMW12" s="1"/>
      <c r="EMX12" s="1"/>
      <c r="EMY12" s="1"/>
      <c r="EMZ12" s="1"/>
      <c r="ENA12" s="1"/>
      <c r="ENB12" s="1"/>
      <c r="ENC12" s="1"/>
      <c r="END12" s="1"/>
      <c r="ENE12" s="1"/>
      <c r="ENF12" s="1"/>
      <c r="ENG12" s="1"/>
      <c r="ENH12" s="1"/>
      <c r="ENI12" s="1"/>
      <c r="ENJ12" s="1"/>
      <c r="ENK12" s="1"/>
      <c r="ENL12" s="1"/>
      <c r="ENM12" s="1"/>
      <c r="ENN12" s="1"/>
      <c r="ENO12" s="1"/>
      <c r="ENP12" s="1"/>
      <c r="ENQ12" s="1"/>
      <c r="ENR12" s="1"/>
      <c r="ENS12" s="1"/>
      <c r="ENT12" s="1"/>
      <c r="ENU12" s="1"/>
      <c r="ENV12" s="1"/>
      <c r="ENW12" s="1"/>
      <c r="ENX12" s="1"/>
      <c r="ENY12" s="1"/>
      <c r="ENZ12" s="1"/>
      <c r="EOA12" s="1"/>
      <c r="EOB12" s="1"/>
      <c r="EOC12" s="1"/>
      <c r="EOD12" s="1"/>
      <c r="EOE12" s="1"/>
      <c r="EOF12" s="1"/>
      <c r="EOG12" s="1"/>
      <c r="EOH12" s="1"/>
      <c r="EOI12" s="1"/>
      <c r="EOJ12" s="1"/>
      <c r="EOK12" s="1"/>
      <c r="EOL12" s="1"/>
      <c r="EOM12" s="1"/>
      <c r="EON12" s="1"/>
      <c r="EOO12" s="1"/>
      <c r="EOP12" s="1"/>
      <c r="EOQ12" s="1"/>
      <c r="EOR12" s="1"/>
      <c r="EOS12" s="1"/>
      <c r="EOT12" s="1"/>
      <c r="EOU12" s="1"/>
      <c r="EOV12" s="1"/>
      <c r="EOW12" s="1"/>
      <c r="EOX12" s="1"/>
      <c r="EOY12" s="1"/>
      <c r="EOZ12" s="1"/>
      <c r="EPA12" s="1"/>
      <c r="EPB12" s="1"/>
      <c r="EPC12" s="1"/>
      <c r="EPD12" s="1"/>
      <c r="EPE12" s="1"/>
      <c r="EPF12" s="1"/>
      <c r="EPG12" s="1"/>
      <c r="EPH12" s="1"/>
      <c r="EPI12" s="1"/>
      <c r="EPJ12" s="1"/>
      <c r="EPK12" s="1"/>
      <c r="EPL12" s="1"/>
      <c r="EPM12" s="1"/>
      <c r="EPN12" s="1"/>
      <c r="EPO12" s="1"/>
      <c r="EPP12" s="1"/>
      <c r="EPQ12" s="1"/>
      <c r="EPR12" s="1"/>
      <c r="EPS12" s="1"/>
      <c r="EPT12" s="1"/>
      <c r="EPU12" s="1"/>
      <c r="EPV12" s="1"/>
      <c r="EPW12" s="1"/>
      <c r="EPX12" s="1"/>
      <c r="EPY12" s="1"/>
      <c r="EPZ12" s="1"/>
      <c r="EQA12" s="1"/>
      <c r="EQB12" s="1"/>
      <c r="EQC12" s="1"/>
      <c r="EQD12" s="1"/>
      <c r="EQE12" s="1"/>
      <c r="EQF12" s="1"/>
      <c r="EQG12" s="1"/>
      <c r="EQH12" s="1"/>
      <c r="EQI12" s="1"/>
      <c r="EQJ12" s="1"/>
      <c r="EQK12" s="1"/>
      <c r="EQL12" s="1"/>
      <c r="EQM12" s="1"/>
      <c r="EQN12" s="1"/>
      <c r="EQO12" s="1"/>
      <c r="EQP12" s="1"/>
      <c r="EQQ12" s="1"/>
      <c r="EQR12" s="1"/>
      <c r="EQS12" s="1"/>
      <c r="EQT12" s="1"/>
      <c r="EQU12" s="1"/>
      <c r="EQV12" s="1"/>
      <c r="EQW12" s="1"/>
      <c r="EQX12" s="1"/>
      <c r="EQY12" s="1"/>
      <c r="EQZ12" s="1"/>
      <c r="ERA12" s="1"/>
      <c r="ERB12" s="1"/>
      <c r="ERC12" s="1"/>
      <c r="ERD12" s="1"/>
      <c r="ERE12" s="1"/>
      <c r="ERF12" s="1"/>
      <c r="ERG12" s="1"/>
      <c r="ERH12" s="1"/>
      <c r="ERI12" s="1"/>
      <c r="ERJ12" s="1"/>
      <c r="ERK12" s="1"/>
      <c r="ERL12" s="1"/>
      <c r="ERM12" s="1"/>
      <c r="ERN12" s="1"/>
      <c r="ERO12" s="1"/>
      <c r="ERP12" s="1"/>
      <c r="ERQ12" s="1"/>
      <c r="ERR12" s="1"/>
      <c r="ERS12" s="1"/>
      <c r="ERT12" s="1"/>
      <c r="ERU12" s="1"/>
      <c r="ERV12" s="1"/>
      <c r="ERW12" s="1"/>
      <c r="ERX12" s="1"/>
      <c r="ERY12" s="1"/>
      <c r="ERZ12" s="1"/>
      <c r="ESA12" s="1"/>
      <c r="ESB12" s="1"/>
      <c r="ESC12" s="1"/>
      <c r="ESD12" s="1"/>
      <c r="ESE12" s="1"/>
      <c r="ESF12" s="1"/>
      <c r="ESG12" s="1"/>
      <c r="ESH12" s="1"/>
      <c r="ESI12" s="1"/>
      <c r="ESJ12" s="1"/>
      <c r="ESK12" s="1"/>
      <c r="ESL12" s="1"/>
      <c r="ESM12" s="1"/>
      <c r="ESN12" s="1"/>
      <c r="ESO12" s="1"/>
      <c r="ESP12" s="1"/>
      <c r="ESQ12" s="1"/>
      <c r="ESR12" s="1"/>
      <c r="ESS12" s="1"/>
      <c r="EST12" s="1"/>
      <c r="ESU12" s="1"/>
      <c r="ESV12" s="1"/>
      <c r="ESW12" s="1"/>
      <c r="ESX12" s="1"/>
      <c r="ESY12" s="1"/>
      <c r="ESZ12" s="1"/>
      <c r="ETA12" s="1"/>
      <c r="ETB12" s="1"/>
      <c r="ETC12" s="1"/>
      <c r="ETD12" s="1"/>
      <c r="ETE12" s="1"/>
      <c r="ETF12" s="1"/>
      <c r="ETG12" s="1"/>
      <c r="ETH12" s="1"/>
      <c r="ETI12" s="1"/>
      <c r="ETJ12" s="1"/>
      <c r="ETK12" s="1"/>
      <c r="ETL12" s="1"/>
      <c r="ETM12" s="1"/>
      <c r="ETN12" s="1"/>
      <c r="ETO12" s="1"/>
      <c r="ETP12" s="1"/>
      <c r="ETQ12" s="1"/>
      <c r="ETR12" s="1"/>
      <c r="ETS12" s="1"/>
      <c r="ETT12" s="1"/>
      <c r="ETU12" s="1"/>
      <c r="ETV12" s="1"/>
      <c r="ETW12" s="1"/>
      <c r="ETX12" s="1"/>
      <c r="ETY12" s="1"/>
      <c r="ETZ12" s="1"/>
      <c r="EUA12" s="1"/>
      <c r="EUB12" s="1"/>
      <c r="EUC12" s="1"/>
      <c r="EUD12" s="1"/>
      <c r="EUE12" s="1"/>
      <c r="EUF12" s="1"/>
      <c r="EUG12" s="1"/>
      <c r="EUH12" s="1"/>
      <c r="EUI12" s="1"/>
      <c r="EUJ12" s="1"/>
      <c r="EUK12" s="1"/>
      <c r="EUL12" s="1"/>
      <c r="EUM12" s="1"/>
      <c r="EUN12" s="1"/>
      <c r="EUO12" s="1"/>
      <c r="EUP12" s="1"/>
      <c r="EUQ12" s="1"/>
      <c r="EUR12" s="1"/>
      <c r="EUS12" s="1"/>
      <c r="EUT12" s="1"/>
      <c r="EUU12" s="1"/>
      <c r="EUV12" s="1"/>
      <c r="EUW12" s="1"/>
      <c r="EUX12" s="1"/>
      <c r="EUY12" s="1"/>
      <c r="EUZ12" s="1"/>
      <c r="EVA12" s="1"/>
      <c r="EVB12" s="1"/>
      <c r="EVC12" s="1"/>
      <c r="EVD12" s="1"/>
      <c r="EVE12" s="1"/>
      <c r="EVF12" s="1"/>
      <c r="EVG12" s="1"/>
      <c r="EVH12" s="1"/>
      <c r="EVI12" s="1"/>
      <c r="EVJ12" s="1"/>
      <c r="EVK12" s="1"/>
      <c r="EVL12" s="1"/>
      <c r="EVM12" s="1"/>
      <c r="EVN12" s="1"/>
      <c r="EVO12" s="1"/>
      <c r="EVP12" s="1"/>
      <c r="EVQ12" s="1"/>
      <c r="EVR12" s="1"/>
      <c r="EVS12" s="1"/>
      <c r="EVT12" s="1"/>
      <c r="EVU12" s="1"/>
      <c r="EVV12" s="1"/>
      <c r="EVW12" s="1"/>
      <c r="EVX12" s="1"/>
      <c r="EVY12" s="1"/>
      <c r="EVZ12" s="1"/>
      <c r="EWA12" s="1"/>
      <c r="EWB12" s="1"/>
      <c r="EWC12" s="1"/>
      <c r="EWD12" s="1"/>
      <c r="EWE12" s="1"/>
      <c r="EWF12" s="1"/>
      <c r="EWG12" s="1"/>
      <c r="EWH12" s="1"/>
      <c r="EWI12" s="1"/>
      <c r="EWJ12" s="1"/>
      <c r="EWK12" s="1"/>
      <c r="EWL12" s="1"/>
      <c r="EWM12" s="1"/>
      <c r="EWN12" s="1"/>
      <c r="EWO12" s="1"/>
      <c r="EWP12" s="1"/>
      <c r="EWQ12" s="1"/>
      <c r="EWR12" s="1"/>
      <c r="EWS12" s="1"/>
      <c r="EWT12" s="1"/>
      <c r="EWU12" s="1"/>
      <c r="EWV12" s="1"/>
      <c r="EWW12" s="1"/>
      <c r="EWX12" s="1"/>
      <c r="EWY12" s="1"/>
      <c r="EWZ12" s="1"/>
      <c r="EXA12" s="1"/>
      <c r="EXB12" s="1"/>
      <c r="EXC12" s="1"/>
      <c r="EXD12" s="1"/>
      <c r="EXE12" s="1"/>
      <c r="EXF12" s="1"/>
      <c r="EXG12" s="1"/>
      <c r="EXH12" s="1"/>
      <c r="EXI12" s="1"/>
      <c r="EXJ12" s="1"/>
      <c r="EXK12" s="1"/>
      <c r="EXL12" s="1"/>
      <c r="EXM12" s="1"/>
      <c r="EXN12" s="1"/>
      <c r="EXO12" s="1"/>
      <c r="EXP12" s="1"/>
      <c r="EXQ12" s="1"/>
      <c r="EXR12" s="1"/>
      <c r="EXS12" s="1"/>
      <c r="EXT12" s="1"/>
      <c r="EXU12" s="1"/>
      <c r="EXV12" s="1"/>
      <c r="EXW12" s="1"/>
      <c r="EXX12" s="1"/>
      <c r="EXY12" s="1"/>
      <c r="EXZ12" s="1"/>
      <c r="EYA12" s="1"/>
      <c r="EYB12" s="1"/>
      <c r="EYC12" s="1"/>
      <c r="EYD12" s="1"/>
      <c r="EYE12" s="1"/>
      <c r="EYF12" s="1"/>
      <c r="EYG12" s="1"/>
      <c r="EYH12" s="1"/>
      <c r="EYI12" s="1"/>
      <c r="EYJ12" s="1"/>
      <c r="EYK12" s="1"/>
      <c r="EYL12" s="1"/>
      <c r="EYM12" s="1"/>
      <c r="EYN12" s="1"/>
      <c r="EYO12" s="1"/>
      <c r="EYP12" s="1"/>
      <c r="EYQ12" s="1"/>
      <c r="EYR12" s="1"/>
      <c r="EYS12" s="1"/>
      <c r="EYT12" s="1"/>
      <c r="EYU12" s="1"/>
      <c r="EYV12" s="1"/>
      <c r="EYW12" s="1"/>
      <c r="EYX12" s="1"/>
      <c r="EYY12" s="1"/>
      <c r="EYZ12" s="1"/>
      <c r="EZA12" s="1"/>
      <c r="EZB12" s="1"/>
      <c r="EZC12" s="1"/>
      <c r="EZD12" s="1"/>
      <c r="EZE12" s="1"/>
      <c r="EZF12" s="1"/>
      <c r="EZG12" s="1"/>
      <c r="EZH12" s="1"/>
      <c r="EZI12" s="1"/>
      <c r="EZJ12" s="1"/>
      <c r="EZK12" s="1"/>
      <c r="EZL12" s="1"/>
      <c r="EZM12" s="1"/>
      <c r="EZN12" s="1"/>
      <c r="EZO12" s="1"/>
      <c r="EZP12" s="1"/>
      <c r="EZQ12" s="1"/>
      <c r="EZR12" s="1"/>
      <c r="EZS12" s="1"/>
      <c r="EZT12" s="1"/>
      <c r="EZU12" s="1"/>
      <c r="EZV12" s="1"/>
      <c r="EZW12" s="1"/>
      <c r="EZX12" s="1"/>
      <c r="EZY12" s="1"/>
      <c r="EZZ12" s="1"/>
      <c r="FAA12" s="1"/>
      <c r="FAB12" s="1"/>
      <c r="FAC12" s="1"/>
      <c r="FAD12" s="1"/>
      <c r="FAE12" s="1"/>
      <c r="FAF12" s="1"/>
      <c r="FAG12" s="1"/>
      <c r="FAH12" s="1"/>
      <c r="FAI12" s="1"/>
      <c r="FAJ12" s="1"/>
      <c r="FAK12" s="1"/>
      <c r="FAL12" s="1"/>
      <c r="FAM12" s="1"/>
      <c r="FAN12" s="1"/>
      <c r="FAO12" s="1"/>
      <c r="FAP12" s="1"/>
      <c r="FAQ12" s="1"/>
      <c r="FAR12" s="1"/>
      <c r="FAS12" s="1"/>
      <c r="FAT12" s="1"/>
      <c r="FAU12" s="1"/>
      <c r="FAV12" s="1"/>
      <c r="FAW12" s="1"/>
      <c r="FAX12" s="1"/>
      <c r="FAY12" s="1"/>
      <c r="FAZ12" s="1"/>
      <c r="FBA12" s="1"/>
      <c r="FBB12" s="1"/>
      <c r="FBC12" s="1"/>
      <c r="FBD12" s="1"/>
      <c r="FBE12" s="1"/>
      <c r="FBF12" s="1"/>
      <c r="FBG12" s="1"/>
      <c r="FBH12" s="1"/>
      <c r="FBI12" s="1"/>
      <c r="FBJ12" s="1"/>
      <c r="FBK12" s="1"/>
      <c r="FBL12" s="1"/>
      <c r="FBM12" s="1"/>
      <c r="FBN12" s="1"/>
      <c r="FBO12" s="1"/>
      <c r="FBP12" s="1"/>
      <c r="FBQ12" s="1"/>
      <c r="FBR12" s="1"/>
      <c r="FBS12" s="1"/>
      <c r="FBT12" s="1"/>
      <c r="FBU12" s="1"/>
      <c r="FBV12" s="1"/>
      <c r="FBW12" s="1"/>
      <c r="FBX12" s="1"/>
      <c r="FBY12" s="1"/>
      <c r="FBZ12" s="1"/>
      <c r="FCA12" s="1"/>
      <c r="FCB12" s="1"/>
      <c r="FCC12" s="1"/>
      <c r="FCD12" s="1"/>
      <c r="FCE12" s="1"/>
      <c r="FCF12" s="1"/>
      <c r="FCG12" s="1"/>
      <c r="FCH12" s="1"/>
      <c r="FCI12" s="1"/>
      <c r="FCJ12" s="1"/>
      <c r="FCK12" s="1"/>
      <c r="FCL12" s="1"/>
      <c r="FCM12" s="1"/>
      <c r="FCN12" s="1"/>
      <c r="FCO12" s="1"/>
      <c r="FCP12" s="1"/>
      <c r="FCQ12" s="1"/>
      <c r="FCR12" s="1"/>
      <c r="FCS12" s="1"/>
      <c r="FCT12" s="1"/>
      <c r="FCU12" s="1"/>
      <c r="FCV12" s="1"/>
      <c r="FCW12" s="1"/>
      <c r="FCX12" s="1"/>
      <c r="FCY12" s="1"/>
      <c r="FCZ12" s="1"/>
      <c r="FDA12" s="1"/>
      <c r="FDB12" s="1"/>
      <c r="FDC12" s="1"/>
      <c r="FDD12" s="1"/>
      <c r="FDE12" s="1"/>
      <c r="FDF12" s="1"/>
      <c r="FDG12" s="1"/>
      <c r="FDH12" s="1"/>
      <c r="FDI12" s="1"/>
      <c r="FDJ12" s="1"/>
      <c r="FDK12" s="1"/>
      <c r="FDL12" s="1"/>
      <c r="FDM12" s="1"/>
      <c r="FDN12" s="1"/>
      <c r="FDO12" s="1"/>
      <c r="FDP12" s="1"/>
      <c r="FDQ12" s="1"/>
      <c r="FDR12" s="1"/>
      <c r="FDS12" s="1"/>
      <c r="FDT12" s="1"/>
      <c r="FDU12" s="1"/>
      <c r="FDV12" s="1"/>
      <c r="FDW12" s="1"/>
      <c r="FDX12" s="1"/>
      <c r="FDY12" s="1"/>
      <c r="FDZ12" s="1"/>
      <c r="FEA12" s="1"/>
      <c r="FEB12" s="1"/>
      <c r="FEC12" s="1"/>
      <c r="FED12" s="1"/>
      <c r="FEE12" s="1"/>
      <c r="FEF12" s="1"/>
      <c r="FEG12" s="1"/>
      <c r="FEH12" s="1"/>
      <c r="FEI12" s="1"/>
      <c r="FEJ12" s="1"/>
      <c r="FEK12" s="1"/>
      <c r="FEL12" s="1"/>
      <c r="FEM12" s="1"/>
      <c r="FEN12" s="1"/>
      <c r="FEO12" s="1"/>
      <c r="FEP12" s="1"/>
      <c r="FEQ12" s="1"/>
      <c r="FER12" s="1"/>
      <c r="FES12" s="1"/>
      <c r="FET12" s="1"/>
      <c r="FEU12" s="1"/>
      <c r="FEV12" s="1"/>
      <c r="FEW12" s="1"/>
      <c r="FEX12" s="1"/>
      <c r="FEY12" s="1"/>
      <c r="FEZ12" s="1"/>
      <c r="FFA12" s="1"/>
      <c r="FFB12" s="1"/>
      <c r="FFC12" s="1"/>
      <c r="FFD12" s="1"/>
      <c r="FFE12" s="1"/>
      <c r="FFF12" s="1"/>
      <c r="FFG12" s="1"/>
      <c r="FFH12" s="1"/>
      <c r="FFI12" s="1"/>
      <c r="FFJ12" s="1"/>
      <c r="FFK12" s="1"/>
      <c r="FFL12" s="1"/>
      <c r="FFM12" s="1"/>
      <c r="FFN12" s="1"/>
      <c r="FFO12" s="1"/>
      <c r="FFP12" s="1"/>
      <c r="FFQ12" s="1"/>
      <c r="FFR12" s="1"/>
      <c r="FFS12" s="1"/>
      <c r="FFT12" s="1"/>
      <c r="FFU12" s="1"/>
      <c r="FFV12" s="1"/>
      <c r="FFW12" s="1"/>
      <c r="FFX12" s="1"/>
      <c r="FFY12" s="1"/>
      <c r="FFZ12" s="1"/>
      <c r="FGA12" s="1"/>
      <c r="FGB12" s="1"/>
      <c r="FGC12" s="1"/>
      <c r="FGD12" s="1"/>
      <c r="FGE12" s="1"/>
      <c r="FGF12" s="1"/>
      <c r="FGG12" s="1"/>
      <c r="FGH12" s="1"/>
      <c r="FGI12" s="1"/>
      <c r="FGJ12" s="1"/>
      <c r="FGK12" s="1"/>
      <c r="FGL12" s="1"/>
      <c r="FGM12" s="1"/>
      <c r="FGN12" s="1"/>
      <c r="FGO12" s="1"/>
      <c r="FGP12" s="1"/>
      <c r="FGQ12" s="1"/>
      <c r="FGR12" s="1"/>
      <c r="FGS12" s="1"/>
      <c r="FGT12" s="1"/>
      <c r="FGU12" s="1"/>
      <c r="FGV12" s="1"/>
      <c r="FGW12" s="1"/>
      <c r="FGX12" s="1"/>
      <c r="FGY12" s="1"/>
      <c r="FGZ12" s="1"/>
      <c r="FHA12" s="1"/>
      <c r="FHB12" s="1"/>
      <c r="FHC12" s="1"/>
      <c r="FHD12" s="1"/>
      <c r="FHE12" s="1"/>
      <c r="FHF12" s="1"/>
      <c r="FHG12" s="1"/>
      <c r="FHH12" s="1"/>
      <c r="FHI12" s="1"/>
      <c r="FHJ12" s="1"/>
      <c r="FHK12" s="1"/>
      <c r="FHL12" s="1"/>
      <c r="FHM12" s="1"/>
      <c r="FHN12" s="1"/>
      <c r="FHO12" s="1"/>
      <c r="FHP12" s="1"/>
      <c r="FHQ12" s="1"/>
      <c r="FHR12" s="1"/>
      <c r="FHS12" s="1"/>
      <c r="FHT12" s="1"/>
      <c r="FHU12" s="1"/>
      <c r="FHV12" s="1"/>
      <c r="FHW12" s="1"/>
      <c r="FHX12" s="1"/>
      <c r="FHY12" s="1"/>
      <c r="FHZ12" s="1"/>
      <c r="FIA12" s="1"/>
      <c r="FIB12" s="1"/>
      <c r="FIC12" s="1"/>
      <c r="FID12" s="1"/>
      <c r="FIE12" s="1"/>
      <c r="FIF12" s="1"/>
      <c r="FIG12" s="1"/>
      <c r="FIH12" s="1"/>
      <c r="FII12" s="1"/>
      <c r="FIJ12" s="1"/>
      <c r="FIK12" s="1"/>
      <c r="FIL12" s="1"/>
      <c r="FIM12" s="1"/>
      <c r="FIN12" s="1"/>
      <c r="FIO12" s="1"/>
      <c r="FIP12" s="1"/>
      <c r="FIQ12" s="1"/>
      <c r="FIR12" s="1"/>
      <c r="FIS12" s="1"/>
      <c r="FIT12" s="1"/>
      <c r="FIU12" s="1"/>
      <c r="FIV12" s="1"/>
      <c r="FIW12" s="1"/>
      <c r="FIX12" s="1"/>
      <c r="FIY12" s="1"/>
      <c r="FIZ12" s="1"/>
      <c r="FJA12" s="1"/>
      <c r="FJB12" s="1"/>
      <c r="FJC12" s="1"/>
      <c r="FJD12" s="1"/>
      <c r="FJE12" s="1"/>
      <c r="FJF12" s="1"/>
      <c r="FJG12" s="1"/>
      <c r="FJH12" s="1"/>
      <c r="FJI12" s="1"/>
      <c r="FJJ12" s="1"/>
      <c r="FJK12" s="1"/>
      <c r="FJL12" s="1"/>
      <c r="FJM12" s="1"/>
      <c r="FJN12" s="1"/>
      <c r="FJO12" s="1"/>
      <c r="FJP12" s="1"/>
      <c r="FJQ12" s="1"/>
      <c r="FJR12" s="1"/>
      <c r="FJS12" s="1"/>
      <c r="FJT12" s="1"/>
      <c r="FJU12" s="1"/>
      <c r="FJV12" s="1"/>
      <c r="FJW12" s="1"/>
      <c r="FJX12" s="1"/>
      <c r="FJY12" s="1"/>
      <c r="FJZ12" s="1"/>
      <c r="FKA12" s="1"/>
      <c r="FKB12" s="1"/>
      <c r="FKC12" s="1"/>
      <c r="FKD12" s="1"/>
      <c r="FKE12" s="1"/>
      <c r="FKF12" s="1"/>
      <c r="FKG12" s="1"/>
      <c r="FKH12" s="1"/>
      <c r="FKI12" s="1"/>
      <c r="FKJ12" s="1"/>
      <c r="FKK12" s="1"/>
      <c r="FKL12" s="1"/>
      <c r="FKM12" s="1"/>
      <c r="FKN12" s="1"/>
      <c r="FKO12" s="1"/>
      <c r="FKP12" s="1"/>
      <c r="FKQ12" s="1"/>
      <c r="FKR12" s="1"/>
      <c r="FKS12" s="1"/>
      <c r="FKT12" s="1"/>
      <c r="FKU12" s="1"/>
      <c r="FKV12" s="1"/>
      <c r="FKW12" s="1"/>
      <c r="FKX12" s="1"/>
      <c r="FKY12" s="1"/>
      <c r="FKZ12" s="1"/>
      <c r="FLA12" s="1"/>
      <c r="FLB12" s="1"/>
      <c r="FLC12" s="1"/>
      <c r="FLD12" s="1"/>
      <c r="FLE12" s="1"/>
      <c r="FLF12" s="1"/>
      <c r="FLG12" s="1"/>
      <c r="FLH12" s="1"/>
      <c r="FLI12" s="1"/>
      <c r="FLJ12" s="1"/>
      <c r="FLK12" s="1"/>
      <c r="FLL12" s="1"/>
      <c r="FLM12" s="1"/>
      <c r="FLN12" s="1"/>
      <c r="FLO12" s="1"/>
      <c r="FLP12" s="1"/>
      <c r="FLQ12" s="1"/>
      <c r="FLR12" s="1"/>
      <c r="FLS12" s="1"/>
      <c r="FLT12" s="1"/>
      <c r="FLU12" s="1"/>
      <c r="FLV12" s="1"/>
      <c r="FLW12" s="1"/>
      <c r="FLX12" s="1"/>
      <c r="FLY12" s="1"/>
      <c r="FLZ12" s="1"/>
      <c r="FMA12" s="1"/>
      <c r="FMB12" s="1"/>
      <c r="FMC12" s="1"/>
      <c r="FMD12" s="1"/>
      <c r="FME12" s="1"/>
      <c r="FMF12" s="1"/>
      <c r="FMG12" s="1"/>
      <c r="FMH12" s="1"/>
      <c r="FMI12" s="1"/>
      <c r="FMJ12" s="1"/>
      <c r="FMK12" s="1"/>
      <c r="FML12" s="1"/>
      <c r="FMM12" s="1"/>
      <c r="FMN12" s="1"/>
      <c r="FMO12" s="1"/>
      <c r="FMP12" s="1"/>
      <c r="FMQ12" s="1"/>
      <c r="FMR12" s="1"/>
      <c r="FMS12" s="1"/>
      <c r="FMT12" s="1"/>
      <c r="FMU12" s="1"/>
      <c r="FMV12" s="1"/>
      <c r="FMW12" s="1"/>
      <c r="FMX12" s="1"/>
      <c r="FMY12" s="1"/>
      <c r="FMZ12" s="1"/>
      <c r="FNA12" s="1"/>
      <c r="FNB12" s="1"/>
      <c r="FNC12" s="1"/>
      <c r="FND12" s="1"/>
      <c r="FNE12" s="1"/>
      <c r="FNF12" s="1"/>
      <c r="FNG12" s="1"/>
      <c r="FNH12" s="1"/>
      <c r="FNI12" s="1"/>
      <c r="FNJ12" s="1"/>
      <c r="FNK12" s="1"/>
      <c r="FNL12" s="1"/>
      <c r="FNM12" s="1"/>
      <c r="FNN12" s="1"/>
      <c r="FNO12" s="1"/>
      <c r="FNP12" s="1"/>
      <c r="FNQ12" s="1"/>
      <c r="FNR12" s="1"/>
      <c r="FNS12" s="1"/>
      <c r="FNT12" s="1"/>
      <c r="FNU12" s="1"/>
      <c r="FNV12" s="1"/>
      <c r="FNW12" s="1"/>
      <c r="FNX12" s="1"/>
      <c r="FNY12" s="1"/>
      <c r="FNZ12" s="1"/>
      <c r="FOA12" s="1"/>
      <c r="FOB12" s="1"/>
      <c r="FOC12" s="1"/>
      <c r="FOD12" s="1"/>
      <c r="FOE12" s="1"/>
      <c r="FOF12" s="1"/>
      <c r="FOG12" s="1"/>
      <c r="FOH12" s="1"/>
      <c r="FOI12" s="1"/>
      <c r="FOJ12" s="1"/>
      <c r="FOK12" s="1"/>
      <c r="FOL12" s="1"/>
      <c r="FOM12" s="1"/>
      <c r="FON12" s="1"/>
      <c r="FOO12" s="1"/>
      <c r="FOP12" s="1"/>
      <c r="FOQ12" s="1"/>
      <c r="FOR12" s="1"/>
      <c r="FOS12" s="1"/>
      <c r="FOT12" s="1"/>
      <c r="FOU12" s="1"/>
      <c r="FOV12" s="1"/>
      <c r="FOW12" s="1"/>
      <c r="FOX12" s="1"/>
      <c r="FOY12" s="1"/>
      <c r="FOZ12" s="1"/>
      <c r="FPA12" s="1"/>
      <c r="FPB12" s="1"/>
      <c r="FPC12" s="1"/>
      <c r="FPD12" s="1"/>
      <c r="FPE12" s="1"/>
      <c r="FPF12" s="1"/>
      <c r="FPG12" s="1"/>
      <c r="FPH12" s="1"/>
      <c r="FPI12" s="1"/>
      <c r="FPJ12" s="1"/>
      <c r="FPK12" s="1"/>
      <c r="FPL12" s="1"/>
      <c r="FPM12" s="1"/>
      <c r="FPN12" s="1"/>
      <c r="FPO12" s="1"/>
      <c r="FPP12" s="1"/>
      <c r="FPQ12" s="1"/>
      <c r="FPR12" s="1"/>
      <c r="FPS12" s="1"/>
      <c r="FPT12" s="1"/>
      <c r="FPU12" s="1"/>
      <c r="FPV12" s="1"/>
      <c r="FPW12" s="1"/>
      <c r="FPX12" s="1"/>
      <c r="FPY12" s="1"/>
      <c r="FPZ12" s="1"/>
      <c r="FQA12" s="1"/>
      <c r="FQB12" s="1"/>
      <c r="FQC12" s="1"/>
      <c r="FQD12" s="1"/>
      <c r="FQE12" s="1"/>
      <c r="FQF12" s="1"/>
      <c r="FQG12" s="1"/>
      <c r="FQH12" s="1"/>
      <c r="FQI12" s="1"/>
      <c r="FQJ12" s="1"/>
      <c r="FQK12" s="1"/>
      <c r="FQL12" s="1"/>
      <c r="FQM12" s="1"/>
      <c r="FQN12" s="1"/>
      <c r="FQO12" s="1"/>
      <c r="FQP12" s="1"/>
      <c r="FQQ12" s="1"/>
      <c r="FQR12" s="1"/>
      <c r="FQS12" s="1"/>
      <c r="FQT12" s="1"/>
      <c r="FQU12" s="1"/>
      <c r="FQV12" s="1"/>
      <c r="FQW12" s="1"/>
      <c r="FQX12" s="1"/>
      <c r="FQY12" s="1"/>
      <c r="FQZ12" s="1"/>
      <c r="FRA12" s="1"/>
      <c r="FRB12" s="1"/>
      <c r="FRC12" s="1"/>
      <c r="FRD12" s="1"/>
      <c r="FRE12" s="1"/>
      <c r="FRF12" s="1"/>
      <c r="FRG12" s="1"/>
      <c r="FRH12" s="1"/>
      <c r="FRI12" s="1"/>
      <c r="FRJ12" s="1"/>
      <c r="FRK12" s="1"/>
      <c r="FRL12" s="1"/>
      <c r="FRM12" s="1"/>
      <c r="FRN12" s="1"/>
      <c r="FRO12" s="1"/>
      <c r="FRP12" s="1"/>
      <c r="FRQ12" s="1"/>
      <c r="FRR12" s="1"/>
      <c r="FRS12" s="1"/>
      <c r="FRT12" s="1"/>
      <c r="FRU12" s="1"/>
      <c r="FRV12" s="1"/>
      <c r="FRW12" s="1"/>
      <c r="FRX12" s="1"/>
      <c r="FRY12" s="1"/>
      <c r="FRZ12" s="1"/>
      <c r="FSA12" s="1"/>
      <c r="FSB12" s="1"/>
      <c r="FSC12" s="1"/>
      <c r="FSD12" s="1"/>
      <c r="FSE12" s="1"/>
      <c r="FSF12" s="1"/>
      <c r="FSG12" s="1"/>
      <c r="FSH12" s="1"/>
      <c r="FSI12" s="1"/>
      <c r="FSJ12" s="1"/>
      <c r="FSK12" s="1"/>
      <c r="FSL12" s="1"/>
      <c r="FSM12" s="1"/>
      <c r="FSN12" s="1"/>
      <c r="FSO12" s="1"/>
      <c r="FSP12" s="1"/>
      <c r="FSQ12" s="1"/>
      <c r="FSR12" s="1"/>
      <c r="FSS12" s="1"/>
      <c r="FST12" s="1"/>
      <c r="FSU12" s="1"/>
      <c r="FSV12" s="1"/>
      <c r="FSW12" s="1"/>
      <c r="FSX12" s="1"/>
      <c r="FSY12" s="1"/>
      <c r="FSZ12" s="1"/>
      <c r="FTA12" s="1"/>
      <c r="FTB12" s="1"/>
      <c r="FTC12" s="1"/>
      <c r="FTD12" s="1"/>
      <c r="FTE12" s="1"/>
      <c r="FTF12" s="1"/>
      <c r="FTG12" s="1"/>
      <c r="FTH12" s="1"/>
      <c r="FTI12" s="1"/>
      <c r="FTJ12" s="1"/>
      <c r="FTK12" s="1"/>
      <c r="FTL12" s="1"/>
      <c r="FTM12" s="1"/>
      <c r="FTN12" s="1"/>
      <c r="FTO12" s="1"/>
      <c r="FTP12" s="1"/>
      <c r="FTQ12" s="1"/>
      <c r="FTR12" s="1"/>
      <c r="FTS12" s="1"/>
      <c r="FTT12" s="1"/>
      <c r="FTU12" s="1"/>
      <c r="FTV12" s="1"/>
      <c r="FTW12" s="1"/>
      <c r="FTX12" s="1"/>
      <c r="FTY12" s="1"/>
      <c r="FTZ12" s="1"/>
      <c r="FUA12" s="1"/>
      <c r="FUB12" s="1"/>
      <c r="FUC12" s="1"/>
      <c r="FUD12" s="1"/>
      <c r="FUE12" s="1"/>
      <c r="FUF12" s="1"/>
      <c r="FUG12" s="1"/>
      <c r="FUH12" s="1"/>
      <c r="FUI12" s="1"/>
      <c r="FUJ12" s="1"/>
      <c r="FUK12" s="1"/>
      <c r="FUL12" s="1"/>
      <c r="FUM12" s="1"/>
      <c r="FUN12" s="1"/>
      <c r="FUO12" s="1"/>
      <c r="FUP12" s="1"/>
      <c r="FUQ12" s="1"/>
      <c r="FUR12" s="1"/>
      <c r="FUS12" s="1"/>
      <c r="FUT12" s="1"/>
      <c r="FUU12" s="1"/>
      <c r="FUV12" s="1"/>
      <c r="FUW12" s="1"/>
      <c r="FUX12" s="1"/>
      <c r="FUY12" s="1"/>
      <c r="FUZ12" s="1"/>
      <c r="FVA12" s="1"/>
      <c r="FVB12" s="1"/>
      <c r="FVC12" s="1"/>
      <c r="FVD12" s="1"/>
      <c r="FVE12" s="1"/>
      <c r="FVF12" s="1"/>
      <c r="FVG12" s="1"/>
      <c r="FVH12" s="1"/>
      <c r="FVI12" s="1"/>
      <c r="FVJ12" s="1"/>
      <c r="FVK12" s="1"/>
      <c r="FVL12" s="1"/>
      <c r="FVM12" s="1"/>
      <c r="FVN12" s="1"/>
      <c r="FVO12" s="1"/>
      <c r="FVP12" s="1"/>
      <c r="FVQ12" s="1"/>
      <c r="FVR12" s="1"/>
      <c r="FVS12" s="1"/>
      <c r="FVT12" s="1"/>
      <c r="FVU12" s="1"/>
      <c r="FVV12" s="1"/>
      <c r="FVW12" s="1"/>
      <c r="FVX12" s="1"/>
      <c r="FVY12" s="1"/>
      <c r="FVZ12" s="1"/>
      <c r="FWA12" s="1"/>
      <c r="FWB12" s="1"/>
      <c r="FWC12" s="1"/>
      <c r="FWD12" s="1"/>
      <c r="FWE12" s="1"/>
      <c r="FWF12" s="1"/>
      <c r="FWG12" s="1"/>
      <c r="FWH12" s="1"/>
      <c r="FWI12" s="1"/>
      <c r="FWJ12" s="1"/>
      <c r="FWK12" s="1"/>
      <c r="FWL12" s="1"/>
      <c r="FWM12" s="1"/>
      <c r="FWN12" s="1"/>
      <c r="FWO12" s="1"/>
      <c r="FWP12" s="1"/>
      <c r="FWQ12" s="1"/>
      <c r="FWR12" s="1"/>
      <c r="FWS12" s="1"/>
      <c r="FWT12" s="1"/>
      <c r="FWU12" s="1"/>
      <c r="FWV12" s="1"/>
      <c r="FWW12" s="1"/>
      <c r="FWX12" s="1"/>
      <c r="FWY12" s="1"/>
      <c r="FWZ12" s="1"/>
      <c r="FXA12" s="1"/>
      <c r="FXB12" s="1"/>
      <c r="FXC12" s="1"/>
      <c r="FXD12" s="1"/>
      <c r="FXE12" s="1"/>
      <c r="FXF12" s="1"/>
      <c r="FXG12" s="1"/>
      <c r="FXH12" s="1"/>
      <c r="FXI12" s="1"/>
      <c r="FXJ12" s="1"/>
      <c r="FXK12" s="1"/>
      <c r="FXL12" s="1"/>
      <c r="FXM12" s="1"/>
      <c r="FXN12" s="1"/>
      <c r="FXO12" s="1"/>
      <c r="FXP12" s="1"/>
      <c r="FXQ12" s="1"/>
      <c r="FXR12" s="1"/>
      <c r="FXS12" s="1"/>
      <c r="FXT12" s="1"/>
      <c r="FXU12" s="1"/>
      <c r="FXV12" s="1"/>
      <c r="FXW12" s="1"/>
      <c r="FXX12" s="1"/>
      <c r="FXY12" s="1"/>
      <c r="FXZ12" s="1"/>
      <c r="FYA12" s="1"/>
      <c r="FYB12" s="1"/>
      <c r="FYC12" s="1"/>
      <c r="FYD12" s="1"/>
      <c r="FYE12" s="1"/>
      <c r="FYF12" s="1"/>
      <c r="FYG12" s="1"/>
      <c r="FYH12" s="1"/>
      <c r="FYI12" s="1"/>
      <c r="FYJ12" s="1"/>
      <c r="FYK12" s="1"/>
      <c r="FYL12" s="1"/>
      <c r="FYM12" s="1"/>
      <c r="FYN12" s="1"/>
      <c r="FYO12" s="1"/>
      <c r="FYP12" s="1"/>
      <c r="FYQ12" s="1"/>
      <c r="FYR12" s="1"/>
      <c r="FYS12" s="1"/>
      <c r="FYT12" s="1"/>
      <c r="FYU12" s="1"/>
      <c r="FYV12" s="1"/>
      <c r="FYW12" s="1"/>
      <c r="FYX12" s="1"/>
      <c r="FYY12" s="1"/>
      <c r="FYZ12" s="1"/>
      <c r="FZA12" s="1"/>
      <c r="FZB12" s="1"/>
      <c r="FZC12" s="1"/>
      <c r="FZD12" s="1"/>
      <c r="FZE12" s="1"/>
      <c r="FZF12" s="1"/>
      <c r="FZG12" s="1"/>
      <c r="FZH12" s="1"/>
      <c r="FZI12" s="1"/>
      <c r="FZJ12" s="1"/>
      <c r="FZK12" s="1"/>
      <c r="FZL12" s="1"/>
      <c r="FZM12" s="1"/>
      <c r="FZN12" s="1"/>
      <c r="FZO12" s="1"/>
      <c r="FZP12" s="1"/>
      <c r="FZQ12" s="1"/>
      <c r="FZR12" s="1"/>
      <c r="FZS12" s="1"/>
      <c r="FZT12" s="1"/>
      <c r="FZU12" s="1"/>
      <c r="FZV12" s="1"/>
      <c r="FZW12" s="1"/>
      <c r="FZX12" s="1"/>
      <c r="FZY12" s="1"/>
      <c r="FZZ12" s="1"/>
      <c r="GAA12" s="1"/>
      <c r="GAB12" s="1"/>
      <c r="GAC12" s="1"/>
      <c r="GAD12" s="1"/>
      <c r="GAE12" s="1"/>
      <c r="GAF12" s="1"/>
      <c r="GAG12" s="1"/>
      <c r="GAH12" s="1"/>
      <c r="GAI12" s="1"/>
      <c r="GAJ12" s="1"/>
      <c r="GAK12" s="1"/>
      <c r="GAL12" s="1"/>
      <c r="GAM12" s="1"/>
      <c r="GAN12" s="1"/>
      <c r="GAO12" s="1"/>
      <c r="GAP12" s="1"/>
      <c r="GAQ12" s="1"/>
      <c r="GAR12" s="1"/>
      <c r="GAS12" s="1"/>
      <c r="GAT12" s="1"/>
      <c r="GAU12" s="1"/>
      <c r="GAV12" s="1"/>
      <c r="GAW12" s="1"/>
      <c r="GAX12" s="1"/>
      <c r="GAY12" s="1"/>
      <c r="GAZ12" s="1"/>
      <c r="GBA12" s="1"/>
      <c r="GBB12" s="1"/>
      <c r="GBC12" s="1"/>
      <c r="GBD12" s="1"/>
      <c r="GBE12" s="1"/>
      <c r="GBF12" s="1"/>
      <c r="GBG12" s="1"/>
      <c r="GBH12" s="1"/>
      <c r="GBI12" s="1"/>
      <c r="GBJ12" s="1"/>
      <c r="GBK12" s="1"/>
      <c r="GBL12" s="1"/>
      <c r="GBM12" s="1"/>
      <c r="GBN12" s="1"/>
      <c r="GBO12" s="1"/>
      <c r="GBP12" s="1"/>
      <c r="GBQ12" s="1"/>
      <c r="GBR12" s="1"/>
      <c r="GBS12" s="1"/>
      <c r="GBT12" s="1"/>
      <c r="GBU12" s="1"/>
      <c r="GBV12" s="1"/>
      <c r="GBW12" s="1"/>
      <c r="GBX12" s="1"/>
      <c r="GBY12" s="1"/>
      <c r="GBZ12" s="1"/>
      <c r="GCA12" s="1"/>
      <c r="GCB12" s="1"/>
      <c r="GCC12" s="1"/>
      <c r="GCD12" s="1"/>
      <c r="GCE12" s="1"/>
      <c r="GCF12" s="1"/>
      <c r="GCG12" s="1"/>
      <c r="GCH12" s="1"/>
      <c r="GCI12" s="1"/>
      <c r="GCJ12" s="1"/>
      <c r="GCK12" s="1"/>
      <c r="GCL12" s="1"/>
      <c r="GCM12" s="1"/>
      <c r="GCN12" s="1"/>
      <c r="GCO12" s="1"/>
      <c r="GCP12" s="1"/>
      <c r="GCQ12" s="1"/>
      <c r="GCR12" s="1"/>
      <c r="GCS12" s="1"/>
      <c r="GCT12" s="1"/>
      <c r="GCU12" s="1"/>
      <c r="GCV12" s="1"/>
      <c r="GCW12" s="1"/>
      <c r="GCX12" s="1"/>
      <c r="GCY12" s="1"/>
      <c r="GCZ12" s="1"/>
      <c r="GDA12" s="1"/>
      <c r="GDB12" s="1"/>
      <c r="GDC12" s="1"/>
      <c r="GDD12" s="1"/>
      <c r="GDE12" s="1"/>
      <c r="GDF12" s="1"/>
      <c r="GDG12" s="1"/>
      <c r="GDH12" s="1"/>
      <c r="GDI12" s="1"/>
      <c r="GDJ12" s="1"/>
      <c r="GDK12" s="1"/>
      <c r="GDL12" s="1"/>
      <c r="GDM12" s="1"/>
      <c r="GDN12" s="1"/>
      <c r="GDO12" s="1"/>
      <c r="GDP12" s="1"/>
      <c r="GDQ12" s="1"/>
      <c r="GDR12" s="1"/>
      <c r="GDS12" s="1"/>
      <c r="GDT12" s="1"/>
      <c r="GDU12" s="1"/>
      <c r="GDV12" s="1"/>
      <c r="GDW12" s="1"/>
      <c r="GDX12" s="1"/>
      <c r="GDY12" s="1"/>
      <c r="GDZ12" s="1"/>
      <c r="GEA12" s="1"/>
      <c r="GEB12" s="1"/>
      <c r="GEC12" s="1"/>
      <c r="GED12" s="1"/>
      <c r="GEE12" s="1"/>
      <c r="GEF12" s="1"/>
      <c r="GEG12" s="1"/>
      <c r="GEH12" s="1"/>
      <c r="GEI12" s="1"/>
      <c r="GEJ12" s="1"/>
      <c r="GEK12" s="1"/>
      <c r="GEL12" s="1"/>
      <c r="GEM12" s="1"/>
      <c r="GEN12" s="1"/>
      <c r="GEO12" s="1"/>
      <c r="GEP12" s="1"/>
      <c r="GEQ12" s="1"/>
      <c r="GER12" s="1"/>
      <c r="GES12" s="1"/>
      <c r="GET12" s="1"/>
      <c r="GEU12" s="1"/>
      <c r="GEV12" s="1"/>
      <c r="GEW12" s="1"/>
      <c r="GEX12" s="1"/>
      <c r="GEY12" s="1"/>
      <c r="GEZ12" s="1"/>
      <c r="GFA12" s="1"/>
      <c r="GFB12" s="1"/>
      <c r="GFC12" s="1"/>
      <c r="GFD12" s="1"/>
      <c r="GFE12" s="1"/>
      <c r="GFF12" s="1"/>
      <c r="GFG12" s="1"/>
      <c r="GFH12" s="1"/>
      <c r="GFI12" s="1"/>
      <c r="GFJ12" s="1"/>
      <c r="GFK12" s="1"/>
      <c r="GFL12" s="1"/>
      <c r="GFM12" s="1"/>
      <c r="GFN12" s="1"/>
      <c r="GFO12" s="1"/>
      <c r="GFP12" s="1"/>
      <c r="GFQ12" s="1"/>
      <c r="GFR12" s="1"/>
      <c r="GFS12" s="1"/>
      <c r="GFT12" s="1"/>
      <c r="GFU12" s="1"/>
      <c r="GFV12" s="1"/>
      <c r="GFW12" s="1"/>
      <c r="GFX12" s="1"/>
      <c r="GFY12" s="1"/>
      <c r="GFZ12" s="1"/>
      <c r="GGA12" s="1"/>
      <c r="GGB12" s="1"/>
      <c r="GGC12" s="1"/>
      <c r="GGD12" s="1"/>
      <c r="GGE12" s="1"/>
      <c r="GGF12" s="1"/>
      <c r="GGG12" s="1"/>
      <c r="GGH12" s="1"/>
      <c r="GGI12" s="1"/>
      <c r="GGJ12" s="1"/>
      <c r="GGK12" s="1"/>
      <c r="GGL12" s="1"/>
      <c r="GGM12" s="1"/>
      <c r="GGN12" s="1"/>
      <c r="GGO12" s="1"/>
      <c r="GGP12" s="1"/>
      <c r="GGQ12" s="1"/>
      <c r="GGR12" s="1"/>
      <c r="GGS12" s="1"/>
      <c r="GGT12" s="1"/>
      <c r="GGU12" s="1"/>
      <c r="GGV12" s="1"/>
      <c r="GGW12" s="1"/>
      <c r="GGX12" s="1"/>
      <c r="GGY12" s="1"/>
      <c r="GGZ12" s="1"/>
      <c r="GHA12" s="1"/>
      <c r="GHB12" s="1"/>
      <c r="GHC12" s="1"/>
      <c r="GHD12" s="1"/>
      <c r="GHE12" s="1"/>
      <c r="GHF12" s="1"/>
      <c r="GHG12" s="1"/>
      <c r="GHH12" s="1"/>
      <c r="GHI12" s="1"/>
      <c r="GHJ12" s="1"/>
      <c r="GHK12" s="1"/>
      <c r="GHL12" s="1"/>
      <c r="GHM12" s="1"/>
      <c r="GHN12" s="1"/>
      <c r="GHO12" s="1"/>
      <c r="GHP12" s="1"/>
      <c r="GHQ12" s="1"/>
      <c r="GHR12" s="1"/>
      <c r="GHS12" s="1"/>
      <c r="GHT12" s="1"/>
      <c r="GHU12" s="1"/>
      <c r="GHV12" s="1"/>
      <c r="GHW12" s="1"/>
      <c r="GHX12" s="1"/>
      <c r="GHY12" s="1"/>
      <c r="GHZ12" s="1"/>
      <c r="GIA12" s="1"/>
      <c r="GIB12" s="1"/>
      <c r="GIC12" s="1"/>
      <c r="GID12" s="1"/>
      <c r="GIE12" s="1"/>
      <c r="GIF12" s="1"/>
      <c r="GIG12" s="1"/>
      <c r="GIH12" s="1"/>
      <c r="GII12" s="1"/>
      <c r="GIJ12" s="1"/>
      <c r="GIK12" s="1"/>
      <c r="GIL12" s="1"/>
      <c r="GIM12" s="1"/>
      <c r="GIN12" s="1"/>
      <c r="GIO12" s="1"/>
      <c r="GIP12" s="1"/>
      <c r="GIQ12" s="1"/>
      <c r="GIR12" s="1"/>
      <c r="GIS12" s="1"/>
      <c r="GIT12" s="1"/>
      <c r="GIU12" s="1"/>
      <c r="GIV12" s="1"/>
      <c r="GIW12" s="1"/>
      <c r="GIX12" s="1"/>
      <c r="GIY12" s="1"/>
      <c r="GIZ12" s="1"/>
      <c r="GJA12" s="1"/>
      <c r="GJB12" s="1"/>
      <c r="GJC12" s="1"/>
      <c r="GJD12" s="1"/>
      <c r="GJE12" s="1"/>
      <c r="GJF12" s="1"/>
      <c r="GJG12" s="1"/>
      <c r="GJH12" s="1"/>
      <c r="GJI12" s="1"/>
      <c r="GJJ12" s="1"/>
      <c r="GJK12" s="1"/>
      <c r="GJL12" s="1"/>
      <c r="GJM12" s="1"/>
      <c r="GJN12" s="1"/>
      <c r="GJO12" s="1"/>
      <c r="GJP12" s="1"/>
      <c r="GJQ12" s="1"/>
      <c r="GJR12" s="1"/>
      <c r="GJS12" s="1"/>
      <c r="GJT12" s="1"/>
      <c r="GJU12" s="1"/>
      <c r="GJV12" s="1"/>
      <c r="GJW12" s="1"/>
      <c r="GJX12" s="1"/>
      <c r="GJY12" s="1"/>
      <c r="GJZ12" s="1"/>
      <c r="GKA12" s="1"/>
      <c r="GKB12" s="1"/>
      <c r="GKC12" s="1"/>
      <c r="GKD12" s="1"/>
      <c r="GKE12" s="1"/>
      <c r="GKF12" s="1"/>
      <c r="GKG12" s="1"/>
      <c r="GKH12" s="1"/>
      <c r="GKI12" s="1"/>
      <c r="GKJ12" s="1"/>
      <c r="GKK12" s="1"/>
      <c r="GKL12" s="1"/>
      <c r="GKM12" s="1"/>
      <c r="GKN12" s="1"/>
      <c r="GKO12" s="1"/>
      <c r="GKP12" s="1"/>
      <c r="GKQ12" s="1"/>
      <c r="GKR12" s="1"/>
      <c r="GKS12" s="1"/>
      <c r="GKT12" s="1"/>
      <c r="GKU12" s="1"/>
      <c r="GKV12" s="1"/>
      <c r="GKW12" s="1"/>
      <c r="GKX12" s="1"/>
      <c r="GKY12" s="1"/>
      <c r="GKZ12" s="1"/>
      <c r="GLA12" s="1"/>
      <c r="GLB12" s="1"/>
      <c r="GLC12" s="1"/>
      <c r="GLD12" s="1"/>
      <c r="GLE12" s="1"/>
      <c r="GLF12" s="1"/>
      <c r="GLG12" s="1"/>
      <c r="GLH12" s="1"/>
      <c r="GLI12" s="1"/>
      <c r="GLJ12" s="1"/>
      <c r="GLK12" s="1"/>
      <c r="GLL12" s="1"/>
      <c r="GLM12" s="1"/>
      <c r="GLN12" s="1"/>
      <c r="GLO12" s="1"/>
      <c r="GLP12" s="1"/>
      <c r="GLQ12" s="1"/>
      <c r="GLR12" s="1"/>
      <c r="GLS12" s="1"/>
      <c r="GLT12" s="1"/>
      <c r="GLU12" s="1"/>
      <c r="GLV12" s="1"/>
      <c r="GLW12" s="1"/>
      <c r="GLX12" s="1"/>
      <c r="GLY12" s="1"/>
      <c r="GLZ12" s="1"/>
      <c r="GMA12" s="1"/>
      <c r="GMB12" s="1"/>
      <c r="GMC12" s="1"/>
      <c r="GMD12" s="1"/>
      <c r="GME12" s="1"/>
      <c r="GMF12" s="1"/>
      <c r="GMG12" s="1"/>
      <c r="GMH12" s="1"/>
      <c r="GMI12" s="1"/>
      <c r="GMJ12" s="1"/>
      <c r="GMK12" s="1"/>
      <c r="GML12" s="1"/>
      <c r="GMM12" s="1"/>
      <c r="GMN12" s="1"/>
      <c r="GMO12" s="1"/>
      <c r="GMP12" s="1"/>
      <c r="GMQ12" s="1"/>
      <c r="GMR12" s="1"/>
      <c r="GMS12" s="1"/>
      <c r="GMT12" s="1"/>
      <c r="GMU12" s="1"/>
      <c r="GMV12" s="1"/>
      <c r="GMW12" s="1"/>
      <c r="GMX12" s="1"/>
      <c r="GMY12" s="1"/>
      <c r="GMZ12" s="1"/>
      <c r="GNA12" s="1"/>
      <c r="GNB12" s="1"/>
      <c r="GNC12" s="1"/>
      <c r="GND12" s="1"/>
      <c r="GNE12" s="1"/>
      <c r="GNF12" s="1"/>
      <c r="GNG12" s="1"/>
      <c r="GNH12" s="1"/>
      <c r="GNI12" s="1"/>
      <c r="GNJ12" s="1"/>
      <c r="GNK12" s="1"/>
      <c r="GNL12" s="1"/>
      <c r="GNM12" s="1"/>
      <c r="GNN12" s="1"/>
      <c r="GNO12" s="1"/>
      <c r="GNP12" s="1"/>
      <c r="GNQ12" s="1"/>
      <c r="GNR12" s="1"/>
      <c r="GNS12" s="1"/>
      <c r="GNT12" s="1"/>
      <c r="GNU12" s="1"/>
      <c r="GNV12" s="1"/>
      <c r="GNW12" s="1"/>
      <c r="GNX12" s="1"/>
      <c r="GNY12" s="1"/>
      <c r="GNZ12" s="1"/>
      <c r="GOA12" s="1"/>
      <c r="GOB12" s="1"/>
      <c r="GOC12" s="1"/>
      <c r="GOD12" s="1"/>
      <c r="GOE12" s="1"/>
      <c r="GOF12" s="1"/>
      <c r="GOG12" s="1"/>
      <c r="GOH12" s="1"/>
      <c r="GOI12" s="1"/>
      <c r="GOJ12" s="1"/>
      <c r="GOK12" s="1"/>
      <c r="GOL12" s="1"/>
      <c r="GOM12" s="1"/>
      <c r="GON12" s="1"/>
      <c r="GOO12" s="1"/>
      <c r="GOP12" s="1"/>
      <c r="GOQ12" s="1"/>
      <c r="GOR12" s="1"/>
      <c r="GOS12" s="1"/>
      <c r="GOT12" s="1"/>
      <c r="GOU12" s="1"/>
      <c r="GOV12" s="1"/>
      <c r="GOW12" s="1"/>
      <c r="GOX12" s="1"/>
      <c r="GOY12" s="1"/>
      <c r="GOZ12" s="1"/>
      <c r="GPA12" s="1"/>
      <c r="GPB12" s="1"/>
      <c r="GPC12" s="1"/>
      <c r="GPD12" s="1"/>
      <c r="GPE12" s="1"/>
      <c r="GPF12" s="1"/>
      <c r="GPG12" s="1"/>
      <c r="GPH12" s="1"/>
      <c r="GPI12" s="1"/>
      <c r="GPJ12" s="1"/>
      <c r="GPK12" s="1"/>
      <c r="GPL12" s="1"/>
      <c r="GPM12" s="1"/>
      <c r="GPN12" s="1"/>
      <c r="GPO12" s="1"/>
      <c r="GPP12" s="1"/>
      <c r="GPQ12" s="1"/>
      <c r="GPR12" s="1"/>
      <c r="GPS12" s="1"/>
      <c r="GPT12" s="1"/>
      <c r="GPU12" s="1"/>
      <c r="GPV12" s="1"/>
      <c r="GPW12" s="1"/>
      <c r="GPX12" s="1"/>
      <c r="GPY12" s="1"/>
      <c r="GPZ12" s="1"/>
      <c r="GQA12" s="1"/>
      <c r="GQB12" s="1"/>
      <c r="GQC12" s="1"/>
      <c r="GQD12" s="1"/>
      <c r="GQE12" s="1"/>
      <c r="GQF12" s="1"/>
      <c r="GQG12" s="1"/>
      <c r="GQH12" s="1"/>
      <c r="GQI12" s="1"/>
      <c r="GQJ12" s="1"/>
      <c r="GQK12" s="1"/>
      <c r="GQL12" s="1"/>
      <c r="GQM12" s="1"/>
      <c r="GQN12" s="1"/>
      <c r="GQO12" s="1"/>
      <c r="GQP12" s="1"/>
      <c r="GQQ12" s="1"/>
      <c r="GQR12" s="1"/>
      <c r="GQS12" s="1"/>
      <c r="GQT12" s="1"/>
      <c r="GQU12" s="1"/>
      <c r="GQV12" s="1"/>
      <c r="GQW12" s="1"/>
      <c r="GQX12" s="1"/>
      <c r="GQY12" s="1"/>
      <c r="GQZ12" s="1"/>
      <c r="GRA12" s="1"/>
      <c r="GRB12" s="1"/>
      <c r="GRC12" s="1"/>
      <c r="GRD12" s="1"/>
      <c r="GRE12" s="1"/>
      <c r="GRF12" s="1"/>
      <c r="GRG12" s="1"/>
      <c r="GRH12" s="1"/>
      <c r="GRI12" s="1"/>
      <c r="GRJ12" s="1"/>
      <c r="GRK12" s="1"/>
      <c r="GRL12" s="1"/>
      <c r="GRM12" s="1"/>
      <c r="GRN12" s="1"/>
      <c r="GRO12" s="1"/>
      <c r="GRP12" s="1"/>
      <c r="GRQ12" s="1"/>
      <c r="GRR12" s="1"/>
      <c r="GRS12" s="1"/>
      <c r="GRT12" s="1"/>
      <c r="GRU12" s="1"/>
      <c r="GRV12" s="1"/>
      <c r="GRW12" s="1"/>
      <c r="GRX12" s="1"/>
      <c r="GRY12" s="1"/>
      <c r="GRZ12" s="1"/>
      <c r="GSA12" s="1"/>
      <c r="GSB12" s="1"/>
      <c r="GSC12" s="1"/>
      <c r="GSD12" s="1"/>
      <c r="GSE12" s="1"/>
      <c r="GSF12" s="1"/>
      <c r="GSG12" s="1"/>
      <c r="GSH12" s="1"/>
      <c r="GSI12" s="1"/>
      <c r="GSJ12" s="1"/>
      <c r="GSK12" s="1"/>
      <c r="GSL12" s="1"/>
      <c r="GSM12" s="1"/>
      <c r="GSN12" s="1"/>
      <c r="GSO12" s="1"/>
      <c r="GSP12" s="1"/>
      <c r="GSQ12" s="1"/>
      <c r="GSR12" s="1"/>
      <c r="GSS12" s="1"/>
      <c r="GST12" s="1"/>
      <c r="GSU12" s="1"/>
      <c r="GSV12" s="1"/>
      <c r="GSW12" s="1"/>
      <c r="GSX12" s="1"/>
      <c r="GSY12" s="1"/>
      <c r="GSZ12" s="1"/>
      <c r="GTA12" s="1"/>
      <c r="GTB12" s="1"/>
      <c r="GTC12" s="1"/>
      <c r="GTD12" s="1"/>
      <c r="GTE12" s="1"/>
      <c r="GTF12" s="1"/>
      <c r="GTG12" s="1"/>
      <c r="GTH12" s="1"/>
      <c r="GTI12" s="1"/>
      <c r="GTJ12" s="1"/>
      <c r="GTK12" s="1"/>
      <c r="GTL12" s="1"/>
      <c r="GTM12" s="1"/>
      <c r="GTN12" s="1"/>
      <c r="GTO12" s="1"/>
      <c r="GTP12" s="1"/>
      <c r="GTQ12" s="1"/>
      <c r="GTR12" s="1"/>
      <c r="GTS12" s="1"/>
      <c r="GTT12" s="1"/>
      <c r="GTU12" s="1"/>
      <c r="GTV12" s="1"/>
      <c r="GTW12" s="1"/>
      <c r="GTX12" s="1"/>
      <c r="GTY12" s="1"/>
      <c r="GTZ12" s="1"/>
      <c r="GUA12" s="1"/>
      <c r="GUB12" s="1"/>
      <c r="GUC12" s="1"/>
      <c r="GUD12" s="1"/>
      <c r="GUE12" s="1"/>
      <c r="GUF12" s="1"/>
      <c r="GUG12" s="1"/>
      <c r="GUH12" s="1"/>
      <c r="GUI12" s="1"/>
      <c r="GUJ12" s="1"/>
      <c r="GUK12" s="1"/>
      <c r="GUL12" s="1"/>
      <c r="GUM12" s="1"/>
      <c r="GUN12" s="1"/>
      <c r="GUO12" s="1"/>
      <c r="GUP12" s="1"/>
      <c r="GUQ12" s="1"/>
      <c r="GUR12" s="1"/>
      <c r="GUS12" s="1"/>
      <c r="GUT12" s="1"/>
      <c r="GUU12" s="1"/>
      <c r="GUV12" s="1"/>
      <c r="GUW12" s="1"/>
      <c r="GUX12" s="1"/>
      <c r="GUY12" s="1"/>
      <c r="GUZ12" s="1"/>
      <c r="GVA12" s="1"/>
      <c r="GVB12" s="1"/>
      <c r="GVC12" s="1"/>
      <c r="GVD12" s="1"/>
      <c r="GVE12" s="1"/>
      <c r="GVF12" s="1"/>
      <c r="GVG12" s="1"/>
      <c r="GVH12" s="1"/>
      <c r="GVI12" s="1"/>
      <c r="GVJ12" s="1"/>
      <c r="GVK12" s="1"/>
      <c r="GVL12" s="1"/>
      <c r="GVM12" s="1"/>
      <c r="GVN12" s="1"/>
      <c r="GVO12" s="1"/>
      <c r="GVP12" s="1"/>
      <c r="GVQ12" s="1"/>
      <c r="GVR12" s="1"/>
      <c r="GVS12" s="1"/>
      <c r="GVT12" s="1"/>
      <c r="GVU12" s="1"/>
      <c r="GVV12" s="1"/>
      <c r="GVW12" s="1"/>
      <c r="GVX12" s="1"/>
      <c r="GVY12" s="1"/>
      <c r="GVZ12" s="1"/>
      <c r="GWA12" s="1"/>
      <c r="GWB12" s="1"/>
      <c r="GWC12" s="1"/>
      <c r="GWD12" s="1"/>
      <c r="GWE12" s="1"/>
      <c r="GWF12" s="1"/>
      <c r="GWG12" s="1"/>
      <c r="GWH12" s="1"/>
      <c r="GWI12" s="1"/>
      <c r="GWJ12" s="1"/>
      <c r="GWK12" s="1"/>
      <c r="GWL12" s="1"/>
      <c r="GWM12" s="1"/>
      <c r="GWN12" s="1"/>
      <c r="GWO12" s="1"/>
      <c r="GWP12" s="1"/>
      <c r="GWQ12" s="1"/>
      <c r="GWR12" s="1"/>
      <c r="GWS12" s="1"/>
      <c r="GWT12" s="1"/>
      <c r="GWU12" s="1"/>
      <c r="GWV12" s="1"/>
      <c r="GWW12" s="1"/>
      <c r="GWX12" s="1"/>
      <c r="GWY12" s="1"/>
      <c r="GWZ12" s="1"/>
      <c r="GXA12" s="1"/>
      <c r="GXB12" s="1"/>
      <c r="GXC12" s="1"/>
      <c r="GXD12" s="1"/>
      <c r="GXE12" s="1"/>
      <c r="GXF12" s="1"/>
      <c r="GXG12" s="1"/>
      <c r="GXH12" s="1"/>
      <c r="GXI12" s="1"/>
      <c r="GXJ12" s="1"/>
      <c r="GXK12" s="1"/>
      <c r="GXL12" s="1"/>
      <c r="GXM12" s="1"/>
      <c r="GXN12" s="1"/>
      <c r="GXO12" s="1"/>
      <c r="GXP12" s="1"/>
      <c r="GXQ12" s="1"/>
      <c r="GXR12" s="1"/>
      <c r="GXS12" s="1"/>
      <c r="GXT12" s="1"/>
      <c r="GXU12" s="1"/>
      <c r="GXV12" s="1"/>
      <c r="GXW12" s="1"/>
      <c r="GXX12" s="1"/>
      <c r="GXY12" s="1"/>
      <c r="GXZ12" s="1"/>
      <c r="GYA12" s="1"/>
      <c r="GYB12" s="1"/>
      <c r="GYC12" s="1"/>
      <c r="GYD12" s="1"/>
      <c r="GYE12" s="1"/>
      <c r="GYF12" s="1"/>
      <c r="GYG12" s="1"/>
      <c r="GYH12" s="1"/>
      <c r="GYI12" s="1"/>
      <c r="GYJ12" s="1"/>
      <c r="GYK12" s="1"/>
      <c r="GYL12" s="1"/>
      <c r="GYM12" s="1"/>
      <c r="GYN12" s="1"/>
      <c r="GYO12" s="1"/>
      <c r="GYP12" s="1"/>
      <c r="GYQ12" s="1"/>
      <c r="GYR12" s="1"/>
      <c r="GYS12" s="1"/>
      <c r="GYT12" s="1"/>
      <c r="GYU12" s="1"/>
      <c r="GYV12" s="1"/>
      <c r="GYW12" s="1"/>
      <c r="GYX12" s="1"/>
      <c r="GYY12" s="1"/>
      <c r="GYZ12" s="1"/>
      <c r="GZA12" s="1"/>
      <c r="GZB12" s="1"/>
      <c r="GZC12" s="1"/>
      <c r="GZD12" s="1"/>
      <c r="GZE12" s="1"/>
      <c r="GZF12" s="1"/>
      <c r="GZG12" s="1"/>
      <c r="GZH12" s="1"/>
      <c r="GZI12" s="1"/>
      <c r="GZJ12" s="1"/>
      <c r="GZK12" s="1"/>
      <c r="GZL12" s="1"/>
      <c r="GZM12" s="1"/>
      <c r="GZN12" s="1"/>
      <c r="GZO12" s="1"/>
      <c r="GZP12" s="1"/>
      <c r="GZQ12" s="1"/>
      <c r="GZR12" s="1"/>
      <c r="GZS12" s="1"/>
      <c r="GZT12" s="1"/>
      <c r="GZU12" s="1"/>
      <c r="GZV12" s="1"/>
      <c r="GZW12" s="1"/>
      <c r="GZX12" s="1"/>
      <c r="GZY12" s="1"/>
      <c r="GZZ12" s="1"/>
      <c r="HAA12" s="1"/>
      <c r="HAB12" s="1"/>
      <c r="HAC12" s="1"/>
      <c r="HAD12" s="1"/>
      <c r="HAE12" s="1"/>
      <c r="HAF12" s="1"/>
      <c r="HAG12" s="1"/>
      <c r="HAH12" s="1"/>
      <c r="HAI12" s="1"/>
      <c r="HAJ12" s="1"/>
      <c r="HAK12" s="1"/>
      <c r="HAL12" s="1"/>
      <c r="HAM12" s="1"/>
      <c r="HAN12" s="1"/>
      <c r="HAO12" s="1"/>
      <c r="HAP12" s="1"/>
      <c r="HAQ12" s="1"/>
      <c r="HAR12" s="1"/>
      <c r="HAS12" s="1"/>
      <c r="HAT12" s="1"/>
      <c r="HAU12" s="1"/>
      <c r="HAV12" s="1"/>
      <c r="HAW12" s="1"/>
      <c r="HAX12" s="1"/>
      <c r="HAY12" s="1"/>
      <c r="HAZ12" s="1"/>
      <c r="HBA12" s="1"/>
      <c r="HBB12" s="1"/>
      <c r="HBC12" s="1"/>
      <c r="HBD12" s="1"/>
      <c r="HBE12" s="1"/>
      <c r="HBF12" s="1"/>
      <c r="HBG12" s="1"/>
      <c r="HBH12" s="1"/>
      <c r="HBI12" s="1"/>
      <c r="HBJ12" s="1"/>
      <c r="HBK12" s="1"/>
      <c r="HBL12" s="1"/>
      <c r="HBM12" s="1"/>
      <c r="HBN12" s="1"/>
      <c r="HBO12" s="1"/>
      <c r="HBP12" s="1"/>
      <c r="HBQ12" s="1"/>
      <c r="HBR12" s="1"/>
      <c r="HBS12" s="1"/>
      <c r="HBT12" s="1"/>
      <c r="HBU12" s="1"/>
      <c r="HBV12" s="1"/>
      <c r="HBW12" s="1"/>
      <c r="HBX12" s="1"/>
      <c r="HBY12" s="1"/>
      <c r="HBZ12" s="1"/>
      <c r="HCA12" s="1"/>
      <c r="HCB12" s="1"/>
      <c r="HCC12" s="1"/>
      <c r="HCD12" s="1"/>
      <c r="HCE12" s="1"/>
      <c r="HCF12" s="1"/>
      <c r="HCG12" s="1"/>
      <c r="HCH12" s="1"/>
      <c r="HCI12" s="1"/>
      <c r="HCJ12" s="1"/>
      <c r="HCK12" s="1"/>
      <c r="HCL12" s="1"/>
      <c r="HCM12" s="1"/>
      <c r="HCN12" s="1"/>
      <c r="HCO12" s="1"/>
      <c r="HCP12" s="1"/>
      <c r="HCQ12" s="1"/>
      <c r="HCR12" s="1"/>
      <c r="HCS12" s="1"/>
      <c r="HCT12" s="1"/>
      <c r="HCU12" s="1"/>
      <c r="HCV12" s="1"/>
      <c r="HCW12" s="1"/>
      <c r="HCX12" s="1"/>
      <c r="HCY12" s="1"/>
      <c r="HCZ12" s="1"/>
      <c r="HDA12" s="1"/>
      <c r="HDB12" s="1"/>
      <c r="HDC12" s="1"/>
      <c r="HDD12" s="1"/>
      <c r="HDE12" s="1"/>
      <c r="HDF12" s="1"/>
      <c r="HDG12" s="1"/>
      <c r="HDH12" s="1"/>
      <c r="HDI12" s="1"/>
      <c r="HDJ12" s="1"/>
      <c r="HDK12" s="1"/>
      <c r="HDL12" s="1"/>
      <c r="HDM12" s="1"/>
      <c r="HDN12" s="1"/>
      <c r="HDO12" s="1"/>
      <c r="HDP12" s="1"/>
      <c r="HDQ12" s="1"/>
      <c r="HDR12" s="1"/>
      <c r="HDS12" s="1"/>
      <c r="HDT12" s="1"/>
      <c r="HDU12" s="1"/>
      <c r="HDV12" s="1"/>
      <c r="HDW12" s="1"/>
      <c r="HDX12" s="1"/>
      <c r="HDY12" s="1"/>
      <c r="HDZ12" s="1"/>
      <c r="HEA12" s="1"/>
      <c r="HEB12" s="1"/>
      <c r="HEC12" s="1"/>
      <c r="HED12" s="1"/>
      <c r="HEE12" s="1"/>
      <c r="HEF12" s="1"/>
      <c r="HEG12" s="1"/>
      <c r="HEH12" s="1"/>
      <c r="HEI12" s="1"/>
      <c r="HEJ12" s="1"/>
      <c r="HEK12" s="1"/>
      <c r="HEL12" s="1"/>
      <c r="HEM12" s="1"/>
      <c r="HEN12" s="1"/>
      <c r="HEO12" s="1"/>
      <c r="HEP12" s="1"/>
      <c r="HEQ12" s="1"/>
      <c r="HER12" s="1"/>
      <c r="HES12" s="1"/>
      <c r="HET12" s="1"/>
      <c r="HEU12" s="1"/>
      <c r="HEV12" s="1"/>
      <c r="HEW12" s="1"/>
      <c r="HEX12" s="1"/>
      <c r="HEY12" s="1"/>
      <c r="HEZ12" s="1"/>
      <c r="HFA12" s="1"/>
      <c r="HFB12" s="1"/>
      <c r="HFC12" s="1"/>
      <c r="HFD12" s="1"/>
      <c r="HFE12" s="1"/>
      <c r="HFF12" s="1"/>
      <c r="HFG12" s="1"/>
      <c r="HFH12" s="1"/>
      <c r="HFI12" s="1"/>
      <c r="HFJ12" s="1"/>
      <c r="HFK12" s="1"/>
      <c r="HFL12" s="1"/>
      <c r="HFM12" s="1"/>
      <c r="HFN12" s="1"/>
      <c r="HFO12" s="1"/>
      <c r="HFP12" s="1"/>
      <c r="HFQ12" s="1"/>
      <c r="HFR12" s="1"/>
      <c r="HFS12" s="1"/>
      <c r="HFT12" s="1"/>
      <c r="HFU12" s="1"/>
      <c r="HFV12" s="1"/>
      <c r="HFW12" s="1"/>
      <c r="HFX12" s="1"/>
      <c r="HFY12" s="1"/>
      <c r="HFZ12" s="1"/>
      <c r="HGA12" s="1"/>
      <c r="HGB12" s="1"/>
      <c r="HGC12" s="1"/>
      <c r="HGD12" s="1"/>
      <c r="HGE12" s="1"/>
      <c r="HGF12" s="1"/>
      <c r="HGG12" s="1"/>
      <c r="HGH12" s="1"/>
      <c r="HGI12" s="1"/>
      <c r="HGJ12" s="1"/>
      <c r="HGK12" s="1"/>
      <c r="HGL12" s="1"/>
      <c r="HGM12" s="1"/>
      <c r="HGN12" s="1"/>
      <c r="HGO12" s="1"/>
      <c r="HGP12" s="1"/>
      <c r="HGQ12" s="1"/>
      <c r="HGR12" s="1"/>
      <c r="HGS12" s="1"/>
      <c r="HGT12" s="1"/>
      <c r="HGU12" s="1"/>
      <c r="HGV12" s="1"/>
      <c r="HGW12" s="1"/>
      <c r="HGX12" s="1"/>
      <c r="HGY12" s="1"/>
      <c r="HGZ12" s="1"/>
      <c r="HHA12" s="1"/>
      <c r="HHB12" s="1"/>
      <c r="HHC12" s="1"/>
      <c r="HHD12" s="1"/>
      <c r="HHE12" s="1"/>
      <c r="HHF12" s="1"/>
      <c r="HHG12" s="1"/>
      <c r="HHH12" s="1"/>
      <c r="HHI12" s="1"/>
      <c r="HHJ12" s="1"/>
      <c r="HHK12" s="1"/>
      <c r="HHL12" s="1"/>
      <c r="HHM12" s="1"/>
      <c r="HHN12" s="1"/>
      <c r="HHO12" s="1"/>
      <c r="HHP12" s="1"/>
      <c r="HHQ12" s="1"/>
      <c r="HHR12" s="1"/>
      <c r="HHS12" s="1"/>
      <c r="HHT12" s="1"/>
      <c r="HHU12" s="1"/>
      <c r="HHV12" s="1"/>
      <c r="HHW12" s="1"/>
      <c r="HHX12" s="1"/>
      <c r="HHY12" s="1"/>
      <c r="HHZ12" s="1"/>
      <c r="HIA12" s="1"/>
      <c r="HIB12" s="1"/>
      <c r="HIC12" s="1"/>
      <c r="HID12" s="1"/>
      <c r="HIE12" s="1"/>
      <c r="HIF12" s="1"/>
      <c r="HIG12" s="1"/>
      <c r="HIH12" s="1"/>
      <c r="HII12" s="1"/>
      <c r="HIJ12" s="1"/>
      <c r="HIK12" s="1"/>
      <c r="HIL12" s="1"/>
      <c r="HIM12" s="1"/>
      <c r="HIN12" s="1"/>
      <c r="HIO12" s="1"/>
      <c r="HIP12" s="1"/>
      <c r="HIQ12" s="1"/>
      <c r="HIR12" s="1"/>
      <c r="HIS12" s="1"/>
      <c r="HIT12" s="1"/>
      <c r="HIU12" s="1"/>
      <c r="HIV12" s="1"/>
      <c r="HIW12" s="1"/>
      <c r="HIX12" s="1"/>
      <c r="HIY12" s="1"/>
      <c r="HIZ12" s="1"/>
      <c r="HJA12" s="1"/>
      <c r="HJB12" s="1"/>
      <c r="HJC12" s="1"/>
      <c r="HJD12" s="1"/>
      <c r="HJE12" s="1"/>
      <c r="HJF12" s="1"/>
      <c r="HJG12" s="1"/>
      <c r="HJH12" s="1"/>
      <c r="HJI12" s="1"/>
      <c r="HJJ12" s="1"/>
      <c r="HJK12" s="1"/>
      <c r="HJL12" s="1"/>
      <c r="HJM12" s="1"/>
      <c r="HJN12" s="1"/>
      <c r="HJO12" s="1"/>
      <c r="HJP12" s="1"/>
      <c r="HJQ12" s="1"/>
      <c r="HJR12" s="1"/>
      <c r="HJS12" s="1"/>
      <c r="HJT12" s="1"/>
      <c r="HJU12" s="1"/>
      <c r="HJV12" s="1"/>
      <c r="HJW12" s="1"/>
      <c r="HJX12" s="1"/>
      <c r="HJY12" s="1"/>
      <c r="HJZ12" s="1"/>
      <c r="HKA12" s="1"/>
      <c r="HKB12" s="1"/>
      <c r="HKC12" s="1"/>
      <c r="HKD12" s="1"/>
      <c r="HKE12" s="1"/>
      <c r="HKF12" s="1"/>
      <c r="HKG12" s="1"/>
      <c r="HKH12" s="1"/>
      <c r="HKI12" s="1"/>
      <c r="HKJ12" s="1"/>
      <c r="HKK12" s="1"/>
      <c r="HKL12" s="1"/>
      <c r="HKM12" s="1"/>
      <c r="HKN12" s="1"/>
      <c r="HKO12" s="1"/>
      <c r="HKP12" s="1"/>
      <c r="HKQ12" s="1"/>
      <c r="HKR12" s="1"/>
      <c r="HKS12" s="1"/>
      <c r="HKT12" s="1"/>
      <c r="HKU12" s="1"/>
      <c r="HKV12" s="1"/>
      <c r="HKW12" s="1"/>
      <c r="HKX12" s="1"/>
      <c r="HKY12" s="1"/>
      <c r="HKZ12" s="1"/>
      <c r="HLA12" s="1"/>
      <c r="HLB12" s="1"/>
      <c r="HLC12" s="1"/>
      <c r="HLD12" s="1"/>
      <c r="HLE12" s="1"/>
      <c r="HLF12" s="1"/>
      <c r="HLG12" s="1"/>
      <c r="HLH12" s="1"/>
      <c r="HLI12" s="1"/>
      <c r="HLJ12" s="1"/>
      <c r="HLK12" s="1"/>
      <c r="HLL12" s="1"/>
      <c r="HLM12" s="1"/>
      <c r="HLN12" s="1"/>
      <c r="HLO12" s="1"/>
      <c r="HLP12" s="1"/>
      <c r="HLQ12" s="1"/>
      <c r="HLR12" s="1"/>
      <c r="HLS12" s="1"/>
      <c r="HLT12" s="1"/>
      <c r="HLU12" s="1"/>
      <c r="HLV12" s="1"/>
      <c r="HLW12" s="1"/>
      <c r="HLX12" s="1"/>
      <c r="HLY12" s="1"/>
      <c r="HLZ12" s="1"/>
      <c r="HMA12" s="1"/>
      <c r="HMB12" s="1"/>
      <c r="HMC12" s="1"/>
      <c r="HMD12" s="1"/>
      <c r="HME12" s="1"/>
      <c r="HMF12" s="1"/>
      <c r="HMG12" s="1"/>
      <c r="HMH12" s="1"/>
      <c r="HMI12" s="1"/>
      <c r="HMJ12" s="1"/>
      <c r="HMK12" s="1"/>
      <c r="HML12" s="1"/>
      <c r="HMM12" s="1"/>
      <c r="HMN12" s="1"/>
      <c r="HMO12" s="1"/>
      <c r="HMP12" s="1"/>
      <c r="HMQ12" s="1"/>
      <c r="HMR12" s="1"/>
      <c r="HMS12" s="1"/>
      <c r="HMT12" s="1"/>
      <c r="HMU12" s="1"/>
      <c r="HMV12" s="1"/>
      <c r="HMW12" s="1"/>
      <c r="HMX12" s="1"/>
      <c r="HMY12" s="1"/>
      <c r="HMZ12" s="1"/>
      <c r="HNA12" s="1"/>
      <c r="HNB12" s="1"/>
      <c r="HNC12" s="1"/>
      <c r="HND12" s="1"/>
      <c r="HNE12" s="1"/>
      <c r="HNF12" s="1"/>
      <c r="HNG12" s="1"/>
      <c r="HNH12" s="1"/>
      <c r="HNI12" s="1"/>
      <c r="HNJ12" s="1"/>
      <c r="HNK12" s="1"/>
      <c r="HNL12" s="1"/>
      <c r="HNM12" s="1"/>
      <c r="HNN12" s="1"/>
      <c r="HNO12" s="1"/>
      <c r="HNP12" s="1"/>
      <c r="HNQ12" s="1"/>
      <c r="HNR12" s="1"/>
      <c r="HNS12" s="1"/>
      <c r="HNT12" s="1"/>
      <c r="HNU12" s="1"/>
      <c r="HNV12" s="1"/>
      <c r="HNW12" s="1"/>
      <c r="HNX12" s="1"/>
      <c r="HNY12" s="1"/>
      <c r="HNZ12" s="1"/>
      <c r="HOA12" s="1"/>
      <c r="HOB12" s="1"/>
      <c r="HOC12" s="1"/>
      <c r="HOD12" s="1"/>
      <c r="HOE12" s="1"/>
      <c r="HOF12" s="1"/>
      <c r="HOG12" s="1"/>
      <c r="HOH12" s="1"/>
      <c r="HOI12" s="1"/>
      <c r="HOJ12" s="1"/>
      <c r="HOK12" s="1"/>
      <c r="HOL12" s="1"/>
      <c r="HOM12" s="1"/>
      <c r="HON12" s="1"/>
      <c r="HOO12" s="1"/>
      <c r="HOP12" s="1"/>
      <c r="HOQ12" s="1"/>
      <c r="HOR12" s="1"/>
      <c r="HOS12" s="1"/>
      <c r="HOT12" s="1"/>
      <c r="HOU12" s="1"/>
      <c r="HOV12" s="1"/>
      <c r="HOW12" s="1"/>
      <c r="HOX12" s="1"/>
      <c r="HOY12" s="1"/>
      <c r="HOZ12" s="1"/>
      <c r="HPA12" s="1"/>
      <c r="HPB12" s="1"/>
      <c r="HPC12" s="1"/>
      <c r="HPD12" s="1"/>
      <c r="HPE12" s="1"/>
      <c r="HPF12" s="1"/>
      <c r="HPG12" s="1"/>
      <c r="HPH12" s="1"/>
      <c r="HPI12" s="1"/>
      <c r="HPJ12" s="1"/>
      <c r="HPK12" s="1"/>
      <c r="HPL12" s="1"/>
      <c r="HPM12" s="1"/>
      <c r="HPN12" s="1"/>
      <c r="HPO12" s="1"/>
      <c r="HPP12" s="1"/>
      <c r="HPQ12" s="1"/>
      <c r="HPR12" s="1"/>
      <c r="HPS12" s="1"/>
      <c r="HPT12" s="1"/>
      <c r="HPU12" s="1"/>
      <c r="HPV12" s="1"/>
      <c r="HPW12" s="1"/>
      <c r="HPX12" s="1"/>
      <c r="HPY12" s="1"/>
      <c r="HPZ12" s="1"/>
      <c r="HQA12" s="1"/>
      <c r="HQB12" s="1"/>
      <c r="HQC12" s="1"/>
      <c r="HQD12" s="1"/>
      <c r="HQE12" s="1"/>
      <c r="HQF12" s="1"/>
      <c r="HQG12" s="1"/>
      <c r="HQH12" s="1"/>
      <c r="HQI12" s="1"/>
      <c r="HQJ12" s="1"/>
      <c r="HQK12" s="1"/>
      <c r="HQL12" s="1"/>
      <c r="HQM12" s="1"/>
      <c r="HQN12" s="1"/>
      <c r="HQO12" s="1"/>
      <c r="HQP12" s="1"/>
      <c r="HQQ12" s="1"/>
      <c r="HQR12" s="1"/>
      <c r="HQS12" s="1"/>
      <c r="HQT12" s="1"/>
      <c r="HQU12" s="1"/>
      <c r="HQV12" s="1"/>
      <c r="HQW12" s="1"/>
      <c r="HQX12" s="1"/>
      <c r="HQY12" s="1"/>
      <c r="HQZ12" s="1"/>
      <c r="HRA12" s="1"/>
      <c r="HRB12" s="1"/>
      <c r="HRC12" s="1"/>
      <c r="HRD12" s="1"/>
      <c r="HRE12" s="1"/>
      <c r="HRF12" s="1"/>
      <c r="HRG12" s="1"/>
      <c r="HRH12" s="1"/>
      <c r="HRI12" s="1"/>
      <c r="HRJ12" s="1"/>
      <c r="HRK12" s="1"/>
      <c r="HRL12" s="1"/>
      <c r="HRM12" s="1"/>
      <c r="HRN12" s="1"/>
      <c r="HRO12" s="1"/>
      <c r="HRP12" s="1"/>
      <c r="HRQ12" s="1"/>
      <c r="HRR12" s="1"/>
      <c r="HRS12" s="1"/>
      <c r="HRT12" s="1"/>
      <c r="HRU12" s="1"/>
      <c r="HRV12" s="1"/>
      <c r="HRW12" s="1"/>
      <c r="HRX12" s="1"/>
      <c r="HRY12" s="1"/>
      <c r="HRZ12" s="1"/>
      <c r="HSA12" s="1"/>
      <c r="HSB12" s="1"/>
      <c r="HSC12" s="1"/>
      <c r="HSD12" s="1"/>
      <c r="HSE12" s="1"/>
      <c r="HSF12" s="1"/>
      <c r="HSG12" s="1"/>
      <c r="HSH12" s="1"/>
      <c r="HSI12" s="1"/>
      <c r="HSJ12" s="1"/>
      <c r="HSK12" s="1"/>
      <c r="HSL12" s="1"/>
      <c r="HSM12" s="1"/>
      <c r="HSN12" s="1"/>
      <c r="HSO12" s="1"/>
      <c r="HSP12" s="1"/>
      <c r="HSQ12" s="1"/>
      <c r="HSR12" s="1"/>
      <c r="HSS12" s="1"/>
      <c r="HST12" s="1"/>
      <c r="HSU12" s="1"/>
      <c r="HSV12" s="1"/>
      <c r="HSW12" s="1"/>
      <c r="HSX12" s="1"/>
      <c r="HSY12" s="1"/>
      <c r="HSZ12" s="1"/>
      <c r="HTA12" s="1"/>
      <c r="HTB12" s="1"/>
      <c r="HTC12" s="1"/>
      <c r="HTD12" s="1"/>
      <c r="HTE12" s="1"/>
      <c r="HTF12" s="1"/>
      <c r="HTG12" s="1"/>
      <c r="HTH12" s="1"/>
      <c r="HTI12" s="1"/>
      <c r="HTJ12" s="1"/>
      <c r="HTK12" s="1"/>
      <c r="HTL12" s="1"/>
      <c r="HTM12" s="1"/>
      <c r="HTN12" s="1"/>
      <c r="HTO12" s="1"/>
      <c r="HTP12" s="1"/>
      <c r="HTQ12" s="1"/>
      <c r="HTR12" s="1"/>
      <c r="HTS12" s="1"/>
      <c r="HTT12" s="1"/>
      <c r="HTU12" s="1"/>
      <c r="HTV12" s="1"/>
      <c r="HTW12" s="1"/>
      <c r="HTX12" s="1"/>
      <c r="HTY12" s="1"/>
      <c r="HTZ12" s="1"/>
      <c r="HUA12" s="1"/>
      <c r="HUB12" s="1"/>
      <c r="HUC12" s="1"/>
      <c r="HUD12" s="1"/>
      <c r="HUE12" s="1"/>
      <c r="HUF12" s="1"/>
      <c r="HUG12" s="1"/>
      <c r="HUH12" s="1"/>
      <c r="HUI12" s="1"/>
      <c r="HUJ12" s="1"/>
      <c r="HUK12" s="1"/>
      <c r="HUL12" s="1"/>
      <c r="HUM12" s="1"/>
      <c r="HUN12" s="1"/>
      <c r="HUO12" s="1"/>
      <c r="HUP12" s="1"/>
      <c r="HUQ12" s="1"/>
      <c r="HUR12" s="1"/>
      <c r="HUS12" s="1"/>
      <c r="HUT12" s="1"/>
      <c r="HUU12" s="1"/>
      <c r="HUV12" s="1"/>
      <c r="HUW12" s="1"/>
      <c r="HUX12" s="1"/>
      <c r="HUY12" s="1"/>
      <c r="HUZ12" s="1"/>
      <c r="HVA12" s="1"/>
      <c r="HVB12" s="1"/>
      <c r="HVC12" s="1"/>
      <c r="HVD12" s="1"/>
      <c r="HVE12" s="1"/>
      <c r="HVF12" s="1"/>
      <c r="HVG12" s="1"/>
      <c r="HVH12" s="1"/>
      <c r="HVI12" s="1"/>
      <c r="HVJ12" s="1"/>
      <c r="HVK12" s="1"/>
      <c r="HVL12" s="1"/>
      <c r="HVM12" s="1"/>
      <c r="HVN12" s="1"/>
      <c r="HVO12" s="1"/>
      <c r="HVP12" s="1"/>
      <c r="HVQ12" s="1"/>
      <c r="HVR12" s="1"/>
      <c r="HVS12" s="1"/>
      <c r="HVT12" s="1"/>
      <c r="HVU12" s="1"/>
      <c r="HVV12" s="1"/>
      <c r="HVW12" s="1"/>
      <c r="HVX12" s="1"/>
      <c r="HVY12" s="1"/>
      <c r="HVZ12" s="1"/>
      <c r="HWA12" s="1"/>
      <c r="HWB12" s="1"/>
      <c r="HWC12" s="1"/>
      <c r="HWD12" s="1"/>
      <c r="HWE12" s="1"/>
      <c r="HWF12" s="1"/>
      <c r="HWG12" s="1"/>
      <c r="HWH12" s="1"/>
      <c r="HWI12" s="1"/>
      <c r="HWJ12" s="1"/>
      <c r="HWK12" s="1"/>
      <c r="HWL12" s="1"/>
      <c r="HWM12" s="1"/>
      <c r="HWN12" s="1"/>
      <c r="HWO12" s="1"/>
      <c r="HWP12" s="1"/>
      <c r="HWQ12" s="1"/>
      <c r="HWR12" s="1"/>
      <c r="HWS12" s="1"/>
      <c r="HWT12" s="1"/>
      <c r="HWU12" s="1"/>
      <c r="HWV12" s="1"/>
      <c r="HWW12" s="1"/>
      <c r="HWX12" s="1"/>
      <c r="HWY12" s="1"/>
      <c r="HWZ12" s="1"/>
      <c r="HXA12" s="1"/>
      <c r="HXB12" s="1"/>
      <c r="HXC12" s="1"/>
      <c r="HXD12" s="1"/>
      <c r="HXE12" s="1"/>
      <c r="HXF12" s="1"/>
      <c r="HXG12" s="1"/>
      <c r="HXH12" s="1"/>
      <c r="HXI12" s="1"/>
      <c r="HXJ12" s="1"/>
      <c r="HXK12" s="1"/>
      <c r="HXL12" s="1"/>
      <c r="HXM12" s="1"/>
      <c r="HXN12" s="1"/>
      <c r="HXO12" s="1"/>
      <c r="HXP12" s="1"/>
      <c r="HXQ12" s="1"/>
      <c r="HXR12" s="1"/>
      <c r="HXS12" s="1"/>
      <c r="HXT12" s="1"/>
      <c r="HXU12" s="1"/>
      <c r="HXV12" s="1"/>
      <c r="HXW12" s="1"/>
      <c r="HXX12" s="1"/>
      <c r="HXY12" s="1"/>
      <c r="HXZ12" s="1"/>
      <c r="HYA12" s="1"/>
      <c r="HYB12" s="1"/>
      <c r="HYC12" s="1"/>
      <c r="HYD12" s="1"/>
      <c r="HYE12" s="1"/>
      <c r="HYF12" s="1"/>
      <c r="HYG12" s="1"/>
      <c r="HYH12" s="1"/>
      <c r="HYI12" s="1"/>
      <c r="HYJ12" s="1"/>
      <c r="HYK12" s="1"/>
      <c r="HYL12" s="1"/>
      <c r="HYM12" s="1"/>
      <c r="HYN12" s="1"/>
      <c r="HYO12" s="1"/>
      <c r="HYP12" s="1"/>
      <c r="HYQ12" s="1"/>
      <c r="HYR12" s="1"/>
      <c r="HYS12" s="1"/>
      <c r="HYT12" s="1"/>
      <c r="HYU12" s="1"/>
      <c r="HYV12" s="1"/>
      <c r="HYW12" s="1"/>
      <c r="HYX12" s="1"/>
      <c r="HYY12" s="1"/>
      <c r="HYZ12" s="1"/>
      <c r="HZA12" s="1"/>
      <c r="HZB12" s="1"/>
      <c r="HZC12" s="1"/>
      <c r="HZD12" s="1"/>
      <c r="HZE12" s="1"/>
      <c r="HZF12" s="1"/>
      <c r="HZG12" s="1"/>
      <c r="HZH12" s="1"/>
      <c r="HZI12" s="1"/>
      <c r="HZJ12" s="1"/>
      <c r="HZK12" s="1"/>
      <c r="HZL12" s="1"/>
      <c r="HZM12" s="1"/>
      <c r="HZN12" s="1"/>
      <c r="HZO12" s="1"/>
      <c r="HZP12" s="1"/>
      <c r="HZQ12" s="1"/>
      <c r="HZR12" s="1"/>
      <c r="HZS12" s="1"/>
      <c r="HZT12" s="1"/>
      <c r="HZU12" s="1"/>
      <c r="HZV12" s="1"/>
      <c r="HZW12" s="1"/>
      <c r="HZX12" s="1"/>
      <c r="HZY12" s="1"/>
      <c r="HZZ12" s="1"/>
      <c r="IAA12" s="1"/>
      <c r="IAB12" s="1"/>
      <c r="IAC12" s="1"/>
      <c r="IAD12" s="1"/>
      <c r="IAE12" s="1"/>
      <c r="IAF12" s="1"/>
      <c r="IAG12" s="1"/>
      <c r="IAH12" s="1"/>
      <c r="IAI12" s="1"/>
      <c r="IAJ12" s="1"/>
      <c r="IAK12" s="1"/>
      <c r="IAL12" s="1"/>
      <c r="IAM12" s="1"/>
      <c r="IAN12" s="1"/>
      <c r="IAO12" s="1"/>
      <c r="IAP12" s="1"/>
      <c r="IAQ12" s="1"/>
      <c r="IAR12" s="1"/>
      <c r="IAS12" s="1"/>
      <c r="IAT12" s="1"/>
      <c r="IAU12" s="1"/>
      <c r="IAV12" s="1"/>
      <c r="IAW12" s="1"/>
      <c r="IAX12" s="1"/>
      <c r="IAY12" s="1"/>
      <c r="IAZ12" s="1"/>
      <c r="IBA12" s="1"/>
      <c r="IBB12" s="1"/>
      <c r="IBC12" s="1"/>
      <c r="IBD12" s="1"/>
      <c r="IBE12" s="1"/>
      <c r="IBF12" s="1"/>
      <c r="IBG12" s="1"/>
      <c r="IBH12" s="1"/>
      <c r="IBI12" s="1"/>
      <c r="IBJ12" s="1"/>
      <c r="IBK12" s="1"/>
      <c r="IBL12" s="1"/>
      <c r="IBM12" s="1"/>
      <c r="IBN12" s="1"/>
      <c r="IBO12" s="1"/>
      <c r="IBP12" s="1"/>
      <c r="IBQ12" s="1"/>
      <c r="IBR12" s="1"/>
      <c r="IBS12" s="1"/>
      <c r="IBT12" s="1"/>
      <c r="IBU12" s="1"/>
      <c r="IBV12" s="1"/>
      <c r="IBW12" s="1"/>
      <c r="IBX12" s="1"/>
      <c r="IBY12" s="1"/>
      <c r="IBZ12" s="1"/>
      <c r="ICA12" s="1"/>
      <c r="ICB12" s="1"/>
      <c r="ICC12" s="1"/>
      <c r="ICD12" s="1"/>
      <c r="ICE12" s="1"/>
      <c r="ICF12" s="1"/>
      <c r="ICG12" s="1"/>
      <c r="ICH12" s="1"/>
      <c r="ICI12" s="1"/>
      <c r="ICJ12" s="1"/>
      <c r="ICK12" s="1"/>
      <c r="ICL12" s="1"/>
      <c r="ICM12" s="1"/>
      <c r="ICN12" s="1"/>
      <c r="ICO12" s="1"/>
      <c r="ICP12" s="1"/>
      <c r="ICQ12" s="1"/>
      <c r="ICR12" s="1"/>
      <c r="ICS12" s="1"/>
      <c r="ICT12" s="1"/>
      <c r="ICU12" s="1"/>
      <c r="ICV12" s="1"/>
      <c r="ICW12" s="1"/>
      <c r="ICX12" s="1"/>
      <c r="ICY12" s="1"/>
      <c r="ICZ12" s="1"/>
      <c r="IDA12" s="1"/>
      <c r="IDB12" s="1"/>
      <c r="IDC12" s="1"/>
      <c r="IDD12" s="1"/>
      <c r="IDE12" s="1"/>
      <c r="IDF12" s="1"/>
      <c r="IDG12" s="1"/>
      <c r="IDH12" s="1"/>
      <c r="IDI12" s="1"/>
      <c r="IDJ12" s="1"/>
      <c r="IDK12" s="1"/>
      <c r="IDL12" s="1"/>
      <c r="IDM12" s="1"/>
      <c r="IDN12" s="1"/>
      <c r="IDO12" s="1"/>
      <c r="IDP12" s="1"/>
      <c r="IDQ12" s="1"/>
      <c r="IDR12" s="1"/>
      <c r="IDS12" s="1"/>
      <c r="IDT12" s="1"/>
      <c r="IDU12" s="1"/>
      <c r="IDV12" s="1"/>
      <c r="IDW12" s="1"/>
      <c r="IDX12" s="1"/>
      <c r="IDY12" s="1"/>
      <c r="IDZ12" s="1"/>
      <c r="IEA12" s="1"/>
      <c r="IEB12" s="1"/>
      <c r="IEC12" s="1"/>
      <c r="IED12" s="1"/>
      <c r="IEE12" s="1"/>
      <c r="IEF12" s="1"/>
      <c r="IEG12" s="1"/>
      <c r="IEH12" s="1"/>
      <c r="IEI12" s="1"/>
      <c r="IEJ12" s="1"/>
      <c r="IEK12" s="1"/>
      <c r="IEL12" s="1"/>
      <c r="IEM12" s="1"/>
      <c r="IEN12" s="1"/>
      <c r="IEO12" s="1"/>
      <c r="IEP12" s="1"/>
      <c r="IEQ12" s="1"/>
      <c r="IER12" s="1"/>
      <c r="IES12" s="1"/>
      <c r="IET12" s="1"/>
      <c r="IEU12" s="1"/>
      <c r="IEV12" s="1"/>
      <c r="IEW12" s="1"/>
      <c r="IEX12" s="1"/>
      <c r="IEY12" s="1"/>
      <c r="IEZ12" s="1"/>
      <c r="IFA12" s="1"/>
      <c r="IFB12" s="1"/>
      <c r="IFC12" s="1"/>
      <c r="IFD12" s="1"/>
      <c r="IFE12" s="1"/>
      <c r="IFF12" s="1"/>
      <c r="IFG12" s="1"/>
      <c r="IFH12" s="1"/>
      <c r="IFI12" s="1"/>
      <c r="IFJ12" s="1"/>
      <c r="IFK12" s="1"/>
      <c r="IFL12" s="1"/>
      <c r="IFM12" s="1"/>
      <c r="IFN12" s="1"/>
      <c r="IFO12" s="1"/>
      <c r="IFP12" s="1"/>
      <c r="IFQ12" s="1"/>
      <c r="IFR12" s="1"/>
      <c r="IFS12" s="1"/>
      <c r="IFT12" s="1"/>
      <c r="IFU12" s="1"/>
      <c r="IFV12" s="1"/>
      <c r="IFW12" s="1"/>
      <c r="IFX12" s="1"/>
      <c r="IFY12" s="1"/>
      <c r="IFZ12" s="1"/>
      <c r="IGA12" s="1"/>
      <c r="IGB12" s="1"/>
      <c r="IGC12" s="1"/>
      <c r="IGD12" s="1"/>
      <c r="IGE12" s="1"/>
      <c r="IGF12" s="1"/>
      <c r="IGG12" s="1"/>
      <c r="IGH12" s="1"/>
      <c r="IGI12" s="1"/>
      <c r="IGJ12" s="1"/>
      <c r="IGK12" s="1"/>
      <c r="IGL12" s="1"/>
      <c r="IGM12" s="1"/>
      <c r="IGN12" s="1"/>
      <c r="IGO12" s="1"/>
      <c r="IGP12" s="1"/>
      <c r="IGQ12" s="1"/>
      <c r="IGR12" s="1"/>
      <c r="IGS12" s="1"/>
      <c r="IGT12" s="1"/>
      <c r="IGU12" s="1"/>
      <c r="IGV12" s="1"/>
      <c r="IGW12" s="1"/>
      <c r="IGX12" s="1"/>
      <c r="IGY12" s="1"/>
      <c r="IGZ12" s="1"/>
      <c r="IHA12" s="1"/>
      <c r="IHB12" s="1"/>
      <c r="IHC12" s="1"/>
      <c r="IHD12" s="1"/>
      <c r="IHE12" s="1"/>
      <c r="IHF12" s="1"/>
      <c r="IHG12" s="1"/>
      <c r="IHH12" s="1"/>
      <c r="IHI12" s="1"/>
      <c r="IHJ12" s="1"/>
      <c r="IHK12" s="1"/>
      <c r="IHL12" s="1"/>
      <c r="IHM12" s="1"/>
      <c r="IHN12" s="1"/>
      <c r="IHO12" s="1"/>
      <c r="IHP12" s="1"/>
      <c r="IHQ12" s="1"/>
      <c r="IHR12" s="1"/>
      <c r="IHS12" s="1"/>
      <c r="IHT12" s="1"/>
      <c r="IHU12" s="1"/>
      <c r="IHV12" s="1"/>
      <c r="IHW12" s="1"/>
      <c r="IHX12" s="1"/>
      <c r="IHY12" s="1"/>
      <c r="IHZ12" s="1"/>
      <c r="IIA12" s="1"/>
      <c r="IIB12" s="1"/>
      <c r="IIC12" s="1"/>
      <c r="IID12" s="1"/>
      <c r="IIE12" s="1"/>
      <c r="IIF12" s="1"/>
      <c r="IIG12" s="1"/>
      <c r="IIH12" s="1"/>
      <c r="III12" s="1"/>
      <c r="IIJ12" s="1"/>
      <c r="IIK12" s="1"/>
      <c r="IIL12" s="1"/>
      <c r="IIM12" s="1"/>
      <c r="IIN12" s="1"/>
      <c r="IIO12" s="1"/>
      <c r="IIP12" s="1"/>
      <c r="IIQ12" s="1"/>
      <c r="IIR12" s="1"/>
      <c r="IIS12" s="1"/>
      <c r="IIT12" s="1"/>
      <c r="IIU12" s="1"/>
      <c r="IIV12" s="1"/>
      <c r="IIW12" s="1"/>
      <c r="IIX12" s="1"/>
      <c r="IIY12" s="1"/>
      <c r="IIZ12" s="1"/>
      <c r="IJA12" s="1"/>
      <c r="IJB12" s="1"/>
      <c r="IJC12" s="1"/>
      <c r="IJD12" s="1"/>
      <c r="IJE12" s="1"/>
      <c r="IJF12" s="1"/>
      <c r="IJG12" s="1"/>
      <c r="IJH12" s="1"/>
      <c r="IJI12" s="1"/>
      <c r="IJJ12" s="1"/>
      <c r="IJK12" s="1"/>
      <c r="IJL12" s="1"/>
      <c r="IJM12" s="1"/>
      <c r="IJN12" s="1"/>
      <c r="IJO12" s="1"/>
      <c r="IJP12" s="1"/>
      <c r="IJQ12" s="1"/>
      <c r="IJR12" s="1"/>
      <c r="IJS12" s="1"/>
      <c r="IJT12" s="1"/>
      <c r="IJU12" s="1"/>
      <c r="IJV12" s="1"/>
      <c r="IJW12" s="1"/>
      <c r="IJX12" s="1"/>
      <c r="IJY12" s="1"/>
      <c r="IJZ12" s="1"/>
      <c r="IKA12" s="1"/>
      <c r="IKB12" s="1"/>
      <c r="IKC12" s="1"/>
      <c r="IKD12" s="1"/>
      <c r="IKE12" s="1"/>
      <c r="IKF12" s="1"/>
      <c r="IKG12" s="1"/>
      <c r="IKH12" s="1"/>
      <c r="IKI12" s="1"/>
      <c r="IKJ12" s="1"/>
      <c r="IKK12" s="1"/>
      <c r="IKL12" s="1"/>
      <c r="IKM12" s="1"/>
      <c r="IKN12" s="1"/>
      <c r="IKO12" s="1"/>
      <c r="IKP12" s="1"/>
      <c r="IKQ12" s="1"/>
      <c r="IKR12" s="1"/>
      <c r="IKS12" s="1"/>
      <c r="IKT12" s="1"/>
      <c r="IKU12" s="1"/>
      <c r="IKV12" s="1"/>
      <c r="IKW12" s="1"/>
      <c r="IKX12" s="1"/>
      <c r="IKY12" s="1"/>
      <c r="IKZ12" s="1"/>
      <c r="ILA12" s="1"/>
      <c r="ILB12" s="1"/>
      <c r="ILC12" s="1"/>
      <c r="ILD12" s="1"/>
      <c r="ILE12" s="1"/>
      <c r="ILF12" s="1"/>
      <c r="ILG12" s="1"/>
      <c r="ILH12" s="1"/>
      <c r="ILI12" s="1"/>
      <c r="ILJ12" s="1"/>
      <c r="ILK12" s="1"/>
      <c r="ILL12" s="1"/>
      <c r="ILM12" s="1"/>
      <c r="ILN12" s="1"/>
      <c r="ILO12" s="1"/>
      <c r="ILP12" s="1"/>
      <c r="ILQ12" s="1"/>
      <c r="ILR12" s="1"/>
      <c r="ILS12" s="1"/>
      <c r="ILT12" s="1"/>
      <c r="ILU12" s="1"/>
      <c r="ILV12" s="1"/>
      <c r="ILW12" s="1"/>
      <c r="ILX12" s="1"/>
      <c r="ILY12" s="1"/>
      <c r="ILZ12" s="1"/>
      <c r="IMA12" s="1"/>
      <c r="IMB12" s="1"/>
      <c r="IMC12" s="1"/>
      <c r="IMD12" s="1"/>
      <c r="IME12" s="1"/>
      <c r="IMF12" s="1"/>
      <c r="IMG12" s="1"/>
      <c r="IMH12" s="1"/>
      <c r="IMI12" s="1"/>
      <c r="IMJ12" s="1"/>
      <c r="IMK12" s="1"/>
      <c r="IML12" s="1"/>
      <c r="IMM12" s="1"/>
      <c r="IMN12" s="1"/>
      <c r="IMO12" s="1"/>
      <c r="IMP12" s="1"/>
      <c r="IMQ12" s="1"/>
      <c r="IMR12" s="1"/>
      <c r="IMS12" s="1"/>
      <c r="IMT12" s="1"/>
      <c r="IMU12" s="1"/>
      <c r="IMV12" s="1"/>
      <c r="IMW12" s="1"/>
      <c r="IMX12" s="1"/>
      <c r="IMY12" s="1"/>
      <c r="IMZ12" s="1"/>
      <c r="INA12" s="1"/>
      <c r="INB12" s="1"/>
      <c r="INC12" s="1"/>
      <c r="IND12" s="1"/>
      <c r="INE12" s="1"/>
      <c r="INF12" s="1"/>
      <c r="ING12" s="1"/>
      <c r="INH12" s="1"/>
      <c r="INI12" s="1"/>
      <c r="INJ12" s="1"/>
      <c r="INK12" s="1"/>
      <c r="INL12" s="1"/>
      <c r="INM12" s="1"/>
      <c r="INN12" s="1"/>
      <c r="INO12" s="1"/>
      <c r="INP12" s="1"/>
      <c r="INQ12" s="1"/>
      <c r="INR12" s="1"/>
      <c r="INS12" s="1"/>
      <c r="INT12" s="1"/>
      <c r="INU12" s="1"/>
      <c r="INV12" s="1"/>
      <c r="INW12" s="1"/>
      <c r="INX12" s="1"/>
      <c r="INY12" s="1"/>
      <c r="INZ12" s="1"/>
      <c r="IOA12" s="1"/>
      <c r="IOB12" s="1"/>
      <c r="IOC12" s="1"/>
      <c r="IOD12" s="1"/>
      <c r="IOE12" s="1"/>
      <c r="IOF12" s="1"/>
      <c r="IOG12" s="1"/>
      <c r="IOH12" s="1"/>
      <c r="IOI12" s="1"/>
      <c r="IOJ12" s="1"/>
      <c r="IOK12" s="1"/>
      <c r="IOL12" s="1"/>
      <c r="IOM12" s="1"/>
      <c r="ION12" s="1"/>
      <c r="IOO12" s="1"/>
      <c r="IOP12" s="1"/>
      <c r="IOQ12" s="1"/>
      <c r="IOR12" s="1"/>
      <c r="IOS12" s="1"/>
      <c r="IOT12" s="1"/>
      <c r="IOU12" s="1"/>
      <c r="IOV12" s="1"/>
      <c r="IOW12" s="1"/>
      <c r="IOX12" s="1"/>
      <c r="IOY12" s="1"/>
      <c r="IOZ12" s="1"/>
      <c r="IPA12" s="1"/>
      <c r="IPB12" s="1"/>
      <c r="IPC12" s="1"/>
      <c r="IPD12" s="1"/>
      <c r="IPE12" s="1"/>
      <c r="IPF12" s="1"/>
      <c r="IPG12" s="1"/>
      <c r="IPH12" s="1"/>
      <c r="IPI12" s="1"/>
      <c r="IPJ12" s="1"/>
      <c r="IPK12" s="1"/>
      <c r="IPL12" s="1"/>
      <c r="IPM12" s="1"/>
      <c r="IPN12" s="1"/>
      <c r="IPO12" s="1"/>
      <c r="IPP12" s="1"/>
      <c r="IPQ12" s="1"/>
      <c r="IPR12" s="1"/>
      <c r="IPS12" s="1"/>
      <c r="IPT12" s="1"/>
      <c r="IPU12" s="1"/>
      <c r="IPV12" s="1"/>
      <c r="IPW12" s="1"/>
      <c r="IPX12" s="1"/>
      <c r="IPY12" s="1"/>
      <c r="IPZ12" s="1"/>
      <c r="IQA12" s="1"/>
      <c r="IQB12" s="1"/>
      <c r="IQC12" s="1"/>
      <c r="IQD12" s="1"/>
      <c r="IQE12" s="1"/>
      <c r="IQF12" s="1"/>
      <c r="IQG12" s="1"/>
      <c r="IQH12" s="1"/>
      <c r="IQI12" s="1"/>
      <c r="IQJ12" s="1"/>
      <c r="IQK12" s="1"/>
      <c r="IQL12" s="1"/>
      <c r="IQM12" s="1"/>
      <c r="IQN12" s="1"/>
      <c r="IQO12" s="1"/>
      <c r="IQP12" s="1"/>
      <c r="IQQ12" s="1"/>
      <c r="IQR12" s="1"/>
      <c r="IQS12" s="1"/>
      <c r="IQT12" s="1"/>
      <c r="IQU12" s="1"/>
      <c r="IQV12" s="1"/>
      <c r="IQW12" s="1"/>
      <c r="IQX12" s="1"/>
      <c r="IQY12" s="1"/>
      <c r="IQZ12" s="1"/>
      <c r="IRA12" s="1"/>
      <c r="IRB12" s="1"/>
      <c r="IRC12" s="1"/>
      <c r="IRD12" s="1"/>
      <c r="IRE12" s="1"/>
      <c r="IRF12" s="1"/>
      <c r="IRG12" s="1"/>
      <c r="IRH12" s="1"/>
      <c r="IRI12" s="1"/>
      <c r="IRJ12" s="1"/>
      <c r="IRK12" s="1"/>
      <c r="IRL12" s="1"/>
      <c r="IRM12" s="1"/>
      <c r="IRN12" s="1"/>
      <c r="IRO12" s="1"/>
      <c r="IRP12" s="1"/>
      <c r="IRQ12" s="1"/>
      <c r="IRR12" s="1"/>
      <c r="IRS12" s="1"/>
      <c r="IRT12" s="1"/>
      <c r="IRU12" s="1"/>
      <c r="IRV12" s="1"/>
      <c r="IRW12" s="1"/>
      <c r="IRX12" s="1"/>
      <c r="IRY12" s="1"/>
      <c r="IRZ12" s="1"/>
      <c r="ISA12" s="1"/>
      <c r="ISB12" s="1"/>
      <c r="ISC12" s="1"/>
      <c r="ISD12" s="1"/>
      <c r="ISE12" s="1"/>
      <c r="ISF12" s="1"/>
      <c r="ISG12" s="1"/>
      <c r="ISH12" s="1"/>
      <c r="ISI12" s="1"/>
      <c r="ISJ12" s="1"/>
      <c r="ISK12" s="1"/>
      <c r="ISL12" s="1"/>
      <c r="ISM12" s="1"/>
      <c r="ISN12" s="1"/>
      <c r="ISO12" s="1"/>
      <c r="ISP12" s="1"/>
      <c r="ISQ12" s="1"/>
      <c r="ISR12" s="1"/>
      <c r="ISS12" s="1"/>
      <c r="IST12" s="1"/>
      <c r="ISU12" s="1"/>
      <c r="ISV12" s="1"/>
      <c r="ISW12" s="1"/>
      <c r="ISX12" s="1"/>
      <c r="ISY12" s="1"/>
      <c r="ISZ12" s="1"/>
      <c r="ITA12" s="1"/>
      <c r="ITB12" s="1"/>
      <c r="ITC12" s="1"/>
      <c r="ITD12" s="1"/>
      <c r="ITE12" s="1"/>
      <c r="ITF12" s="1"/>
      <c r="ITG12" s="1"/>
      <c r="ITH12" s="1"/>
      <c r="ITI12" s="1"/>
      <c r="ITJ12" s="1"/>
      <c r="ITK12" s="1"/>
      <c r="ITL12" s="1"/>
      <c r="ITM12" s="1"/>
      <c r="ITN12" s="1"/>
      <c r="ITO12" s="1"/>
      <c r="ITP12" s="1"/>
      <c r="ITQ12" s="1"/>
      <c r="ITR12" s="1"/>
      <c r="ITS12" s="1"/>
      <c r="ITT12" s="1"/>
      <c r="ITU12" s="1"/>
      <c r="ITV12" s="1"/>
      <c r="ITW12" s="1"/>
      <c r="ITX12" s="1"/>
      <c r="ITY12" s="1"/>
      <c r="ITZ12" s="1"/>
      <c r="IUA12" s="1"/>
      <c r="IUB12" s="1"/>
      <c r="IUC12" s="1"/>
      <c r="IUD12" s="1"/>
      <c r="IUE12" s="1"/>
      <c r="IUF12" s="1"/>
      <c r="IUG12" s="1"/>
      <c r="IUH12" s="1"/>
      <c r="IUI12" s="1"/>
      <c r="IUJ12" s="1"/>
      <c r="IUK12" s="1"/>
      <c r="IUL12" s="1"/>
      <c r="IUM12" s="1"/>
      <c r="IUN12" s="1"/>
      <c r="IUO12" s="1"/>
      <c r="IUP12" s="1"/>
      <c r="IUQ12" s="1"/>
      <c r="IUR12" s="1"/>
      <c r="IUS12" s="1"/>
      <c r="IUT12" s="1"/>
      <c r="IUU12" s="1"/>
      <c r="IUV12" s="1"/>
      <c r="IUW12" s="1"/>
      <c r="IUX12" s="1"/>
      <c r="IUY12" s="1"/>
      <c r="IUZ12" s="1"/>
      <c r="IVA12" s="1"/>
      <c r="IVB12" s="1"/>
      <c r="IVC12" s="1"/>
      <c r="IVD12" s="1"/>
      <c r="IVE12" s="1"/>
      <c r="IVF12" s="1"/>
      <c r="IVG12" s="1"/>
      <c r="IVH12" s="1"/>
      <c r="IVI12" s="1"/>
      <c r="IVJ12" s="1"/>
      <c r="IVK12" s="1"/>
      <c r="IVL12" s="1"/>
      <c r="IVM12" s="1"/>
      <c r="IVN12" s="1"/>
      <c r="IVO12" s="1"/>
      <c r="IVP12" s="1"/>
      <c r="IVQ12" s="1"/>
      <c r="IVR12" s="1"/>
      <c r="IVS12" s="1"/>
      <c r="IVT12" s="1"/>
      <c r="IVU12" s="1"/>
      <c r="IVV12" s="1"/>
      <c r="IVW12" s="1"/>
      <c r="IVX12" s="1"/>
      <c r="IVY12" s="1"/>
      <c r="IVZ12" s="1"/>
      <c r="IWA12" s="1"/>
      <c r="IWB12" s="1"/>
      <c r="IWC12" s="1"/>
      <c r="IWD12" s="1"/>
      <c r="IWE12" s="1"/>
      <c r="IWF12" s="1"/>
      <c r="IWG12" s="1"/>
      <c r="IWH12" s="1"/>
      <c r="IWI12" s="1"/>
      <c r="IWJ12" s="1"/>
      <c r="IWK12" s="1"/>
      <c r="IWL12" s="1"/>
      <c r="IWM12" s="1"/>
      <c r="IWN12" s="1"/>
      <c r="IWO12" s="1"/>
      <c r="IWP12" s="1"/>
      <c r="IWQ12" s="1"/>
      <c r="IWR12" s="1"/>
      <c r="IWS12" s="1"/>
      <c r="IWT12" s="1"/>
      <c r="IWU12" s="1"/>
      <c r="IWV12" s="1"/>
      <c r="IWW12" s="1"/>
      <c r="IWX12" s="1"/>
      <c r="IWY12" s="1"/>
      <c r="IWZ12" s="1"/>
      <c r="IXA12" s="1"/>
      <c r="IXB12" s="1"/>
      <c r="IXC12" s="1"/>
      <c r="IXD12" s="1"/>
      <c r="IXE12" s="1"/>
      <c r="IXF12" s="1"/>
      <c r="IXG12" s="1"/>
      <c r="IXH12" s="1"/>
      <c r="IXI12" s="1"/>
      <c r="IXJ12" s="1"/>
      <c r="IXK12" s="1"/>
      <c r="IXL12" s="1"/>
      <c r="IXM12" s="1"/>
      <c r="IXN12" s="1"/>
      <c r="IXO12" s="1"/>
      <c r="IXP12" s="1"/>
      <c r="IXQ12" s="1"/>
      <c r="IXR12" s="1"/>
      <c r="IXS12" s="1"/>
      <c r="IXT12" s="1"/>
      <c r="IXU12" s="1"/>
      <c r="IXV12" s="1"/>
      <c r="IXW12" s="1"/>
      <c r="IXX12" s="1"/>
      <c r="IXY12" s="1"/>
      <c r="IXZ12" s="1"/>
      <c r="IYA12" s="1"/>
      <c r="IYB12" s="1"/>
      <c r="IYC12" s="1"/>
      <c r="IYD12" s="1"/>
      <c r="IYE12" s="1"/>
      <c r="IYF12" s="1"/>
      <c r="IYG12" s="1"/>
      <c r="IYH12" s="1"/>
      <c r="IYI12" s="1"/>
      <c r="IYJ12" s="1"/>
      <c r="IYK12" s="1"/>
      <c r="IYL12" s="1"/>
      <c r="IYM12" s="1"/>
      <c r="IYN12" s="1"/>
      <c r="IYO12" s="1"/>
      <c r="IYP12" s="1"/>
      <c r="IYQ12" s="1"/>
      <c r="IYR12" s="1"/>
      <c r="IYS12" s="1"/>
      <c r="IYT12" s="1"/>
      <c r="IYU12" s="1"/>
      <c r="IYV12" s="1"/>
      <c r="IYW12" s="1"/>
      <c r="IYX12" s="1"/>
      <c r="IYY12" s="1"/>
      <c r="IYZ12" s="1"/>
      <c r="IZA12" s="1"/>
      <c r="IZB12" s="1"/>
      <c r="IZC12" s="1"/>
      <c r="IZD12" s="1"/>
      <c r="IZE12" s="1"/>
      <c r="IZF12" s="1"/>
      <c r="IZG12" s="1"/>
      <c r="IZH12" s="1"/>
      <c r="IZI12" s="1"/>
      <c r="IZJ12" s="1"/>
      <c r="IZK12" s="1"/>
      <c r="IZL12" s="1"/>
      <c r="IZM12" s="1"/>
      <c r="IZN12" s="1"/>
      <c r="IZO12" s="1"/>
      <c r="IZP12" s="1"/>
      <c r="IZQ12" s="1"/>
      <c r="IZR12" s="1"/>
      <c r="IZS12" s="1"/>
      <c r="IZT12" s="1"/>
      <c r="IZU12" s="1"/>
      <c r="IZV12" s="1"/>
      <c r="IZW12" s="1"/>
      <c r="IZX12" s="1"/>
      <c r="IZY12" s="1"/>
      <c r="IZZ12" s="1"/>
      <c r="JAA12" s="1"/>
      <c r="JAB12" s="1"/>
      <c r="JAC12" s="1"/>
      <c r="JAD12" s="1"/>
      <c r="JAE12" s="1"/>
      <c r="JAF12" s="1"/>
      <c r="JAG12" s="1"/>
      <c r="JAH12" s="1"/>
      <c r="JAI12" s="1"/>
      <c r="JAJ12" s="1"/>
      <c r="JAK12" s="1"/>
      <c r="JAL12" s="1"/>
      <c r="JAM12" s="1"/>
      <c r="JAN12" s="1"/>
      <c r="JAO12" s="1"/>
      <c r="JAP12" s="1"/>
      <c r="JAQ12" s="1"/>
      <c r="JAR12" s="1"/>
      <c r="JAS12" s="1"/>
      <c r="JAT12" s="1"/>
      <c r="JAU12" s="1"/>
      <c r="JAV12" s="1"/>
      <c r="JAW12" s="1"/>
      <c r="JAX12" s="1"/>
      <c r="JAY12" s="1"/>
      <c r="JAZ12" s="1"/>
      <c r="JBA12" s="1"/>
      <c r="JBB12" s="1"/>
      <c r="JBC12" s="1"/>
      <c r="JBD12" s="1"/>
      <c r="JBE12" s="1"/>
      <c r="JBF12" s="1"/>
      <c r="JBG12" s="1"/>
      <c r="JBH12" s="1"/>
      <c r="JBI12" s="1"/>
      <c r="JBJ12" s="1"/>
      <c r="JBK12" s="1"/>
      <c r="JBL12" s="1"/>
      <c r="JBM12" s="1"/>
      <c r="JBN12" s="1"/>
      <c r="JBO12" s="1"/>
      <c r="JBP12" s="1"/>
      <c r="JBQ12" s="1"/>
      <c r="JBR12" s="1"/>
      <c r="JBS12" s="1"/>
      <c r="JBT12" s="1"/>
      <c r="JBU12" s="1"/>
      <c r="JBV12" s="1"/>
      <c r="JBW12" s="1"/>
      <c r="JBX12" s="1"/>
      <c r="JBY12" s="1"/>
      <c r="JBZ12" s="1"/>
      <c r="JCA12" s="1"/>
      <c r="JCB12" s="1"/>
      <c r="JCC12" s="1"/>
      <c r="JCD12" s="1"/>
      <c r="JCE12" s="1"/>
      <c r="JCF12" s="1"/>
      <c r="JCG12" s="1"/>
      <c r="JCH12" s="1"/>
      <c r="JCI12" s="1"/>
      <c r="JCJ12" s="1"/>
      <c r="JCK12" s="1"/>
      <c r="JCL12" s="1"/>
      <c r="JCM12" s="1"/>
      <c r="JCN12" s="1"/>
      <c r="JCO12" s="1"/>
      <c r="JCP12" s="1"/>
      <c r="JCQ12" s="1"/>
      <c r="JCR12" s="1"/>
      <c r="JCS12" s="1"/>
      <c r="JCT12" s="1"/>
      <c r="JCU12" s="1"/>
      <c r="JCV12" s="1"/>
      <c r="JCW12" s="1"/>
      <c r="JCX12" s="1"/>
      <c r="JCY12" s="1"/>
      <c r="JCZ12" s="1"/>
      <c r="JDA12" s="1"/>
      <c r="JDB12" s="1"/>
      <c r="JDC12" s="1"/>
      <c r="JDD12" s="1"/>
      <c r="JDE12" s="1"/>
      <c r="JDF12" s="1"/>
      <c r="JDG12" s="1"/>
      <c r="JDH12" s="1"/>
      <c r="JDI12" s="1"/>
      <c r="JDJ12" s="1"/>
      <c r="JDK12" s="1"/>
      <c r="JDL12" s="1"/>
      <c r="JDM12" s="1"/>
      <c r="JDN12" s="1"/>
      <c r="JDO12" s="1"/>
      <c r="JDP12" s="1"/>
      <c r="JDQ12" s="1"/>
      <c r="JDR12" s="1"/>
      <c r="JDS12" s="1"/>
      <c r="JDT12" s="1"/>
      <c r="JDU12" s="1"/>
      <c r="JDV12" s="1"/>
      <c r="JDW12" s="1"/>
      <c r="JDX12" s="1"/>
      <c r="JDY12" s="1"/>
      <c r="JDZ12" s="1"/>
      <c r="JEA12" s="1"/>
      <c r="JEB12" s="1"/>
      <c r="JEC12" s="1"/>
      <c r="JED12" s="1"/>
      <c r="JEE12" s="1"/>
      <c r="JEF12" s="1"/>
      <c r="JEG12" s="1"/>
      <c r="JEH12" s="1"/>
      <c r="JEI12" s="1"/>
      <c r="JEJ12" s="1"/>
      <c r="JEK12" s="1"/>
      <c r="JEL12" s="1"/>
      <c r="JEM12" s="1"/>
      <c r="JEN12" s="1"/>
      <c r="JEO12" s="1"/>
      <c r="JEP12" s="1"/>
      <c r="JEQ12" s="1"/>
      <c r="JER12" s="1"/>
      <c r="JES12" s="1"/>
      <c r="JET12" s="1"/>
      <c r="JEU12" s="1"/>
      <c r="JEV12" s="1"/>
      <c r="JEW12" s="1"/>
      <c r="JEX12" s="1"/>
      <c r="JEY12" s="1"/>
      <c r="JEZ12" s="1"/>
      <c r="JFA12" s="1"/>
      <c r="JFB12" s="1"/>
      <c r="JFC12" s="1"/>
      <c r="JFD12" s="1"/>
      <c r="JFE12" s="1"/>
      <c r="JFF12" s="1"/>
      <c r="JFG12" s="1"/>
      <c r="JFH12" s="1"/>
      <c r="JFI12" s="1"/>
      <c r="JFJ12" s="1"/>
      <c r="JFK12" s="1"/>
      <c r="JFL12" s="1"/>
      <c r="JFM12" s="1"/>
      <c r="JFN12" s="1"/>
      <c r="JFO12" s="1"/>
      <c r="JFP12" s="1"/>
      <c r="JFQ12" s="1"/>
      <c r="JFR12" s="1"/>
      <c r="JFS12" s="1"/>
      <c r="JFT12" s="1"/>
      <c r="JFU12" s="1"/>
      <c r="JFV12" s="1"/>
      <c r="JFW12" s="1"/>
      <c r="JFX12" s="1"/>
      <c r="JFY12" s="1"/>
      <c r="JFZ12" s="1"/>
      <c r="JGA12" s="1"/>
      <c r="JGB12" s="1"/>
      <c r="JGC12" s="1"/>
      <c r="JGD12" s="1"/>
      <c r="JGE12" s="1"/>
      <c r="JGF12" s="1"/>
      <c r="JGG12" s="1"/>
      <c r="JGH12" s="1"/>
      <c r="JGI12" s="1"/>
      <c r="JGJ12" s="1"/>
      <c r="JGK12" s="1"/>
      <c r="JGL12" s="1"/>
      <c r="JGM12" s="1"/>
      <c r="JGN12" s="1"/>
      <c r="JGO12" s="1"/>
      <c r="JGP12" s="1"/>
      <c r="JGQ12" s="1"/>
      <c r="JGR12" s="1"/>
      <c r="JGS12" s="1"/>
      <c r="JGT12" s="1"/>
      <c r="JGU12" s="1"/>
      <c r="JGV12" s="1"/>
      <c r="JGW12" s="1"/>
      <c r="JGX12" s="1"/>
      <c r="JGY12" s="1"/>
      <c r="JGZ12" s="1"/>
      <c r="JHA12" s="1"/>
      <c r="JHB12" s="1"/>
      <c r="JHC12" s="1"/>
      <c r="JHD12" s="1"/>
      <c r="JHE12" s="1"/>
      <c r="JHF12" s="1"/>
      <c r="JHG12" s="1"/>
      <c r="JHH12" s="1"/>
      <c r="JHI12" s="1"/>
      <c r="JHJ12" s="1"/>
      <c r="JHK12" s="1"/>
      <c r="JHL12" s="1"/>
      <c r="JHM12" s="1"/>
      <c r="JHN12" s="1"/>
      <c r="JHO12" s="1"/>
      <c r="JHP12" s="1"/>
      <c r="JHQ12" s="1"/>
      <c r="JHR12" s="1"/>
      <c r="JHS12" s="1"/>
      <c r="JHT12" s="1"/>
      <c r="JHU12" s="1"/>
      <c r="JHV12" s="1"/>
      <c r="JHW12" s="1"/>
      <c r="JHX12" s="1"/>
      <c r="JHY12" s="1"/>
      <c r="JHZ12" s="1"/>
      <c r="JIA12" s="1"/>
      <c r="JIB12" s="1"/>
      <c r="JIC12" s="1"/>
      <c r="JID12" s="1"/>
      <c r="JIE12" s="1"/>
      <c r="JIF12" s="1"/>
      <c r="JIG12" s="1"/>
      <c r="JIH12" s="1"/>
      <c r="JII12" s="1"/>
      <c r="JIJ12" s="1"/>
      <c r="JIK12" s="1"/>
      <c r="JIL12" s="1"/>
      <c r="JIM12" s="1"/>
      <c r="JIN12" s="1"/>
      <c r="JIO12" s="1"/>
      <c r="JIP12" s="1"/>
      <c r="JIQ12" s="1"/>
      <c r="JIR12" s="1"/>
      <c r="JIS12" s="1"/>
      <c r="JIT12" s="1"/>
      <c r="JIU12" s="1"/>
      <c r="JIV12" s="1"/>
      <c r="JIW12" s="1"/>
      <c r="JIX12" s="1"/>
      <c r="JIY12" s="1"/>
      <c r="JIZ12" s="1"/>
      <c r="JJA12" s="1"/>
      <c r="JJB12" s="1"/>
      <c r="JJC12" s="1"/>
      <c r="JJD12" s="1"/>
      <c r="JJE12" s="1"/>
      <c r="JJF12" s="1"/>
      <c r="JJG12" s="1"/>
      <c r="JJH12" s="1"/>
      <c r="JJI12" s="1"/>
      <c r="JJJ12" s="1"/>
      <c r="JJK12" s="1"/>
      <c r="JJL12" s="1"/>
      <c r="JJM12" s="1"/>
      <c r="JJN12" s="1"/>
      <c r="JJO12" s="1"/>
      <c r="JJP12" s="1"/>
      <c r="JJQ12" s="1"/>
      <c r="JJR12" s="1"/>
      <c r="JJS12" s="1"/>
      <c r="JJT12" s="1"/>
      <c r="JJU12" s="1"/>
      <c r="JJV12" s="1"/>
      <c r="JJW12" s="1"/>
      <c r="JJX12" s="1"/>
      <c r="JJY12" s="1"/>
      <c r="JJZ12" s="1"/>
      <c r="JKA12" s="1"/>
      <c r="JKB12" s="1"/>
      <c r="JKC12" s="1"/>
      <c r="JKD12" s="1"/>
      <c r="JKE12" s="1"/>
      <c r="JKF12" s="1"/>
      <c r="JKG12" s="1"/>
      <c r="JKH12" s="1"/>
      <c r="JKI12" s="1"/>
      <c r="JKJ12" s="1"/>
      <c r="JKK12" s="1"/>
      <c r="JKL12" s="1"/>
      <c r="JKM12" s="1"/>
      <c r="JKN12" s="1"/>
      <c r="JKO12" s="1"/>
      <c r="JKP12" s="1"/>
      <c r="JKQ12" s="1"/>
      <c r="JKR12" s="1"/>
      <c r="JKS12" s="1"/>
      <c r="JKT12" s="1"/>
      <c r="JKU12" s="1"/>
      <c r="JKV12" s="1"/>
      <c r="JKW12" s="1"/>
      <c r="JKX12" s="1"/>
      <c r="JKY12" s="1"/>
      <c r="JKZ12" s="1"/>
      <c r="JLA12" s="1"/>
      <c r="JLB12" s="1"/>
      <c r="JLC12" s="1"/>
      <c r="JLD12" s="1"/>
      <c r="JLE12" s="1"/>
      <c r="JLF12" s="1"/>
      <c r="JLG12" s="1"/>
      <c r="JLH12" s="1"/>
      <c r="JLI12" s="1"/>
      <c r="JLJ12" s="1"/>
      <c r="JLK12" s="1"/>
      <c r="JLL12" s="1"/>
      <c r="JLM12" s="1"/>
      <c r="JLN12" s="1"/>
      <c r="JLO12" s="1"/>
      <c r="JLP12" s="1"/>
      <c r="JLQ12" s="1"/>
      <c r="JLR12" s="1"/>
      <c r="JLS12" s="1"/>
      <c r="JLT12" s="1"/>
      <c r="JLU12" s="1"/>
      <c r="JLV12" s="1"/>
      <c r="JLW12" s="1"/>
      <c r="JLX12" s="1"/>
      <c r="JLY12" s="1"/>
      <c r="JLZ12" s="1"/>
      <c r="JMA12" s="1"/>
      <c r="JMB12" s="1"/>
      <c r="JMC12" s="1"/>
      <c r="JMD12" s="1"/>
      <c r="JME12" s="1"/>
      <c r="JMF12" s="1"/>
      <c r="JMG12" s="1"/>
      <c r="JMH12" s="1"/>
      <c r="JMI12" s="1"/>
      <c r="JMJ12" s="1"/>
      <c r="JMK12" s="1"/>
      <c r="JML12" s="1"/>
      <c r="JMM12" s="1"/>
      <c r="JMN12" s="1"/>
      <c r="JMO12" s="1"/>
      <c r="JMP12" s="1"/>
      <c r="JMQ12" s="1"/>
      <c r="JMR12" s="1"/>
      <c r="JMS12" s="1"/>
      <c r="JMT12" s="1"/>
      <c r="JMU12" s="1"/>
      <c r="JMV12" s="1"/>
      <c r="JMW12" s="1"/>
      <c r="JMX12" s="1"/>
      <c r="JMY12" s="1"/>
      <c r="JMZ12" s="1"/>
      <c r="JNA12" s="1"/>
      <c r="JNB12" s="1"/>
      <c r="JNC12" s="1"/>
      <c r="JND12" s="1"/>
      <c r="JNE12" s="1"/>
      <c r="JNF12" s="1"/>
      <c r="JNG12" s="1"/>
      <c r="JNH12" s="1"/>
      <c r="JNI12" s="1"/>
      <c r="JNJ12" s="1"/>
      <c r="JNK12" s="1"/>
      <c r="JNL12" s="1"/>
      <c r="JNM12" s="1"/>
      <c r="JNN12" s="1"/>
      <c r="JNO12" s="1"/>
      <c r="JNP12" s="1"/>
      <c r="JNQ12" s="1"/>
      <c r="JNR12" s="1"/>
      <c r="JNS12" s="1"/>
      <c r="JNT12" s="1"/>
      <c r="JNU12" s="1"/>
      <c r="JNV12" s="1"/>
      <c r="JNW12" s="1"/>
      <c r="JNX12" s="1"/>
      <c r="JNY12" s="1"/>
      <c r="JNZ12" s="1"/>
      <c r="JOA12" s="1"/>
      <c r="JOB12" s="1"/>
      <c r="JOC12" s="1"/>
      <c r="JOD12" s="1"/>
      <c r="JOE12" s="1"/>
      <c r="JOF12" s="1"/>
      <c r="JOG12" s="1"/>
      <c r="JOH12" s="1"/>
      <c r="JOI12" s="1"/>
      <c r="JOJ12" s="1"/>
      <c r="JOK12" s="1"/>
      <c r="JOL12" s="1"/>
      <c r="JOM12" s="1"/>
      <c r="JON12" s="1"/>
      <c r="JOO12" s="1"/>
      <c r="JOP12" s="1"/>
      <c r="JOQ12" s="1"/>
      <c r="JOR12" s="1"/>
      <c r="JOS12" s="1"/>
      <c r="JOT12" s="1"/>
      <c r="JOU12" s="1"/>
      <c r="JOV12" s="1"/>
      <c r="JOW12" s="1"/>
      <c r="JOX12" s="1"/>
      <c r="JOY12" s="1"/>
      <c r="JOZ12" s="1"/>
      <c r="JPA12" s="1"/>
      <c r="JPB12" s="1"/>
      <c r="JPC12" s="1"/>
      <c r="JPD12" s="1"/>
      <c r="JPE12" s="1"/>
      <c r="JPF12" s="1"/>
      <c r="JPG12" s="1"/>
      <c r="JPH12" s="1"/>
      <c r="JPI12" s="1"/>
      <c r="JPJ12" s="1"/>
      <c r="JPK12" s="1"/>
      <c r="JPL12" s="1"/>
      <c r="JPM12" s="1"/>
      <c r="JPN12" s="1"/>
      <c r="JPO12" s="1"/>
      <c r="JPP12" s="1"/>
      <c r="JPQ12" s="1"/>
      <c r="JPR12" s="1"/>
      <c r="JPS12" s="1"/>
      <c r="JPT12" s="1"/>
      <c r="JPU12" s="1"/>
      <c r="JPV12" s="1"/>
      <c r="JPW12" s="1"/>
      <c r="JPX12" s="1"/>
      <c r="JPY12" s="1"/>
      <c r="JPZ12" s="1"/>
      <c r="JQA12" s="1"/>
      <c r="JQB12" s="1"/>
      <c r="JQC12" s="1"/>
      <c r="JQD12" s="1"/>
      <c r="JQE12" s="1"/>
      <c r="JQF12" s="1"/>
      <c r="JQG12" s="1"/>
      <c r="JQH12" s="1"/>
      <c r="JQI12" s="1"/>
      <c r="JQJ12" s="1"/>
      <c r="JQK12" s="1"/>
      <c r="JQL12" s="1"/>
      <c r="JQM12" s="1"/>
      <c r="JQN12" s="1"/>
      <c r="JQO12" s="1"/>
      <c r="JQP12" s="1"/>
      <c r="JQQ12" s="1"/>
      <c r="JQR12" s="1"/>
      <c r="JQS12" s="1"/>
      <c r="JQT12" s="1"/>
      <c r="JQU12" s="1"/>
      <c r="JQV12" s="1"/>
      <c r="JQW12" s="1"/>
      <c r="JQX12" s="1"/>
      <c r="JQY12" s="1"/>
      <c r="JQZ12" s="1"/>
      <c r="JRA12" s="1"/>
      <c r="JRB12" s="1"/>
      <c r="JRC12" s="1"/>
      <c r="JRD12" s="1"/>
      <c r="JRE12" s="1"/>
      <c r="JRF12" s="1"/>
      <c r="JRG12" s="1"/>
      <c r="JRH12" s="1"/>
      <c r="JRI12" s="1"/>
      <c r="JRJ12" s="1"/>
      <c r="JRK12" s="1"/>
      <c r="JRL12" s="1"/>
      <c r="JRM12" s="1"/>
      <c r="JRN12" s="1"/>
      <c r="JRO12" s="1"/>
      <c r="JRP12" s="1"/>
      <c r="JRQ12" s="1"/>
      <c r="JRR12" s="1"/>
      <c r="JRS12" s="1"/>
      <c r="JRT12" s="1"/>
      <c r="JRU12" s="1"/>
      <c r="JRV12" s="1"/>
      <c r="JRW12" s="1"/>
      <c r="JRX12" s="1"/>
      <c r="JRY12" s="1"/>
      <c r="JRZ12" s="1"/>
      <c r="JSA12" s="1"/>
      <c r="JSB12" s="1"/>
      <c r="JSC12" s="1"/>
      <c r="JSD12" s="1"/>
      <c r="JSE12" s="1"/>
      <c r="JSF12" s="1"/>
      <c r="JSG12" s="1"/>
      <c r="JSH12" s="1"/>
      <c r="JSI12" s="1"/>
      <c r="JSJ12" s="1"/>
      <c r="JSK12" s="1"/>
      <c r="JSL12" s="1"/>
      <c r="JSM12" s="1"/>
      <c r="JSN12" s="1"/>
      <c r="JSO12" s="1"/>
      <c r="JSP12" s="1"/>
      <c r="JSQ12" s="1"/>
      <c r="JSR12" s="1"/>
      <c r="JSS12" s="1"/>
      <c r="JST12" s="1"/>
      <c r="JSU12" s="1"/>
      <c r="JSV12" s="1"/>
      <c r="JSW12" s="1"/>
      <c r="JSX12" s="1"/>
      <c r="JSY12" s="1"/>
      <c r="JSZ12" s="1"/>
      <c r="JTA12" s="1"/>
      <c r="JTB12" s="1"/>
      <c r="JTC12" s="1"/>
      <c r="JTD12" s="1"/>
      <c r="JTE12" s="1"/>
      <c r="JTF12" s="1"/>
      <c r="JTG12" s="1"/>
      <c r="JTH12" s="1"/>
      <c r="JTI12" s="1"/>
      <c r="JTJ12" s="1"/>
      <c r="JTK12" s="1"/>
      <c r="JTL12" s="1"/>
      <c r="JTM12" s="1"/>
      <c r="JTN12" s="1"/>
      <c r="JTO12" s="1"/>
      <c r="JTP12" s="1"/>
      <c r="JTQ12" s="1"/>
      <c r="JTR12" s="1"/>
      <c r="JTS12" s="1"/>
      <c r="JTT12" s="1"/>
      <c r="JTU12" s="1"/>
      <c r="JTV12" s="1"/>
      <c r="JTW12" s="1"/>
      <c r="JTX12" s="1"/>
      <c r="JTY12" s="1"/>
      <c r="JTZ12" s="1"/>
      <c r="JUA12" s="1"/>
      <c r="JUB12" s="1"/>
      <c r="JUC12" s="1"/>
      <c r="JUD12" s="1"/>
      <c r="JUE12" s="1"/>
      <c r="JUF12" s="1"/>
      <c r="JUG12" s="1"/>
      <c r="JUH12" s="1"/>
      <c r="JUI12" s="1"/>
      <c r="JUJ12" s="1"/>
      <c r="JUK12" s="1"/>
      <c r="JUL12" s="1"/>
      <c r="JUM12" s="1"/>
      <c r="JUN12" s="1"/>
      <c r="JUO12" s="1"/>
      <c r="JUP12" s="1"/>
      <c r="JUQ12" s="1"/>
      <c r="JUR12" s="1"/>
      <c r="JUS12" s="1"/>
      <c r="JUT12" s="1"/>
      <c r="JUU12" s="1"/>
      <c r="JUV12" s="1"/>
      <c r="JUW12" s="1"/>
      <c r="JUX12" s="1"/>
      <c r="JUY12" s="1"/>
      <c r="JUZ12" s="1"/>
      <c r="JVA12" s="1"/>
      <c r="JVB12" s="1"/>
      <c r="JVC12" s="1"/>
      <c r="JVD12" s="1"/>
      <c r="JVE12" s="1"/>
      <c r="JVF12" s="1"/>
      <c r="JVG12" s="1"/>
      <c r="JVH12" s="1"/>
      <c r="JVI12" s="1"/>
      <c r="JVJ12" s="1"/>
      <c r="JVK12" s="1"/>
      <c r="JVL12" s="1"/>
      <c r="JVM12" s="1"/>
      <c r="JVN12" s="1"/>
      <c r="JVO12" s="1"/>
      <c r="JVP12" s="1"/>
      <c r="JVQ12" s="1"/>
      <c r="JVR12" s="1"/>
      <c r="JVS12" s="1"/>
      <c r="JVT12" s="1"/>
      <c r="JVU12" s="1"/>
      <c r="JVV12" s="1"/>
      <c r="JVW12" s="1"/>
      <c r="JVX12" s="1"/>
      <c r="JVY12" s="1"/>
      <c r="JVZ12" s="1"/>
      <c r="JWA12" s="1"/>
      <c r="JWB12" s="1"/>
      <c r="JWC12" s="1"/>
      <c r="JWD12" s="1"/>
      <c r="JWE12" s="1"/>
      <c r="JWF12" s="1"/>
      <c r="JWG12" s="1"/>
      <c r="JWH12" s="1"/>
      <c r="JWI12" s="1"/>
      <c r="JWJ12" s="1"/>
      <c r="JWK12" s="1"/>
      <c r="JWL12" s="1"/>
      <c r="JWM12" s="1"/>
      <c r="JWN12" s="1"/>
      <c r="JWO12" s="1"/>
      <c r="JWP12" s="1"/>
      <c r="JWQ12" s="1"/>
      <c r="JWR12" s="1"/>
      <c r="JWS12" s="1"/>
      <c r="JWT12" s="1"/>
      <c r="JWU12" s="1"/>
      <c r="JWV12" s="1"/>
      <c r="JWW12" s="1"/>
      <c r="JWX12" s="1"/>
      <c r="JWY12" s="1"/>
      <c r="JWZ12" s="1"/>
      <c r="JXA12" s="1"/>
      <c r="JXB12" s="1"/>
      <c r="JXC12" s="1"/>
      <c r="JXD12" s="1"/>
      <c r="JXE12" s="1"/>
      <c r="JXF12" s="1"/>
      <c r="JXG12" s="1"/>
      <c r="JXH12" s="1"/>
      <c r="JXI12" s="1"/>
      <c r="JXJ12" s="1"/>
      <c r="JXK12" s="1"/>
      <c r="JXL12" s="1"/>
      <c r="JXM12" s="1"/>
      <c r="JXN12" s="1"/>
      <c r="JXO12" s="1"/>
      <c r="JXP12" s="1"/>
      <c r="JXQ12" s="1"/>
      <c r="JXR12" s="1"/>
      <c r="JXS12" s="1"/>
      <c r="JXT12" s="1"/>
      <c r="JXU12" s="1"/>
      <c r="JXV12" s="1"/>
      <c r="JXW12" s="1"/>
      <c r="JXX12" s="1"/>
      <c r="JXY12" s="1"/>
      <c r="JXZ12" s="1"/>
      <c r="JYA12" s="1"/>
      <c r="JYB12" s="1"/>
      <c r="JYC12" s="1"/>
      <c r="JYD12" s="1"/>
      <c r="JYE12" s="1"/>
      <c r="JYF12" s="1"/>
      <c r="JYG12" s="1"/>
      <c r="JYH12" s="1"/>
      <c r="JYI12" s="1"/>
      <c r="JYJ12" s="1"/>
      <c r="JYK12" s="1"/>
      <c r="JYL12" s="1"/>
      <c r="JYM12" s="1"/>
      <c r="JYN12" s="1"/>
      <c r="JYO12" s="1"/>
      <c r="JYP12" s="1"/>
      <c r="JYQ12" s="1"/>
      <c r="JYR12" s="1"/>
      <c r="JYS12" s="1"/>
      <c r="JYT12" s="1"/>
      <c r="JYU12" s="1"/>
      <c r="JYV12" s="1"/>
      <c r="JYW12" s="1"/>
      <c r="JYX12" s="1"/>
      <c r="JYY12" s="1"/>
      <c r="JYZ12" s="1"/>
      <c r="JZA12" s="1"/>
      <c r="JZB12" s="1"/>
      <c r="JZC12" s="1"/>
      <c r="JZD12" s="1"/>
      <c r="JZE12" s="1"/>
      <c r="JZF12" s="1"/>
      <c r="JZG12" s="1"/>
      <c r="JZH12" s="1"/>
      <c r="JZI12" s="1"/>
      <c r="JZJ12" s="1"/>
      <c r="JZK12" s="1"/>
      <c r="JZL12" s="1"/>
      <c r="JZM12" s="1"/>
      <c r="JZN12" s="1"/>
      <c r="JZO12" s="1"/>
      <c r="JZP12" s="1"/>
      <c r="JZQ12" s="1"/>
      <c r="JZR12" s="1"/>
      <c r="JZS12" s="1"/>
      <c r="JZT12" s="1"/>
      <c r="JZU12" s="1"/>
      <c r="JZV12" s="1"/>
      <c r="JZW12" s="1"/>
      <c r="JZX12" s="1"/>
      <c r="JZY12" s="1"/>
      <c r="JZZ12" s="1"/>
      <c r="KAA12" s="1"/>
      <c r="KAB12" s="1"/>
      <c r="KAC12" s="1"/>
      <c r="KAD12" s="1"/>
      <c r="KAE12" s="1"/>
      <c r="KAF12" s="1"/>
      <c r="KAG12" s="1"/>
      <c r="KAH12" s="1"/>
      <c r="KAI12" s="1"/>
      <c r="KAJ12" s="1"/>
      <c r="KAK12" s="1"/>
      <c r="KAL12" s="1"/>
      <c r="KAM12" s="1"/>
      <c r="KAN12" s="1"/>
      <c r="KAO12" s="1"/>
      <c r="KAP12" s="1"/>
      <c r="KAQ12" s="1"/>
      <c r="KAR12" s="1"/>
      <c r="KAS12" s="1"/>
      <c r="KAT12" s="1"/>
      <c r="KAU12" s="1"/>
      <c r="KAV12" s="1"/>
      <c r="KAW12" s="1"/>
      <c r="KAX12" s="1"/>
      <c r="KAY12" s="1"/>
      <c r="KAZ12" s="1"/>
      <c r="KBA12" s="1"/>
      <c r="KBB12" s="1"/>
      <c r="KBC12" s="1"/>
      <c r="KBD12" s="1"/>
      <c r="KBE12" s="1"/>
      <c r="KBF12" s="1"/>
      <c r="KBG12" s="1"/>
      <c r="KBH12" s="1"/>
      <c r="KBI12" s="1"/>
      <c r="KBJ12" s="1"/>
      <c r="KBK12" s="1"/>
      <c r="KBL12" s="1"/>
      <c r="KBM12" s="1"/>
      <c r="KBN12" s="1"/>
      <c r="KBO12" s="1"/>
      <c r="KBP12" s="1"/>
      <c r="KBQ12" s="1"/>
      <c r="KBR12" s="1"/>
      <c r="KBS12" s="1"/>
      <c r="KBT12" s="1"/>
      <c r="KBU12" s="1"/>
      <c r="KBV12" s="1"/>
      <c r="KBW12" s="1"/>
      <c r="KBX12" s="1"/>
      <c r="KBY12" s="1"/>
      <c r="KBZ12" s="1"/>
      <c r="KCA12" s="1"/>
      <c r="KCB12" s="1"/>
      <c r="KCC12" s="1"/>
      <c r="KCD12" s="1"/>
      <c r="KCE12" s="1"/>
      <c r="KCF12" s="1"/>
      <c r="KCG12" s="1"/>
      <c r="KCH12" s="1"/>
      <c r="KCI12" s="1"/>
      <c r="KCJ12" s="1"/>
      <c r="KCK12" s="1"/>
      <c r="KCL12" s="1"/>
      <c r="KCM12" s="1"/>
      <c r="KCN12" s="1"/>
      <c r="KCO12" s="1"/>
      <c r="KCP12" s="1"/>
      <c r="KCQ12" s="1"/>
      <c r="KCR12" s="1"/>
      <c r="KCS12" s="1"/>
      <c r="KCT12" s="1"/>
      <c r="KCU12" s="1"/>
      <c r="KCV12" s="1"/>
      <c r="KCW12" s="1"/>
      <c r="KCX12" s="1"/>
      <c r="KCY12" s="1"/>
      <c r="KCZ12" s="1"/>
      <c r="KDA12" s="1"/>
      <c r="KDB12" s="1"/>
      <c r="KDC12" s="1"/>
      <c r="KDD12" s="1"/>
      <c r="KDE12" s="1"/>
      <c r="KDF12" s="1"/>
      <c r="KDG12" s="1"/>
      <c r="KDH12" s="1"/>
      <c r="KDI12" s="1"/>
      <c r="KDJ12" s="1"/>
      <c r="KDK12" s="1"/>
      <c r="KDL12" s="1"/>
      <c r="KDM12" s="1"/>
      <c r="KDN12" s="1"/>
      <c r="KDO12" s="1"/>
      <c r="KDP12" s="1"/>
      <c r="KDQ12" s="1"/>
      <c r="KDR12" s="1"/>
      <c r="KDS12" s="1"/>
      <c r="KDT12" s="1"/>
      <c r="KDU12" s="1"/>
      <c r="KDV12" s="1"/>
      <c r="KDW12" s="1"/>
      <c r="KDX12" s="1"/>
      <c r="KDY12" s="1"/>
      <c r="KDZ12" s="1"/>
      <c r="KEA12" s="1"/>
      <c r="KEB12" s="1"/>
      <c r="KEC12" s="1"/>
      <c r="KED12" s="1"/>
      <c r="KEE12" s="1"/>
      <c r="KEF12" s="1"/>
      <c r="KEG12" s="1"/>
      <c r="KEH12" s="1"/>
      <c r="KEI12" s="1"/>
      <c r="KEJ12" s="1"/>
      <c r="KEK12" s="1"/>
      <c r="KEL12" s="1"/>
      <c r="KEM12" s="1"/>
      <c r="KEN12" s="1"/>
      <c r="KEO12" s="1"/>
      <c r="KEP12" s="1"/>
      <c r="KEQ12" s="1"/>
      <c r="KER12" s="1"/>
      <c r="KES12" s="1"/>
      <c r="KET12" s="1"/>
      <c r="KEU12" s="1"/>
      <c r="KEV12" s="1"/>
      <c r="KEW12" s="1"/>
      <c r="KEX12" s="1"/>
      <c r="KEY12" s="1"/>
      <c r="KEZ12" s="1"/>
      <c r="KFA12" s="1"/>
      <c r="KFB12" s="1"/>
      <c r="KFC12" s="1"/>
      <c r="KFD12" s="1"/>
      <c r="KFE12" s="1"/>
      <c r="KFF12" s="1"/>
      <c r="KFG12" s="1"/>
      <c r="KFH12" s="1"/>
      <c r="KFI12" s="1"/>
      <c r="KFJ12" s="1"/>
      <c r="KFK12" s="1"/>
      <c r="KFL12" s="1"/>
      <c r="KFM12" s="1"/>
      <c r="KFN12" s="1"/>
      <c r="KFO12" s="1"/>
      <c r="KFP12" s="1"/>
      <c r="KFQ12" s="1"/>
      <c r="KFR12" s="1"/>
      <c r="KFS12" s="1"/>
      <c r="KFT12" s="1"/>
      <c r="KFU12" s="1"/>
      <c r="KFV12" s="1"/>
      <c r="KFW12" s="1"/>
      <c r="KFX12" s="1"/>
      <c r="KFY12" s="1"/>
      <c r="KFZ12" s="1"/>
      <c r="KGA12" s="1"/>
      <c r="KGB12" s="1"/>
      <c r="KGC12" s="1"/>
      <c r="KGD12" s="1"/>
      <c r="KGE12" s="1"/>
      <c r="KGF12" s="1"/>
      <c r="KGG12" s="1"/>
      <c r="KGH12" s="1"/>
      <c r="KGI12" s="1"/>
      <c r="KGJ12" s="1"/>
      <c r="KGK12" s="1"/>
      <c r="KGL12" s="1"/>
      <c r="KGM12" s="1"/>
      <c r="KGN12" s="1"/>
      <c r="KGO12" s="1"/>
      <c r="KGP12" s="1"/>
      <c r="KGQ12" s="1"/>
      <c r="KGR12" s="1"/>
      <c r="KGS12" s="1"/>
      <c r="KGT12" s="1"/>
      <c r="KGU12" s="1"/>
      <c r="KGV12" s="1"/>
      <c r="KGW12" s="1"/>
      <c r="KGX12" s="1"/>
      <c r="KGY12" s="1"/>
      <c r="KGZ12" s="1"/>
      <c r="KHA12" s="1"/>
      <c r="KHB12" s="1"/>
      <c r="KHC12" s="1"/>
      <c r="KHD12" s="1"/>
      <c r="KHE12" s="1"/>
      <c r="KHF12" s="1"/>
      <c r="KHG12" s="1"/>
      <c r="KHH12" s="1"/>
      <c r="KHI12" s="1"/>
      <c r="KHJ12" s="1"/>
      <c r="KHK12" s="1"/>
      <c r="KHL12" s="1"/>
      <c r="KHM12" s="1"/>
      <c r="KHN12" s="1"/>
      <c r="KHO12" s="1"/>
      <c r="KHP12" s="1"/>
      <c r="KHQ12" s="1"/>
      <c r="KHR12" s="1"/>
      <c r="KHS12" s="1"/>
      <c r="KHT12" s="1"/>
      <c r="KHU12" s="1"/>
      <c r="KHV12" s="1"/>
      <c r="KHW12" s="1"/>
      <c r="KHX12" s="1"/>
      <c r="KHY12" s="1"/>
      <c r="KHZ12" s="1"/>
      <c r="KIA12" s="1"/>
      <c r="KIB12" s="1"/>
      <c r="KIC12" s="1"/>
      <c r="KID12" s="1"/>
      <c r="KIE12" s="1"/>
      <c r="KIF12" s="1"/>
      <c r="KIG12" s="1"/>
      <c r="KIH12" s="1"/>
      <c r="KII12" s="1"/>
      <c r="KIJ12" s="1"/>
      <c r="KIK12" s="1"/>
      <c r="KIL12" s="1"/>
      <c r="KIM12" s="1"/>
      <c r="KIN12" s="1"/>
      <c r="KIO12" s="1"/>
      <c r="KIP12" s="1"/>
      <c r="KIQ12" s="1"/>
      <c r="KIR12" s="1"/>
      <c r="KIS12" s="1"/>
      <c r="KIT12" s="1"/>
      <c r="KIU12" s="1"/>
      <c r="KIV12" s="1"/>
      <c r="KIW12" s="1"/>
      <c r="KIX12" s="1"/>
      <c r="KIY12" s="1"/>
      <c r="KIZ12" s="1"/>
      <c r="KJA12" s="1"/>
      <c r="KJB12" s="1"/>
      <c r="KJC12" s="1"/>
      <c r="KJD12" s="1"/>
      <c r="KJE12" s="1"/>
      <c r="KJF12" s="1"/>
      <c r="KJG12" s="1"/>
      <c r="KJH12" s="1"/>
      <c r="KJI12" s="1"/>
      <c r="KJJ12" s="1"/>
      <c r="KJK12" s="1"/>
      <c r="KJL12" s="1"/>
      <c r="KJM12" s="1"/>
      <c r="KJN12" s="1"/>
      <c r="KJO12" s="1"/>
      <c r="KJP12" s="1"/>
      <c r="KJQ12" s="1"/>
      <c r="KJR12" s="1"/>
      <c r="KJS12" s="1"/>
      <c r="KJT12" s="1"/>
      <c r="KJU12" s="1"/>
      <c r="KJV12" s="1"/>
      <c r="KJW12" s="1"/>
      <c r="KJX12" s="1"/>
      <c r="KJY12" s="1"/>
      <c r="KJZ12" s="1"/>
      <c r="KKA12" s="1"/>
      <c r="KKB12" s="1"/>
      <c r="KKC12" s="1"/>
      <c r="KKD12" s="1"/>
      <c r="KKE12" s="1"/>
      <c r="KKF12" s="1"/>
      <c r="KKG12" s="1"/>
      <c r="KKH12" s="1"/>
      <c r="KKI12" s="1"/>
      <c r="KKJ12" s="1"/>
      <c r="KKK12" s="1"/>
      <c r="KKL12" s="1"/>
      <c r="KKM12" s="1"/>
      <c r="KKN12" s="1"/>
      <c r="KKO12" s="1"/>
      <c r="KKP12" s="1"/>
      <c r="KKQ12" s="1"/>
      <c r="KKR12" s="1"/>
      <c r="KKS12" s="1"/>
      <c r="KKT12" s="1"/>
      <c r="KKU12" s="1"/>
      <c r="KKV12" s="1"/>
      <c r="KKW12" s="1"/>
      <c r="KKX12" s="1"/>
      <c r="KKY12" s="1"/>
      <c r="KKZ12" s="1"/>
      <c r="KLA12" s="1"/>
      <c r="KLB12" s="1"/>
      <c r="KLC12" s="1"/>
      <c r="KLD12" s="1"/>
      <c r="KLE12" s="1"/>
      <c r="KLF12" s="1"/>
      <c r="KLG12" s="1"/>
      <c r="KLH12" s="1"/>
      <c r="KLI12" s="1"/>
      <c r="KLJ12" s="1"/>
      <c r="KLK12" s="1"/>
      <c r="KLL12" s="1"/>
      <c r="KLM12" s="1"/>
      <c r="KLN12" s="1"/>
      <c r="KLO12" s="1"/>
      <c r="KLP12" s="1"/>
      <c r="KLQ12" s="1"/>
      <c r="KLR12" s="1"/>
      <c r="KLS12" s="1"/>
      <c r="KLT12" s="1"/>
      <c r="KLU12" s="1"/>
      <c r="KLV12" s="1"/>
      <c r="KLW12" s="1"/>
      <c r="KLX12" s="1"/>
      <c r="KLY12" s="1"/>
      <c r="KLZ12" s="1"/>
      <c r="KMA12" s="1"/>
      <c r="KMB12" s="1"/>
      <c r="KMC12" s="1"/>
      <c r="KMD12" s="1"/>
      <c r="KME12" s="1"/>
      <c r="KMF12" s="1"/>
      <c r="KMG12" s="1"/>
      <c r="KMH12" s="1"/>
      <c r="KMI12" s="1"/>
      <c r="KMJ12" s="1"/>
      <c r="KMK12" s="1"/>
      <c r="KML12" s="1"/>
      <c r="KMM12" s="1"/>
      <c r="KMN12" s="1"/>
      <c r="KMO12" s="1"/>
      <c r="KMP12" s="1"/>
      <c r="KMQ12" s="1"/>
      <c r="KMR12" s="1"/>
      <c r="KMS12" s="1"/>
      <c r="KMT12" s="1"/>
      <c r="KMU12" s="1"/>
      <c r="KMV12" s="1"/>
      <c r="KMW12" s="1"/>
      <c r="KMX12" s="1"/>
      <c r="KMY12" s="1"/>
      <c r="KMZ12" s="1"/>
      <c r="KNA12" s="1"/>
      <c r="KNB12" s="1"/>
      <c r="KNC12" s="1"/>
      <c r="KND12" s="1"/>
      <c r="KNE12" s="1"/>
      <c r="KNF12" s="1"/>
      <c r="KNG12" s="1"/>
      <c r="KNH12" s="1"/>
      <c r="KNI12" s="1"/>
      <c r="KNJ12" s="1"/>
      <c r="KNK12" s="1"/>
      <c r="KNL12" s="1"/>
      <c r="KNM12" s="1"/>
      <c r="KNN12" s="1"/>
      <c r="KNO12" s="1"/>
      <c r="KNP12" s="1"/>
      <c r="KNQ12" s="1"/>
      <c r="KNR12" s="1"/>
      <c r="KNS12" s="1"/>
      <c r="KNT12" s="1"/>
      <c r="KNU12" s="1"/>
      <c r="KNV12" s="1"/>
      <c r="KNW12" s="1"/>
      <c r="KNX12" s="1"/>
      <c r="KNY12" s="1"/>
      <c r="KNZ12" s="1"/>
      <c r="KOA12" s="1"/>
      <c r="KOB12" s="1"/>
      <c r="KOC12" s="1"/>
      <c r="KOD12" s="1"/>
      <c r="KOE12" s="1"/>
      <c r="KOF12" s="1"/>
      <c r="KOG12" s="1"/>
      <c r="KOH12" s="1"/>
      <c r="KOI12" s="1"/>
      <c r="KOJ12" s="1"/>
      <c r="KOK12" s="1"/>
      <c r="KOL12" s="1"/>
      <c r="KOM12" s="1"/>
      <c r="KON12" s="1"/>
      <c r="KOO12" s="1"/>
      <c r="KOP12" s="1"/>
      <c r="KOQ12" s="1"/>
      <c r="KOR12" s="1"/>
      <c r="KOS12" s="1"/>
      <c r="KOT12" s="1"/>
      <c r="KOU12" s="1"/>
      <c r="KOV12" s="1"/>
      <c r="KOW12" s="1"/>
      <c r="KOX12" s="1"/>
      <c r="KOY12" s="1"/>
      <c r="KOZ12" s="1"/>
      <c r="KPA12" s="1"/>
      <c r="KPB12" s="1"/>
      <c r="KPC12" s="1"/>
      <c r="KPD12" s="1"/>
      <c r="KPE12" s="1"/>
      <c r="KPF12" s="1"/>
      <c r="KPG12" s="1"/>
      <c r="KPH12" s="1"/>
      <c r="KPI12" s="1"/>
      <c r="KPJ12" s="1"/>
      <c r="KPK12" s="1"/>
      <c r="KPL12" s="1"/>
      <c r="KPM12" s="1"/>
      <c r="KPN12" s="1"/>
      <c r="KPO12" s="1"/>
      <c r="KPP12" s="1"/>
      <c r="KPQ12" s="1"/>
      <c r="KPR12" s="1"/>
      <c r="KPS12" s="1"/>
      <c r="KPT12" s="1"/>
      <c r="KPU12" s="1"/>
      <c r="KPV12" s="1"/>
      <c r="KPW12" s="1"/>
      <c r="KPX12" s="1"/>
      <c r="KPY12" s="1"/>
      <c r="KPZ12" s="1"/>
      <c r="KQA12" s="1"/>
      <c r="KQB12" s="1"/>
      <c r="KQC12" s="1"/>
      <c r="KQD12" s="1"/>
      <c r="KQE12" s="1"/>
      <c r="KQF12" s="1"/>
      <c r="KQG12" s="1"/>
      <c r="KQH12" s="1"/>
      <c r="KQI12" s="1"/>
      <c r="KQJ12" s="1"/>
      <c r="KQK12" s="1"/>
      <c r="KQL12" s="1"/>
      <c r="KQM12" s="1"/>
      <c r="KQN12" s="1"/>
      <c r="KQO12" s="1"/>
      <c r="KQP12" s="1"/>
      <c r="KQQ12" s="1"/>
      <c r="KQR12" s="1"/>
      <c r="KQS12" s="1"/>
      <c r="KQT12" s="1"/>
      <c r="KQU12" s="1"/>
      <c r="KQV12" s="1"/>
      <c r="KQW12" s="1"/>
      <c r="KQX12" s="1"/>
      <c r="KQY12" s="1"/>
      <c r="KQZ12" s="1"/>
      <c r="KRA12" s="1"/>
      <c r="KRB12" s="1"/>
      <c r="KRC12" s="1"/>
      <c r="KRD12" s="1"/>
      <c r="KRE12" s="1"/>
      <c r="KRF12" s="1"/>
      <c r="KRG12" s="1"/>
      <c r="KRH12" s="1"/>
      <c r="KRI12" s="1"/>
      <c r="KRJ12" s="1"/>
      <c r="KRK12" s="1"/>
      <c r="KRL12" s="1"/>
      <c r="KRM12" s="1"/>
      <c r="KRN12" s="1"/>
    </row>
    <row r="13" spans="1:7918" s="281" customFormat="1">
      <c r="A13" s="1">
        <f t="shared" si="0"/>
        <v>11</v>
      </c>
      <c r="B13" s="284" t="s">
        <v>476</v>
      </c>
      <c r="C13" s="179">
        <v>7120017723</v>
      </c>
      <c r="D13" s="1756" t="s">
        <v>476</v>
      </c>
      <c r="E13" s="130" t="str">
        <f>VLOOKUP($B13,'Nomina Unhesa'!$B$4:$AB$281,2,0)</f>
        <v>Gerente de Mercadeo</v>
      </c>
      <c r="F13" s="177">
        <f>VLOOKUP($B13,'Nomina Unhesa'!$B$4:$AB$281,4,0)</f>
        <v>15</v>
      </c>
      <c r="G13" s="182">
        <f>VLOOKUP($B13,'Nomina Unhesa'!$B$4:$AB$281,6,0)</f>
        <v>11000</v>
      </c>
      <c r="H13" s="182">
        <f>VLOOKUP($B13,'Nomina Unhesa'!$B$4:$AB$281,7,0)</f>
        <v>4500</v>
      </c>
      <c r="I13" s="182">
        <f>VLOOKUP($B13,'Nomina Unhesa'!$B$4:$AB$281,9,0)</f>
        <v>0</v>
      </c>
      <c r="J13" s="186">
        <f>VLOOKUP($B13,'Nomina Unhesa'!$B$4:$AB$281,10,0)</f>
        <v>0</v>
      </c>
      <c r="K13" s="182">
        <f>VLOOKUP($B13,'Nomina Unhesa'!$B$4:$AB$281,11,0)</f>
        <v>0</v>
      </c>
      <c r="L13" s="182">
        <f>VLOOKUP($B13,'Nomina Unhesa'!$B$4:$AB$281,12,0)</f>
        <v>0</v>
      </c>
      <c r="M13" s="182">
        <f>VLOOKUP($B13,'Nomina Unhesa'!$B$4:$AB$281,14,0)</f>
        <v>0</v>
      </c>
      <c r="N13" s="186">
        <f>VLOOKUP($B13,'Nomina Unhesa'!$B$4:$AB$281,15,0)</f>
        <v>15500</v>
      </c>
      <c r="O13" s="186">
        <f>VLOOKUP($B13,'Nomina Unhesa'!$B$4:$AB$281,16,0)</f>
        <v>531.29999999999995</v>
      </c>
      <c r="P13" s="186">
        <f>VLOOKUP($B13,'Nomina Unhesa'!$B$4:$AB$281,17,0)</f>
        <v>657.81</v>
      </c>
      <c r="Q13" s="186">
        <f>VLOOKUP($B13,'Nomina Unhesa'!$B$4:$AB$281,18,0)</f>
        <v>0</v>
      </c>
      <c r="R13" s="186">
        <f>VLOOKUP($B13,'Nomina Unhesa'!$B$4:$AB$281,19,0)</f>
        <v>0</v>
      </c>
      <c r="S13" s="186">
        <f>VLOOKUP($B13,'Nomina Unhesa'!$B$4:$AB$281,20,0)</f>
        <v>0</v>
      </c>
      <c r="T13" s="186">
        <f>VLOOKUP($B13,'Nomina Unhesa'!$B$4:$AB$281,21,0)</f>
        <v>0</v>
      </c>
      <c r="U13" s="186">
        <f>VLOOKUP($B13,'Nomina Unhesa'!$B$4:$AB$281,22,0)</f>
        <v>0</v>
      </c>
      <c r="V13" s="186">
        <f>ROUND((VLOOKUP($B13,'Nomina Unhesa'!$B$4:$AB$281,23,0)),2)</f>
        <v>0</v>
      </c>
      <c r="W13" s="186">
        <f>VLOOKUP($B13,'Nomina Unhesa'!$B$4:$AB$281,24,0)</f>
        <v>1189.1099999999999</v>
      </c>
      <c r="X13" s="186">
        <f>VLOOKUP(B13,'Nomina Unhesa'!$B$9:$Z$234,25,FALSE)</f>
        <v>14310.89</v>
      </c>
      <c r="Y13" s="187">
        <f>ROUND((VLOOKUP(B13,'Nomina Unhesa'!$B$9:$AB$231,26,FALSE)),2)</f>
        <v>14310.89</v>
      </c>
      <c r="Z13" s="175">
        <f>VLOOKUP(B13,'Nomina Unhesa'!$B$9:$AB$231,27,FALSE)</f>
        <v>0</v>
      </c>
      <c r="AA13" s="318"/>
      <c r="AB13" s="285" t="str">
        <f>+IFERROR(VLOOKUP(B13,'Nomina Unhesa'!B194:D257,3,0),"")</f>
        <v/>
      </c>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c r="KN13" s="1"/>
      <c r="KO13" s="1"/>
      <c r="KP13" s="1"/>
      <c r="KQ13" s="1"/>
      <c r="KR13" s="1"/>
      <c r="KS13" s="1"/>
      <c r="KT13" s="1"/>
      <c r="KU13" s="1"/>
      <c r="KV13" s="1"/>
      <c r="KW13" s="1"/>
      <c r="KX13" s="1"/>
      <c r="KY13" s="1"/>
      <c r="KZ13" s="1"/>
      <c r="LA13" s="1"/>
      <c r="LB13" s="1"/>
      <c r="LC13" s="1"/>
      <c r="LD13" s="1"/>
      <c r="LE13" s="1"/>
      <c r="LF13" s="1"/>
      <c r="LG13" s="1"/>
      <c r="LH13" s="1"/>
      <c r="LI13" s="1"/>
      <c r="LJ13" s="1"/>
      <c r="LK13" s="1"/>
      <c r="LL13" s="1"/>
      <c r="LM13" s="1"/>
      <c r="LN13" s="1"/>
      <c r="LO13" s="1"/>
      <c r="LP13" s="1"/>
      <c r="LQ13" s="1"/>
      <c r="LR13" s="1"/>
      <c r="LS13" s="1"/>
      <c r="LT13" s="1"/>
      <c r="LU13" s="1"/>
      <c r="LV13" s="1"/>
      <c r="LW13" s="1"/>
      <c r="LX13" s="1"/>
      <c r="LY13" s="1"/>
      <c r="LZ13" s="1"/>
      <c r="MA13" s="1"/>
      <c r="MB13" s="1"/>
      <c r="MC13" s="1"/>
      <c r="MD13" s="1"/>
      <c r="ME13" s="1"/>
      <c r="MF13" s="1"/>
      <c r="MG13" s="1"/>
      <c r="MH13" s="1"/>
      <c r="MI13" s="1"/>
      <c r="MJ13" s="1"/>
      <c r="MK13" s="1"/>
      <c r="ML13" s="1"/>
      <c r="MM13" s="1"/>
      <c r="MN13" s="1"/>
      <c r="MO13" s="1"/>
      <c r="MP13" s="1"/>
      <c r="MQ13" s="1"/>
      <c r="MR13" s="1"/>
      <c r="MS13" s="1"/>
      <c r="MT13" s="1"/>
      <c r="MU13" s="1"/>
      <c r="MV13" s="1"/>
      <c r="MW13" s="1"/>
      <c r="MX13" s="1"/>
      <c r="MY13" s="1"/>
      <c r="MZ13" s="1"/>
      <c r="NA13" s="1"/>
      <c r="NB13" s="1"/>
      <c r="NC13" s="1"/>
      <c r="ND13" s="1"/>
      <c r="NE13" s="1"/>
      <c r="NF13" s="1"/>
      <c r="NG13" s="1"/>
      <c r="NH13" s="1"/>
      <c r="NI13" s="1"/>
      <c r="NJ13" s="1"/>
      <c r="NK13" s="1"/>
      <c r="NL13" s="1"/>
      <c r="NM13" s="1"/>
      <c r="NN13" s="1"/>
      <c r="NO13" s="1"/>
      <c r="NP13" s="1"/>
      <c r="NQ13" s="1"/>
      <c r="NR13" s="1"/>
      <c r="NS13" s="1"/>
      <c r="NT13" s="1"/>
      <c r="NU13" s="1"/>
      <c r="NV13" s="1"/>
      <c r="NW13" s="1"/>
      <c r="NX13" s="1"/>
      <c r="NY13" s="1"/>
      <c r="NZ13" s="1"/>
      <c r="OA13" s="1"/>
      <c r="OB13" s="1"/>
      <c r="OC13" s="1"/>
      <c r="OD13" s="1"/>
      <c r="OE13" s="1"/>
      <c r="OF13" s="1"/>
      <c r="OG13" s="1"/>
      <c r="OH13" s="1"/>
      <c r="OI13" s="1"/>
      <c r="OJ13" s="1"/>
      <c r="OK13" s="1"/>
      <c r="OL13" s="1"/>
      <c r="OM13" s="1"/>
      <c r="ON13" s="1"/>
      <c r="OO13" s="1"/>
      <c r="OP13" s="1"/>
      <c r="OQ13" s="1"/>
      <c r="OR13" s="1"/>
      <c r="OS13" s="1"/>
      <c r="OT13" s="1"/>
      <c r="OU13" s="1"/>
      <c r="OV13" s="1"/>
      <c r="OW13" s="1"/>
      <c r="OX13" s="1"/>
      <c r="OY13" s="1"/>
      <c r="OZ13" s="1"/>
      <c r="PA13" s="1"/>
      <c r="PB13" s="1"/>
      <c r="PC13" s="1"/>
      <c r="PD13" s="1"/>
      <c r="PE13" s="1"/>
      <c r="PF13" s="1"/>
      <c r="PG13" s="1"/>
      <c r="PH13" s="1"/>
      <c r="PI13" s="1"/>
      <c r="PJ13" s="1"/>
      <c r="PK13" s="1"/>
      <c r="PL13" s="1"/>
      <c r="PM13" s="1"/>
      <c r="PN13" s="1"/>
      <c r="PO13" s="1"/>
      <c r="PP13" s="1"/>
      <c r="PQ13" s="1"/>
      <c r="PR13" s="1"/>
      <c r="PS13" s="1"/>
      <c r="PT13" s="1"/>
      <c r="PU13" s="1"/>
      <c r="PV13" s="1"/>
      <c r="PW13" s="1"/>
      <c r="PX13" s="1"/>
      <c r="PY13" s="1"/>
      <c r="PZ13" s="1"/>
      <c r="QA13" s="1"/>
      <c r="QB13" s="1"/>
      <c r="QC13" s="1"/>
      <c r="QD13" s="1"/>
      <c r="QE13" s="1"/>
      <c r="QF13" s="1"/>
      <c r="QG13" s="1"/>
      <c r="QH13" s="1"/>
      <c r="QI13" s="1"/>
      <c r="QJ13" s="1"/>
      <c r="QK13" s="1"/>
      <c r="QL13" s="1"/>
      <c r="QM13" s="1"/>
      <c r="QN13" s="1"/>
      <c r="QO13" s="1"/>
      <c r="QP13" s="1"/>
      <c r="QQ13" s="1"/>
      <c r="QR13" s="1"/>
      <c r="QS13" s="1"/>
      <c r="QT13" s="1"/>
      <c r="QU13" s="1"/>
      <c r="QV13" s="1"/>
      <c r="QW13" s="1"/>
      <c r="QX13" s="1"/>
      <c r="QY13" s="1"/>
      <c r="QZ13" s="1"/>
      <c r="RA13" s="1"/>
      <c r="RB13" s="1"/>
      <c r="RC13" s="1"/>
      <c r="RD13" s="1"/>
      <c r="RE13" s="1"/>
      <c r="RF13" s="1"/>
      <c r="RG13" s="1"/>
      <c r="RH13" s="1"/>
      <c r="RI13" s="1"/>
      <c r="RJ13" s="1"/>
      <c r="RK13" s="1"/>
      <c r="RL13" s="1"/>
      <c r="RM13" s="1"/>
      <c r="RN13" s="1"/>
      <c r="RO13" s="1"/>
      <c r="RP13" s="1"/>
      <c r="RQ13" s="1"/>
      <c r="RR13" s="1"/>
      <c r="RS13" s="1"/>
      <c r="RT13" s="1"/>
      <c r="RU13" s="1"/>
      <c r="RV13" s="1"/>
      <c r="RW13" s="1"/>
      <c r="RX13" s="1"/>
      <c r="RY13" s="1"/>
      <c r="RZ13" s="1"/>
      <c r="SA13" s="1"/>
      <c r="SB13" s="1"/>
      <c r="SC13" s="1"/>
      <c r="SD13" s="1"/>
      <c r="SE13" s="1"/>
      <c r="SF13" s="1"/>
      <c r="SG13" s="1"/>
      <c r="SH13" s="1"/>
      <c r="SI13" s="1"/>
      <c r="SJ13" s="1"/>
      <c r="SK13" s="1"/>
      <c r="SL13" s="1"/>
      <c r="SM13" s="1"/>
      <c r="SN13" s="1"/>
      <c r="SO13" s="1"/>
      <c r="SP13" s="1"/>
      <c r="SQ13" s="1"/>
      <c r="SR13" s="1"/>
      <c r="SS13" s="1"/>
      <c r="ST13" s="1"/>
      <c r="SU13" s="1"/>
      <c r="SV13" s="1"/>
      <c r="SW13" s="1"/>
      <c r="SX13" s="1"/>
      <c r="SY13" s="1"/>
      <c r="SZ13" s="1"/>
      <c r="TA13" s="1"/>
      <c r="TB13" s="1"/>
      <c r="TC13" s="1"/>
      <c r="TD13" s="1"/>
      <c r="TE13" s="1"/>
      <c r="TF13" s="1"/>
      <c r="TG13" s="1"/>
      <c r="TH13" s="1"/>
      <c r="TI13" s="1"/>
      <c r="TJ13" s="1"/>
      <c r="TK13" s="1"/>
      <c r="TL13" s="1"/>
      <c r="TM13" s="1"/>
      <c r="TN13" s="1"/>
      <c r="TO13" s="1"/>
      <c r="TP13" s="1"/>
      <c r="TQ13" s="1"/>
      <c r="TR13" s="1"/>
      <c r="TS13" s="1"/>
      <c r="TT13" s="1"/>
      <c r="TU13" s="1"/>
      <c r="TV13" s="1"/>
      <c r="TW13" s="1"/>
      <c r="TX13" s="1"/>
      <c r="TY13" s="1"/>
      <c r="TZ13" s="1"/>
      <c r="UA13" s="1"/>
      <c r="UB13" s="1"/>
      <c r="UC13" s="1"/>
      <c r="UD13" s="1"/>
      <c r="UE13" s="1"/>
      <c r="UF13" s="1"/>
      <c r="UG13" s="1"/>
      <c r="UH13" s="1"/>
      <c r="UI13" s="1"/>
      <c r="UJ13" s="1"/>
      <c r="UK13" s="1"/>
      <c r="UL13" s="1"/>
      <c r="UM13" s="1"/>
      <c r="UN13" s="1"/>
      <c r="UO13" s="1"/>
      <c r="UP13" s="1"/>
      <c r="UQ13" s="1"/>
      <c r="UR13" s="1"/>
      <c r="US13" s="1"/>
      <c r="UT13" s="1"/>
      <c r="UU13" s="1"/>
      <c r="UV13" s="1"/>
      <c r="UW13" s="1"/>
      <c r="UX13" s="1"/>
      <c r="UY13" s="1"/>
      <c r="UZ13" s="1"/>
      <c r="VA13" s="1"/>
      <c r="VB13" s="1"/>
      <c r="VC13" s="1"/>
      <c r="VD13" s="1"/>
      <c r="VE13" s="1"/>
      <c r="VF13" s="1"/>
      <c r="VG13" s="1"/>
      <c r="VH13" s="1"/>
      <c r="VI13" s="1"/>
      <c r="VJ13" s="1"/>
      <c r="VK13" s="1"/>
      <c r="VL13" s="1"/>
      <c r="VM13" s="1"/>
      <c r="VN13" s="1"/>
      <c r="VO13" s="1"/>
      <c r="VP13" s="1"/>
      <c r="VQ13" s="1"/>
      <c r="VR13" s="1"/>
      <c r="VS13" s="1"/>
      <c r="VT13" s="1"/>
      <c r="VU13" s="1"/>
      <c r="VV13" s="1"/>
      <c r="VW13" s="1"/>
      <c r="VX13" s="1"/>
      <c r="VY13" s="1"/>
      <c r="VZ13" s="1"/>
      <c r="WA13" s="1"/>
      <c r="WB13" s="1"/>
      <c r="WC13" s="1"/>
      <c r="WD13" s="1"/>
      <c r="WE13" s="1"/>
      <c r="WF13" s="1"/>
      <c r="WG13" s="1"/>
      <c r="WH13" s="1"/>
      <c r="WI13" s="1"/>
      <c r="WJ13" s="1"/>
      <c r="WK13" s="1"/>
      <c r="WL13" s="1"/>
      <c r="WM13" s="1"/>
      <c r="WN13" s="1"/>
      <c r="WO13" s="1"/>
      <c r="WP13" s="1"/>
      <c r="WQ13" s="1"/>
      <c r="WR13" s="1"/>
      <c r="WS13" s="1"/>
      <c r="WT13" s="1"/>
      <c r="WU13" s="1"/>
      <c r="WV13" s="1"/>
      <c r="WW13" s="1"/>
      <c r="WX13" s="1"/>
      <c r="WY13" s="1"/>
      <c r="WZ13" s="1"/>
      <c r="XA13" s="1"/>
      <c r="XB13" s="1"/>
      <c r="XC13" s="1"/>
      <c r="XD13" s="1"/>
      <c r="XE13" s="1"/>
      <c r="XF13" s="1"/>
      <c r="XG13" s="1"/>
      <c r="XH13" s="1"/>
      <c r="XI13" s="1"/>
      <c r="XJ13" s="1"/>
      <c r="XK13" s="1"/>
      <c r="XL13" s="1"/>
      <c r="XM13" s="1"/>
      <c r="XN13" s="1"/>
      <c r="XO13" s="1"/>
      <c r="XP13" s="1"/>
      <c r="XQ13" s="1"/>
      <c r="XR13" s="1"/>
      <c r="XS13" s="1"/>
      <c r="XT13" s="1"/>
      <c r="XU13" s="1"/>
      <c r="XV13" s="1"/>
      <c r="XW13" s="1"/>
      <c r="XX13" s="1"/>
      <c r="XY13" s="1"/>
      <c r="XZ13" s="1"/>
      <c r="YA13" s="1"/>
      <c r="YB13" s="1"/>
      <c r="YC13" s="1"/>
      <c r="YD13" s="1"/>
      <c r="YE13" s="1"/>
      <c r="YF13" s="1"/>
      <c r="YG13" s="1"/>
      <c r="YH13" s="1"/>
      <c r="YI13" s="1"/>
      <c r="YJ13" s="1"/>
      <c r="YK13" s="1"/>
      <c r="YL13" s="1"/>
      <c r="YM13" s="1"/>
      <c r="YN13" s="1"/>
      <c r="YO13" s="1"/>
      <c r="YP13" s="1"/>
      <c r="YQ13" s="1"/>
      <c r="YR13" s="1"/>
      <c r="YS13" s="1"/>
      <c r="YT13" s="1"/>
      <c r="YU13" s="1"/>
      <c r="YV13" s="1"/>
      <c r="YW13" s="1"/>
      <c r="YX13" s="1"/>
      <c r="YY13" s="1"/>
      <c r="YZ13" s="1"/>
      <c r="ZA13" s="1"/>
      <c r="ZB13" s="1"/>
      <c r="ZC13" s="1"/>
      <c r="ZD13" s="1"/>
      <c r="ZE13" s="1"/>
      <c r="ZF13" s="1"/>
      <c r="ZG13" s="1"/>
      <c r="ZH13" s="1"/>
      <c r="ZI13" s="1"/>
      <c r="ZJ13" s="1"/>
      <c r="ZK13" s="1"/>
      <c r="ZL13" s="1"/>
      <c r="ZM13" s="1"/>
      <c r="ZN13" s="1"/>
      <c r="ZO13" s="1"/>
      <c r="ZP13" s="1"/>
      <c r="ZQ13" s="1"/>
      <c r="ZR13" s="1"/>
      <c r="ZS13" s="1"/>
      <c r="ZT13" s="1"/>
      <c r="ZU13" s="1"/>
      <c r="ZV13" s="1"/>
      <c r="ZW13" s="1"/>
      <c r="ZX13" s="1"/>
      <c r="ZY13" s="1"/>
      <c r="ZZ13" s="1"/>
      <c r="AAA13" s="1"/>
      <c r="AAB13" s="1"/>
      <c r="AAC13" s="1"/>
      <c r="AAD13" s="1"/>
      <c r="AAE13" s="1"/>
      <c r="AAF13" s="1"/>
      <c r="AAG13" s="1"/>
      <c r="AAH13" s="1"/>
      <c r="AAI13" s="1"/>
      <c r="AAJ13" s="1"/>
      <c r="AAK13" s="1"/>
      <c r="AAL13" s="1"/>
      <c r="AAM13" s="1"/>
      <c r="AAN13" s="1"/>
      <c r="AAO13" s="1"/>
      <c r="AAP13" s="1"/>
      <c r="AAQ13" s="1"/>
      <c r="AAR13" s="1"/>
      <c r="AAS13" s="1"/>
      <c r="AAT13" s="1"/>
      <c r="AAU13" s="1"/>
      <c r="AAV13" s="1"/>
      <c r="AAW13" s="1"/>
      <c r="AAX13" s="1"/>
      <c r="AAY13" s="1"/>
      <c r="AAZ13" s="1"/>
      <c r="ABA13" s="1"/>
      <c r="ABB13" s="1"/>
      <c r="ABC13" s="1"/>
      <c r="ABD13" s="1"/>
      <c r="ABE13" s="1"/>
      <c r="ABF13" s="1"/>
      <c r="ABG13" s="1"/>
      <c r="ABH13" s="1"/>
      <c r="ABI13" s="1"/>
      <c r="ABJ13" s="1"/>
      <c r="ABK13" s="1"/>
      <c r="ABL13" s="1"/>
      <c r="ABM13" s="1"/>
      <c r="ABN13" s="1"/>
      <c r="ABO13" s="1"/>
      <c r="ABP13" s="1"/>
      <c r="ABQ13" s="1"/>
      <c r="ABR13" s="1"/>
      <c r="ABS13" s="1"/>
      <c r="ABT13" s="1"/>
      <c r="ABU13" s="1"/>
      <c r="ABV13" s="1"/>
      <c r="ABW13" s="1"/>
      <c r="ABX13" s="1"/>
      <c r="ABY13" s="1"/>
      <c r="ABZ13" s="1"/>
      <c r="ACA13" s="1"/>
      <c r="ACB13" s="1"/>
      <c r="ACC13" s="1"/>
      <c r="ACD13" s="1"/>
      <c r="ACE13" s="1"/>
      <c r="ACF13" s="1"/>
      <c r="ACG13" s="1"/>
      <c r="ACH13" s="1"/>
      <c r="ACI13" s="1"/>
      <c r="ACJ13" s="1"/>
      <c r="ACK13" s="1"/>
      <c r="ACL13" s="1"/>
      <c r="ACM13" s="1"/>
      <c r="ACN13" s="1"/>
      <c r="ACO13" s="1"/>
      <c r="ACP13" s="1"/>
      <c r="ACQ13" s="1"/>
      <c r="ACR13" s="1"/>
      <c r="ACS13" s="1"/>
      <c r="ACT13" s="1"/>
      <c r="ACU13" s="1"/>
      <c r="ACV13" s="1"/>
      <c r="ACW13" s="1"/>
      <c r="ACX13" s="1"/>
      <c r="ACY13" s="1"/>
      <c r="ACZ13" s="1"/>
      <c r="ADA13" s="1"/>
      <c r="ADB13" s="1"/>
      <c r="ADC13" s="1"/>
      <c r="ADD13" s="1"/>
      <c r="ADE13" s="1"/>
      <c r="ADF13" s="1"/>
      <c r="ADG13" s="1"/>
      <c r="ADH13" s="1"/>
      <c r="ADI13" s="1"/>
      <c r="ADJ13" s="1"/>
      <c r="ADK13" s="1"/>
      <c r="ADL13" s="1"/>
      <c r="ADM13" s="1"/>
      <c r="ADN13" s="1"/>
      <c r="ADO13" s="1"/>
      <c r="ADP13" s="1"/>
      <c r="ADQ13" s="1"/>
      <c r="ADR13" s="1"/>
      <c r="ADS13" s="1"/>
      <c r="ADT13" s="1"/>
      <c r="ADU13" s="1"/>
      <c r="ADV13" s="1"/>
      <c r="ADW13" s="1"/>
      <c r="ADX13" s="1"/>
      <c r="ADY13" s="1"/>
      <c r="ADZ13" s="1"/>
      <c r="AEA13" s="1"/>
      <c r="AEB13" s="1"/>
      <c r="AEC13" s="1"/>
      <c r="AED13" s="1"/>
      <c r="AEE13" s="1"/>
      <c r="AEF13" s="1"/>
      <c r="AEG13" s="1"/>
      <c r="AEH13" s="1"/>
      <c r="AEI13" s="1"/>
      <c r="AEJ13" s="1"/>
      <c r="AEK13" s="1"/>
      <c r="AEL13" s="1"/>
      <c r="AEM13" s="1"/>
      <c r="AEN13" s="1"/>
      <c r="AEO13" s="1"/>
      <c r="AEP13" s="1"/>
      <c r="AEQ13" s="1"/>
      <c r="AER13" s="1"/>
      <c r="AES13" s="1"/>
      <c r="AET13" s="1"/>
      <c r="AEU13" s="1"/>
      <c r="AEV13" s="1"/>
      <c r="AEW13" s="1"/>
      <c r="AEX13" s="1"/>
      <c r="AEY13" s="1"/>
      <c r="AEZ13" s="1"/>
      <c r="AFA13" s="1"/>
      <c r="AFB13" s="1"/>
      <c r="AFC13" s="1"/>
      <c r="AFD13" s="1"/>
      <c r="AFE13" s="1"/>
      <c r="AFF13" s="1"/>
      <c r="AFG13" s="1"/>
      <c r="AFH13" s="1"/>
      <c r="AFI13" s="1"/>
      <c r="AFJ13" s="1"/>
      <c r="AFK13" s="1"/>
      <c r="AFL13" s="1"/>
      <c r="AFM13" s="1"/>
      <c r="AFN13" s="1"/>
      <c r="AFO13" s="1"/>
      <c r="AFP13" s="1"/>
      <c r="AFQ13" s="1"/>
      <c r="AFR13" s="1"/>
      <c r="AFS13" s="1"/>
      <c r="AFT13" s="1"/>
      <c r="AFU13" s="1"/>
      <c r="AFV13" s="1"/>
      <c r="AFW13" s="1"/>
      <c r="AFX13" s="1"/>
      <c r="AFY13" s="1"/>
      <c r="AFZ13" s="1"/>
      <c r="AGA13" s="1"/>
      <c r="AGB13" s="1"/>
      <c r="AGC13" s="1"/>
      <c r="AGD13" s="1"/>
      <c r="AGE13" s="1"/>
      <c r="AGF13" s="1"/>
      <c r="AGG13" s="1"/>
      <c r="AGH13" s="1"/>
      <c r="AGI13" s="1"/>
      <c r="AGJ13" s="1"/>
      <c r="AGK13" s="1"/>
      <c r="AGL13" s="1"/>
      <c r="AGM13" s="1"/>
      <c r="AGN13" s="1"/>
      <c r="AGO13" s="1"/>
      <c r="AGP13" s="1"/>
      <c r="AGQ13" s="1"/>
      <c r="AGR13" s="1"/>
      <c r="AGS13" s="1"/>
      <c r="AGT13" s="1"/>
      <c r="AGU13" s="1"/>
      <c r="AGV13" s="1"/>
      <c r="AGW13" s="1"/>
      <c r="AGX13" s="1"/>
      <c r="AGY13" s="1"/>
      <c r="AGZ13" s="1"/>
      <c r="AHA13" s="1"/>
      <c r="AHB13" s="1"/>
      <c r="AHC13" s="1"/>
      <c r="AHD13" s="1"/>
      <c r="AHE13" s="1"/>
      <c r="AHF13" s="1"/>
      <c r="AHG13" s="1"/>
      <c r="AHH13" s="1"/>
      <c r="AHI13" s="1"/>
      <c r="AHJ13" s="1"/>
      <c r="AHK13" s="1"/>
      <c r="AHL13" s="1"/>
      <c r="AHM13" s="1"/>
      <c r="AHN13" s="1"/>
      <c r="AHO13" s="1"/>
      <c r="AHP13" s="1"/>
      <c r="AHQ13" s="1"/>
      <c r="AHR13" s="1"/>
      <c r="AHS13" s="1"/>
      <c r="AHT13" s="1"/>
      <c r="AHU13" s="1"/>
      <c r="AHV13" s="1"/>
      <c r="AHW13" s="1"/>
      <c r="AHX13" s="1"/>
      <c r="AHY13" s="1"/>
      <c r="AHZ13" s="1"/>
      <c r="AIA13" s="1"/>
      <c r="AIB13" s="1"/>
      <c r="AIC13" s="1"/>
      <c r="AID13" s="1"/>
      <c r="AIE13" s="1"/>
      <c r="AIF13" s="1"/>
      <c r="AIG13" s="1"/>
      <c r="AIH13" s="1"/>
      <c r="AII13" s="1"/>
      <c r="AIJ13" s="1"/>
      <c r="AIK13" s="1"/>
      <c r="AIL13" s="1"/>
      <c r="AIM13" s="1"/>
      <c r="AIN13" s="1"/>
      <c r="AIO13" s="1"/>
      <c r="AIP13" s="1"/>
      <c r="AIQ13" s="1"/>
      <c r="AIR13" s="1"/>
      <c r="AIS13" s="1"/>
      <c r="AIT13" s="1"/>
      <c r="AIU13" s="1"/>
      <c r="AIV13" s="1"/>
      <c r="AIW13" s="1"/>
      <c r="AIX13" s="1"/>
      <c r="AIY13" s="1"/>
      <c r="AIZ13" s="1"/>
      <c r="AJA13" s="1"/>
      <c r="AJB13" s="1"/>
      <c r="AJC13" s="1"/>
      <c r="AJD13" s="1"/>
      <c r="AJE13" s="1"/>
      <c r="AJF13" s="1"/>
      <c r="AJG13" s="1"/>
      <c r="AJH13" s="1"/>
      <c r="AJI13" s="1"/>
      <c r="AJJ13" s="1"/>
      <c r="AJK13" s="1"/>
      <c r="AJL13" s="1"/>
      <c r="AJM13" s="1"/>
      <c r="AJN13" s="1"/>
      <c r="AJO13" s="1"/>
      <c r="AJP13" s="1"/>
      <c r="AJQ13" s="1"/>
      <c r="AJR13" s="1"/>
      <c r="AJS13" s="1"/>
      <c r="AJT13" s="1"/>
      <c r="AJU13" s="1"/>
      <c r="AJV13" s="1"/>
      <c r="AJW13" s="1"/>
      <c r="AJX13" s="1"/>
      <c r="AJY13" s="1"/>
      <c r="AJZ13" s="1"/>
      <c r="AKA13" s="1"/>
      <c r="AKB13" s="1"/>
      <c r="AKC13" s="1"/>
      <c r="AKD13" s="1"/>
      <c r="AKE13" s="1"/>
      <c r="AKF13" s="1"/>
      <c r="AKG13" s="1"/>
      <c r="AKH13" s="1"/>
      <c r="AKI13" s="1"/>
      <c r="AKJ13" s="1"/>
      <c r="AKK13" s="1"/>
      <c r="AKL13" s="1"/>
      <c r="AKM13" s="1"/>
      <c r="AKN13" s="1"/>
      <c r="AKO13" s="1"/>
      <c r="AKP13" s="1"/>
      <c r="AKQ13" s="1"/>
      <c r="AKR13" s="1"/>
      <c r="AKS13" s="1"/>
      <c r="AKT13" s="1"/>
      <c r="AKU13" s="1"/>
      <c r="AKV13" s="1"/>
      <c r="AKW13" s="1"/>
      <c r="AKX13" s="1"/>
      <c r="AKY13" s="1"/>
      <c r="AKZ13" s="1"/>
      <c r="ALA13" s="1"/>
      <c r="ALB13" s="1"/>
      <c r="ALC13" s="1"/>
      <c r="ALD13" s="1"/>
      <c r="ALE13" s="1"/>
      <c r="ALF13" s="1"/>
      <c r="ALG13" s="1"/>
      <c r="ALH13" s="1"/>
      <c r="ALI13" s="1"/>
      <c r="ALJ13" s="1"/>
      <c r="ALK13" s="1"/>
      <c r="ALL13" s="1"/>
      <c r="ALM13" s="1"/>
      <c r="ALN13" s="1"/>
      <c r="ALO13" s="1"/>
      <c r="ALP13" s="1"/>
      <c r="ALQ13" s="1"/>
      <c r="ALR13" s="1"/>
      <c r="ALS13" s="1"/>
      <c r="ALT13" s="1"/>
      <c r="ALU13" s="1"/>
      <c r="ALV13" s="1"/>
      <c r="ALW13" s="1"/>
      <c r="ALX13" s="1"/>
      <c r="ALY13" s="1"/>
      <c r="ALZ13" s="1"/>
      <c r="AMA13" s="1"/>
      <c r="AMB13" s="1"/>
      <c r="AMC13" s="1"/>
      <c r="AMD13" s="1"/>
      <c r="AME13" s="1"/>
      <c r="AMF13" s="1"/>
      <c r="AMG13" s="1"/>
      <c r="AMH13" s="1"/>
      <c r="AMI13" s="1"/>
      <c r="AMJ13" s="1"/>
      <c r="AMK13" s="1"/>
      <c r="AML13" s="1"/>
      <c r="AMM13" s="1"/>
      <c r="AMN13" s="1"/>
      <c r="AMO13" s="1"/>
      <c r="AMP13" s="1"/>
      <c r="AMQ13" s="1"/>
      <c r="AMR13" s="1"/>
      <c r="AMS13" s="1"/>
      <c r="AMT13" s="1"/>
      <c r="AMU13" s="1"/>
      <c r="AMV13" s="1"/>
      <c r="AMW13" s="1"/>
      <c r="AMX13" s="1"/>
      <c r="AMY13" s="1"/>
      <c r="AMZ13" s="1"/>
      <c r="ANA13" s="1"/>
      <c r="ANB13" s="1"/>
      <c r="ANC13" s="1"/>
      <c r="AND13" s="1"/>
      <c r="ANE13" s="1"/>
      <c r="ANF13" s="1"/>
      <c r="ANG13" s="1"/>
      <c r="ANH13" s="1"/>
      <c r="ANI13" s="1"/>
      <c r="ANJ13" s="1"/>
      <c r="ANK13" s="1"/>
      <c r="ANL13" s="1"/>
      <c r="ANM13" s="1"/>
      <c r="ANN13" s="1"/>
      <c r="ANO13" s="1"/>
      <c r="ANP13" s="1"/>
      <c r="ANQ13" s="1"/>
      <c r="ANR13" s="1"/>
      <c r="ANS13" s="1"/>
      <c r="ANT13" s="1"/>
      <c r="ANU13" s="1"/>
      <c r="ANV13" s="1"/>
      <c r="ANW13" s="1"/>
      <c r="ANX13" s="1"/>
      <c r="ANY13" s="1"/>
      <c r="ANZ13" s="1"/>
      <c r="AOA13" s="1"/>
      <c r="AOB13" s="1"/>
      <c r="AOC13" s="1"/>
      <c r="AOD13" s="1"/>
      <c r="AOE13" s="1"/>
      <c r="AOF13" s="1"/>
      <c r="AOG13" s="1"/>
      <c r="AOH13" s="1"/>
      <c r="AOI13" s="1"/>
      <c r="AOJ13" s="1"/>
      <c r="AOK13" s="1"/>
      <c r="AOL13" s="1"/>
      <c r="AOM13" s="1"/>
      <c r="AON13" s="1"/>
      <c r="AOO13" s="1"/>
      <c r="AOP13" s="1"/>
      <c r="AOQ13" s="1"/>
      <c r="AOR13" s="1"/>
      <c r="AOS13" s="1"/>
      <c r="AOT13" s="1"/>
      <c r="AOU13" s="1"/>
      <c r="AOV13" s="1"/>
      <c r="AOW13" s="1"/>
      <c r="AOX13" s="1"/>
      <c r="AOY13" s="1"/>
      <c r="AOZ13" s="1"/>
      <c r="APA13" s="1"/>
      <c r="APB13" s="1"/>
      <c r="APC13" s="1"/>
      <c r="APD13" s="1"/>
      <c r="APE13" s="1"/>
      <c r="APF13" s="1"/>
      <c r="APG13" s="1"/>
      <c r="APH13" s="1"/>
      <c r="API13" s="1"/>
      <c r="APJ13" s="1"/>
      <c r="APK13" s="1"/>
      <c r="APL13" s="1"/>
      <c r="APM13" s="1"/>
      <c r="APN13" s="1"/>
      <c r="APO13" s="1"/>
      <c r="APP13" s="1"/>
      <c r="APQ13" s="1"/>
      <c r="APR13" s="1"/>
      <c r="APS13" s="1"/>
      <c r="APT13" s="1"/>
      <c r="APU13" s="1"/>
      <c r="APV13" s="1"/>
      <c r="APW13" s="1"/>
      <c r="APX13" s="1"/>
      <c r="APY13" s="1"/>
      <c r="APZ13" s="1"/>
      <c r="AQA13" s="1"/>
      <c r="AQB13" s="1"/>
      <c r="AQC13" s="1"/>
      <c r="AQD13" s="1"/>
      <c r="AQE13" s="1"/>
      <c r="AQF13" s="1"/>
      <c r="AQG13" s="1"/>
      <c r="AQH13" s="1"/>
      <c r="AQI13" s="1"/>
      <c r="AQJ13" s="1"/>
      <c r="AQK13" s="1"/>
      <c r="AQL13" s="1"/>
      <c r="AQM13" s="1"/>
      <c r="AQN13" s="1"/>
      <c r="AQO13" s="1"/>
      <c r="AQP13" s="1"/>
      <c r="AQQ13" s="1"/>
      <c r="AQR13" s="1"/>
      <c r="AQS13" s="1"/>
      <c r="AQT13" s="1"/>
      <c r="AQU13" s="1"/>
      <c r="AQV13" s="1"/>
      <c r="AQW13" s="1"/>
      <c r="AQX13" s="1"/>
      <c r="AQY13" s="1"/>
      <c r="AQZ13" s="1"/>
      <c r="ARA13" s="1"/>
      <c r="ARB13" s="1"/>
      <c r="ARC13" s="1"/>
      <c r="ARD13" s="1"/>
      <c r="ARE13" s="1"/>
      <c r="ARF13" s="1"/>
      <c r="ARG13" s="1"/>
      <c r="ARH13" s="1"/>
      <c r="ARI13" s="1"/>
      <c r="ARJ13" s="1"/>
      <c r="ARK13" s="1"/>
      <c r="ARL13" s="1"/>
      <c r="ARM13" s="1"/>
      <c r="ARN13" s="1"/>
      <c r="ARO13" s="1"/>
      <c r="ARP13" s="1"/>
      <c r="ARQ13" s="1"/>
      <c r="ARR13" s="1"/>
      <c r="ARS13" s="1"/>
      <c r="ART13" s="1"/>
      <c r="ARU13" s="1"/>
      <c r="ARV13" s="1"/>
      <c r="ARW13" s="1"/>
      <c r="ARX13" s="1"/>
      <c r="ARY13" s="1"/>
      <c r="ARZ13" s="1"/>
      <c r="ASA13" s="1"/>
      <c r="ASB13" s="1"/>
      <c r="ASC13" s="1"/>
      <c r="ASD13" s="1"/>
      <c r="ASE13" s="1"/>
      <c r="ASF13" s="1"/>
      <c r="ASG13" s="1"/>
      <c r="ASH13" s="1"/>
      <c r="ASI13" s="1"/>
      <c r="ASJ13" s="1"/>
      <c r="ASK13" s="1"/>
      <c r="ASL13" s="1"/>
      <c r="ASM13" s="1"/>
      <c r="ASN13" s="1"/>
      <c r="ASO13" s="1"/>
      <c r="ASP13" s="1"/>
      <c r="ASQ13" s="1"/>
      <c r="ASR13" s="1"/>
      <c r="ASS13" s="1"/>
      <c r="AST13" s="1"/>
      <c r="ASU13" s="1"/>
      <c r="ASV13" s="1"/>
      <c r="ASW13" s="1"/>
      <c r="ASX13" s="1"/>
      <c r="ASY13" s="1"/>
      <c r="ASZ13" s="1"/>
      <c r="ATA13" s="1"/>
      <c r="ATB13" s="1"/>
      <c r="ATC13" s="1"/>
      <c r="ATD13" s="1"/>
      <c r="ATE13" s="1"/>
      <c r="ATF13" s="1"/>
      <c r="ATG13" s="1"/>
      <c r="ATH13" s="1"/>
      <c r="ATI13" s="1"/>
      <c r="ATJ13" s="1"/>
      <c r="ATK13" s="1"/>
      <c r="ATL13" s="1"/>
      <c r="ATM13" s="1"/>
      <c r="ATN13" s="1"/>
      <c r="ATO13" s="1"/>
      <c r="ATP13" s="1"/>
      <c r="ATQ13" s="1"/>
      <c r="ATR13" s="1"/>
      <c r="ATS13" s="1"/>
      <c r="ATT13" s="1"/>
      <c r="ATU13" s="1"/>
      <c r="ATV13" s="1"/>
      <c r="ATW13" s="1"/>
      <c r="ATX13" s="1"/>
      <c r="ATY13" s="1"/>
      <c r="ATZ13" s="1"/>
      <c r="AUA13" s="1"/>
      <c r="AUB13" s="1"/>
      <c r="AUC13" s="1"/>
      <c r="AUD13" s="1"/>
      <c r="AUE13" s="1"/>
      <c r="AUF13" s="1"/>
      <c r="AUG13" s="1"/>
      <c r="AUH13" s="1"/>
      <c r="AUI13" s="1"/>
      <c r="AUJ13" s="1"/>
      <c r="AUK13" s="1"/>
      <c r="AUL13" s="1"/>
      <c r="AUM13" s="1"/>
      <c r="AUN13" s="1"/>
      <c r="AUO13" s="1"/>
      <c r="AUP13" s="1"/>
      <c r="AUQ13" s="1"/>
      <c r="AUR13" s="1"/>
      <c r="AUS13" s="1"/>
      <c r="AUT13" s="1"/>
      <c r="AUU13" s="1"/>
      <c r="AUV13" s="1"/>
      <c r="AUW13" s="1"/>
      <c r="AUX13" s="1"/>
      <c r="AUY13" s="1"/>
      <c r="AUZ13" s="1"/>
      <c r="AVA13" s="1"/>
      <c r="AVB13" s="1"/>
      <c r="AVC13" s="1"/>
      <c r="AVD13" s="1"/>
      <c r="AVE13" s="1"/>
      <c r="AVF13" s="1"/>
      <c r="AVG13" s="1"/>
      <c r="AVH13" s="1"/>
      <c r="AVI13" s="1"/>
      <c r="AVJ13" s="1"/>
      <c r="AVK13" s="1"/>
      <c r="AVL13" s="1"/>
      <c r="AVM13" s="1"/>
      <c r="AVN13" s="1"/>
      <c r="AVO13" s="1"/>
      <c r="AVP13" s="1"/>
      <c r="AVQ13" s="1"/>
      <c r="AVR13" s="1"/>
      <c r="AVS13" s="1"/>
      <c r="AVT13" s="1"/>
      <c r="AVU13" s="1"/>
      <c r="AVV13" s="1"/>
      <c r="AVW13" s="1"/>
      <c r="AVX13" s="1"/>
      <c r="AVY13" s="1"/>
      <c r="AVZ13" s="1"/>
      <c r="AWA13" s="1"/>
      <c r="AWB13" s="1"/>
      <c r="AWC13" s="1"/>
      <c r="AWD13" s="1"/>
      <c r="AWE13" s="1"/>
      <c r="AWF13" s="1"/>
      <c r="AWG13" s="1"/>
      <c r="AWH13" s="1"/>
      <c r="AWI13" s="1"/>
      <c r="AWJ13" s="1"/>
      <c r="AWK13" s="1"/>
      <c r="AWL13" s="1"/>
      <c r="AWM13" s="1"/>
      <c r="AWN13" s="1"/>
      <c r="AWO13" s="1"/>
      <c r="AWP13" s="1"/>
      <c r="AWQ13" s="1"/>
      <c r="AWR13" s="1"/>
      <c r="AWS13" s="1"/>
      <c r="AWT13" s="1"/>
      <c r="AWU13" s="1"/>
      <c r="AWV13" s="1"/>
      <c r="AWW13" s="1"/>
      <c r="AWX13" s="1"/>
      <c r="AWY13" s="1"/>
      <c r="AWZ13" s="1"/>
      <c r="AXA13" s="1"/>
      <c r="AXB13" s="1"/>
      <c r="AXC13" s="1"/>
      <c r="AXD13" s="1"/>
      <c r="AXE13" s="1"/>
      <c r="AXF13" s="1"/>
      <c r="AXG13" s="1"/>
      <c r="AXH13" s="1"/>
      <c r="AXI13" s="1"/>
      <c r="AXJ13" s="1"/>
      <c r="AXK13" s="1"/>
      <c r="AXL13" s="1"/>
      <c r="AXM13" s="1"/>
      <c r="AXN13" s="1"/>
      <c r="AXO13" s="1"/>
      <c r="AXP13" s="1"/>
      <c r="AXQ13" s="1"/>
      <c r="AXR13" s="1"/>
      <c r="AXS13" s="1"/>
      <c r="AXT13" s="1"/>
      <c r="AXU13" s="1"/>
      <c r="AXV13" s="1"/>
      <c r="AXW13" s="1"/>
      <c r="AXX13" s="1"/>
      <c r="AXY13" s="1"/>
      <c r="AXZ13" s="1"/>
      <c r="AYA13" s="1"/>
      <c r="AYB13" s="1"/>
      <c r="AYC13" s="1"/>
      <c r="AYD13" s="1"/>
      <c r="AYE13" s="1"/>
      <c r="AYF13" s="1"/>
      <c r="AYG13" s="1"/>
      <c r="AYH13" s="1"/>
      <c r="AYI13" s="1"/>
      <c r="AYJ13" s="1"/>
      <c r="AYK13" s="1"/>
      <c r="AYL13" s="1"/>
      <c r="AYM13" s="1"/>
      <c r="AYN13" s="1"/>
      <c r="AYO13" s="1"/>
      <c r="AYP13" s="1"/>
      <c r="AYQ13" s="1"/>
      <c r="AYR13" s="1"/>
      <c r="AYS13" s="1"/>
      <c r="AYT13" s="1"/>
      <c r="AYU13" s="1"/>
      <c r="AYV13" s="1"/>
      <c r="AYW13" s="1"/>
      <c r="AYX13" s="1"/>
      <c r="AYY13" s="1"/>
      <c r="AYZ13" s="1"/>
      <c r="AZA13" s="1"/>
      <c r="AZB13" s="1"/>
      <c r="AZC13" s="1"/>
      <c r="AZD13" s="1"/>
      <c r="AZE13" s="1"/>
      <c r="AZF13" s="1"/>
      <c r="AZG13" s="1"/>
      <c r="AZH13" s="1"/>
      <c r="AZI13" s="1"/>
      <c r="AZJ13" s="1"/>
      <c r="AZK13" s="1"/>
      <c r="AZL13" s="1"/>
      <c r="AZM13" s="1"/>
      <c r="AZN13" s="1"/>
      <c r="AZO13" s="1"/>
      <c r="AZP13" s="1"/>
      <c r="AZQ13" s="1"/>
      <c r="AZR13" s="1"/>
      <c r="AZS13" s="1"/>
      <c r="AZT13" s="1"/>
      <c r="AZU13" s="1"/>
      <c r="AZV13" s="1"/>
      <c r="AZW13" s="1"/>
      <c r="AZX13" s="1"/>
      <c r="AZY13" s="1"/>
      <c r="AZZ13" s="1"/>
      <c r="BAA13" s="1"/>
      <c r="BAB13" s="1"/>
      <c r="BAC13" s="1"/>
      <c r="BAD13" s="1"/>
      <c r="BAE13" s="1"/>
      <c r="BAF13" s="1"/>
      <c r="BAG13" s="1"/>
      <c r="BAH13" s="1"/>
      <c r="BAI13" s="1"/>
      <c r="BAJ13" s="1"/>
      <c r="BAK13" s="1"/>
      <c r="BAL13" s="1"/>
      <c r="BAM13" s="1"/>
      <c r="BAN13" s="1"/>
      <c r="BAO13" s="1"/>
      <c r="BAP13" s="1"/>
      <c r="BAQ13" s="1"/>
      <c r="BAR13" s="1"/>
      <c r="BAS13" s="1"/>
      <c r="BAT13" s="1"/>
      <c r="BAU13" s="1"/>
      <c r="BAV13" s="1"/>
      <c r="BAW13" s="1"/>
      <c r="BAX13" s="1"/>
      <c r="BAY13" s="1"/>
      <c r="BAZ13" s="1"/>
      <c r="BBA13" s="1"/>
      <c r="BBB13" s="1"/>
      <c r="BBC13" s="1"/>
      <c r="BBD13" s="1"/>
      <c r="BBE13" s="1"/>
      <c r="BBF13" s="1"/>
      <c r="BBG13" s="1"/>
      <c r="BBH13" s="1"/>
      <c r="BBI13" s="1"/>
      <c r="BBJ13" s="1"/>
      <c r="BBK13" s="1"/>
      <c r="BBL13" s="1"/>
      <c r="BBM13" s="1"/>
      <c r="BBN13" s="1"/>
      <c r="BBO13" s="1"/>
      <c r="BBP13" s="1"/>
      <c r="BBQ13" s="1"/>
      <c r="BBR13" s="1"/>
      <c r="BBS13" s="1"/>
      <c r="BBT13" s="1"/>
      <c r="BBU13" s="1"/>
      <c r="BBV13" s="1"/>
      <c r="BBW13" s="1"/>
      <c r="BBX13" s="1"/>
      <c r="BBY13" s="1"/>
      <c r="BBZ13" s="1"/>
      <c r="BCA13" s="1"/>
      <c r="BCB13" s="1"/>
      <c r="BCC13" s="1"/>
      <c r="BCD13" s="1"/>
      <c r="BCE13" s="1"/>
      <c r="BCF13" s="1"/>
      <c r="BCG13" s="1"/>
      <c r="BCH13" s="1"/>
      <c r="BCI13" s="1"/>
      <c r="BCJ13" s="1"/>
      <c r="BCK13" s="1"/>
      <c r="BCL13" s="1"/>
      <c r="BCM13" s="1"/>
      <c r="BCN13" s="1"/>
      <c r="BCO13" s="1"/>
      <c r="BCP13" s="1"/>
      <c r="BCQ13" s="1"/>
      <c r="BCR13" s="1"/>
      <c r="BCS13" s="1"/>
      <c r="BCT13" s="1"/>
      <c r="BCU13" s="1"/>
      <c r="BCV13" s="1"/>
      <c r="BCW13" s="1"/>
      <c r="BCX13" s="1"/>
      <c r="BCY13" s="1"/>
      <c r="BCZ13" s="1"/>
      <c r="BDA13" s="1"/>
      <c r="BDB13" s="1"/>
      <c r="BDC13" s="1"/>
      <c r="BDD13" s="1"/>
      <c r="BDE13" s="1"/>
      <c r="BDF13" s="1"/>
      <c r="BDG13" s="1"/>
      <c r="BDH13" s="1"/>
      <c r="BDI13" s="1"/>
      <c r="BDJ13" s="1"/>
      <c r="BDK13" s="1"/>
      <c r="BDL13" s="1"/>
      <c r="BDM13" s="1"/>
      <c r="BDN13" s="1"/>
      <c r="BDO13" s="1"/>
      <c r="BDP13" s="1"/>
      <c r="BDQ13" s="1"/>
      <c r="BDR13" s="1"/>
      <c r="BDS13" s="1"/>
      <c r="BDT13" s="1"/>
      <c r="BDU13" s="1"/>
      <c r="BDV13" s="1"/>
      <c r="BDW13" s="1"/>
      <c r="BDX13" s="1"/>
      <c r="BDY13" s="1"/>
      <c r="BDZ13" s="1"/>
      <c r="BEA13" s="1"/>
      <c r="BEB13" s="1"/>
      <c r="BEC13" s="1"/>
      <c r="BED13" s="1"/>
      <c r="BEE13" s="1"/>
      <c r="BEF13" s="1"/>
      <c r="BEG13" s="1"/>
      <c r="BEH13" s="1"/>
      <c r="BEI13" s="1"/>
      <c r="BEJ13" s="1"/>
      <c r="BEK13" s="1"/>
      <c r="BEL13" s="1"/>
      <c r="BEM13" s="1"/>
      <c r="BEN13" s="1"/>
      <c r="BEO13" s="1"/>
      <c r="BEP13" s="1"/>
      <c r="BEQ13" s="1"/>
      <c r="BER13" s="1"/>
      <c r="BES13" s="1"/>
      <c r="BET13" s="1"/>
      <c r="BEU13" s="1"/>
      <c r="BEV13" s="1"/>
      <c r="BEW13" s="1"/>
      <c r="BEX13" s="1"/>
      <c r="BEY13" s="1"/>
      <c r="BEZ13" s="1"/>
      <c r="BFA13" s="1"/>
      <c r="BFB13" s="1"/>
      <c r="BFC13" s="1"/>
      <c r="BFD13" s="1"/>
      <c r="BFE13" s="1"/>
      <c r="BFF13" s="1"/>
      <c r="BFG13" s="1"/>
      <c r="BFH13" s="1"/>
      <c r="BFI13" s="1"/>
      <c r="BFJ13" s="1"/>
      <c r="BFK13" s="1"/>
      <c r="BFL13" s="1"/>
      <c r="BFM13" s="1"/>
      <c r="BFN13" s="1"/>
      <c r="BFO13" s="1"/>
      <c r="BFP13" s="1"/>
      <c r="BFQ13" s="1"/>
      <c r="BFR13" s="1"/>
      <c r="BFS13" s="1"/>
      <c r="BFT13" s="1"/>
      <c r="BFU13" s="1"/>
      <c r="BFV13" s="1"/>
      <c r="BFW13" s="1"/>
      <c r="BFX13" s="1"/>
      <c r="BFY13" s="1"/>
      <c r="BFZ13" s="1"/>
      <c r="BGA13" s="1"/>
      <c r="BGB13" s="1"/>
      <c r="BGC13" s="1"/>
      <c r="BGD13" s="1"/>
      <c r="BGE13" s="1"/>
      <c r="BGF13" s="1"/>
      <c r="BGG13" s="1"/>
      <c r="BGH13" s="1"/>
      <c r="BGI13" s="1"/>
      <c r="BGJ13" s="1"/>
      <c r="BGK13" s="1"/>
      <c r="BGL13" s="1"/>
      <c r="BGM13" s="1"/>
      <c r="BGN13" s="1"/>
      <c r="BGO13" s="1"/>
      <c r="BGP13" s="1"/>
      <c r="BGQ13" s="1"/>
      <c r="BGR13" s="1"/>
      <c r="BGS13" s="1"/>
      <c r="BGT13" s="1"/>
      <c r="BGU13" s="1"/>
      <c r="BGV13" s="1"/>
      <c r="BGW13" s="1"/>
      <c r="BGX13" s="1"/>
      <c r="BGY13" s="1"/>
      <c r="BGZ13" s="1"/>
      <c r="BHA13" s="1"/>
      <c r="BHB13" s="1"/>
      <c r="BHC13" s="1"/>
      <c r="BHD13" s="1"/>
      <c r="BHE13" s="1"/>
      <c r="BHF13" s="1"/>
      <c r="BHG13" s="1"/>
      <c r="BHH13" s="1"/>
      <c r="BHI13" s="1"/>
      <c r="BHJ13" s="1"/>
      <c r="BHK13" s="1"/>
      <c r="BHL13" s="1"/>
      <c r="BHM13" s="1"/>
      <c r="BHN13" s="1"/>
      <c r="BHO13" s="1"/>
      <c r="BHP13" s="1"/>
      <c r="BHQ13" s="1"/>
      <c r="BHR13" s="1"/>
      <c r="BHS13" s="1"/>
      <c r="BHT13" s="1"/>
      <c r="BHU13" s="1"/>
      <c r="BHV13" s="1"/>
      <c r="BHW13" s="1"/>
      <c r="BHX13" s="1"/>
      <c r="BHY13" s="1"/>
      <c r="BHZ13" s="1"/>
      <c r="BIA13" s="1"/>
      <c r="BIB13" s="1"/>
      <c r="BIC13" s="1"/>
      <c r="BID13" s="1"/>
      <c r="BIE13" s="1"/>
      <c r="BIF13" s="1"/>
      <c r="BIG13" s="1"/>
      <c r="BIH13" s="1"/>
      <c r="BII13" s="1"/>
      <c r="BIJ13" s="1"/>
      <c r="BIK13" s="1"/>
      <c r="BIL13" s="1"/>
      <c r="BIM13" s="1"/>
      <c r="BIN13" s="1"/>
      <c r="BIO13" s="1"/>
      <c r="BIP13" s="1"/>
      <c r="BIQ13" s="1"/>
      <c r="BIR13" s="1"/>
      <c r="BIS13" s="1"/>
      <c r="BIT13" s="1"/>
      <c r="BIU13" s="1"/>
      <c r="BIV13" s="1"/>
      <c r="BIW13" s="1"/>
      <c r="BIX13" s="1"/>
      <c r="BIY13" s="1"/>
      <c r="BIZ13" s="1"/>
      <c r="BJA13" s="1"/>
      <c r="BJB13" s="1"/>
      <c r="BJC13" s="1"/>
      <c r="BJD13" s="1"/>
      <c r="BJE13" s="1"/>
      <c r="BJF13" s="1"/>
      <c r="BJG13" s="1"/>
      <c r="BJH13" s="1"/>
      <c r="BJI13" s="1"/>
      <c r="BJJ13" s="1"/>
      <c r="BJK13" s="1"/>
      <c r="BJL13" s="1"/>
      <c r="BJM13" s="1"/>
      <c r="BJN13" s="1"/>
      <c r="BJO13" s="1"/>
      <c r="BJP13" s="1"/>
      <c r="BJQ13" s="1"/>
      <c r="BJR13" s="1"/>
      <c r="BJS13" s="1"/>
      <c r="BJT13" s="1"/>
      <c r="BJU13" s="1"/>
      <c r="BJV13" s="1"/>
      <c r="BJW13" s="1"/>
      <c r="BJX13" s="1"/>
      <c r="BJY13" s="1"/>
      <c r="BJZ13" s="1"/>
      <c r="BKA13" s="1"/>
      <c r="BKB13" s="1"/>
      <c r="BKC13" s="1"/>
      <c r="BKD13" s="1"/>
      <c r="BKE13" s="1"/>
      <c r="BKF13" s="1"/>
      <c r="BKG13" s="1"/>
      <c r="BKH13" s="1"/>
      <c r="BKI13" s="1"/>
      <c r="BKJ13" s="1"/>
      <c r="BKK13" s="1"/>
      <c r="BKL13" s="1"/>
      <c r="BKM13" s="1"/>
      <c r="BKN13" s="1"/>
      <c r="BKO13" s="1"/>
      <c r="BKP13" s="1"/>
      <c r="BKQ13" s="1"/>
      <c r="BKR13" s="1"/>
      <c r="BKS13" s="1"/>
      <c r="BKT13" s="1"/>
      <c r="BKU13" s="1"/>
      <c r="BKV13" s="1"/>
      <c r="BKW13" s="1"/>
      <c r="BKX13" s="1"/>
      <c r="BKY13" s="1"/>
      <c r="BKZ13" s="1"/>
      <c r="BLA13" s="1"/>
      <c r="BLB13" s="1"/>
      <c r="BLC13" s="1"/>
      <c r="BLD13" s="1"/>
      <c r="BLE13" s="1"/>
      <c r="BLF13" s="1"/>
      <c r="BLG13" s="1"/>
      <c r="BLH13" s="1"/>
      <c r="BLI13" s="1"/>
      <c r="BLJ13" s="1"/>
      <c r="BLK13" s="1"/>
      <c r="BLL13" s="1"/>
      <c r="BLM13" s="1"/>
      <c r="BLN13" s="1"/>
      <c r="BLO13" s="1"/>
      <c r="BLP13" s="1"/>
      <c r="BLQ13" s="1"/>
      <c r="BLR13" s="1"/>
      <c r="BLS13" s="1"/>
      <c r="BLT13" s="1"/>
      <c r="BLU13" s="1"/>
      <c r="BLV13" s="1"/>
      <c r="BLW13" s="1"/>
      <c r="BLX13" s="1"/>
      <c r="BLY13" s="1"/>
      <c r="BLZ13" s="1"/>
      <c r="BMA13" s="1"/>
      <c r="BMB13" s="1"/>
      <c r="BMC13" s="1"/>
      <c r="BMD13" s="1"/>
      <c r="BME13" s="1"/>
      <c r="BMF13" s="1"/>
      <c r="BMG13" s="1"/>
      <c r="BMH13" s="1"/>
      <c r="BMI13" s="1"/>
      <c r="BMJ13" s="1"/>
      <c r="BMK13" s="1"/>
      <c r="BML13" s="1"/>
      <c r="BMM13" s="1"/>
      <c r="BMN13" s="1"/>
      <c r="BMO13" s="1"/>
      <c r="BMP13" s="1"/>
      <c r="BMQ13" s="1"/>
      <c r="BMR13" s="1"/>
      <c r="BMS13" s="1"/>
      <c r="BMT13" s="1"/>
      <c r="BMU13" s="1"/>
      <c r="BMV13" s="1"/>
      <c r="BMW13" s="1"/>
      <c r="BMX13" s="1"/>
      <c r="BMY13" s="1"/>
      <c r="BMZ13" s="1"/>
      <c r="BNA13" s="1"/>
      <c r="BNB13" s="1"/>
      <c r="BNC13" s="1"/>
      <c r="BND13" s="1"/>
      <c r="BNE13" s="1"/>
      <c r="BNF13" s="1"/>
      <c r="BNG13" s="1"/>
      <c r="BNH13" s="1"/>
      <c r="BNI13" s="1"/>
      <c r="BNJ13" s="1"/>
      <c r="BNK13" s="1"/>
      <c r="BNL13" s="1"/>
      <c r="BNM13" s="1"/>
      <c r="BNN13" s="1"/>
      <c r="BNO13" s="1"/>
      <c r="BNP13" s="1"/>
      <c r="BNQ13" s="1"/>
      <c r="BNR13" s="1"/>
      <c r="BNS13" s="1"/>
      <c r="BNT13" s="1"/>
      <c r="BNU13" s="1"/>
      <c r="BNV13" s="1"/>
      <c r="BNW13" s="1"/>
      <c r="BNX13" s="1"/>
      <c r="BNY13" s="1"/>
      <c r="BNZ13" s="1"/>
      <c r="BOA13" s="1"/>
      <c r="BOB13" s="1"/>
      <c r="BOC13" s="1"/>
      <c r="BOD13" s="1"/>
      <c r="BOE13" s="1"/>
      <c r="BOF13" s="1"/>
      <c r="BOG13" s="1"/>
      <c r="BOH13" s="1"/>
      <c r="BOI13" s="1"/>
      <c r="BOJ13" s="1"/>
      <c r="BOK13" s="1"/>
      <c r="BOL13" s="1"/>
      <c r="BOM13" s="1"/>
      <c r="BON13" s="1"/>
      <c r="BOO13" s="1"/>
      <c r="BOP13" s="1"/>
      <c r="BOQ13" s="1"/>
      <c r="BOR13" s="1"/>
      <c r="BOS13" s="1"/>
      <c r="BOT13" s="1"/>
      <c r="BOU13" s="1"/>
      <c r="BOV13" s="1"/>
      <c r="BOW13" s="1"/>
      <c r="BOX13" s="1"/>
      <c r="BOY13" s="1"/>
      <c r="BOZ13" s="1"/>
      <c r="BPA13" s="1"/>
      <c r="BPB13" s="1"/>
      <c r="BPC13" s="1"/>
      <c r="BPD13" s="1"/>
      <c r="BPE13" s="1"/>
      <c r="BPF13" s="1"/>
      <c r="BPG13" s="1"/>
      <c r="BPH13" s="1"/>
      <c r="BPI13" s="1"/>
      <c r="BPJ13" s="1"/>
      <c r="BPK13" s="1"/>
      <c r="BPL13" s="1"/>
      <c r="BPM13" s="1"/>
      <c r="BPN13" s="1"/>
      <c r="BPO13" s="1"/>
      <c r="BPP13" s="1"/>
      <c r="BPQ13" s="1"/>
      <c r="BPR13" s="1"/>
      <c r="BPS13" s="1"/>
      <c r="BPT13" s="1"/>
      <c r="BPU13" s="1"/>
      <c r="BPV13" s="1"/>
      <c r="BPW13" s="1"/>
      <c r="BPX13" s="1"/>
      <c r="BPY13" s="1"/>
      <c r="BPZ13" s="1"/>
      <c r="BQA13" s="1"/>
      <c r="BQB13" s="1"/>
      <c r="BQC13" s="1"/>
      <c r="BQD13" s="1"/>
      <c r="BQE13" s="1"/>
      <c r="BQF13" s="1"/>
      <c r="BQG13" s="1"/>
      <c r="BQH13" s="1"/>
      <c r="BQI13" s="1"/>
      <c r="BQJ13" s="1"/>
      <c r="BQK13" s="1"/>
      <c r="BQL13" s="1"/>
      <c r="BQM13" s="1"/>
      <c r="BQN13" s="1"/>
      <c r="BQO13" s="1"/>
      <c r="BQP13" s="1"/>
      <c r="BQQ13" s="1"/>
      <c r="BQR13" s="1"/>
      <c r="BQS13" s="1"/>
      <c r="BQT13" s="1"/>
      <c r="BQU13" s="1"/>
      <c r="BQV13" s="1"/>
      <c r="BQW13" s="1"/>
      <c r="BQX13" s="1"/>
      <c r="BQY13" s="1"/>
      <c r="BQZ13" s="1"/>
      <c r="BRA13" s="1"/>
      <c r="BRB13" s="1"/>
      <c r="BRC13" s="1"/>
      <c r="BRD13" s="1"/>
      <c r="BRE13" s="1"/>
      <c r="BRF13" s="1"/>
      <c r="BRG13" s="1"/>
      <c r="BRH13" s="1"/>
      <c r="BRI13" s="1"/>
      <c r="BRJ13" s="1"/>
      <c r="BRK13" s="1"/>
      <c r="BRL13" s="1"/>
      <c r="BRM13" s="1"/>
      <c r="BRN13" s="1"/>
      <c r="BRO13" s="1"/>
      <c r="BRP13" s="1"/>
      <c r="BRQ13" s="1"/>
      <c r="BRR13" s="1"/>
      <c r="BRS13" s="1"/>
      <c r="BRT13" s="1"/>
      <c r="BRU13" s="1"/>
      <c r="BRV13" s="1"/>
      <c r="BRW13" s="1"/>
      <c r="BRX13" s="1"/>
      <c r="BRY13" s="1"/>
      <c r="BRZ13" s="1"/>
      <c r="BSA13" s="1"/>
      <c r="BSB13" s="1"/>
      <c r="BSC13" s="1"/>
      <c r="BSD13" s="1"/>
      <c r="BSE13" s="1"/>
      <c r="BSF13" s="1"/>
      <c r="BSG13" s="1"/>
      <c r="BSH13" s="1"/>
      <c r="BSI13" s="1"/>
      <c r="BSJ13" s="1"/>
      <c r="BSK13" s="1"/>
      <c r="BSL13" s="1"/>
      <c r="BSM13" s="1"/>
      <c r="BSN13" s="1"/>
      <c r="BSO13" s="1"/>
      <c r="BSP13" s="1"/>
      <c r="BSQ13" s="1"/>
      <c r="BSR13" s="1"/>
      <c r="BSS13" s="1"/>
      <c r="BST13" s="1"/>
      <c r="BSU13" s="1"/>
      <c r="BSV13" s="1"/>
      <c r="BSW13" s="1"/>
      <c r="BSX13" s="1"/>
      <c r="BSY13" s="1"/>
      <c r="BSZ13" s="1"/>
      <c r="BTA13" s="1"/>
      <c r="BTB13" s="1"/>
      <c r="BTC13" s="1"/>
      <c r="BTD13" s="1"/>
      <c r="BTE13" s="1"/>
      <c r="BTF13" s="1"/>
      <c r="BTG13" s="1"/>
      <c r="BTH13" s="1"/>
      <c r="BTI13" s="1"/>
      <c r="BTJ13" s="1"/>
      <c r="BTK13" s="1"/>
      <c r="BTL13" s="1"/>
      <c r="BTM13" s="1"/>
      <c r="BTN13" s="1"/>
      <c r="BTO13" s="1"/>
      <c r="BTP13" s="1"/>
      <c r="BTQ13" s="1"/>
      <c r="BTR13" s="1"/>
      <c r="BTS13" s="1"/>
      <c r="BTT13" s="1"/>
      <c r="BTU13" s="1"/>
      <c r="BTV13" s="1"/>
      <c r="BTW13" s="1"/>
      <c r="BTX13" s="1"/>
      <c r="BTY13" s="1"/>
      <c r="BTZ13" s="1"/>
      <c r="BUA13" s="1"/>
      <c r="BUB13" s="1"/>
      <c r="BUC13" s="1"/>
      <c r="BUD13" s="1"/>
      <c r="BUE13" s="1"/>
      <c r="BUF13" s="1"/>
      <c r="BUG13" s="1"/>
      <c r="BUH13" s="1"/>
      <c r="BUI13" s="1"/>
      <c r="BUJ13" s="1"/>
      <c r="BUK13" s="1"/>
      <c r="BUL13" s="1"/>
      <c r="BUM13" s="1"/>
      <c r="BUN13" s="1"/>
      <c r="BUO13" s="1"/>
      <c r="BUP13" s="1"/>
      <c r="BUQ13" s="1"/>
      <c r="BUR13" s="1"/>
      <c r="BUS13" s="1"/>
      <c r="BUT13" s="1"/>
      <c r="BUU13" s="1"/>
      <c r="BUV13" s="1"/>
      <c r="BUW13" s="1"/>
      <c r="BUX13" s="1"/>
      <c r="BUY13" s="1"/>
      <c r="BUZ13" s="1"/>
      <c r="BVA13" s="1"/>
      <c r="BVB13" s="1"/>
      <c r="BVC13" s="1"/>
      <c r="BVD13" s="1"/>
      <c r="BVE13" s="1"/>
      <c r="BVF13" s="1"/>
      <c r="BVG13" s="1"/>
      <c r="BVH13" s="1"/>
      <c r="BVI13" s="1"/>
      <c r="BVJ13" s="1"/>
      <c r="BVK13" s="1"/>
      <c r="BVL13" s="1"/>
      <c r="BVM13" s="1"/>
      <c r="BVN13" s="1"/>
      <c r="BVO13" s="1"/>
      <c r="BVP13" s="1"/>
      <c r="BVQ13" s="1"/>
      <c r="BVR13" s="1"/>
      <c r="BVS13" s="1"/>
      <c r="BVT13" s="1"/>
      <c r="BVU13" s="1"/>
      <c r="BVV13" s="1"/>
      <c r="BVW13" s="1"/>
      <c r="BVX13" s="1"/>
      <c r="BVY13" s="1"/>
      <c r="BVZ13" s="1"/>
      <c r="BWA13" s="1"/>
      <c r="BWB13" s="1"/>
      <c r="BWC13" s="1"/>
      <c r="BWD13" s="1"/>
      <c r="BWE13" s="1"/>
      <c r="BWF13" s="1"/>
      <c r="BWG13" s="1"/>
      <c r="BWH13" s="1"/>
      <c r="BWI13" s="1"/>
      <c r="BWJ13" s="1"/>
      <c r="BWK13" s="1"/>
      <c r="BWL13" s="1"/>
      <c r="BWM13" s="1"/>
      <c r="BWN13" s="1"/>
      <c r="BWO13" s="1"/>
      <c r="BWP13" s="1"/>
      <c r="BWQ13" s="1"/>
      <c r="BWR13" s="1"/>
      <c r="BWS13" s="1"/>
      <c r="BWT13" s="1"/>
      <c r="BWU13" s="1"/>
      <c r="BWV13" s="1"/>
      <c r="BWW13" s="1"/>
      <c r="BWX13" s="1"/>
      <c r="BWY13" s="1"/>
      <c r="BWZ13" s="1"/>
      <c r="BXA13" s="1"/>
      <c r="BXB13" s="1"/>
      <c r="BXC13" s="1"/>
      <c r="BXD13" s="1"/>
      <c r="BXE13" s="1"/>
      <c r="BXF13" s="1"/>
      <c r="BXG13" s="1"/>
      <c r="BXH13" s="1"/>
      <c r="BXI13" s="1"/>
      <c r="BXJ13" s="1"/>
      <c r="BXK13" s="1"/>
      <c r="BXL13" s="1"/>
      <c r="BXM13" s="1"/>
      <c r="BXN13" s="1"/>
      <c r="BXO13" s="1"/>
      <c r="BXP13" s="1"/>
      <c r="BXQ13" s="1"/>
      <c r="BXR13" s="1"/>
      <c r="BXS13" s="1"/>
      <c r="BXT13" s="1"/>
      <c r="BXU13" s="1"/>
      <c r="BXV13" s="1"/>
      <c r="BXW13" s="1"/>
      <c r="BXX13" s="1"/>
      <c r="BXY13" s="1"/>
      <c r="BXZ13" s="1"/>
      <c r="BYA13" s="1"/>
      <c r="BYB13" s="1"/>
      <c r="BYC13" s="1"/>
      <c r="BYD13" s="1"/>
      <c r="BYE13" s="1"/>
      <c r="BYF13" s="1"/>
      <c r="BYG13" s="1"/>
      <c r="BYH13" s="1"/>
      <c r="BYI13" s="1"/>
      <c r="BYJ13" s="1"/>
      <c r="BYK13" s="1"/>
      <c r="BYL13" s="1"/>
      <c r="BYM13" s="1"/>
      <c r="BYN13" s="1"/>
      <c r="BYO13" s="1"/>
      <c r="BYP13" s="1"/>
      <c r="BYQ13" s="1"/>
      <c r="BYR13" s="1"/>
      <c r="BYS13" s="1"/>
      <c r="BYT13" s="1"/>
      <c r="BYU13" s="1"/>
      <c r="BYV13" s="1"/>
      <c r="BYW13" s="1"/>
      <c r="BYX13" s="1"/>
      <c r="BYY13" s="1"/>
      <c r="BYZ13" s="1"/>
      <c r="BZA13" s="1"/>
      <c r="BZB13" s="1"/>
      <c r="BZC13" s="1"/>
      <c r="BZD13" s="1"/>
      <c r="BZE13" s="1"/>
      <c r="BZF13" s="1"/>
      <c r="BZG13" s="1"/>
      <c r="BZH13" s="1"/>
      <c r="BZI13" s="1"/>
      <c r="BZJ13" s="1"/>
      <c r="BZK13" s="1"/>
      <c r="BZL13" s="1"/>
      <c r="BZM13" s="1"/>
      <c r="BZN13" s="1"/>
      <c r="BZO13" s="1"/>
      <c r="BZP13" s="1"/>
      <c r="BZQ13" s="1"/>
      <c r="BZR13" s="1"/>
      <c r="BZS13" s="1"/>
      <c r="BZT13" s="1"/>
      <c r="BZU13" s="1"/>
      <c r="BZV13" s="1"/>
      <c r="BZW13" s="1"/>
      <c r="BZX13" s="1"/>
      <c r="BZY13" s="1"/>
      <c r="BZZ13" s="1"/>
      <c r="CAA13" s="1"/>
      <c r="CAB13" s="1"/>
      <c r="CAC13" s="1"/>
      <c r="CAD13" s="1"/>
      <c r="CAE13" s="1"/>
      <c r="CAF13" s="1"/>
      <c r="CAG13" s="1"/>
      <c r="CAH13" s="1"/>
      <c r="CAI13" s="1"/>
      <c r="CAJ13" s="1"/>
      <c r="CAK13" s="1"/>
      <c r="CAL13" s="1"/>
      <c r="CAM13" s="1"/>
      <c r="CAN13" s="1"/>
      <c r="CAO13" s="1"/>
      <c r="CAP13" s="1"/>
      <c r="CAQ13" s="1"/>
      <c r="CAR13" s="1"/>
      <c r="CAS13" s="1"/>
      <c r="CAT13" s="1"/>
      <c r="CAU13" s="1"/>
      <c r="CAV13" s="1"/>
      <c r="CAW13" s="1"/>
      <c r="CAX13" s="1"/>
      <c r="CAY13" s="1"/>
      <c r="CAZ13" s="1"/>
      <c r="CBA13" s="1"/>
      <c r="CBB13" s="1"/>
      <c r="CBC13" s="1"/>
      <c r="CBD13" s="1"/>
      <c r="CBE13" s="1"/>
      <c r="CBF13" s="1"/>
      <c r="CBG13" s="1"/>
      <c r="CBH13" s="1"/>
      <c r="CBI13" s="1"/>
      <c r="CBJ13" s="1"/>
      <c r="CBK13" s="1"/>
      <c r="CBL13" s="1"/>
      <c r="CBM13" s="1"/>
      <c r="CBN13" s="1"/>
      <c r="CBO13" s="1"/>
      <c r="CBP13" s="1"/>
      <c r="CBQ13" s="1"/>
      <c r="CBR13" s="1"/>
      <c r="CBS13" s="1"/>
      <c r="CBT13" s="1"/>
      <c r="CBU13" s="1"/>
      <c r="CBV13" s="1"/>
      <c r="CBW13" s="1"/>
      <c r="CBX13" s="1"/>
      <c r="CBY13" s="1"/>
      <c r="CBZ13" s="1"/>
      <c r="CCA13" s="1"/>
      <c r="CCB13" s="1"/>
      <c r="CCC13" s="1"/>
      <c r="CCD13" s="1"/>
      <c r="CCE13" s="1"/>
      <c r="CCF13" s="1"/>
      <c r="CCG13" s="1"/>
      <c r="CCH13" s="1"/>
      <c r="CCI13" s="1"/>
      <c r="CCJ13" s="1"/>
      <c r="CCK13" s="1"/>
      <c r="CCL13" s="1"/>
      <c r="CCM13" s="1"/>
      <c r="CCN13" s="1"/>
      <c r="CCO13" s="1"/>
      <c r="CCP13" s="1"/>
      <c r="CCQ13" s="1"/>
      <c r="CCR13" s="1"/>
      <c r="CCS13" s="1"/>
      <c r="CCT13" s="1"/>
      <c r="CCU13" s="1"/>
      <c r="CCV13" s="1"/>
      <c r="CCW13" s="1"/>
      <c r="CCX13" s="1"/>
      <c r="CCY13" s="1"/>
      <c r="CCZ13" s="1"/>
      <c r="CDA13" s="1"/>
      <c r="CDB13" s="1"/>
      <c r="CDC13" s="1"/>
      <c r="CDD13" s="1"/>
      <c r="CDE13" s="1"/>
      <c r="CDF13" s="1"/>
      <c r="CDG13" s="1"/>
      <c r="CDH13" s="1"/>
      <c r="CDI13" s="1"/>
      <c r="CDJ13" s="1"/>
      <c r="CDK13" s="1"/>
      <c r="CDL13" s="1"/>
      <c r="CDM13" s="1"/>
      <c r="CDN13" s="1"/>
      <c r="CDO13" s="1"/>
      <c r="CDP13" s="1"/>
      <c r="CDQ13" s="1"/>
      <c r="CDR13" s="1"/>
      <c r="CDS13" s="1"/>
      <c r="CDT13" s="1"/>
      <c r="CDU13" s="1"/>
      <c r="CDV13" s="1"/>
      <c r="CDW13" s="1"/>
      <c r="CDX13" s="1"/>
      <c r="CDY13" s="1"/>
      <c r="CDZ13" s="1"/>
      <c r="CEA13" s="1"/>
      <c r="CEB13" s="1"/>
      <c r="CEC13" s="1"/>
      <c r="CED13" s="1"/>
      <c r="CEE13" s="1"/>
      <c r="CEF13" s="1"/>
      <c r="CEG13" s="1"/>
      <c r="CEH13" s="1"/>
      <c r="CEI13" s="1"/>
      <c r="CEJ13" s="1"/>
      <c r="CEK13" s="1"/>
      <c r="CEL13" s="1"/>
      <c r="CEM13" s="1"/>
      <c r="CEN13" s="1"/>
      <c r="CEO13" s="1"/>
      <c r="CEP13" s="1"/>
      <c r="CEQ13" s="1"/>
      <c r="CER13" s="1"/>
      <c r="CES13" s="1"/>
      <c r="CET13" s="1"/>
      <c r="CEU13" s="1"/>
      <c r="CEV13" s="1"/>
      <c r="CEW13" s="1"/>
      <c r="CEX13" s="1"/>
      <c r="CEY13" s="1"/>
      <c r="CEZ13" s="1"/>
      <c r="CFA13" s="1"/>
      <c r="CFB13" s="1"/>
      <c r="CFC13" s="1"/>
      <c r="CFD13" s="1"/>
      <c r="CFE13" s="1"/>
      <c r="CFF13" s="1"/>
      <c r="CFG13" s="1"/>
      <c r="CFH13" s="1"/>
      <c r="CFI13" s="1"/>
      <c r="CFJ13" s="1"/>
      <c r="CFK13" s="1"/>
      <c r="CFL13" s="1"/>
      <c r="CFM13" s="1"/>
      <c r="CFN13" s="1"/>
      <c r="CFO13" s="1"/>
      <c r="CFP13" s="1"/>
      <c r="CFQ13" s="1"/>
      <c r="CFR13" s="1"/>
      <c r="CFS13" s="1"/>
      <c r="CFT13" s="1"/>
      <c r="CFU13" s="1"/>
      <c r="CFV13" s="1"/>
      <c r="CFW13" s="1"/>
      <c r="CFX13" s="1"/>
      <c r="CFY13" s="1"/>
      <c r="CFZ13" s="1"/>
      <c r="CGA13" s="1"/>
      <c r="CGB13" s="1"/>
      <c r="CGC13" s="1"/>
      <c r="CGD13" s="1"/>
      <c r="CGE13" s="1"/>
      <c r="CGF13" s="1"/>
      <c r="CGG13" s="1"/>
      <c r="CGH13" s="1"/>
      <c r="CGI13" s="1"/>
      <c r="CGJ13" s="1"/>
      <c r="CGK13" s="1"/>
      <c r="CGL13" s="1"/>
      <c r="CGM13" s="1"/>
      <c r="CGN13" s="1"/>
      <c r="CGO13" s="1"/>
      <c r="CGP13" s="1"/>
      <c r="CGQ13" s="1"/>
      <c r="CGR13" s="1"/>
      <c r="CGS13" s="1"/>
      <c r="CGT13" s="1"/>
      <c r="CGU13" s="1"/>
      <c r="CGV13" s="1"/>
      <c r="CGW13" s="1"/>
      <c r="CGX13" s="1"/>
      <c r="CGY13" s="1"/>
      <c r="CGZ13" s="1"/>
      <c r="CHA13" s="1"/>
      <c r="CHB13" s="1"/>
      <c r="CHC13" s="1"/>
      <c r="CHD13" s="1"/>
      <c r="CHE13" s="1"/>
      <c r="CHF13" s="1"/>
      <c r="CHG13" s="1"/>
      <c r="CHH13" s="1"/>
      <c r="CHI13" s="1"/>
      <c r="CHJ13" s="1"/>
      <c r="CHK13" s="1"/>
      <c r="CHL13" s="1"/>
      <c r="CHM13" s="1"/>
      <c r="CHN13" s="1"/>
      <c r="CHO13" s="1"/>
      <c r="CHP13" s="1"/>
      <c r="CHQ13" s="1"/>
      <c r="CHR13" s="1"/>
      <c r="CHS13" s="1"/>
      <c r="CHT13" s="1"/>
      <c r="CHU13" s="1"/>
      <c r="CHV13" s="1"/>
      <c r="CHW13" s="1"/>
      <c r="CHX13" s="1"/>
      <c r="CHY13" s="1"/>
      <c r="CHZ13" s="1"/>
      <c r="CIA13" s="1"/>
      <c r="CIB13" s="1"/>
      <c r="CIC13" s="1"/>
      <c r="CID13" s="1"/>
      <c r="CIE13" s="1"/>
      <c r="CIF13" s="1"/>
      <c r="CIG13" s="1"/>
      <c r="CIH13" s="1"/>
      <c r="CII13" s="1"/>
      <c r="CIJ13" s="1"/>
      <c r="CIK13" s="1"/>
      <c r="CIL13" s="1"/>
      <c r="CIM13" s="1"/>
      <c r="CIN13" s="1"/>
      <c r="CIO13" s="1"/>
      <c r="CIP13" s="1"/>
      <c r="CIQ13" s="1"/>
      <c r="CIR13" s="1"/>
      <c r="CIS13" s="1"/>
      <c r="CIT13" s="1"/>
      <c r="CIU13" s="1"/>
      <c r="CIV13" s="1"/>
      <c r="CIW13" s="1"/>
      <c r="CIX13" s="1"/>
      <c r="CIY13" s="1"/>
      <c r="CIZ13" s="1"/>
      <c r="CJA13" s="1"/>
      <c r="CJB13" s="1"/>
      <c r="CJC13" s="1"/>
      <c r="CJD13" s="1"/>
      <c r="CJE13" s="1"/>
      <c r="CJF13" s="1"/>
      <c r="CJG13" s="1"/>
      <c r="CJH13" s="1"/>
      <c r="CJI13" s="1"/>
      <c r="CJJ13" s="1"/>
      <c r="CJK13" s="1"/>
      <c r="CJL13" s="1"/>
      <c r="CJM13" s="1"/>
      <c r="CJN13" s="1"/>
      <c r="CJO13" s="1"/>
      <c r="CJP13" s="1"/>
      <c r="CJQ13" s="1"/>
      <c r="CJR13" s="1"/>
      <c r="CJS13" s="1"/>
      <c r="CJT13" s="1"/>
      <c r="CJU13" s="1"/>
      <c r="CJV13" s="1"/>
      <c r="CJW13" s="1"/>
      <c r="CJX13" s="1"/>
      <c r="CJY13" s="1"/>
      <c r="CJZ13" s="1"/>
      <c r="CKA13" s="1"/>
      <c r="CKB13" s="1"/>
      <c r="CKC13" s="1"/>
      <c r="CKD13" s="1"/>
      <c r="CKE13" s="1"/>
      <c r="CKF13" s="1"/>
      <c r="CKG13" s="1"/>
      <c r="CKH13" s="1"/>
      <c r="CKI13" s="1"/>
      <c r="CKJ13" s="1"/>
      <c r="CKK13" s="1"/>
      <c r="CKL13" s="1"/>
      <c r="CKM13" s="1"/>
      <c r="CKN13" s="1"/>
      <c r="CKO13" s="1"/>
      <c r="CKP13" s="1"/>
      <c r="CKQ13" s="1"/>
      <c r="CKR13" s="1"/>
      <c r="CKS13" s="1"/>
      <c r="CKT13" s="1"/>
      <c r="CKU13" s="1"/>
      <c r="CKV13" s="1"/>
      <c r="CKW13" s="1"/>
      <c r="CKX13" s="1"/>
      <c r="CKY13" s="1"/>
      <c r="CKZ13" s="1"/>
      <c r="CLA13" s="1"/>
      <c r="CLB13" s="1"/>
      <c r="CLC13" s="1"/>
      <c r="CLD13" s="1"/>
      <c r="CLE13" s="1"/>
      <c r="CLF13" s="1"/>
      <c r="CLG13" s="1"/>
      <c r="CLH13" s="1"/>
      <c r="CLI13" s="1"/>
      <c r="CLJ13" s="1"/>
      <c r="CLK13" s="1"/>
      <c r="CLL13" s="1"/>
      <c r="CLM13" s="1"/>
      <c r="CLN13" s="1"/>
      <c r="CLO13" s="1"/>
      <c r="CLP13" s="1"/>
      <c r="CLQ13" s="1"/>
      <c r="CLR13" s="1"/>
      <c r="CLS13" s="1"/>
      <c r="CLT13" s="1"/>
      <c r="CLU13" s="1"/>
      <c r="CLV13" s="1"/>
      <c r="CLW13" s="1"/>
      <c r="CLX13" s="1"/>
      <c r="CLY13" s="1"/>
      <c r="CLZ13" s="1"/>
      <c r="CMA13" s="1"/>
      <c r="CMB13" s="1"/>
      <c r="CMC13" s="1"/>
      <c r="CMD13" s="1"/>
      <c r="CME13" s="1"/>
      <c r="CMF13" s="1"/>
      <c r="CMG13" s="1"/>
      <c r="CMH13" s="1"/>
      <c r="CMI13" s="1"/>
      <c r="CMJ13" s="1"/>
      <c r="CMK13" s="1"/>
      <c r="CML13" s="1"/>
      <c r="CMM13" s="1"/>
      <c r="CMN13" s="1"/>
      <c r="CMO13" s="1"/>
      <c r="CMP13" s="1"/>
      <c r="CMQ13" s="1"/>
      <c r="CMR13" s="1"/>
      <c r="CMS13" s="1"/>
      <c r="CMT13" s="1"/>
      <c r="CMU13" s="1"/>
      <c r="CMV13" s="1"/>
      <c r="CMW13" s="1"/>
      <c r="CMX13" s="1"/>
      <c r="CMY13" s="1"/>
      <c r="CMZ13" s="1"/>
      <c r="CNA13" s="1"/>
      <c r="CNB13" s="1"/>
      <c r="CNC13" s="1"/>
      <c r="CND13" s="1"/>
      <c r="CNE13" s="1"/>
      <c r="CNF13" s="1"/>
      <c r="CNG13" s="1"/>
      <c r="CNH13" s="1"/>
      <c r="CNI13" s="1"/>
      <c r="CNJ13" s="1"/>
      <c r="CNK13" s="1"/>
      <c r="CNL13" s="1"/>
      <c r="CNM13" s="1"/>
      <c r="CNN13" s="1"/>
      <c r="CNO13" s="1"/>
      <c r="CNP13" s="1"/>
      <c r="CNQ13" s="1"/>
      <c r="CNR13" s="1"/>
      <c r="CNS13" s="1"/>
      <c r="CNT13" s="1"/>
      <c r="CNU13" s="1"/>
      <c r="CNV13" s="1"/>
      <c r="CNW13" s="1"/>
      <c r="CNX13" s="1"/>
      <c r="CNY13" s="1"/>
      <c r="CNZ13" s="1"/>
      <c r="COA13" s="1"/>
      <c r="COB13" s="1"/>
      <c r="COC13" s="1"/>
      <c r="COD13" s="1"/>
      <c r="COE13" s="1"/>
      <c r="COF13" s="1"/>
      <c r="COG13" s="1"/>
      <c r="COH13" s="1"/>
      <c r="COI13" s="1"/>
      <c r="COJ13" s="1"/>
      <c r="COK13" s="1"/>
      <c r="COL13" s="1"/>
      <c r="COM13" s="1"/>
      <c r="CON13" s="1"/>
      <c r="COO13" s="1"/>
      <c r="COP13" s="1"/>
      <c r="COQ13" s="1"/>
      <c r="COR13" s="1"/>
      <c r="COS13" s="1"/>
      <c r="COT13" s="1"/>
      <c r="COU13" s="1"/>
      <c r="COV13" s="1"/>
      <c r="COW13" s="1"/>
      <c r="COX13" s="1"/>
      <c r="COY13" s="1"/>
      <c r="COZ13" s="1"/>
      <c r="CPA13" s="1"/>
      <c r="CPB13" s="1"/>
      <c r="CPC13" s="1"/>
      <c r="CPD13" s="1"/>
      <c r="CPE13" s="1"/>
      <c r="CPF13" s="1"/>
      <c r="CPG13" s="1"/>
      <c r="CPH13" s="1"/>
      <c r="CPI13" s="1"/>
      <c r="CPJ13" s="1"/>
      <c r="CPK13" s="1"/>
      <c r="CPL13" s="1"/>
      <c r="CPM13" s="1"/>
      <c r="CPN13" s="1"/>
      <c r="CPO13" s="1"/>
      <c r="CPP13" s="1"/>
      <c r="CPQ13" s="1"/>
      <c r="CPR13" s="1"/>
      <c r="CPS13" s="1"/>
      <c r="CPT13" s="1"/>
      <c r="CPU13" s="1"/>
      <c r="CPV13" s="1"/>
      <c r="CPW13" s="1"/>
      <c r="CPX13" s="1"/>
      <c r="CPY13" s="1"/>
      <c r="CPZ13" s="1"/>
      <c r="CQA13" s="1"/>
      <c r="CQB13" s="1"/>
      <c r="CQC13" s="1"/>
      <c r="CQD13" s="1"/>
      <c r="CQE13" s="1"/>
      <c r="CQF13" s="1"/>
      <c r="CQG13" s="1"/>
      <c r="CQH13" s="1"/>
      <c r="CQI13" s="1"/>
      <c r="CQJ13" s="1"/>
      <c r="CQK13" s="1"/>
      <c r="CQL13" s="1"/>
      <c r="CQM13" s="1"/>
      <c r="CQN13" s="1"/>
      <c r="CQO13" s="1"/>
      <c r="CQP13" s="1"/>
      <c r="CQQ13" s="1"/>
      <c r="CQR13" s="1"/>
      <c r="CQS13" s="1"/>
      <c r="CQT13" s="1"/>
      <c r="CQU13" s="1"/>
      <c r="CQV13" s="1"/>
      <c r="CQW13" s="1"/>
      <c r="CQX13" s="1"/>
      <c r="CQY13" s="1"/>
      <c r="CQZ13" s="1"/>
      <c r="CRA13" s="1"/>
      <c r="CRB13" s="1"/>
      <c r="CRC13" s="1"/>
      <c r="CRD13" s="1"/>
      <c r="CRE13" s="1"/>
      <c r="CRF13" s="1"/>
      <c r="CRG13" s="1"/>
      <c r="CRH13" s="1"/>
      <c r="CRI13" s="1"/>
      <c r="CRJ13" s="1"/>
      <c r="CRK13" s="1"/>
      <c r="CRL13" s="1"/>
      <c r="CRM13" s="1"/>
      <c r="CRN13" s="1"/>
      <c r="CRO13" s="1"/>
      <c r="CRP13" s="1"/>
      <c r="CRQ13" s="1"/>
      <c r="CRR13" s="1"/>
      <c r="CRS13" s="1"/>
      <c r="CRT13" s="1"/>
      <c r="CRU13" s="1"/>
      <c r="CRV13" s="1"/>
      <c r="CRW13" s="1"/>
      <c r="CRX13" s="1"/>
      <c r="CRY13" s="1"/>
      <c r="CRZ13" s="1"/>
      <c r="CSA13" s="1"/>
      <c r="CSB13" s="1"/>
      <c r="CSC13" s="1"/>
      <c r="CSD13" s="1"/>
      <c r="CSE13" s="1"/>
      <c r="CSF13" s="1"/>
      <c r="CSG13" s="1"/>
      <c r="CSH13" s="1"/>
      <c r="CSI13" s="1"/>
      <c r="CSJ13" s="1"/>
      <c r="CSK13" s="1"/>
      <c r="CSL13" s="1"/>
      <c r="CSM13" s="1"/>
      <c r="CSN13" s="1"/>
      <c r="CSO13" s="1"/>
      <c r="CSP13" s="1"/>
      <c r="CSQ13" s="1"/>
      <c r="CSR13" s="1"/>
      <c r="CSS13" s="1"/>
      <c r="CST13" s="1"/>
      <c r="CSU13" s="1"/>
      <c r="CSV13" s="1"/>
      <c r="CSW13" s="1"/>
      <c r="CSX13" s="1"/>
      <c r="CSY13" s="1"/>
      <c r="CSZ13" s="1"/>
      <c r="CTA13" s="1"/>
      <c r="CTB13" s="1"/>
      <c r="CTC13" s="1"/>
      <c r="CTD13" s="1"/>
      <c r="CTE13" s="1"/>
      <c r="CTF13" s="1"/>
      <c r="CTG13" s="1"/>
      <c r="CTH13" s="1"/>
      <c r="CTI13" s="1"/>
      <c r="CTJ13" s="1"/>
      <c r="CTK13" s="1"/>
      <c r="CTL13" s="1"/>
      <c r="CTM13" s="1"/>
      <c r="CTN13" s="1"/>
      <c r="CTO13" s="1"/>
      <c r="CTP13" s="1"/>
      <c r="CTQ13" s="1"/>
      <c r="CTR13" s="1"/>
      <c r="CTS13" s="1"/>
      <c r="CTT13" s="1"/>
      <c r="CTU13" s="1"/>
      <c r="CTV13" s="1"/>
      <c r="CTW13" s="1"/>
      <c r="CTX13" s="1"/>
      <c r="CTY13" s="1"/>
      <c r="CTZ13" s="1"/>
      <c r="CUA13" s="1"/>
      <c r="CUB13" s="1"/>
      <c r="CUC13" s="1"/>
      <c r="CUD13" s="1"/>
      <c r="CUE13" s="1"/>
      <c r="CUF13" s="1"/>
      <c r="CUG13" s="1"/>
      <c r="CUH13" s="1"/>
      <c r="CUI13" s="1"/>
      <c r="CUJ13" s="1"/>
      <c r="CUK13" s="1"/>
      <c r="CUL13" s="1"/>
      <c r="CUM13" s="1"/>
      <c r="CUN13" s="1"/>
      <c r="CUO13" s="1"/>
      <c r="CUP13" s="1"/>
      <c r="CUQ13" s="1"/>
      <c r="CUR13" s="1"/>
      <c r="CUS13" s="1"/>
      <c r="CUT13" s="1"/>
      <c r="CUU13" s="1"/>
      <c r="CUV13" s="1"/>
      <c r="CUW13" s="1"/>
      <c r="CUX13" s="1"/>
      <c r="CUY13" s="1"/>
      <c r="CUZ13" s="1"/>
      <c r="CVA13" s="1"/>
      <c r="CVB13" s="1"/>
      <c r="CVC13" s="1"/>
      <c r="CVD13" s="1"/>
      <c r="CVE13" s="1"/>
      <c r="CVF13" s="1"/>
      <c r="CVG13" s="1"/>
      <c r="CVH13" s="1"/>
      <c r="CVI13" s="1"/>
      <c r="CVJ13" s="1"/>
      <c r="CVK13" s="1"/>
      <c r="CVL13" s="1"/>
      <c r="CVM13" s="1"/>
      <c r="CVN13" s="1"/>
      <c r="CVO13" s="1"/>
      <c r="CVP13" s="1"/>
      <c r="CVQ13" s="1"/>
      <c r="CVR13" s="1"/>
      <c r="CVS13" s="1"/>
      <c r="CVT13" s="1"/>
      <c r="CVU13" s="1"/>
      <c r="CVV13" s="1"/>
      <c r="CVW13" s="1"/>
      <c r="CVX13" s="1"/>
      <c r="CVY13" s="1"/>
      <c r="CVZ13" s="1"/>
      <c r="CWA13" s="1"/>
      <c r="CWB13" s="1"/>
      <c r="CWC13" s="1"/>
      <c r="CWD13" s="1"/>
      <c r="CWE13" s="1"/>
      <c r="CWF13" s="1"/>
      <c r="CWG13" s="1"/>
      <c r="CWH13" s="1"/>
      <c r="CWI13" s="1"/>
      <c r="CWJ13" s="1"/>
      <c r="CWK13" s="1"/>
      <c r="CWL13" s="1"/>
      <c r="CWM13" s="1"/>
      <c r="CWN13" s="1"/>
      <c r="CWO13" s="1"/>
      <c r="CWP13" s="1"/>
      <c r="CWQ13" s="1"/>
      <c r="CWR13" s="1"/>
      <c r="CWS13" s="1"/>
      <c r="CWT13" s="1"/>
      <c r="CWU13" s="1"/>
      <c r="CWV13" s="1"/>
      <c r="CWW13" s="1"/>
      <c r="CWX13" s="1"/>
      <c r="CWY13" s="1"/>
      <c r="CWZ13" s="1"/>
      <c r="CXA13" s="1"/>
      <c r="CXB13" s="1"/>
      <c r="CXC13" s="1"/>
      <c r="CXD13" s="1"/>
      <c r="CXE13" s="1"/>
      <c r="CXF13" s="1"/>
      <c r="CXG13" s="1"/>
      <c r="CXH13" s="1"/>
      <c r="CXI13" s="1"/>
      <c r="CXJ13" s="1"/>
      <c r="CXK13" s="1"/>
      <c r="CXL13" s="1"/>
      <c r="CXM13" s="1"/>
      <c r="CXN13" s="1"/>
      <c r="CXO13" s="1"/>
      <c r="CXP13" s="1"/>
      <c r="CXQ13" s="1"/>
      <c r="CXR13" s="1"/>
      <c r="CXS13" s="1"/>
      <c r="CXT13" s="1"/>
      <c r="CXU13" s="1"/>
      <c r="CXV13" s="1"/>
      <c r="CXW13" s="1"/>
      <c r="CXX13" s="1"/>
      <c r="CXY13" s="1"/>
      <c r="CXZ13" s="1"/>
      <c r="CYA13" s="1"/>
      <c r="CYB13" s="1"/>
      <c r="CYC13" s="1"/>
      <c r="CYD13" s="1"/>
      <c r="CYE13" s="1"/>
      <c r="CYF13" s="1"/>
      <c r="CYG13" s="1"/>
      <c r="CYH13" s="1"/>
      <c r="CYI13" s="1"/>
      <c r="CYJ13" s="1"/>
      <c r="CYK13" s="1"/>
      <c r="CYL13" s="1"/>
      <c r="CYM13" s="1"/>
      <c r="CYN13" s="1"/>
      <c r="CYO13" s="1"/>
      <c r="CYP13" s="1"/>
      <c r="CYQ13" s="1"/>
      <c r="CYR13" s="1"/>
      <c r="CYS13" s="1"/>
      <c r="CYT13" s="1"/>
      <c r="CYU13" s="1"/>
      <c r="CYV13" s="1"/>
      <c r="CYW13" s="1"/>
      <c r="CYX13" s="1"/>
      <c r="CYY13" s="1"/>
      <c r="CYZ13" s="1"/>
      <c r="CZA13" s="1"/>
      <c r="CZB13" s="1"/>
      <c r="CZC13" s="1"/>
      <c r="CZD13" s="1"/>
      <c r="CZE13" s="1"/>
      <c r="CZF13" s="1"/>
      <c r="CZG13" s="1"/>
      <c r="CZH13" s="1"/>
      <c r="CZI13" s="1"/>
      <c r="CZJ13" s="1"/>
      <c r="CZK13" s="1"/>
      <c r="CZL13" s="1"/>
      <c r="CZM13" s="1"/>
      <c r="CZN13" s="1"/>
      <c r="CZO13" s="1"/>
      <c r="CZP13" s="1"/>
      <c r="CZQ13" s="1"/>
      <c r="CZR13" s="1"/>
      <c r="CZS13" s="1"/>
      <c r="CZT13" s="1"/>
      <c r="CZU13" s="1"/>
      <c r="CZV13" s="1"/>
      <c r="CZW13" s="1"/>
      <c r="CZX13" s="1"/>
      <c r="CZY13" s="1"/>
      <c r="CZZ13" s="1"/>
      <c r="DAA13" s="1"/>
      <c r="DAB13" s="1"/>
      <c r="DAC13" s="1"/>
      <c r="DAD13" s="1"/>
      <c r="DAE13" s="1"/>
      <c r="DAF13" s="1"/>
      <c r="DAG13" s="1"/>
      <c r="DAH13" s="1"/>
      <c r="DAI13" s="1"/>
      <c r="DAJ13" s="1"/>
      <c r="DAK13" s="1"/>
      <c r="DAL13" s="1"/>
      <c r="DAM13" s="1"/>
      <c r="DAN13" s="1"/>
      <c r="DAO13" s="1"/>
      <c r="DAP13" s="1"/>
      <c r="DAQ13" s="1"/>
      <c r="DAR13" s="1"/>
      <c r="DAS13" s="1"/>
      <c r="DAT13" s="1"/>
      <c r="DAU13" s="1"/>
      <c r="DAV13" s="1"/>
      <c r="DAW13" s="1"/>
      <c r="DAX13" s="1"/>
      <c r="DAY13" s="1"/>
      <c r="DAZ13" s="1"/>
      <c r="DBA13" s="1"/>
      <c r="DBB13" s="1"/>
      <c r="DBC13" s="1"/>
      <c r="DBD13" s="1"/>
      <c r="DBE13" s="1"/>
      <c r="DBF13" s="1"/>
      <c r="DBG13" s="1"/>
      <c r="DBH13" s="1"/>
      <c r="DBI13" s="1"/>
      <c r="DBJ13" s="1"/>
      <c r="DBK13" s="1"/>
      <c r="DBL13" s="1"/>
      <c r="DBM13" s="1"/>
      <c r="DBN13" s="1"/>
      <c r="DBO13" s="1"/>
      <c r="DBP13" s="1"/>
      <c r="DBQ13" s="1"/>
      <c r="DBR13" s="1"/>
      <c r="DBS13" s="1"/>
      <c r="DBT13" s="1"/>
      <c r="DBU13" s="1"/>
      <c r="DBV13" s="1"/>
      <c r="DBW13" s="1"/>
      <c r="DBX13" s="1"/>
      <c r="DBY13" s="1"/>
      <c r="DBZ13" s="1"/>
      <c r="DCA13" s="1"/>
      <c r="DCB13" s="1"/>
      <c r="DCC13" s="1"/>
      <c r="DCD13" s="1"/>
      <c r="DCE13" s="1"/>
      <c r="DCF13" s="1"/>
      <c r="DCG13" s="1"/>
      <c r="DCH13" s="1"/>
      <c r="DCI13" s="1"/>
      <c r="DCJ13" s="1"/>
      <c r="DCK13" s="1"/>
      <c r="DCL13" s="1"/>
      <c r="DCM13" s="1"/>
      <c r="DCN13" s="1"/>
      <c r="DCO13" s="1"/>
      <c r="DCP13" s="1"/>
      <c r="DCQ13" s="1"/>
      <c r="DCR13" s="1"/>
      <c r="DCS13" s="1"/>
      <c r="DCT13" s="1"/>
      <c r="DCU13" s="1"/>
      <c r="DCV13" s="1"/>
      <c r="DCW13" s="1"/>
      <c r="DCX13" s="1"/>
      <c r="DCY13" s="1"/>
      <c r="DCZ13" s="1"/>
      <c r="DDA13" s="1"/>
      <c r="DDB13" s="1"/>
      <c r="DDC13" s="1"/>
      <c r="DDD13" s="1"/>
      <c r="DDE13" s="1"/>
      <c r="DDF13" s="1"/>
      <c r="DDG13" s="1"/>
      <c r="DDH13" s="1"/>
      <c r="DDI13" s="1"/>
      <c r="DDJ13" s="1"/>
      <c r="DDK13" s="1"/>
      <c r="DDL13" s="1"/>
      <c r="DDM13" s="1"/>
      <c r="DDN13" s="1"/>
      <c r="DDO13" s="1"/>
      <c r="DDP13" s="1"/>
      <c r="DDQ13" s="1"/>
      <c r="DDR13" s="1"/>
      <c r="DDS13" s="1"/>
      <c r="DDT13" s="1"/>
      <c r="DDU13" s="1"/>
      <c r="DDV13" s="1"/>
      <c r="DDW13" s="1"/>
      <c r="DDX13" s="1"/>
      <c r="DDY13" s="1"/>
      <c r="DDZ13" s="1"/>
      <c r="DEA13" s="1"/>
      <c r="DEB13" s="1"/>
      <c r="DEC13" s="1"/>
      <c r="DED13" s="1"/>
      <c r="DEE13" s="1"/>
      <c r="DEF13" s="1"/>
      <c r="DEG13" s="1"/>
      <c r="DEH13" s="1"/>
      <c r="DEI13" s="1"/>
      <c r="DEJ13" s="1"/>
      <c r="DEK13" s="1"/>
      <c r="DEL13" s="1"/>
      <c r="DEM13" s="1"/>
      <c r="DEN13" s="1"/>
      <c r="DEO13" s="1"/>
      <c r="DEP13" s="1"/>
      <c r="DEQ13" s="1"/>
      <c r="DER13" s="1"/>
      <c r="DES13" s="1"/>
      <c r="DET13" s="1"/>
      <c r="DEU13" s="1"/>
      <c r="DEV13" s="1"/>
      <c r="DEW13" s="1"/>
      <c r="DEX13" s="1"/>
      <c r="DEY13" s="1"/>
      <c r="DEZ13" s="1"/>
      <c r="DFA13" s="1"/>
      <c r="DFB13" s="1"/>
      <c r="DFC13" s="1"/>
      <c r="DFD13" s="1"/>
      <c r="DFE13" s="1"/>
      <c r="DFF13" s="1"/>
      <c r="DFG13" s="1"/>
      <c r="DFH13" s="1"/>
      <c r="DFI13" s="1"/>
      <c r="DFJ13" s="1"/>
      <c r="DFK13" s="1"/>
      <c r="DFL13" s="1"/>
      <c r="DFM13" s="1"/>
      <c r="DFN13" s="1"/>
      <c r="DFO13" s="1"/>
      <c r="DFP13" s="1"/>
      <c r="DFQ13" s="1"/>
      <c r="DFR13" s="1"/>
      <c r="DFS13" s="1"/>
      <c r="DFT13" s="1"/>
      <c r="DFU13" s="1"/>
      <c r="DFV13" s="1"/>
      <c r="DFW13" s="1"/>
      <c r="DFX13" s="1"/>
      <c r="DFY13" s="1"/>
      <c r="DFZ13" s="1"/>
      <c r="DGA13" s="1"/>
      <c r="DGB13" s="1"/>
      <c r="DGC13" s="1"/>
      <c r="DGD13" s="1"/>
      <c r="DGE13" s="1"/>
      <c r="DGF13" s="1"/>
      <c r="DGG13" s="1"/>
      <c r="DGH13" s="1"/>
      <c r="DGI13" s="1"/>
      <c r="DGJ13" s="1"/>
      <c r="DGK13" s="1"/>
      <c r="DGL13" s="1"/>
      <c r="DGM13" s="1"/>
      <c r="DGN13" s="1"/>
      <c r="DGO13" s="1"/>
      <c r="DGP13" s="1"/>
      <c r="DGQ13" s="1"/>
      <c r="DGR13" s="1"/>
      <c r="DGS13" s="1"/>
      <c r="DGT13" s="1"/>
      <c r="DGU13" s="1"/>
      <c r="DGV13" s="1"/>
      <c r="DGW13" s="1"/>
      <c r="DGX13" s="1"/>
      <c r="DGY13" s="1"/>
      <c r="DGZ13" s="1"/>
      <c r="DHA13" s="1"/>
      <c r="DHB13" s="1"/>
      <c r="DHC13" s="1"/>
      <c r="DHD13" s="1"/>
      <c r="DHE13" s="1"/>
      <c r="DHF13" s="1"/>
      <c r="DHG13" s="1"/>
      <c r="DHH13" s="1"/>
      <c r="DHI13" s="1"/>
      <c r="DHJ13" s="1"/>
      <c r="DHK13" s="1"/>
      <c r="DHL13" s="1"/>
      <c r="DHM13" s="1"/>
      <c r="DHN13" s="1"/>
      <c r="DHO13" s="1"/>
      <c r="DHP13" s="1"/>
      <c r="DHQ13" s="1"/>
      <c r="DHR13" s="1"/>
      <c r="DHS13" s="1"/>
      <c r="DHT13" s="1"/>
      <c r="DHU13" s="1"/>
      <c r="DHV13" s="1"/>
      <c r="DHW13" s="1"/>
      <c r="DHX13" s="1"/>
      <c r="DHY13" s="1"/>
      <c r="DHZ13" s="1"/>
      <c r="DIA13" s="1"/>
      <c r="DIB13" s="1"/>
      <c r="DIC13" s="1"/>
      <c r="DID13" s="1"/>
      <c r="DIE13" s="1"/>
      <c r="DIF13" s="1"/>
      <c r="DIG13" s="1"/>
      <c r="DIH13" s="1"/>
      <c r="DII13" s="1"/>
      <c r="DIJ13" s="1"/>
      <c r="DIK13" s="1"/>
      <c r="DIL13" s="1"/>
      <c r="DIM13" s="1"/>
      <c r="DIN13" s="1"/>
      <c r="DIO13" s="1"/>
      <c r="DIP13" s="1"/>
      <c r="DIQ13" s="1"/>
      <c r="DIR13" s="1"/>
      <c r="DIS13" s="1"/>
      <c r="DIT13" s="1"/>
      <c r="DIU13" s="1"/>
      <c r="DIV13" s="1"/>
      <c r="DIW13" s="1"/>
      <c r="DIX13" s="1"/>
      <c r="DIY13" s="1"/>
      <c r="DIZ13" s="1"/>
      <c r="DJA13" s="1"/>
      <c r="DJB13" s="1"/>
      <c r="DJC13" s="1"/>
      <c r="DJD13" s="1"/>
      <c r="DJE13" s="1"/>
      <c r="DJF13" s="1"/>
      <c r="DJG13" s="1"/>
      <c r="DJH13" s="1"/>
      <c r="DJI13" s="1"/>
      <c r="DJJ13" s="1"/>
      <c r="DJK13" s="1"/>
      <c r="DJL13" s="1"/>
      <c r="DJM13" s="1"/>
      <c r="DJN13" s="1"/>
      <c r="DJO13" s="1"/>
      <c r="DJP13" s="1"/>
      <c r="DJQ13" s="1"/>
      <c r="DJR13" s="1"/>
      <c r="DJS13" s="1"/>
      <c r="DJT13" s="1"/>
      <c r="DJU13" s="1"/>
      <c r="DJV13" s="1"/>
      <c r="DJW13" s="1"/>
      <c r="DJX13" s="1"/>
      <c r="DJY13" s="1"/>
      <c r="DJZ13" s="1"/>
      <c r="DKA13" s="1"/>
      <c r="DKB13" s="1"/>
      <c r="DKC13" s="1"/>
      <c r="DKD13" s="1"/>
      <c r="DKE13" s="1"/>
      <c r="DKF13" s="1"/>
      <c r="DKG13" s="1"/>
      <c r="DKH13" s="1"/>
      <c r="DKI13" s="1"/>
      <c r="DKJ13" s="1"/>
      <c r="DKK13" s="1"/>
      <c r="DKL13" s="1"/>
      <c r="DKM13" s="1"/>
      <c r="DKN13" s="1"/>
      <c r="DKO13" s="1"/>
      <c r="DKP13" s="1"/>
      <c r="DKQ13" s="1"/>
      <c r="DKR13" s="1"/>
      <c r="DKS13" s="1"/>
      <c r="DKT13" s="1"/>
      <c r="DKU13" s="1"/>
      <c r="DKV13" s="1"/>
      <c r="DKW13" s="1"/>
      <c r="DKX13" s="1"/>
      <c r="DKY13" s="1"/>
      <c r="DKZ13" s="1"/>
      <c r="DLA13" s="1"/>
      <c r="DLB13" s="1"/>
      <c r="DLC13" s="1"/>
      <c r="DLD13" s="1"/>
      <c r="DLE13" s="1"/>
      <c r="DLF13" s="1"/>
      <c r="DLG13" s="1"/>
      <c r="DLH13" s="1"/>
      <c r="DLI13" s="1"/>
      <c r="DLJ13" s="1"/>
      <c r="DLK13" s="1"/>
      <c r="DLL13" s="1"/>
      <c r="DLM13" s="1"/>
      <c r="DLN13" s="1"/>
      <c r="DLO13" s="1"/>
      <c r="DLP13" s="1"/>
      <c r="DLQ13" s="1"/>
      <c r="DLR13" s="1"/>
      <c r="DLS13" s="1"/>
      <c r="DLT13" s="1"/>
      <c r="DLU13" s="1"/>
      <c r="DLV13" s="1"/>
      <c r="DLW13" s="1"/>
      <c r="DLX13" s="1"/>
      <c r="DLY13" s="1"/>
      <c r="DLZ13" s="1"/>
      <c r="DMA13" s="1"/>
      <c r="DMB13" s="1"/>
      <c r="DMC13" s="1"/>
      <c r="DMD13" s="1"/>
      <c r="DME13" s="1"/>
      <c r="DMF13" s="1"/>
      <c r="DMG13" s="1"/>
      <c r="DMH13" s="1"/>
      <c r="DMI13" s="1"/>
      <c r="DMJ13" s="1"/>
      <c r="DMK13" s="1"/>
      <c r="DML13" s="1"/>
      <c r="DMM13" s="1"/>
      <c r="DMN13" s="1"/>
      <c r="DMO13" s="1"/>
      <c r="DMP13" s="1"/>
      <c r="DMQ13" s="1"/>
      <c r="DMR13" s="1"/>
      <c r="DMS13" s="1"/>
      <c r="DMT13" s="1"/>
      <c r="DMU13" s="1"/>
      <c r="DMV13" s="1"/>
      <c r="DMW13" s="1"/>
      <c r="DMX13" s="1"/>
      <c r="DMY13" s="1"/>
      <c r="DMZ13" s="1"/>
      <c r="DNA13" s="1"/>
      <c r="DNB13" s="1"/>
      <c r="DNC13" s="1"/>
      <c r="DND13" s="1"/>
      <c r="DNE13" s="1"/>
      <c r="DNF13" s="1"/>
      <c r="DNG13" s="1"/>
      <c r="DNH13" s="1"/>
      <c r="DNI13" s="1"/>
      <c r="DNJ13" s="1"/>
      <c r="DNK13" s="1"/>
      <c r="DNL13" s="1"/>
      <c r="DNM13" s="1"/>
      <c r="DNN13" s="1"/>
      <c r="DNO13" s="1"/>
      <c r="DNP13" s="1"/>
      <c r="DNQ13" s="1"/>
      <c r="DNR13" s="1"/>
      <c r="DNS13" s="1"/>
      <c r="DNT13" s="1"/>
      <c r="DNU13" s="1"/>
      <c r="DNV13" s="1"/>
      <c r="DNW13" s="1"/>
      <c r="DNX13" s="1"/>
      <c r="DNY13" s="1"/>
      <c r="DNZ13" s="1"/>
      <c r="DOA13" s="1"/>
      <c r="DOB13" s="1"/>
      <c r="DOC13" s="1"/>
      <c r="DOD13" s="1"/>
      <c r="DOE13" s="1"/>
      <c r="DOF13" s="1"/>
      <c r="DOG13" s="1"/>
      <c r="DOH13" s="1"/>
      <c r="DOI13" s="1"/>
      <c r="DOJ13" s="1"/>
      <c r="DOK13" s="1"/>
      <c r="DOL13" s="1"/>
      <c r="DOM13" s="1"/>
      <c r="DON13" s="1"/>
      <c r="DOO13" s="1"/>
      <c r="DOP13" s="1"/>
      <c r="DOQ13" s="1"/>
      <c r="DOR13" s="1"/>
      <c r="DOS13" s="1"/>
      <c r="DOT13" s="1"/>
      <c r="DOU13" s="1"/>
      <c r="DOV13" s="1"/>
      <c r="DOW13" s="1"/>
      <c r="DOX13" s="1"/>
      <c r="DOY13" s="1"/>
      <c r="DOZ13" s="1"/>
      <c r="DPA13" s="1"/>
      <c r="DPB13" s="1"/>
      <c r="DPC13" s="1"/>
      <c r="DPD13" s="1"/>
      <c r="DPE13" s="1"/>
      <c r="DPF13" s="1"/>
      <c r="DPG13" s="1"/>
      <c r="DPH13" s="1"/>
      <c r="DPI13" s="1"/>
      <c r="DPJ13" s="1"/>
      <c r="DPK13" s="1"/>
      <c r="DPL13" s="1"/>
      <c r="DPM13" s="1"/>
      <c r="DPN13" s="1"/>
      <c r="DPO13" s="1"/>
      <c r="DPP13" s="1"/>
      <c r="DPQ13" s="1"/>
      <c r="DPR13" s="1"/>
      <c r="DPS13" s="1"/>
      <c r="DPT13" s="1"/>
      <c r="DPU13" s="1"/>
      <c r="DPV13" s="1"/>
      <c r="DPW13" s="1"/>
      <c r="DPX13" s="1"/>
      <c r="DPY13" s="1"/>
      <c r="DPZ13" s="1"/>
      <c r="DQA13" s="1"/>
      <c r="DQB13" s="1"/>
      <c r="DQC13" s="1"/>
      <c r="DQD13" s="1"/>
      <c r="DQE13" s="1"/>
      <c r="DQF13" s="1"/>
      <c r="DQG13" s="1"/>
      <c r="DQH13" s="1"/>
      <c r="DQI13" s="1"/>
      <c r="DQJ13" s="1"/>
      <c r="DQK13" s="1"/>
      <c r="DQL13" s="1"/>
      <c r="DQM13" s="1"/>
      <c r="DQN13" s="1"/>
      <c r="DQO13" s="1"/>
      <c r="DQP13" s="1"/>
      <c r="DQQ13" s="1"/>
      <c r="DQR13" s="1"/>
      <c r="DQS13" s="1"/>
      <c r="DQT13" s="1"/>
      <c r="DQU13" s="1"/>
      <c r="DQV13" s="1"/>
      <c r="DQW13" s="1"/>
      <c r="DQX13" s="1"/>
      <c r="DQY13" s="1"/>
      <c r="DQZ13" s="1"/>
      <c r="DRA13" s="1"/>
      <c r="DRB13" s="1"/>
      <c r="DRC13" s="1"/>
      <c r="DRD13" s="1"/>
      <c r="DRE13" s="1"/>
      <c r="DRF13" s="1"/>
      <c r="DRG13" s="1"/>
      <c r="DRH13" s="1"/>
      <c r="DRI13" s="1"/>
      <c r="DRJ13" s="1"/>
      <c r="DRK13" s="1"/>
      <c r="DRL13" s="1"/>
      <c r="DRM13" s="1"/>
      <c r="DRN13" s="1"/>
      <c r="DRO13" s="1"/>
      <c r="DRP13" s="1"/>
      <c r="DRQ13" s="1"/>
      <c r="DRR13" s="1"/>
      <c r="DRS13" s="1"/>
      <c r="DRT13" s="1"/>
      <c r="DRU13" s="1"/>
      <c r="DRV13" s="1"/>
      <c r="DRW13" s="1"/>
      <c r="DRX13" s="1"/>
      <c r="DRY13" s="1"/>
      <c r="DRZ13" s="1"/>
      <c r="DSA13" s="1"/>
      <c r="DSB13" s="1"/>
      <c r="DSC13" s="1"/>
      <c r="DSD13" s="1"/>
      <c r="DSE13" s="1"/>
      <c r="DSF13" s="1"/>
      <c r="DSG13" s="1"/>
      <c r="DSH13" s="1"/>
      <c r="DSI13" s="1"/>
      <c r="DSJ13" s="1"/>
      <c r="DSK13" s="1"/>
      <c r="DSL13" s="1"/>
      <c r="DSM13" s="1"/>
      <c r="DSN13" s="1"/>
      <c r="DSO13" s="1"/>
      <c r="DSP13" s="1"/>
      <c r="DSQ13" s="1"/>
      <c r="DSR13" s="1"/>
      <c r="DSS13" s="1"/>
      <c r="DST13" s="1"/>
      <c r="DSU13" s="1"/>
      <c r="DSV13" s="1"/>
      <c r="DSW13" s="1"/>
      <c r="DSX13" s="1"/>
      <c r="DSY13" s="1"/>
      <c r="DSZ13" s="1"/>
      <c r="DTA13" s="1"/>
      <c r="DTB13" s="1"/>
      <c r="DTC13" s="1"/>
      <c r="DTD13" s="1"/>
      <c r="DTE13" s="1"/>
      <c r="DTF13" s="1"/>
      <c r="DTG13" s="1"/>
      <c r="DTH13" s="1"/>
      <c r="DTI13" s="1"/>
      <c r="DTJ13" s="1"/>
      <c r="DTK13" s="1"/>
      <c r="DTL13" s="1"/>
      <c r="DTM13" s="1"/>
      <c r="DTN13" s="1"/>
      <c r="DTO13" s="1"/>
      <c r="DTP13" s="1"/>
      <c r="DTQ13" s="1"/>
      <c r="DTR13" s="1"/>
      <c r="DTS13" s="1"/>
      <c r="DTT13" s="1"/>
      <c r="DTU13" s="1"/>
      <c r="DTV13" s="1"/>
      <c r="DTW13" s="1"/>
      <c r="DTX13" s="1"/>
      <c r="DTY13" s="1"/>
      <c r="DTZ13" s="1"/>
      <c r="DUA13" s="1"/>
      <c r="DUB13" s="1"/>
      <c r="DUC13" s="1"/>
      <c r="DUD13" s="1"/>
      <c r="DUE13" s="1"/>
      <c r="DUF13" s="1"/>
      <c r="DUG13" s="1"/>
      <c r="DUH13" s="1"/>
      <c r="DUI13" s="1"/>
      <c r="DUJ13" s="1"/>
      <c r="DUK13" s="1"/>
      <c r="DUL13" s="1"/>
      <c r="DUM13" s="1"/>
      <c r="DUN13" s="1"/>
      <c r="DUO13" s="1"/>
      <c r="DUP13" s="1"/>
      <c r="DUQ13" s="1"/>
      <c r="DUR13" s="1"/>
      <c r="DUS13" s="1"/>
      <c r="DUT13" s="1"/>
      <c r="DUU13" s="1"/>
      <c r="DUV13" s="1"/>
      <c r="DUW13" s="1"/>
      <c r="DUX13" s="1"/>
      <c r="DUY13" s="1"/>
      <c r="DUZ13" s="1"/>
      <c r="DVA13" s="1"/>
      <c r="DVB13" s="1"/>
      <c r="DVC13" s="1"/>
      <c r="DVD13" s="1"/>
      <c r="DVE13" s="1"/>
      <c r="DVF13" s="1"/>
      <c r="DVG13" s="1"/>
      <c r="DVH13" s="1"/>
      <c r="DVI13" s="1"/>
      <c r="DVJ13" s="1"/>
      <c r="DVK13" s="1"/>
      <c r="DVL13" s="1"/>
      <c r="DVM13" s="1"/>
      <c r="DVN13" s="1"/>
      <c r="DVO13" s="1"/>
      <c r="DVP13" s="1"/>
      <c r="DVQ13" s="1"/>
      <c r="DVR13" s="1"/>
      <c r="DVS13" s="1"/>
      <c r="DVT13" s="1"/>
      <c r="DVU13" s="1"/>
      <c r="DVV13" s="1"/>
      <c r="DVW13" s="1"/>
      <c r="DVX13" s="1"/>
      <c r="DVY13" s="1"/>
      <c r="DVZ13" s="1"/>
      <c r="DWA13" s="1"/>
      <c r="DWB13" s="1"/>
      <c r="DWC13" s="1"/>
      <c r="DWD13" s="1"/>
      <c r="DWE13" s="1"/>
      <c r="DWF13" s="1"/>
      <c r="DWG13" s="1"/>
      <c r="DWH13" s="1"/>
      <c r="DWI13" s="1"/>
      <c r="DWJ13" s="1"/>
      <c r="DWK13" s="1"/>
      <c r="DWL13" s="1"/>
      <c r="DWM13" s="1"/>
      <c r="DWN13" s="1"/>
      <c r="DWO13" s="1"/>
      <c r="DWP13" s="1"/>
      <c r="DWQ13" s="1"/>
      <c r="DWR13" s="1"/>
      <c r="DWS13" s="1"/>
      <c r="DWT13" s="1"/>
      <c r="DWU13" s="1"/>
      <c r="DWV13" s="1"/>
      <c r="DWW13" s="1"/>
      <c r="DWX13" s="1"/>
      <c r="DWY13" s="1"/>
      <c r="DWZ13" s="1"/>
      <c r="DXA13" s="1"/>
      <c r="DXB13" s="1"/>
      <c r="DXC13" s="1"/>
      <c r="DXD13" s="1"/>
      <c r="DXE13" s="1"/>
      <c r="DXF13" s="1"/>
      <c r="DXG13" s="1"/>
      <c r="DXH13" s="1"/>
      <c r="DXI13" s="1"/>
      <c r="DXJ13" s="1"/>
      <c r="DXK13" s="1"/>
      <c r="DXL13" s="1"/>
      <c r="DXM13" s="1"/>
      <c r="DXN13" s="1"/>
      <c r="DXO13" s="1"/>
      <c r="DXP13" s="1"/>
      <c r="DXQ13" s="1"/>
      <c r="DXR13" s="1"/>
      <c r="DXS13" s="1"/>
      <c r="DXT13" s="1"/>
      <c r="DXU13" s="1"/>
      <c r="DXV13" s="1"/>
      <c r="DXW13" s="1"/>
      <c r="DXX13" s="1"/>
      <c r="DXY13" s="1"/>
      <c r="DXZ13" s="1"/>
      <c r="DYA13" s="1"/>
      <c r="DYB13" s="1"/>
      <c r="DYC13" s="1"/>
      <c r="DYD13" s="1"/>
      <c r="DYE13" s="1"/>
      <c r="DYF13" s="1"/>
      <c r="DYG13" s="1"/>
      <c r="DYH13" s="1"/>
      <c r="DYI13" s="1"/>
      <c r="DYJ13" s="1"/>
      <c r="DYK13" s="1"/>
      <c r="DYL13" s="1"/>
      <c r="DYM13" s="1"/>
      <c r="DYN13" s="1"/>
      <c r="DYO13" s="1"/>
      <c r="DYP13" s="1"/>
      <c r="DYQ13" s="1"/>
      <c r="DYR13" s="1"/>
      <c r="DYS13" s="1"/>
      <c r="DYT13" s="1"/>
      <c r="DYU13" s="1"/>
      <c r="DYV13" s="1"/>
      <c r="DYW13" s="1"/>
      <c r="DYX13" s="1"/>
      <c r="DYY13" s="1"/>
      <c r="DYZ13" s="1"/>
      <c r="DZA13" s="1"/>
      <c r="DZB13" s="1"/>
      <c r="DZC13" s="1"/>
      <c r="DZD13" s="1"/>
      <c r="DZE13" s="1"/>
      <c r="DZF13" s="1"/>
      <c r="DZG13" s="1"/>
      <c r="DZH13" s="1"/>
      <c r="DZI13" s="1"/>
      <c r="DZJ13" s="1"/>
      <c r="DZK13" s="1"/>
      <c r="DZL13" s="1"/>
      <c r="DZM13" s="1"/>
      <c r="DZN13" s="1"/>
      <c r="DZO13" s="1"/>
      <c r="DZP13" s="1"/>
      <c r="DZQ13" s="1"/>
      <c r="DZR13" s="1"/>
      <c r="DZS13" s="1"/>
      <c r="DZT13" s="1"/>
      <c r="DZU13" s="1"/>
      <c r="DZV13" s="1"/>
      <c r="DZW13" s="1"/>
      <c r="DZX13" s="1"/>
      <c r="DZY13" s="1"/>
      <c r="DZZ13" s="1"/>
      <c r="EAA13" s="1"/>
      <c r="EAB13" s="1"/>
      <c r="EAC13" s="1"/>
      <c r="EAD13" s="1"/>
      <c r="EAE13" s="1"/>
      <c r="EAF13" s="1"/>
      <c r="EAG13" s="1"/>
      <c r="EAH13" s="1"/>
      <c r="EAI13" s="1"/>
      <c r="EAJ13" s="1"/>
      <c r="EAK13" s="1"/>
      <c r="EAL13" s="1"/>
      <c r="EAM13" s="1"/>
      <c r="EAN13" s="1"/>
      <c r="EAO13" s="1"/>
      <c r="EAP13" s="1"/>
      <c r="EAQ13" s="1"/>
      <c r="EAR13" s="1"/>
      <c r="EAS13" s="1"/>
      <c r="EAT13" s="1"/>
      <c r="EAU13" s="1"/>
      <c r="EAV13" s="1"/>
      <c r="EAW13" s="1"/>
      <c r="EAX13" s="1"/>
      <c r="EAY13" s="1"/>
      <c r="EAZ13" s="1"/>
      <c r="EBA13" s="1"/>
      <c r="EBB13" s="1"/>
      <c r="EBC13" s="1"/>
      <c r="EBD13" s="1"/>
      <c r="EBE13" s="1"/>
      <c r="EBF13" s="1"/>
      <c r="EBG13" s="1"/>
      <c r="EBH13" s="1"/>
      <c r="EBI13" s="1"/>
      <c r="EBJ13" s="1"/>
      <c r="EBK13" s="1"/>
      <c r="EBL13" s="1"/>
      <c r="EBM13" s="1"/>
      <c r="EBN13" s="1"/>
      <c r="EBO13" s="1"/>
      <c r="EBP13" s="1"/>
      <c r="EBQ13" s="1"/>
      <c r="EBR13" s="1"/>
      <c r="EBS13" s="1"/>
      <c r="EBT13" s="1"/>
      <c r="EBU13" s="1"/>
      <c r="EBV13" s="1"/>
      <c r="EBW13" s="1"/>
      <c r="EBX13" s="1"/>
      <c r="EBY13" s="1"/>
      <c r="EBZ13" s="1"/>
      <c r="ECA13" s="1"/>
      <c r="ECB13" s="1"/>
      <c r="ECC13" s="1"/>
      <c r="ECD13" s="1"/>
      <c r="ECE13" s="1"/>
      <c r="ECF13" s="1"/>
      <c r="ECG13" s="1"/>
      <c r="ECH13" s="1"/>
      <c r="ECI13" s="1"/>
      <c r="ECJ13" s="1"/>
      <c r="ECK13" s="1"/>
      <c r="ECL13" s="1"/>
      <c r="ECM13" s="1"/>
      <c r="ECN13" s="1"/>
      <c r="ECO13" s="1"/>
      <c r="ECP13" s="1"/>
      <c r="ECQ13" s="1"/>
      <c r="ECR13" s="1"/>
      <c r="ECS13" s="1"/>
      <c r="ECT13" s="1"/>
      <c r="ECU13" s="1"/>
      <c r="ECV13" s="1"/>
      <c r="ECW13" s="1"/>
      <c r="ECX13" s="1"/>
      <c r="ECY13" s="1"/>
      <c r="ECZ13" s="1"/>
      <c r="EDA13" s="1"/>
      <c r="EDB13" s="1"/>
      <c r="EDC13" s="1"/>
      <c r="EDD13" s="1"/>
      <c r="EDE13" s="1"/>
      <c r="EDF13" s="1"/>
      <c r="EDG13" s="1"/>
      <c r="EDH13" s="1"/>
      <c r="EDI13" s="1"/>
      <c r="EDJ13" s="1"/>
      <c r="EDK13" s="1"/>
      <c r="EDL13" s="1"/>
      <c r="EDM13" s="1"/>
      <c r="EDN13" s="1"/>
      <c r="EDO13" s="1"/>
      <c r="EDP13" s="1"/>
      <c r="EDQ13" s="1"/>
      <c r="EDR13" s="1"/>
      <c r="EDS13" s="1"/>
      <c r="EDT13" s="1"/>
      <c r="EDU13" s="1"/>
      <c r="EDV13" s="1"/>
      <c r="EDW13" s="1"/>
      <c r="EDX13" s="1"/>
      <c r="EDY13" s="1"/>
      <c r="EDZ13" s="1"/>
      <c r="EEA13" s="1"/>
      <c r="EEB13" s="1"/>
      <c r="EEC13" s="1"/>
      <c r="EED13" s="1"/>
      <c r="EEE13" s="1"/>
      <c r="EEF13" s="1"/>
      <c r="EEG13" s="1"/>
      <c r="EEH13" s="1"/>
      <c r="EEI13" s="1"/>
      <c r="EEJ13" s="1"/>
      <c r="EEK13" s="1"/>
      <c r="EEL13" s="1"/>
      <c r="EEM13" s="1"/>
      <c r="EEN13" s="1"/>
      <c r="EEO13" s="1"/>
      <c r="EEP13" s="1"/>
      <c r="EEQ13" s="1"/>
      <c r="EER13" s="1"/>
      <c r="EES13" s="1"/>
      <c r="EET13" s="1"/>
      <c r="EEU13" s="1"/>
      <c r="EEV13" s="1"/>
      <c r="EEW13" s="1"/>
      <c r="EEX13" s="1"/>
      <c r="EEY13" s="1"/>
      <c r="EEZ13" s="1"/>
      <c r="EFA13" s="1"/>
      <c r="EFB13" s="1"/>
      <c r="EFC13" s="1"/>
      <c r="EFD13" s="1"/>
      <c r="EFE13" s="1"/>
      <c r="EFF13" s="1"/>
      <c r="EFG13" s="1"/>
      <c r="EFH13" s="1"/>
      <c r="EFI13" s="1"/>
      <c r="EFJ13" s="1"/>
      <c r="EFK13" s="1"/>
      <c r="EFL13" s="1"/>
      <c r="EFM13" s="1"/>
      <c r="EFN13" s="1"/>
      <c r="EFO13" s="1"/>
      <c r="EFP13" s="1"/>
      <c r="EFQ13" s="1"/>
      <c r="EFR13" s="1"/>
      <c r="EFS13" s="1"/>
      <c r="EFT13" s="1"/>
      <c r="EFU13" s="1"/>
      <c r="EFV13" s="1"/>
      <c r="EFW13" s="1"/>
      <c r="EFX13" s="1"/>
      <c r="EFY13" s="1"/>
      <c r="EFZ13" s="1"/>
      <c r="EGA13" s="1"/>
      <c r="EGB13" s="1"/>
      <c r="EGC13" s="1"/>
      <c r="EGD13" s="1"/>
      <c r="EGE13" s="1"/>
      <c r="EGF13" s="1"/>
      <c r="EGG13" s="1"/>
      <c r="EGH13" s="1"/>
      <c r="EGI13" s="1"/>
      <c r="EGJ13" s="1"/>
      <c r="EGK13" s="1"/>
      <c r="EGL13" s="1"/>
      <c r="EGM13" s="1"/>
      <c r="EGN13" s="1"/>
      <c r="EGO13" s="1"/>
      <c r="EGP13" s="1"/>
      <c r="EGQ13" s="1"/>
      <c r="EGR13" s="1"/>
      <c r="EGS13" s="1"/>
      <c r="EGT13" s="1"/>
      <c r="EGU13" s="1"/>
      <c r="EGV13" s="1"/>
      <c r="EGW13" s="1"/>
      <c r="EGX13" s="1"/>
      <c r="EGY13" s="1"/>
      <c r="EGZ13" s="1"/>
      <c r="EHA13" s="1"/>
      <c r="EHB13" s="1"/>
      <c r="EHC13" s="1"/>
      <c r="EHD13" s="1"/>
      <c r="EHE13" s="1"/>
      <c r="EHF13" s="1"/>
      <c r="EHG13" s="1"/>
      <c r="EHH13" s="1"/>
      <c r="EHI13" s="1"/>
      <c r="EHJ13" s="1"/>
      <c r="EHK13" s="1"/>
      <c r="EHL13" s="1"/>
      <c r="EHM13" s="1"/>
      <c r="EHN13" s="1"/>
      <c r="EHO13" s="1"/>
      <c r="EHP13" s="1"/>
      <c r="EHQ13" s="1"/>
      <c r="EHR13" s="1"/>
      <c r="EHS13" s="1"/>
      <c r="EHT13" s="1"/>
      <c r="EHU13" s="1"/>
      <c r="EHV13" s="1"/>
      <c r="EHW13" s="1"/>
      <c r="EHX13" s="1"/>
      <c r="EHY13" s="1"/>
      <c r="EHZ13" s="1"/>
      <c r="EIA13" s="1"/>
      <c r="EIB13" s="1"/>
      <c r="EIC13" s="1"/>
      <c r="EID13" s="1"/>
      <c r="EIE13" s="1"/>
      <c r="EIF13" s="1"/>
      <c r="EIG13" s="1"/>
      <c r="EIH13" s="1"/>
      <c r="EII13" s="1"/>
      <c r="EIJ13" s="1"/>
      <c r="EIK13" s="1"/>
      <c r="EIL13" s="1"/>
      <c r="EIM13" s="1"/>
      <c r="EIN13" s="1"/>
      <c r="EIO13" s="1"/>
      <c r="EIP13" s="1"/>
      <c r="EIQ13" s="1"/>
      <c r="EIR13" s="1"/>
      <c r="EIS13" s="1"/>
      <c r="EIT13" s="1"/>
      <c r="EIU13" s="1"/>
      <c r="EIV13" s="1"/>
      <c r="EIW13" s="1"/>
      <c r="EIX13" s="1"/>
      <c r="EIY13" s="1"/>
      <c r="EIZ13" s="1"/>
      <c r="EJA13" s="1"/>
      <c r="EJB13" s="1"/>
      <c r="EJC13" s="1"/>
      <c r="EJD13" s="1"/>
      <c r="EJE13" s="1"/>
      <c r="EJF13" s="1"/>
      <c r="EJG13" s="1"/>
      <c r="EJH13" s="1"/>
      <c r="EJI13" s="1"/>
      <c r="EJJ13" s="1"/>
      <c r="EJK13" s="1"/>
      <c r="EJL13" s="1"/>
      <c r="EJM13" s="1"/>
      <c r="EJN13" s="1"/>
      <c r="EJO13" s="1"/>
      <c r="EJP13" s="1"/>
      <c r="EJQ13" s="1"/>
      <c r="EJR13" s="1"/>
      <c r="EJS13" s="1"/>
      <c r="EJT13" s="1"/>
      <c r="EJU13" s="1"/>
      <c r="EJV13" s="1"/>
      <c r="EJW13" s="1"/>
      <c r="EJX13" s="1"/>
      <c r="EJY13" s="1"/>
      <c r="EJZ13" s="1"/>
      <c r="EKA13" s="1"/>
      <c r="EKB13" s="1"/>
      <c r="EKC13" s="1"/>
      <c r="EKD13" s="1"/>
      <c r="EKE13" s="1"/>
      <c r="EKF13" s="1"/>
      <c r="EKG13" s="1"/>
      <c r="EKH13" s="1"/>
      <c r="EKI13" s="1"/>
      <c r="EKJ13" s="1"/>
      <c r="EKK13" s="1"/>
      <c r="EKL13" s="1"/>
      <c r="EKM13" s="1"/>
      <c r="EKN13" s="1"/>
      <c r="EKO13" s="1"/>
      <c r="EKP13" s="1"/>
      <c r="EKQ13" s="1"/>
      <c r="EKR13" s="1"/>
      <c r="EKS13" s="1"/>
      <c r="EKT13" s="1"/>
      <c r="EKU13" s="1"/>
      <c r="EKV13" s="1"/>
      <c r="EKW13" s="1"/>
      <c r="EKX13" s="1"/>
      <c r="EKY13" s="1"/>
      <c r="EKZ13" s="1"/>
      <c r="ELA13" s="1"/>
      <c r="ELB13" s="1"/>
      <c r="ELC13" s="1"/>
      <c r="ELD13" s="1"/>
      <c r="ELE13" s="1"/>
      <c r="ELF13" s="1"/>
      <c r="ELG13" s="1"/>
      <c r="ELH13" s="1"/>
      <c r="ELI13" s="1"/>
      <c r="ELJ13" s="1"/>
      <c r="ELK13" s="1"/>
      <c r="ELL13" s="1"/>
      <c r="ELM13" s="1"/>
      <c r="ELN13" s="1"/>
      <c r="ELO13" s="1"/>
      <c r="ELP13" s="1"/>
      <c r="ELQ13" s="1"/>
      <c r="ELR13" s="1"/>
      <c r="ELS13" s="1"/>
      <c r="ELT13" s="1"/>
      <c r="ELU13" s="1"/>
      <c r="ELV13" s="1"/>
      <c r="ELW13" s="1"/>
      <c r="ELX13" s="1"/>
      <c r="ELY13" s="1"/>
      <c r="ELZ13" s="1"/>
      <c r="EMA13" s="1"/>
      <c r="EMB13" s="1"/>
      <c r="EMC13" s="1"/>
      <c r="EMD13" s="1"/>
      <c r="EME13" s="1"/>
      <c r="EMF13" s="1"/>
      <c r="EMG13" s="1"/>
      <c r="EMH13" s="1"/>
      <c r="EMI13" s="1"/>
      <c r="EMJ13" s="1"/>
      <c r="EMK13" s="1"/>
      <c r="EML13" s="1"/>
      <c r="EMM13" s="1"/>
      <c r="EMN13" s="1"/>
      <c r="EMO13" s="1"/>
      <c r="EMP13" s="1"/>
      <c r="EMQ13" s="1"/>
      <c r="EMR13" s="1"/>
      <c r="EMS13" s="1"/>
      <c r="EMT13" s="1"/>
      <c r="EMU13" s="1"/>
      <c r="EMV13" s="1"/>
      <c r="EMW13" s="1"/>
      <c r="EMX13" s="1"/>
      <c r="EMY13" s="1"/>
      <c r="EMZ13" s="1"/>
      <c r="ENA13" s="1"/>
      <c r="ENB13" s="1"/>
      <c r="ENC13" s="1"/>
      <c r="END13" s="1"/>
      <c r="ENE13" s="1"/>
      <c r="ENF13" s="1"/>
      <c r="ENG13" s="1"/>
      <c r="ENH13" s="1"/>
      <c r="ENI13" s="1"/>
      <c r="ENJ13" s="1"/>
      <c r="ENK13" s="1"/>
      <c r="ENL13" s="1"/>
      <c r="ENM13" s="1"/>
      <c r="ENN13" s="1"/>
      <c r="ENO13" s="1"/>
      <c r="ENP13" s="1"/>
      <c r="ENQ13" s="1"/>
      <c r="ENR13" s="1"/>
      <c r="ENS13" s="1"/>
      <c r="ENT13" s="1"/>
      <c r="ENU13" s="1"/>
      <c r="ENV13" s="1"/>
      <c r="ENW13" s="1"/>
      <c r="ENX13" s="1"/>
      <c r="ENY13" s="1"/>
      <c r="ENZ13" s="1"/>
      <c r="EOA13" s="1"/>
      <c r="EOB13" s="1"/>
      <c r="EOC13" s="1"/>
      <c r="EOD13" s="1"/>
      <c r="EOE13" s="1"/>
      <c r="EOF13" s="1"/>
      <c r="EOG13" s="1"/>
      <c r="EOH13" s="1"/>
      <c r="EOI13" s="1"/>
      <c r="EOJ13" s="1"/>
      <c r="EOK13" s="1"/>
      <c r="EOL13" s="1"/>
      <c r="EOM13" s="1"/>
      <c r="EON13" s="1"/>
      <c r="EOO13" s="1"/>
      <c r="EOP13" s="1"/>
      <c r="EOQ13" s="1"/>
      <c r="EOR13" s="1"/>
      <c r="EOS13" s="1"/>
      <c r="EOT13" s="1"/>
      <c r="EOU13" s="1"/>
      <c r="EOV13" s="1"/>
      <c r="EOW13" s="1"/>
      <c r="EOX13" s="1"/>
      <c r="EOY13" s="1"/>
      <c r="EOZ13" s="1"/>
      <c r="EPA13" s="1"/>
      <c r="EPB13" s="1"/>
      <c r="EPC13" s="1"/>
      <c r="EPD13" s="1"/>
      <c r="EPE13" s="1"/>
      <c r="EPF13" s="1"/>
      <c r="EPG13" s="1"/>
      <c r="EPH13" s="1"/>
      <c r="EPI13" s="1"/>
      <c r="EPJ13" s="1"/>
      <c r="EPK13" s="1"/>
      <c r="EPL13" s="1"/>
      <c r="EPM13" s="1"/>
      <c r="EPN13" s="1"/>
      <c r="EPO13" s="1"/>
      <c r="EPP13" s="1"/>
      <c r="EPQ13" s="1"/>
      <c r="EPR13" s="1"/>
      <c r="EPS13" s="1"/>
      <c r="EPT13" s="1"/>
      <c r="EPU13" s="1"/>
      <c r="EPV13" s="1"/>
      <c r="EPW13" s="1"/>
      <c r="EPX13" s="1"/>
      <c r="EPY13" s="1"/>
      <c r="EPZ13" s="1"/>
      <c r="EQA13" s="1"/>
      <c r="EQB13" s="1"/>
      <c r="EQC13" s="1"/>
      <c r="EQD13" s="1"/>
      <c r="EQE13" s="1"/>
      <c r="EQF13" s="1"/>
      <c r="EQG13" s="1"/>
      <c r="EQH13" s="1"/>
      <c r="EQI13" s="1"/>
      <c r="EQJ13" s="1"/>
      <c r="EQK13" s="1"/>
      <c r="EQL13" s="1"/>
      <c r="EQM13" s="1"/>
      <c r="EQN13" s="1"/>
      <c r="EQO13" s="1"/>
      <c r="EQP13" s="1"/>
      <c r="EQQ13" s="1"/>
      <c r="EQR13" s="1"/>
      <c r="EQS13" s="1"/>
      <c r="EQT13" s="1"/>
      <c r="EQU13" s="1"/>
      <c r="EQV13" s="1"/>
      <c r="EQW13" s="1"/>
      <c r="EQX13" s="1"/>
      <c r="EQY13" s="1"/>
      <c r="EQZ13" s="1"/>
      <c r="ERA13" s="1"/>
      <c r="ERB13" s="1"/>
      <c r="ERC13" s="1"/>
      <c r="ERD13" s="1"/>
      <c r="ERE13" s="1"/>
      <c r="ERF13" s="1"/>
      <c r="ERG13" s="1"/>
      <c r="ERH13" s="1"/>
      <c r="ERI13" s="1"/>
      <c r="ERJ13" s="1"/>
      <c r="ERK13" s="1"/>
      <c r="ERL13" s="1"/>
      <c r="ERM13" s="1"/>
      <c r="ERN13" s="1"/>
      <c r="ERO13" s="1"/>
      <c r="ERP13" s="1"/>
      <c r="ERQ13" s="1"/>
      <c r="ERR13" s="1"/>
      <c r="ERS13" s="1"/>
      <c r="ERT13" s="1"/>
      <c r="ERU13" s="1"/>
      <c r="ERV13" s="1"/>
      <c r="ERW13" s="1"/>
      <c r="ERX13" s="1"/>
      <c r="ERY13" s="1"/>
      <c r="ERZ13" s="1"/>
      <c r="ESA13" s="1"/>
      <c r="ESB13" s="1"/>
      <c r="ESC13" s="1"/>
      <c r="ESD13" s="1"/>
      <c r="ESE13" s="1"/>
      <c r="ESF13" s="1"/>
      <c r="ESG13" s="1"/>
      <c r="ESH13" s="1"/>
      <c r="ESI13" s="1"/>
      <c r="ESJ13" s="1"/>
      <c r="ESK13" s="1"/>
      <c r="ESL13" s="1"/>
      <c r="ESM13" s="1"/>
      <c r="ESN13" s="1"/>
      <c r="ESO13" s="1"/>
      <c r="ESP13" s="1"/>
      <c r="ESQ13" s="1"/>
      <c r="ESR13" s="1"/>
      <c r="ESS13" s="1"/>
      <c r="EST13" s="1"/>
      <c r="ESU13" s="1"/>
      <c r="ESV13" s="1"/>
      <c r="ESW13" s="1"/>
      <c r="ESX13" s="1"/>
      <c r="ESY13" s="1"/>
      <c r="ESZ13" s="1"/>
      <c r="ETA13" s="1"/>
      <c r="ETB13" s="1"/>
      <c r="ETC13" s="1"/>
      <c r="ETD13" s="1"/>
      <c r="ETE13" s="1"/>
      <c r="ETF13" s="1"/>
      <c r="ETG13" s="1"/>
      <c r="ETH13" s="1"/>
      <c r="ETI13" s="1"/>
      <c r="ETJ13" s="1"/>
      <c r="ETK13" s="1"/>
      <c r="ETL13" s="1"/>
      <c r="ETM13" s="1"/>
      <c r="ETN13" s="1"/>
      <c r="ETO13" s="1"/>
      <c r="ETP13" s="1"/>
      <c r="ETQ13" s="1"/>
      <c r="ETR13" s="1"/>
      <c r="ETS13" s="1"/>
      <c r="ETT13" s="1"/>
      <c r="ETU13" s="1"/>
      <c r="ETV13" s="1"/>
      <c r="ETW13" s="1"/>
      <c r="ETX13" s="1"/>
      <c r="ETY13" s="1"/>
      <c r="ETZ13" s="1"/>
      <c r="EUA13" s="1"/>
      <c r="EUB13" s="1"/>
      <c r="EUC13" s="1"/>
      <c r="EUD13" s="1"/>
      <c r="EUE13" s="1"/>
      <c r="EUF13" s="1"/>
      <c r="EUG13" s="1"/>
      <c r="EUH13" s="1"/>
      <c r="EUI13" s="1"/>
      <c r="EUJ13" s="1"/>
      <c r="EUK13" s="1"/>
      <c r="EUL13" s="1"/>
      <c r="EUM13" s="1"/>
      <c r="EUN13" s="1"/>
      <c r="EUO13" s="1"/>
      <c r="EUP13" s="1"/>
      <c r="EUQ13" s="1"/>
      <c r="EUR13" s="1"/>
      <c r="EUS13" s="1"/>
      <c r="EUT13" s="1"/>
      <c r="EUU13" s="1"/>
      <c r="EUV13" s="1"/>
      <c r="EUW13" s="1"/>
      <c r="EUX13" s="1"/>
      <c r="EUY13" s="1"/>
      <c r="EUZ13" s="1"/>
      <c r="EVA13" s="1"/>
      <c r="EVB13" s="1"/>
      <c r="EVC13" s="1"/>
      <c r="EVD13" s="1"/>
      <c r="EVE13" s="1"/>
      <c r="EVF13" s="1"/>
      <c r="EVG13" s="1"/>
      <c r="EVH13" s="1"/>
      <c r="EVI13" s="1"/>
      <c r="EVJ13" s="1"/>
      <c r="EVK13" s="1"/>
      <c r="EVL13" s="1"/>
      <c r="EVM13" s="1"/>
      <c r="EVN13" s="1"/>
      <c r="EVO13" s="1"/>
      <c r="EVP13" s="1"/>
      <c r="EVQ13" s="1"/>
      <c r="EVR13" s="1"/>
      <c r="EVS13" s="1"/>
      <c r="EVT13" s="1"/>
      <c r="EVU13" s="1"/>
      <c r="EVV13" s="1"/>
      <c r="EVW13" s="1"/>
      <c r="EVX13" s="1"/>
      <c r="EVY13" s="1"/>
      <c r="EVZ13" s="1"/>
      <c r="EWA13" s="1"/>
      <c r="EWB13" s="1"/>
      <c r="EWC13" s="1"/>
      <c r="EWD13" s="1"/>
      <c r="EWE13" s="1"/>
      <c r="EWF13" s="1"/>
      <c r="EWG13" s="1"/>
      <c r="EWH13" s="1"/>
      <c r="EWI13" s="1"/>
      <c r="EWJ13" s="1"/>
      <c r="EWK13" s="1"/>
      <c r="EWL13" s="1"/>
      <c r="EWM13" s="1"/>
      <c r="EWN13" s="1"/>
      <c r="EWO13" s="1"/>
      <c r="EWP13" s="1"/>
      <c r="EWQ13" s="1"/>
      <c r="EWR13" s="1"/>
      <c r="EWS13" s="1"/>
      <c r="EWT13" s="1"/>
      <c r="EWU13" s="1"/>
      <c r="EWV13" s="1"/>
      <c r="EWW13" s="1"/>
      <c r="EWX13" s="1"/>
      <c r="EWY13" s="1"/>
      <c r="EWZ13" s="1"/>
      <c r="EXA13" s="1"/>
      <c r="EXB13" s="1"/>
      <c r="EXC13" s="1"/>
      <c r="EXD13" s="1"/>
      <c r="EXE13" s="1"/>
      <c r="EXF13" s="1"/>
      <c r="EXG13" s="1"/>
      <c r="EXH13" s="1"/>
      <c r="EXI13" s="1"/>
      <c r="EXJ13" s="1"/>
      <c r="EXK13" s="1"/>
      <c r="EXL13" s="1"/>
      <c r="EXM13" s="1"/>
      <c r="EXN13" s="1"/>
      <c r="EXO13" s="1"/>
      <c r="EXP13" s="1"/>
      <c r="EXQ13" s="1"/>
      <c r="EXR13" s="1"/>
      <c r="EXS13" s="1"/>
      <c r="EXT13" s="1"/>
      <c r="EXU13" s="1"/>
      <c r="EXV13" s="1"/>
      <c r="EXW13" s="1"/>
      <c r="EXX13" s="1"/>
      <c r="EXY13" s="1"/>
      <c r="EXZ13" s="1"/>
      <c r="EYA13" s="1"/>
      <c r="EYB13" s="1"/>
      <c r="EYC13" s="1"/>
      <c r="EYD13" s="1"/>
      <c r="EYE13" s="1"/>
      <c r="EYF13" s="1"/>
      <c r="EYG13" s="1"/>
      <c r="EYH13" s="1"/>
      <c r="EYI13" s="1"/>
      <c r="EYJ13" s="1"/>
      <c r="EYK13" s="1"/>
      <c r="EYL13" s="1"/>
      <c r="EYM13" s="1"/>
      <c r="EYN13" s="1"/>
      <c r="EYO13" s="1"/>
      <c r="EYP13" s="1"/>
      <c r="EYQ13" s="1"/>
      <c r="EYR13" s="1"/>
      <c r="EYS13" s="1"/>
      <c r="EYT13" s="1"/>
      <c r="EYU13" s="1"/>
      <c r="EYV13" s="1"/>
      <c r="EYW13" s="1"/>
      <c r="EYX13" s="1"/>
      <c r="EYY13" s="1"/>
      <c r="EYZ13" s="1"/>
      <c r="EZA13" s="1"/>
      <c r="EZB13" s="1"/>
      <c r="EZC13" s="1"/>
      <c r="EZD13" s="1"/>
      <c r="EZE13" s="1"/>
      <c r="EZF13" s="1"/>
      <c r="EZG13" s="1"/>
      <c r="EZH13" s="1"/>
      <c r="EZI13" s="1"/>
      <c r="EZJ13" s="1"/>
      <c r="EZK13" s="1"/>
      <c r="EZL13" s="1"/>
      <c r="EZM13" s="1"/>
      <c r="EZN13" s="1"/>
      <c r="EZO13" s="1"/>
      <c r="EZP13" s="1"/>
      <c r="EZQ13" s="1"/>
      <c r="EZR13" s="1"/>
      <c r="EZS13" s="1"/>
      <c r="EZT13" s="1"/>
      <c r="EZU13" s="1"/>
      <c r="EZV13" s="1"/>
      <c r="EZW13" s="1"/>
      <c r="EZX13" s="1"/>
      <c r="EZY13" s="1"/>
      <c r="EZZ13" s="1"/>
      <c r="FAA13" s="1"/>
      <c r="FAB13" s="1"/>
      <c r="FAC13" s="1"/>
      <c r="FAD13" s="1"/>
      <c r="FAE13" s="1"/>
      <c r="FAF13" s="1"/>
      <c r="FAG13" s="1"/>
      <c r="FAH13" s="1"/>
      <c r="FAI13" s="1"/>
      <c r="FAJ13" s="1"/>
      <c r="FAK13" s="1"/>
      <c r="FAL13" s="1"/>
      <c r="FAM13" s="1"/>
      <c r="FAN13" s="1"/>
      <c r="FAO13" s="1"/>
      <c r="FAP13" s="1"/>
      <c r="FAQ13" s="1"/>
      <c r="FAR13" s="1"/>
      <c r="FAS13" s="1"/>
      <c r="FAT13" s="1"/>
      <c r="FAU13" s="1"/>
      <c r="FAV13" s="1"/>
      <c r="FAW13" s="1"/>
      <c r="FAX13" s="1"/>
      <c r="FAY13" s="1"/>
      <c r="FAZ13" s="1"/>
      <c r="FBA13" s="1"/>
      <c r="FBB13" s="1"/>
      <c r="FBC13" s="1"/>
      <c r="FBD13" s="1"/>
      <c r="FBE13" s="1"/>
      <c r="FBF13" s="1"/>
      <c r="FBG13" s="1"/>
      <c r="FBH13" s="1"/>
      <c r="FBI13" s="1"/>
      <c r="FBJ13" s="1"/>
      <c r="FBK13" s="1"/>
      <c r="FBL13" s="1"/>
      <c r="FBM13" s="1"/>
      <c r="FBN13" s="1"/>
      <c r="FBO13" s="1"/>
      <c r="FBP13" s="1"/>
      <c r="FBQ13" s="1"/>
      <c r="FBR13" s="1"/>
      <c r="FBS13" s="1"/>
      <c r="FBT13" s="1"/>
      <c r="FBU13" s="1"/>
      <c r="FBV13" s="1"/>
      <c r="FBW13" s="1"/>
      <c r="FBX13" s="1"/>
      <c r="FBY13" s="1"/>
      <c r="FBZ13" s="1"/>
      <c r="FCA13" s="1"/>
      <c r="FCB13" s="1"/>
      <c r="FCC13" s="1"/>
      <c r="FCD13" s="1"/>
      <c r="FCE13" s="1"/>
      <c r="FCF13" s="1"/>
      <c r="FCG13" s="1"/>
      <c r="FCH13" s="1"/>
      <c r="FCI13" s="1"/>
      <c r="FCJ13" s="1"/>
      <c r="FCK13" s="1"/>
      <c r="FCL13" s="1"/>
      <c r="FCM13" s="1"/>
      <c r="FCN13" s="1"/>
      <c r="FCO13" s="1"/>
      <c r="FCP13" s="1"/>
      <c r="FCQ13" s="1"/>
      <c r="FCR13" s="1"/>
      <c r="FCS13" s="1"/>
      <c r="FCT13" s="1"/>
      <c r="FCU13" s="1"/>
      <c r="FCV13" s="1"/>
      <c r="FCW13" s="1"/>
      <c r="FCX13" s="1"/>
      <c r="FCY13" s="1"/>
      <c r="FCZ13" s="1"/>
      <c r="FDA13" s="1"/>
      <c r="FDB13" s="1"/>
      <c r="FDC13" s="1"/>
      <c r="FDD13" s="1"/>
      <c r="FDE13" s="1"/>
      <c r="FDF13" s="1"/>
      <c r="FDG13" s="1"/>
      <c r="FDH13" s="1"/>
      <c r="FDI13" s="1"/>
      <c r="FDJ13" s="1"/>
      <c r="FDK13" s="1"/>
      <c r="FDL13" s="1"/>
      <c r="FDM13" s="1"/>
      <c r="FDN13" s="1"/>
      <c r="FDO13" s="1"/>
      <c r="FDP13" s="1"/>
      <c r="FDQ13" s="1"/>
      <c r="FDR13" s="1"/>
      <c r="FDS13" s="1"/>
      <c r="FDT13" s="1"/>
      <c r="FDU13" s="1"/>
      <c r="FDV13" s="1"/>
      <c r="FDW13" s="1"/>
      <c r="FDX13" s="1"/>
      <c r="FDY13" s="1"/>
      <c r="FDZ13" s="1"/>
      <c r="FEA13" s="1"/>
      <c r="FEB13" s="1"/>
      <c r="FEC13" s="1"/>
      <c r="FED13" s="1"/>
      <c r="FEE13" s="1"/>
      <c r="FEF13" s="1"/>
      <c r="FEG13" s="1"/>
      <c r="FEH13" s="1"/>
      <c r="FEI13" s="1"/>
      <c r="FEJ13" s="1"/>
      <c r="FEK13" s="1"/>
      <c r="FEL13" s="1"/>
      <c r="FEM13" s="1"/>
      <c r="FEN13" s="1"/>
      <c r="FEO13" s="1"/>
      <c r="FEP13" s="1"/>
      <c r="FEQ13" s="1"/>
      <c r="FER13" s="1"/>
      <c r="FES13" s="1"/>
      <c r="FET13" s="1"/>
      <c r="FEU13" s="1"/>
      <c r="FEV13" s="1"/>
      <c r="FEW13" s="1"/>
      <c r="FEX13" s="1"/>
      <c r="FEY13" s="1"/>
      <c r="FEZ13" s="1"/>
      <c r="FFA13" s="1"/>
      <c r="FFB13" s="1"/>
      <c r="FFC13" s="1"/>
      <c r="FFD13" s="1"/>
      <c r="FFE13" s="1"/>
      <c r="FFF13" s="1"/>
      <c r="FFG13" s="1"/>
      <c r="FFH13" s="1"/>
      <c r="FFI13" s="1"/>
      <c r="FFJ13" s="1"/>
      <c r="FFK13" s="1"/>
      <c r="FFL13" s="1"/>
      <c r="FFM13" s="1"/>
      <c r="FFN13" s="1"/>
      <c r="FFO13" s="1"/>
      <c r="FFP13" s="1"/>
      <c r="FFQ13" s="1"/>
      <c r="FFR13" s="1"/>
      <c r="FFS13" s="1"/>
      <c r="FFT13" s="1"/>
      <c r="FFU13" s="1"/>
      <c r="FFV13" s="1"/>
      <c r="FFW13" s="1"/>
      <c r="FFX13" s="1"/>
      <c r="FFY13" s="1"/>
      <c r="FFZ13" s="1"/>
      <c r="FGA13" s="1"/>
      <c r="FGB13" s="1"/>
      <c r="FGC13" s="1"/>
      <c r="FGD13" s="1"/>
      <c r="FGE13" s="1"/>
      <c r="FGF13" s="1"/>
      <c r="FGG13" s="1"/>
      <c r="FGH13" s="1"/>
      <c r="FGI13" s="1"/>
      <c r="FGJ13" s="1"/>
      <c r="FGK13" s="1"/>
      <c r="FGL13" s="1"/>
      <c r="FGM13" s="1"/>
      <c r="FGN13" s="1"/>
      <c r="FGO13" s="1"/>
      <c r="FGP13" s="1"/>
      <c r="FGQ13" s="1"/>
      <c r="FGR13" s="1"/>
      <c r="FGS13" s="1"/>
      <c r="FGT13" s="1"/>
      <c r="FGU13" s="1"/>
      <c r="FGV13" s="1"/>
      <c r="FGW13" s="1"/>
      <c r="FGX13" s="1"/>
      <c r="FGY13" s="1"/>
      <c r="FGZ13" s="1"/>
      <c r="FHA13" s="1"/>
      <c r="FHB13" s="1"/>
      <c r="FHC13" s="1"/>
      <c r="FHD13" s="1"/>
      <c r="FHE13" s="1"/>
      <c r="FHF13" s="1"/>
      <c r="FHG13" s="1"/>
      <c r="FHH13" s="1"/>
      <c r="FHI13" s="1"/>
      <c r="FHJ13" s="1"/>
      <c r="FHK13" s="1"/>
      <c r="FHL13" s="1"/>
      <c r="FHM13" s="1"/>
      <c r="FHN13" s="1"/>
      <c r="FHO13" s="1"/>
      <c r="FHP13" s="1"/>
      <c r="FHQ13" s="1"/>
      <c r="FHR13" s="1"/>
      <c r="FHS13" s="1"/>
      <c r="FHT13" s="1"/>
      <c r="FHU13" s="1"/>
      <c r="FHV13" s="1"/>
      <c r="FHW13" s="1"/>
      <c r="FHX13" s="1"/>
      <c r="FHY13" s="1"/>
      <c r="FHZ13" s="1"/>
      <c r="FIA13" s="1"/>
      <c r="FIB13" s="1"/>
      <c r="FIC13" s="1"/>
      <c r="FID13" s="1"/>
      <c r="FIE13" s="1"/>
      <c r="FIF13" s="1"/>
      <c r="FIG13" s="1"/>
      <c r="FIH13" s="1"/>
      <c r="FII13" s="1"/>
      <c r="FIJ13" s="1"/>
      <c r="FIK13" s="1"/>
      <c r="FIL13" s="1"/>
      <c r="FIM13" s="1"/>
      <c r="FIN13" s="1"/>
      <c r="FIO13" s="1"/>
      <c r="FIP13" s="1"/>
      <c r="FIQ13" s="1"/>
      <c r="FIR13" s="1"/>
      <c r="FIS13" s="1"/>
      <c r="FIT13" s="1"/>
      <c r="FIU13" s="1"/>
      <c r="FIV13" s="1"/>
      <c r="FIW13" s="1"/>
      <c r="FIX13" s="1"/>
      <c r="FIY13" s="1"/>
      <c r="FIZ13" s="1"/>
      <c r="FJA13" s="1"/>
      <c r="FJB13" s="1"/>
      <c r="FJC13" s="1"/>
      <c r="FJD13" s="1"/>
      <c r="FJE13" s="1"/>
      <c r="FJF13" s="1"/>
      <c r="FJG13" s="1"/>
      <c r="FJH13" s="1"/>
      <c r="FJI13" s="1"/>
      <c r="FJJ13" s="1"/>
      <c r="FJK13" s="1"/>
      <c r="FJL13" s="1"/>
      <c r="FJM13" s="1"/>
      <c r="FJN13" s="1"/>
      <c r="FJO13" s="1"/>
      <c r="FJP13" s="1"/>
      <c r="FJQ13" s="1"/>
      <c r="FJR13" s="1"/>
      <c r="FJS13" s="1"/>
      <c r="FJT13" s="1"/>
      <c r="FJU13" s="1"/>
      <c r="FJV13" s="1"/>
      <c r="FJW13" s="1"/>
      <c r="FJX13" s="1"/>
      <c r="FJY13" s="1"/>
      <c r="FJZ13" s="1"/>
      <c r="FKA13" s="1"/>
      <c r="FKB13" s="1"/>
      <c r="FKC13" s="1"/>
      <c r="FKD13" s="1"/>
      <c r="FKE13" s="1"/>
      <c r="FKF13" s="1"/>
      <c r="FKG13" s="1"/>
      <c r="FKH13" s="1"/>
      <c r="FKI13" s="1"/>
      <c r="FKJ13" s="1"/>
      <c r="FKK13" s="1"/>
      <c r="FKL13" s="1"/>
      <c r="FKM13" s="1"/>
      <c r="FKN13" s="1"/>
      <c r="FKO13" s="1"/>
      <c r="FKP13" s="1"/>
      <c r="FKQ13" s="1"/>
      <c r="FKR13" s="1"/>
      <c r="FKS13" s="1"/>
      <c r="FKT13" s="1"/>
      <c r="FKU13" s="1"/>
      <c r="FKV13" s="1"/>
      <c r="FKW13" s="1"/>
      <c r="FKX13" s="1"/>
      <c r="FKY13" s="1"/>
      <c r="FKZ13" s="1"/>
      <c r="FLA13" s="1"/>
      <c r="FLB13" s="1"/>
      <c r="FLC13" s="1"/>
      <c r="FLD13" s="1"/>
      <c r="FLE13" s="1"/>
      <c r="FLF13" s="1"/>
      <c r="FLG13" s="1"/>
      <c r="FLH13" s="1"/>
      <c r="FLI13" s="1"/>
      <c r="FLJ13" s="1"/>
      <c r="FLK13" s="1"/>
      <c r="FLL13" s="1"/>
      <c r="FLM13" s="1"/>
      <c r="FLN13" s="1"/>
      <c r="FLO13" s="1"/>
      <c r="FLP13" s="1"/>
      <c r="FLQ13" s="1"/>
      <c r="FLR13" s="1"/>
      <c r="FLS13" s="1"/>
      <c r="FLT13" s="1"/>
      <c r="FLU13" s="1"/>
      <c r="FLV13" s="1"/>
      <c r="FLW13" s="1"/>
      <c r="FLX13" s="1"/>
      <c r="FLY13" s="1"/>
      <c r="FLZ13" s="1"/>
      <c r="FMA13" s="1"/>
      <c r="FMB13" s="1"/>
      <c r="FMC13" s="1"/>
      <c r="FMD13" s="1"/>
      <c r="FME13" s="1"/>
      <c r="FMF13" s="1"/>
      <c r="FMG13" s="1"/>
      <c r="FMH13" s="1"/>
      <c r="FMI13" s="1"/>
      <c r="FMJ13" s="1"/>
      <c r="FMK13" s="1"/>
      <c r="FML13" s="1"/>
      <c r="FMM13" s="1"/>
      <c r="FMN13" s="1"/>
      <c r="FMO13" s="1"/>
      <c r="FMP13" s="1"/>
      <c r="FMQ13" s="1"/>
      <c r="FMR13" s="1"/>
      <c r="FMS13" s="1"/>
      <c r="FMT13" s="1"/>
      <c r="FMU13" s="1"/>
      <c r="FMV13" s="1"/>
      <c r="FMW13" s="1"/>
      <c r="FMX13" s="1"/>
      <c r="FMY13" s="1"/>
      <c r="FMZ13" s="1"/>
      <c r="FNA13" s="1"/>
      <c r="FNB13" s="1"/>
      <c r="FNC13" s="1"/>
      <c r="FND13" s="1"/>
      <c r="FNE13" s="1"/>
      <c r="FNF13" s="1"/>
      <c r="FNG13" s="1"/>
      <c r="FNH13" s="1"/>
      <c r="FNI13" s="1"/>
      <c r="FNJ13" s="1"/>
      <c r="FNK13" s="1"/>
      <c r="FNL13" s="1"/>
      <c r="FNM13" s="1"/>
      <c r="FNN13" s="1"/>
      <c r="FNO13" s="1"/>
      <c r="FNP13" s="1"/>
      <c r="FNQ13" s="1"/>
      <c r="FNR13" s="1"/>
      <c r="FNS13" s="1"/>
      <c r="FNT13" s="1"/>
      <c r="FNU13" s="1"/>
      <c r="FNV13" s="1"/>
      <c r="FNW13" s="1"/>
      <c r="FNX13" s="1"/>
      <c r="FNY13" s="1"/>
      <c r="FNZ13" s="1"/>
      <c r="FOA13" s="1"/>
      <c r="FOB13" s="1"/>
      <c r="FOC13" s="1"/>
      <c r="FOD13" s="1"/>
      <c r="FOE13" s="1"/>
      <c r="FOF13" s="1"/>
      <c r="FOG13" s="1"/>
      <c r="FOH13" s="1"/>
      <c r="FOI13" s="1"/>
      <c r="FOJ13" s="1"/>
      <c r="FOK13" s="1"/>
      <c r="FOL13" s="1"/>
      <c r="FOM13" s="1"/>
      <c r="FON13" s="1"/>
      <c r="FOO13" s="1"/>
      <c r="FOP13" s="1"/>
      <c r="FOQ13" s="1"/>
      <c r="FOR13" s="1"/>
      <c r="FOS13" s="1"/>
      <c r="FOT13" s="1"/>
      <c r="FOU13" s="1"/>
      <c r="FOV13" s="1"/>
      <c r="FOW13" s="1"/>
      <c r="FOX13" s="1"/>
      <c r="FOY13" s="1"/>
      <c r="FOZ13" s="1"/>
      <c r="FPA13" s="1"/>
      <c r="FPB13" s="1"/>
      <c r="FPC13" s="1"/>
      <c r="FPD13" s="1"/>
      <c r="FPE13" s="1"/>
      <c r="FPF13" s="1"/>
      <c r="FPG13" s="1"/>
      <c r="FPH13" s="1"/>
      <c r="FPI13" s="1"/>
      <c r="FPJ13" s="1"/>
      <c r="FPK13" s="1"/>
      <c r="FPL13" s="1"/>
      <c r="FPM13" s="1"/>
      <c r="FPN13" s="1"/>
      <c r="FPO13" s="1"/>
      <c r="FPP13" s="1"/>
      <c r="FPQ13" s="1"/>
      <c r="FPR13" s="1"/>
      <c r="FPS13" s="1"/>
      <c r="FPT13" s="1"/>
      <c r="FPU13" s="1"/>
      <c r="FPV13" s="1"/>
      <c r="FPW13" s="1"/>
      <c r="FPX13" s="1"/>
      <c r="FPY13" s="1"/>
      <c r="FPZ13" s="1"/>
      <c r="FQA13" s="1"/>
      <c r="FQB13" s="1"/>
      <c r="FQC13" s="1"/>
      <c r="FQD13" s="1"/>
      <c r="FQE13" s="1"/>
      <c r="FQF13" s="1"/>
      <c r="FQG13" s="1"/>
      <c r="FQH13" s="1"/>
      <c r="FQI13" s="1"/>
      <c r="FQJ13" s="1"/>
      <c r="FQK13" s="1"/>
      <c r="FQL13" s="1"/>
      <c r="FQM13" s="1"/>
      <c r="FQN13" s="1"/>
      <c r="FQO13" s="1"/>
      <c r="FQP13" s="1"/>
      <c r="FQQ13" s="1"/>
      <c r="FQR13" s="1"/>
      <c r="FQS13" s="1"/>
      <c r="FQT13" s="1"/>
      <c r="FQU13" s="1"/>
      <c r="FQV13" s="1"/>
      <c r="FQW13" s="1"/>
      <c r="FQX13" s="1"/>
      <c r="FQY13" s="1"/>
      <c r="FQZ13" s="1"/>
      <c r="FRA13" s="1"/>
      <c r="FRB13" s="1"/>
      <c r="FRC13" s="1"/>
      <c r="FRD13" s="1"/>
      <c r="FRE13" s="1"/>
      <c r="FRF13" s="1"/>
      <c r="FRG13" s="1"/>
      <c r="FRH13" s="1"/>
      <c r="FRI13" s="1"/>
      <c r="FRJ13" s="1"/>
      <c r="FRK13" s="1"/>
      <c r="FRL13" s="1"/>
      <c r="FRM13" s="1"/>
      <c r="FRN13" s="1"/>
      <c r="FRO13" s="1"/>
      <c r="FRP13" s="1"/>
      <c r="FRQ13" s="1"/>
      <c r="FRR13" s="1"/>
      <c r="FRS13" s="1"/>
      <c r="FRT13" s="1"/>
      <c r="FRU13" s="1"/>
      <c r="FRV13" s="1"/>
      <c r="FRW13" s="1"/>
      <c r="FRX13" s="1"/>
      <c r="FRY13" s="1"/>
      <c r="FRZ13" s="1"/>
      <c r="FSA13" s="1"/>
      <c r="FSB13" s="1"/>
      <c r="FSC13" s="1"/>
      <c r="FSD13" s="1"/>
      <c r="FSE13" s="1"/>
      <c r="FSF13" s="1"/>
      <c r="FSG13" s="1"/>
      <c r="FSH13" s="1"/>
      <c r="FSI13" s="1"/>
      <c r="FSJ13" s="1"/>
      <c r="FSK13" s="1"/>
      <c r="FSL13" s="1"/>
      <c r="FSM13" s="1"/>
      <c r="FSN13" s="1"/>
      <c r="FSO13" s="1"/>
      <c r="FSP13" s="1"/>
      <c r="FSQ13" s="1"/>
      <c r="FSR13" s="1"/>
      <c r="FSS13" s="1"/>
      <c r="FST13" s="1"/>
      <c r="FSU13" s="1"/>
      <c r="FSV13" s="1"/>
      <c r="FSW13" s="1"/>
      <c r="FSX13" s="1"/>
      <c r="FSY13" s="1"/>
      <c r="FSZ13" s="1"/>
      <c r="FTA13" s="1"/>
      <c r="FTB13" s="1"/>
      <c r="FTC13" s="1"/>
      <c r="FTD13" s="1"/>
      <c r="FTE13" s="1"/>
      <c r="FTF13" s="1"/>
      <c r="FTG13" s="1"/>
      <c r="FTH13" s="1"/>
      <c r="FTI13" s="1"/>
      <c r="FTJ13" s="1"/>
      <c r="FTK13" s="1"/>
      <c r="FTL13" s="1"/>
      <c r="FTM13" s="1"/>
      <c r="FTN13" s="1"/>
      <c r="FTO13" s="1"/>
      <c r="FTP13" s="1"/>
      <c r="FTQ13" s="1"/>
      <c r="FTR13" s="1"/>
      <c r="FTS13" s="1"/>
      <c r="FTT13" s="1"/>
      <c r="FTU13" s="1"/>
      <c r="FTV13" s="1"/>
      <c r="FTW13" s="1"/>
      <c r="FTX13" s="1"/>
      <c r="FTY13" s="1"/>
      <c r="FTZ13" s="1"/>
      <c r="FUA13" s="1"/>
      <c r="FUB13" s="1"/>
      <c r="FUC13" s="1"/>
      <c r="FUD13" s="1"/>
      <c r="FUE13" s="1"/>
      <c r="FUF13" s="1"/>
      <c r="FUG13" s="1"/>
      <c r="FUH13" s="1"/>
      <c r="FUI13" s="1"/>
      <c r="FUJ13" s="1"/>
      <c r="FUK13" s="1"/>
      <c r="FUL13" s="1"/>
      <c r="FUM13" s="1"/>
      <c r="FUN13" s="1"/>
      <c r="FUO13" s="1"/>
      <c r="FUP13" s="1"/>
      <c r="FUQ13" s="1"/>
      <c r="FUR13" s="1"/>
      <c r="FUS13" s="1"/>
      <c r="FUT13" s="1"/>
      <c r="FUU13" s="1"/>
      <c r="FUV13" s="1"/>
      <c r="FUW13" s="1"/>
      <c r="FUX13" s="1"/>
      <c r="FUY13" s="1"/>
      <c r="FUZ13" s="1"/>
      <c r="FVA13" s="1"/>
      <c r="FVB13" s="1"/>
      <c r="FVC13" s="1"/>
      <c r="FVD13" s="1"/>
      <c r="FVE13" s="1"/>
      <c r="FVF13" s="1"/>
      <c r="FVG13" s="1"/>
      <c r="FVH13" s="1"/>
      <c r="FVI13" s="1"/>
      <c r="FVJ13" s="1"/>
      <c r="FVK13" s="1"/>
      <c r="FVL13" s="1"/>
      <c r="FVM13" s="1"/>
      <c r="FVN13" s="1"/>
      <c r="FVO13" s="1"/>
      <c r="FVP13" s="1"/>
      <c r="FVQ13" s="1"/>
      <c r="FVR13" s="1"/>
      <c r="FVS13" s="1"/>
      <c r="FVT13" s="1"/>
      <c r="FVU13" s="1"/>
      <c r="FVV13" s="1"/>
      <c r="FVW13" s="1"/>
      <c r="FVX13" s="1"/>
      <c r="FVY13" s="1"/>
      <c r="FVZ13" s="1"/>
      <c r="FWA13" s="1"/>
      <c r="FWB13" s="1"/>
      <c r="FWC13" s="1"/>
      <c r="FWD13" s="1"/>
      <c r="FWE13" s="1"/>
      <c r="FWF13" s="1"/>
      <c r="FWG13" s="1"/>
      <c r="FWH13" s="1"/>
      <c r="FWI13" s="1"/>
      <c r="FWJ13" s="1"/>
      <c r="FWK13" s="1"/>
      <c r="FWL13" s="1"/>
      <c r="FWM13" s="1"/>
      <c r="FWN13" s="1"/>
      <c r="FWO13" s="1"/>
      <c r="FWP13" s="1"/>
      <c r="FWQ13" s="1"/>
      <c r="FWR13" s="1"/>
      <c r="FWS13" s="1"/>
      <c r="FWT13" s="1"/>
      <c r="FWU13" s="1"/>
      <c r="FWV13" s="1"/>
      <c r="FWW13" s="1"/>
      <c r="FWX13" s="1"/>
      <c r="FWY13" s="1"/>
      <c r="FWZ13" s="1"/>
      <c r="FXA13" s="1"/>
      <c r="FXB13" s="1"/>
      <c r="FXC13" s="1"/>
      <c r="FXD13" s="1"/>
      <c r="FXE13" s="1"/>
      <c r="FXF13" s="1"/>
      <c r="FXG13" s="1"/>
      <c r="FXH13" s="1"/>
      <c r="FXI13" s="1"/>
      <c r="FXJ13" s="1"/>
      <c r="FXK13" s="1"/>
      <c r="FXL13" s="1"/>
      <c r="FXM13" s="1"/>
      <c r="FXN13" s="1"/>
      <c r="FXO13" s="1"/>
      <c r="FXP13" s="1"/>
      <c r="FXQ13" s="1"/>
      <c r="FXR13" s="1"/>
      <c r="FXS13" s="1"/>
      <c r="FXT13" s="1"/>
      <c r="FXU13" s="1"/>
      <c r="FXV13" s="1"/>
      <c r="FXW13" s="1"/>
      <c r="FXX13" s="1"/>
      <c r="FXY13" s="1"/>
      <c r="FXZ13" s="1"/>
      <c r="FYA13" s="1"/>
      <c r="FYB13" s="1"/>
      <c r="FYC13" s="1"/>
      <c r="FYD13" s="1"/>
      <c r="FYE13" s="1"/>
      <c r="FYF13" s="1"/>
      <c r="FYG13" s="1"/>
      <c r="FYH13" s="1"/>
      <c r="FYI13" s="1"/>
      <c r="FYJ13" s="1"/>
      <c r="FYK13" s="1"/>
      <c r="FYL13" s="1"/>
      <c r="FYM13" s="1"/>
      <c r="FYN13" s="1"/>
      <c r="FYO13" s="1"/>
      <c r="FYP13" s="1"/>
      <c r="FYQ13" s="1"/>
      <c r="FYR13" s="1"/>
      <c r="FYS13" s="1"/>
      <c r="FYT13" s="1"/>
      <c r="FYU13" s="1"/>
      <c r="FYV13" s="1"/>
      <c r="FYW13" s="1"/>
      <c r="FYX13" s="1"/>
      <c r="FYY13" s="1"/>
      <c r="FYZ13" s="1"/>
      <c r="FZA13" s="1"/>
      <c r="FZB13" s="1"/>
      <c r="FZC13" s="1"/>
      <c r="FZD13" s="1"/>
      <c r="FZE13" s="1"/>
      <c r="FZF13" s="1"/>
      <c r="FZG13" s="1"/>
      <c r="FZH13" s="1"/>
      <c r="FZI13" s="1"/>
      <c r="FZJ13" s="1"/>
      <c r="FZK13" s="1"/>
      <c r="FZL13" s="1"/>
      <c r="FZM13" s="1"/>
      <c r="FZN13" s="1"/>
      <c r="FZO13" s="1"/>
      <c r="FZP13" s="1"/>
      <c r="FZQ13" s="1"/>
      <c r="FZR13" s="1"/>
      <c r="FZS13" s="1"/>
      <c r="FZT13" s="1"/>
      <c r="FZU13" s="1"/>
      <c r="FZV13" s="1"/>
      <c r="FZW13" s="1"/>
      <c r="FZX13" s="1"/>
      <c r="FZY13" s="1"/>
      <c r="FZZ13" s="1"/>
      <c r="GAA13" s="1"/>
      <c r="GAB13" s="1"/>
      <c r="GAC13" s="1"/>
      <c r="GAD13" s="1"/>
      <c r="GAE13" s="1"/>
      <c r="GAF13" s="1"/>
      <c r="GAG13" s="1"/>
      <c r="GAH13" s="1"/>
      <c r="GAI13" s="1"/>
      <c r="GAJ13" s="1"/>
      <c r="GAK13" s="1"/>
      <c r="GAL13" s="1"/>
      <c r="GAM13" s="1"/>
      <c r="GAN13" s="1"/>
      <c r="GAO13" s="1"/>
      <c r="GAP13" s="1"/>
      <c r="GAQ13" s="1"/>
      <c r="GAR13" s="1"/>
      <c r="GAS13" s="1"/>
      <c r="GAT13" s="1"/>
      <c r="GAU13" s="1"/>
      <c r="GAV13" s="1"/>
      <c r="GAW13" s="1"/>
      <c r="GAX13" s="1"/>
      <c r="GAY13" s="1"/>
      <c r="GAZ13" s="1"/>
      <c r="GBA13" s="1"/>
      <c r="GBB13" s="1"/>
      <c r="GBC13" s="1"/>
      <c r="GBD13" s="1"/>
      <c r="GBE13" s="1"/>
      <c r="GBF13" s="1"/>
      <c r="GBG13" s="1"/>
      <c r="GBH13" s="1"/>
      <c r="GBI13" s="1"/>
      <c r="GBJ13" s="1"/>
      <c r="GBK13" s="1"/>
      <c r="GBL13" s="1"/>
      <c r="GBM13" s="1"/>
      <c r="GBN13" s="1"/>
      <c r="GBO13" s="1"/>
      <c r="GBP13" s="1"/>
      <c r="GBQ13" s="1"/>
      <c r="GBR13" s="1"/>
      <c r="GBS13" s="1"/>
      <c r="GBT13" s="1"/>
      <c r="GBU13" s="1"/>
      <c r="GBV13" s="1"/>
      <c r="GBW13" s="1"/>
      <c r="GBX13" s="1"/>
      <c r="GBY13" s="1"/>
      <c r="GBZ13" s="1"/>
      <c r="GCA13" s="1"/>
      <c r="GCB13" s="1"/>
      <c r="GCC13" s="1"/>
      <c r="GCD13" s="1"/>
      <c r="GCE13" s="1"/>
      <c r="GCF13" s="1"/>
      <c r="GCG13" s="1"/>
      <c r="GCH13" s="1"/>
      <c r="GCI13" s="1"/>
      <c r="GCJ13" s="1"/>
      <c r="GCK13" s="1"/>
      <c r="GCL13" s="1"/>
      <c r="GCM13" s="1"/>
      <c r="GCN13" s="1"/>
      <c r="GCO13" s="1"/>
      <c r="GCP13" s="1"/>
      <c r="GCQ13" s="1"/>
      <c r="GCR13" s="1"/>
      <c r="GCS13" s="1"/>
      <c r="GCT13" s="1"/>
      <c r="GCU13" s="1"/>
      <c r="GCV13" s="1"/>
      <c r="GCW13" s="1"/>
      <c r="GCX13" s="1"/>
      <c r="GCY13" s="1"/>
      <c r="GCZ13" s="1"/>
      <c r="GDA13" s="1"/>
      <c r="GDB13" s="1"/>
      <c r="GDC13" s="1"/>
      <c r="GDD13" s="1"/>
      <c r="GDE13" s="1"/>
      <c r="GDF13" s="1"/>
      <c r="GDG13" s="1"/>
      <c r="GDH13" s="1"/>
      <c r="GDI13" s="1"/>
      <c r="GDJ13" s="1"/>
      <c r="GDK13" s="1"/>
      <c r="GDL13" s="1"/>
      <c r="GDM13" s="1"/>
      <c r="GDN13" s="1"/>
      <c r="GDO13" s="1"/>
      <c r="GDP13" s="1"/>
      <c r="GDQ13" s="1"/>
      <c r="GDR13" s="1"/>
      <c r="GDS13" s="1"/>
      <c r="GDT13" s="1"/>
      <c r="GDU13" s="1"/>
      <c r="GDV13" s="1"/>
      <c r="GDW13" s="1"/>
      <c r="GDX13" s="1"/>
      <c r="GDY13" s="1"/>
      <c r="GDZ13" s="1"/>
      <c r="GEA13" s="1"/>
      <c r="GEB13" s="1"/>
      <c r="GEC13" s="1"/>
      <c r="GED13" s="1"/>
      <c r="GEE13" s="1"/>
      <c r="GEF13" s="1"/>
      <c r="GEG13" s="1"/>
      <c r="GEH13" s="1"/>
      <c r="GEI13" s="1"/>
      <c r="GEJ13" s="1"/>
      <c r="GEK13" s="1"/>
      <c r="GEL13" s="1"/>
      <c r="GEM13" s="1"/>
      <c r="GEN13" s="1"/>
      <c r="GEO13" s="1"/>
      <c r="GEP13" s="1"/>
      <c r="GEQ13" s="1"/>
      <c r="GER13" s="1"/>
      <c r="GES13" s="1"/>
      <c r="GET13" s="1"/>
      <c r="GEU13" s="1"/>
      <c r="GEV13" s="1"/>
      <c r="GEW13" s="1"/>
      <c r="GEX13" s="1"/>
      <c r="GEY13" s="1"/>
      <c r="GEZ13" s="1"/>
      <c r="GFA13" s="1"/>
      <c r="GFB13" s="1"/>
      <c r="GFC13" s="1"/>
      <c r="GFD13" s="1"/>
      <c r="GFE13" s="1"/>
      <c r="GFF13" s="1"/>
      <c r="GFG13" s="1"/>
      <c r="GFH13" s="1"/>
      <c r="GFI13" s="1"/>
      <c r="GFJ13" s="1"/>
      <c r="GFK13" s="1"/>
      <c r="GFL13" s="1"/>
      <c r="GFM13" s="1"/>
      <c r="GFN13" s="1"/>
      <c r="GFO13" s="1"/>
      <c r="GFP13" s="1"/>
      <c r="GFQ13" s="1"/>
      <c r="GFR13" s="1"/>
      <c r="GFS13" s="1"/>
      <c r="GFT13" s="1"/>
      <c r="GFU13" s="1"/>
      <c r="GFV13" s="1"/>
      <c r="GFW13" s="1"/>
      <c r="GFX13" s="1"/>
      <c r="GFY13" s="1"/>
      <c r="GFZ13" s="1"/>
      <c r="GGA13" s="1"/>
      <c r="GGB13" s="1"/>
      <c r="GGC13" s="1"/>
      <c r="GGD13" s="1"/>
      <c r="GGE13" s="1"/>
      <c r="GGF13" s="1"/>
      <c r="GGG13" s="1"/>
      <c r="GGH13" s="1"/>
      <c r="GGI13" s="1"/>
      <c r="GGJ13" s="1"/>
      <c r="GGK13" s="1"/>
      <c r="GGL13" s="1"/>
      <c r="GGM13" s="1"/>
      <c r="GGN13" s="1"/>
      <c r="GGO13" s="1"/>
      <c r="GGP13" s="1"/>
      <c r="GGQ13" s="1"/>
      <c r="GGR13" s="1"/>
      <c r="GGS13" s="1"/>
      <c r="GGT13" s="1"/>
      <c r="GGU13" s="1"/>
      <c r="GGV13" s="1"/>
      <c r="GGW13" s="1"/>
      <c r="GGX13" s="1"/>
      <c r="GGY13" s="1"/>
      <c r="GGZ13" s="1"/>
      <c r="GHA13" s="1"/>
      <c r="GHB13" s="1"/>
      <c r="GHC13" s="1"/>
      <c r="GHD13" s="1"/>
      <c r="GHE13" s="1"/>
      <c r="GHF13" s="1"/>
      <c r="GHG13" s="1"/>
      <c r="GHH13" s="1"/>
      <c r="GHI13" s="1"/>
      <c r="GHJ13" s="1"/>
      <c r="GHK13" s="1"/>
      <c r="GHL13" s="1"/>
      <c r="GHM13" s="1"/>
      <c r="GHN13" s="1"/>
      <c r="GHO13" s="1"/>
      <c r="GHP13" s="1"/>
      <c r="GHQ13" s="1"/>
      <c r="GHR13" s="1"/>
      <c r="GHS13" s="1"/>
      <c r="GHT13" s="1"/>
      <c r="GHU13" s="1"/>
      <c r="GHV13" s="1"/>
      <c r="GHW13" s="1"/>
      <c r="GHX13" s="1"/>
      <c r="GHY13" s="1"/>
      <c r="GHZ13" s="1"/>
      <c r="GIA13" s="1"/>
      <c r="GIB13" s="1"/>
      <c r="GIC13" s="1"/>
      <c r="GID13" s="1"/>
      <c r="GIE13" s="1"/>
      <c r="GIF13" s="1"/>
      <c r="GIG13" s="1"/>
      <c r="GIH13" s="1"/>
      <c r="GII13" s="1"/>
      <c r="GIJ13" s="1"/>
      <c r="GIK13" s="1"/>
      <c r="GIL13" s="1"/>
      <c r="GIM13" s="1"/>
      <c r="GIN13" s="1"/>
      <c r="GIO13" s="1"/>
      <c r="GIP13" s="1"/>
      <c r="GIQ13" s="1"/>
      <c r="GIR13" s="1"/>
      <c r="GIS13" s="1"/>
      <c r="GIT13" s="1"/>
      <c r="GIU13" s="1"/>
      <c r="GIV13" s="1"/>
      <c r="GIW13" s="1"/>
      <c r="GIX13" s="1"/>
      <c r="GIY13" s="1"/>
      <c r="GIZ13" s="1"/>
      <c r="GJA13" s="1"/>
      <c r="GJB13" s="1"/>
      <c r="GJC13" s="1"/>
      <c r="GJD13" s="1"/>
      <c r="GJE13" s="1"/>
      <c r="GJF13" s="1"/>
      <c r="GJG13" s="1"/>
      <c r="GJH13" s="1"/>
      <c r="GJI13" s="1"/>
      <c r="GJJ13" s="1"/>
      <c r="GJK13" s="1"/>
      <c r="GJL13" s="1"/>
      <c r="GJM13" s="1"/>
      <c r="GJN13" s="1"/>
      <c r="GJO13" s="1"/>
      <c r="GJP13" s="1"/>
      <c r="GJQ13" s="1"/>
      <c r="GJR13" s="1"/>
      <c r="GJS13" s="1"/>
      <c r="GJT13" s="1"/>
      <c r="GJU13" s="1"/>
      <c r="GJV13" s="1"/>
      <c r="GJW13" s="1"/>
      <c r="GJX13" s="1"/>
      <c r="GJY13" s="1"/>
      <c r="GJZ13" s="1"/>
      <c r="GKA13" s="1"/>
      <c r="GKB13" s="1"/>
      <c r="GKC13" s="1"/>
      <c r="GKD13" s="1"/>
      <c r="GKE13" s="1"/>
      <c r="GKF13" s="1"/>
      <c r="GKG13" s="1"/>
      <c r="GKH13" s="1"/>
      <c r="GKI13" s="1"/>
      <c r="GKJ13" s="1"/>
      <c r="GKK13" s="1"/>
      <c r="GKL13" s="1"/>
      <c r="GKM13" s="1"/>
      <c r="GKN13" s="1"/>
      <c r="GKO13" s="1"/>
      <c r="GKP13" s="1"/>
      <c r="GKQ13" s="1"/>
      <c r="GKR13" s="1"/>
      <c r="GKS13" s="1"/>
      <c r="GKT13" s="1"/>
      <c r="GKU13" s="1"/>
      <c r="GKV13" s="1"/>
      <c r="GKW13" s="1"/>
      <c r="GKX13" s="1"/>
      <c r="GKY13" s="1"/>
      <c r="GKZ13" s="1"/>
      <c r="GLA13" s="1"/>
      <c r="GLB13" s="1"/>
      <c r="GLC13" s="1"/>
      <c r="GLD13" s="1"/>
      <c r="GLE13" s="1"/>
      <c r="GLF13" s="1"/>
      <c r="GLG13" s="1"/>
      <c r="GLH13" s="1"/>
      <c r="GLI13" s="1"/>
      <c r="GLJ13" s="1"/>
      <c r="GLK13" s="1"/>
      <c r="GLL13" s="1"/>
      <c r="GLM13" s="1"/>
      <c r="GLN13" s="1"/>
      <c r="GLO13" s="1"/>
      <c r="GLP13" s="1"/>
      <c r="GLQ13" s="1"/>
      <c r="GLR13" s="1"/>
      <c r="GLS13" s="1"/>
      <c r="GLT13" s="1"/>
      <c r="GLU13" s="1"/>
      <c r="GLV13" s="1"/>
      <c r="GLW13" s="1"/>
      <c r="GLX13" s="1"/>
      <c r="GLY13" s="1"/>
      <c r="GLZ13" s="1"/>
      <c r="GMA13" s="1"/>
      <c r="GMB13" s="1"/>
      <c r="GMC13" s="1"/>
      <c r="GMD13" s="1"/>
      <c r="GME13" s="1"/>
      <c r="GMF13" s="1"/>
      <c r="GMG13" s="1"/>
      <c r="GMH13" s="1"/>
      <c r="GMI13" s="1"/>
      <c r="GMJ13" s="1"/>
      <c r="GMK13" s="1"/>
      <c r="GML13" s="1"/>
      <c r="GMM13" s="1"/>
      <c r="GMN13" s="1"/>
      <c r="GMO13" s="1"/>
      <c r="GMP13" s="1"/>
      <c r="GMQ13" s="1"/>
      <c r="GMR13" s="1"/>
      <c r="GMS13" s="1"/>
      <c r="GMT13" s="1"/>
      <c r="GMU13" s="1"/>
      <c r="GMV13" s="1"/>
      <c r="GMW13" s="1"/>
      <c r="GMX13" s="1"/>
      <c r="GMY13" s="1"/>
      <c r="GMZ13" s="1"/>
      <c r="GNA13" s="1"/>
      <c r="GNB13" s="1"/>
      <c r="GNC13" s="1"/>
      <c r="GND13" s="1"/>
      <c r="GNE13" s="1"/>
      <c r="GNF13" s="1"/>
      <c r="GNG13" s="1"/>
      <c r="GNH13" s="1"/>
      <c r="GNI13" s="1"/>
      <c r="GNJ13" s="1"/>
      <c r="GNK13" s="1"/>
      <c r="GNL13" s="1"/>
      <c r="GNM13" s="1"/>
      <c r="GNN13" s="1"/>
      <c r="GNO13" s="1"/>
      <c r="GNP13" s="1"/>
      <c r="GNQ13" s="1"/>
      <c r="GNR13" s="1"/>
      <c r="GNS13" s="1"/>
      <c r="GNT13" s="1"/>
      <c r="GNU13" s="1"/>
      <c r="GNV13" s="1"/>
      <c r="GNW13" s="1"/>
      <c r="GNX13" s="1"/>
      <c r="GNY13" s="1"/>
      <c r="GNZ13" s="1"/>
      <c r="GOA13" s="1"/>
      <c r="GOB13" s="1"/>
      <c r="GOC13" s="1"/>
      <c r="GOD13" s="1"/>
      <c r="GOE13" s="1"/>
      <c r="GOF13" s="1"/>
      <c r="GOG13" s="1"/>
      <c r="GOH13" s="1"/>
      <c r="GOI13" s="1"/>
      <c r="GOJ13" s="1"/>
      <c r="GOK13" s="1"/>
      <c r="GOL13" s="1"/>
      <c r="GOM13" s="1"/>
      <c r="GON13" s="1"/>
      <c r="GOO13" s="1"/>
      <c r="GOP13" s="1"/>
      <c r="GOQ13" s="1"/>
      <c r="GOR13" s="1"/>
      <c r="GOS13" s="1"/>
      <c r="GOT13" s="1"/>
      <c r="GOU13" s="1"/>
      <c r="GOV13" s="1"/>
      <c r="GOW13" s="1"/>
      <c r="GOX13" s="1"/>
      <c r="GOY13" s="1"/>
      <c r="GOZ13" s="1"/>
      <c r="GPA13" s="1"/>
      <c r="GPB13" s="1"/>
      <c r="GPC13" s="1"/>
      <c r="GPD13" s="1"/>
      <c r="GPE13" s="1"/>
      <c r="GPF13" s="1"/>
      <c r="GPG13" s="1"/>
      <c r="GPH13" s="1"/>
      <c r="GPI13" s="1"/>
      <c r="GPJ13" s="1"/>
      <c r="GPK13" s="1"/>
      <c r="GPL13" s="1"/>
      <c r="GPM13" s="1"/>
      <c r="GPN13" s="1"/>
      <c r="GPO13" s="1"/>
      <c r="GPP13" s="1"/>
      <c r="GPQ13" s="1"/>
      <c r="GPR13" s="1"/>
      <c r="GPS13" s="1"/>
      <c r="GPT13" s="1"/>
      <c r="GPU13" s="1"/>
      <c r="GPV13" s="1"/>
      <c r="GPW13" s="1"/>
      <c r="GPX13" s="1"/>
      <c r="GPY13" s="1"/>
      <c r="GPZ13" s="1"/>
      <c r="GQA13" s="1"/>
      <c r="GQB13" s="1"/>
      <c r="GQC13" s="1"/>
      <c r="GQD13" s="1"/>
      <c r="GQE13" s="1"/>
      <c r="GQF13" s="1"/>
      <c r="GQG13" s="1"/>
      <c r="GQH13" s="1"/>
      <c r="GQI13" s="1"/>
      <c r="GQJ13" s="1"/>
      <c r="GQK13" s="1"/>
      <c r="GQL13" s="1"/>
      <c r="GQM13" s="1"/>
      <c r="GQN13" s="1"/>
      <c r="GQO13" s="1"/>
      <c r="GQP13" s="1"/>
      <c r="GQQ13" s="1"/>
      <c r="GQR13" s="1"/>
      <c r="GQS13" s="1"/>
      <c r="GQT13" s="1"/>
      <c r="GQU13" s="1"/>
      <c r="GQV13" s="1"/>
      <c r="GQW13" s="1"/>
      <c r="GQX13" s="1"/>
      <c r="GQY13" s="1"/>
      <c r="GQZ13" s="1"/>
      <c r="GRA13" s="1"/>
      <c r="GRB13" s="1"/>
      <c r="GRC13" s="1"/>
      <c r="GRD13" s="1"/>
      <c r="GRE13" s="1"/>
      <c r="GRF13" s="1"/>
      <c r="GRG13" s="1"/>
      <c r="GRH13" s="1"/>
      <c r="GRI13" s="1"/>
      <c r="GRJ13" s="1"/>
      <c r="GRK13" s="1"/>
      <c r="GRL13" s="1"/>
      <c r="GRM13" s="1"/>
      <c r="GRN13" s="1"/>
      <c r="GRO13" s="1"/>
      <c r="GRP13" s="1"/>
      <c r="GRQ13" s="1"/>
      <c r="GRR13" s="1"/>
      <c r="GRS13" s="1"/>
      <c r="GRT13" s="1"/>
      <c r="GRU13" s="1"/>
      <c r="GRV13" s="1"/>
      <c r="GRW13" s="1"/>
      <c r="GRX13" s="1"/>
      <c r="GRY13" s="1"/>
      <c r="GRZ13" s="1"/>
      <c r="GSA13" s="1"/>
      <c r="GSB13" s="1"/>
      <c r="GSC13" s="1"/>
      <c r="GSD13" s="1"/>
      <c r="GSE13" s="1"/>
      <c r="GSF13" s="1"/>
      <c r="GSG13" s="1"/>
      <c r="GSH13" s="1"/>
      <c r="GSI13" s="1"/>
      <c r="GSJ13" s="1"/>
      <c r="GSK13" s="1"/>
      <c r="GSL13" s="1"/>
      <c r="GSM13" s="1"/>
      <c r="GSN13" s="1"/>
      <c r="GSO13" s="1"/>
      <c r="GSP13" s="1"/>
      <c r="GSQ13" s="1"/>
      <c r="GSR13" s="1"/>
      <c r="GSS13" s="1"/>
      <c r="GST13" s="1"/>
      <c r="GSU13" s="1"/>
      <c r="GSV13" s="1"/>
      <c r="GSW13" s="1"/>
      <c r="GSX13" s="1"/>
      <c r="GSY13" s="1"/>
      <c r="GSZ13" s="1"/>
      <c r="GTA13" s="1"/>
      <c r="GTB13" s="1"/>
      <c r="GTC13" s="1"/>
      <c r="GTD13" s="1"/>
      <c r="GTE13" s="1"/>
      <c r="GTF13" s="1"/>
      <c r="GTG13" s="1"/>
      <c r="GTH13" s="1"/>
      <c r="GTI13" s="1"/>
      <c r="GTJ13" s="1"/>
      <c r="GTK13" s="1"/>
      <c r="GTL13" s="1"/>
      <c r="GTM13" s="1"/>
      <c r="GTN13" s="1"/>
      <c r="GTO13" s="1"/>
      <c r="GTP13" s="1"/>
      <c r="GTQ13" s="1"/>
      <c r="GTR13" s="1"/>
      <c r="GTS13" s="1"/>
      <c r="GTT13" s="1"/>
      <c r="GTU13" s="1"/>
      <c r="GTV13" s="1"/>
      <c r="GTW13" s="1"/>
      <c r="GTX13" s="1"/>
      <c r="GTY13" s="1"/>
      <c r="GTZ13" s="1"/>
      <c r="GUA13" s="1"/>
      <c r="GUB13" s="1"/>
      <c r="GUC13" s="1"/>
      <c r="GUD13" s="1"/>
      <c r="GUE13" s="1"/>
      <c r="GUF13" s="1"/>
      <c r="GUG13" s="1"/>
      <c r="GUH13" s="1"/>
      <c r="GUI13" s="1"/>
      <c r="GUJ13" s="1"/>
      <c r="GUK13" s="1"/>
      <c r="GUL13" s="1"/>
      <c r="GUM13" s="1"/>
      <c r="GUN13" s="1"/>
      <c r="GUO13" s="1"/>
      <c r="GUP13" s="1"/>
      <c r="GUQ13" s="1"/>
      <c r="GUR13" s="1"/>
      <c r="GUS13" s="1"/>
      <c r="GUT13" s="1"/>
      <c r="GUU13" s="1"/>
      <c r="GUV13" s="1"/>
      <c r="GUW13" s="1"/>
      <c r="GUX13" s="1"/>
      <c r="GUY13" s="1"/>
      <c r="GUZ13" s="1"/>
      <c r="GVA13" s="1"/>
      <c r="GVB13" s="1"/>
      <c r="GVC13" s="1"/>
      <c r="GVD13" s="1"/>
      <c r="GVE13" s="1"/>
      <c r="GVF13" s="1"/>
      <c r="GVG13" s="1"/>
      <c r="GVH13" s="1"/>
      <c r="GVI13" s="1"/>
      <c r="GVJ13" s="1"/>
      <c r="GVK13" s="1"/>
      <c r="GVL13" s="1"/>
      <c r="GVM13" s="1"/>
      <c r="GVN13" s="1"/>
      <c r="GVO13" s="1"/>
      <c r="GVP13" s="1"/>
      <c r="GVQ13" s="1"/>
      <c r="GVR13" s="1"/>
      <c r="GVS13" s="1"/>
      <c r="GVT13" s="1"/>
      <c r="GVU13" s="1"/>
      <c r="GVV13" s="1"/>
      <c r="GVW13" s="1"/>
      <c r="GVX13" s="1"/>
      <c r="GVY13" s="1"/>
      <c r="GVZ13" s="1"/>
      <c r="GWA13" s="1"/>
      <c r="GWB13" s="1"/>
      <c r="GWC13" s="1"/>
      <c r="GWD13" s="1"/>
      <c r="GWE13" s="1"/>
      <c r="GWF13" s="1"/>
      <c r="GWG13" s="1"/>
      <c r="GWH13" s="1"/>
      <c r="GWI13" s="1"/>
      <c r="GWJ13" s="1"/>
      <c r="GWK13" s="1"/>
      <c r="GWL13" s="1"/>
      <c r="GWM13" s="1"/>
      <c r="GWN13" s="1"/>
      <c r="GWO13" s="1"/>
      <c r="GWP13" s="1"/>
      <c r="GWQ13" s="1"/>
      <c r="GWR13" s="1"/>
      <c r="GWS13" s="1"/>
      <c r="GWT13" s="1"/>
      <c r="GWU13" s="1"/>
      <c r="GWV13" s="1"/>
      <c r="GWW13" s="1"/>
      <c r="GWX13" s="1"/>
      <c r="GWY13" s="1"/>
      <c r="GWZ13" s="1"/>
      <c r="GXA13" s="1"/>
      <c r="GXB13" s="1"/>
      <c r="GXC13" s="1"/>
      <c r="GXD13" s="1"/>
      <c r="GXE13" s="1"/>
      <c r="GXF13" s="1"/>
      <c r="GXG13" s="1"/>
      <c r="GXH13" s="1"/>
      <c r="GXI13" s="1"/>
      <c r="GXJ13" s="1"/>
      <c r="GXK13" s="1"/>
      <c r="GXL13" s="1"/>
      <c r="GXM13" s="1"/>
      <c r="GXN13" s="1"/>
      <c r="GXO13" s="1"/>
      <c r="GXP13" s="1"/>
      <c r="GXQ13" s="1"/>
      <c r="GXR13" s="1"/>
      <c r="GXS13" s="1"/>
      <c r="GXT13" s="1"/>
      <c r="GXU13" s="1"/>
      <c r="GXV13" s="1"/>
      <c r="GXW13" s="1"/>
      <c r="GXX13" s="1"/>
      <c r="GXY13" s="1"/>
      <c r="GXZ13" s="1"/>
      <c r="GYA13" s="1"/>
      <c r="GYB13" s="1"/>
      <c r="GYC13" s="1"/>
      <c r="GYD13" s="1"/>
      <c r="GYE13" s="1"/>
      <c r="GYF13" s="1"/>
      <c r="GYG13" s="1"/>
      <c r="GYH13" s="1"/>
      <c r="GYI13" s="1"/>
      <c r="GYJ13" s="1"/>
      <c r="GYK13" s="1"/>
      <c r="GYL13" s="1"/>
      <c r="GYM13" s="1"/>
      <c r="GYN13" s="1"/>
      <c r="GYO13" s="1"/>
      <c r="GYP13" s="1"/>
      <c r="GYQ13" s="1"/>
      <c r="GYR13" s="1"/>
      <c r="GYS13" s="1"/>
      <c r="GYT13" s="1"/>
      <c r="GYU13" s="1"/>
      <c r="GYV13" s="1"/>
      <c r="GYW13" s="1"/>
      <c r="GYX13" s="1"/>
      <c r="GYY13" s="1"/>
      <c r="GYZ13" s="1"/>
      <c r="GZA13" s="1"/>
      <c r="GZB13" s="1"/>
      <c r="GZC13" s="1"/>
      <c r="GZD13" s="1"/>
      <c r="GZE13" s="1"/>
      <c r="GZF13" s="1"/>
      <c r="GZG13" s="1"/>
      <c r="GZH13" s="1"/>
      <c r="GZI13" s="1"/>
      <c r="GZJ13" s="1"/>
      <c r="GZK13" s="1"/>
      <c r="GZL13" s="1"/>
      <c r="GZM13" s="1"/>
      <c r="GZN13" s="1"/>
      <c r="GZO13" s="1"/>
      <c r="GZP13" s="1"/>
      <c r="GZQ13" s="1"/>
      <c r="GZR13" s="1"/>
      <c r="GZS13" s="1"/>
      <c r="GZT13" s="1"/>
      <c r="GZU13" s="1"/>
      <c r="GZV13" s="1"/>
      <c r="GZW13" s="1"/>
      <c r="GZX13" s="1"/>
      <c r="GZY13" s="1"/>
      <c r="GZZ13" s="1"/>
      <c r="HAA13" s="1"/>
      <c r="HAB13" s="1"/>
      <c r="HAC13" s="1"/>
      <c r="HAD13" s="1"/>
      <c r="HAE13" s="1"/>
      <c r="HAF13" s="1"/>
      <c r="HAG13" s="1"/>
      <c r="HAH13" s="1"/>
      <c r="HAI13" s="1"/>
      <c r="HAJ13" s="1"/>
      <c r="HAK13" s="1"/>
      <c r="HAL13" s="1"/>
      <c r="HAM13" s="1"/>
      <c r="HAN13" s="1"/>
      <c r="HAO13" s="1"/>
      <c r="HAP13" s="1"/>
      <c r="HAQ13" s="1"/>
      <c r="HAR13" s="1"/>
      <c r="HAS13" s="1"/>
      <c r="HAT13" s="1"/>
      <c r="HAU13" s="1"/>
      <c r="HAV13" s="1"/>
      <c r="HAW13" s="1"/>
      <c r="HAX13" s="1"/>
      <c r="HAY13" s="1"/>
      <c r="HAZ13" s="1"/>
      <c r="HBA13" s="1"/>
      <c r="HBB13" s="1"/>
      <c r="HBC13" s="1"/>
      <c r="HBD13" s="1"/>
      <c r="HBE13" s="1"/>
      <c r="HBF13" s="1"/>
      <c r="HBG13" s="1"/>
      <c r="HBH13" s="1"/>
      <c r="HBI13" s="1"/>
      <c r="HBJ13" s="1"/>
      <c r="HBK13" s="1"/>
      <c r="HBL13" s="1"/>
      <c r="HBM13" s="1"/>
      <c r="HBN13" s="1"/>
      <c r="HBO13" s="1"/>
      <c r="HBP13" s="1"/>
      <c r="HBQ13" s="1"/>
      <c r="HBR13" s="1"/>
      <c r="HBS13" s="1"/>
      <c r="HBT13" s="1"/>
      <c r="HBU13" s="1"/>
      <c r="HBV13" s="1"/>
      <c r="HBW13" s="1"/>
      <c r="HBX13" s="1"/>
      <c r="HBY13" s="1"/>
      <c r="HBZ13" s="1"/>
      <c r="HCA13" s="1"/>
      <c r="HCB13" s="1"/>
      <c r="HCC13" s="1"/>
      <c r="HCD13" s="1"/>
      <c r="HCE13" s="1"/>
      <c r="HCF13" s="1"/>
      <c r="HCG13" s="1"/>
      <c r="HCH13" s="1"/>
      <c r="HCI13" s="1"/>
      <c r="HCJ13" s="1"/>
      <c r="HCK13" s="1"/>
      <c r="HCL13" s="1"/>
      <c r="HCM13" s="1"/>
      <c r="HCN13" s="1"/>
      <c r="HCO13" s="1"/>
      <c r="HCP13" s="1"/>
      <c r="HCQ13" s="1"/>
      <c r="HCR13" s="1"/>
      <c r="HCS13" s="1"/>
      <c r="HCT13" s="1"/>
      <c r="HCU13" s="1"/>
      <c r="HCV13" s="1"/>
      <c r="HCW13" s="1"/>
      <c r="HCX13" s="1"/>
      <c r="HCY13" s="1"/>
      <c r="HCZ13" s="1"/>
      <c r="HDA13" s="1"/>
      <c r="HDB13" s="1"/>
      <c r="HDC13" s="1"/>
      <c r="HDD13" s="1"/>
      <c r="HDE13" s="1"/>
      <c r="HDF13" s="1"/>
      <c r="HDG13" s="1"/>
      <c r="HDH13" s="1"/>
      <c r="HDI13" s="1"/>
      <c r="HDJ13" s="1"/>
      <c r="HDK13" s="1"/>
      <c r="HDL13" s="1"/>
      <c r="HDM13" s="1"/>
      <c r="HDN13" s="1"/>
      <c r="HDO13" s="1"/>
      <c r="HDP13" s="1"/>
      <c r="HDQ13" s="1"/>
      <c r="HDR13" s="1"/>
      <c r="HDS13" s="1"/>
      <c r="HDT13" s="1"/>
      <c r="HDU13" s="1"/>
      <c r="HDV13" s="1"/>
      <c r="HDW13" s="1"/>
      <c r="HDX13" s="1"/>
      <c r="HDY13" s="1"/>
      <c r="HDZ13" s="1"/>
      <c r="HEA13" s="1"/>
      <c r="HEB13" s="1"/>
      <c r="HEC13" s="1"/>
      <c r="HED13" s="1"/>
      <c r="HEE13" s="1"/>
      <c r="HEF13" s="1"/>
      <c r="HEG13" s="1"/>
      <c r="HEH13" s="1"/>
      <c r="HEI13" s="1"/>
      <c r="HEJ13" s="1"/>
      <c r="HEK13" s="1"/>
      <c r="HEL13" s="1"/>
      <c r="HEM13" s="1"/>
      <c r="HEN13" s="1"/>
      <c r="HEO13" s="1"/>
      <c r="HEP13" s="1"/>
      <c r="HEQ13" s="1"/>
      <c r="HER13" s="1"/>
      <c r="HES13" s="1"/>
      <c r="HET13" s="1"/>
      <c r="HEU13" s="1"/>
      <c r="HEV13" s="1"/>
      <c r="HEW13" s="1"/>
      <c r="HEX13" s="1"/>
      <c r="HEY13" s="1"/>
      <c r="HEZ13" s="1"/>
      <c r="HFA13" s="1"/>
      <c r="HFB13" s="1"/>
      <c r="HFC13" s="1"/>
      <c r="HFD13" s="1"/>
      <c r="HFE13" s="1"/>
      <c r="HFF13" s="1"/>
      <c r="HFG13" s="1"/>
      <c r="HFH13" s="1"/>
      <c r="HFI13" s="1"/>
      <c r="HFJ13" s="1"/>
      <c r="HFK13" s="1"/>
      <c r="HFL13" s="1"/>
      <c r="HFM13" s="1"/>
      <c r="HFN13" s="1"/>
      <c r="HFO13" s="1"/>
      <c r="HFP13" s="1"/>
      <c r="HFQ13" s="1"/>
      <c r="HFR13" s="1"/>
      <c r="HFS13" s="1"/>
      <c r="HFT13" s="1"/>
      <c r="HFU13" s="1"/>
      <c r="HFV13" s="1"/>
      <c r="HFW13" s="1"/>
      <c r="HFX13" s="1"/>
      <c r="HFY13" s="1"/>
      <c r="HFZ13" s="1"/>
      <c r="HGA13" s="1"/>
      <c r="HGB13" s="1"/>
      <c r="HGC13" s="1"/>
      <c r="HGD13" s="1"/>
      <c r="HGE13" s="1"/>
      <c r="HGF13" s="1"/>
      <c r="HGG13" s="1"/>
      <c r="HGH13" s="1"/>
      <c r="HGI13" s="1"/>
      <c r="HGJ13" s="1"/>
      <c r="HGK13" s="1"/>
      <c r="HGL13" s="1"/>
      <c r="HGM13" s="1"/>
      <c r="HGN13" s="1"/>
      <c r="HGO13" s="1"/>
      <c r="HGP13" s="1"/>
      <c r="HGQ13" s="1"/>
      <c r="HGR13" s="1"/>
      <c r="HGS13" s="1"/>
      <c r="HGT13" s="1"/>
      <c r="HGU13" s="1"/>
      <c r="HGV13" s="1"/>
      <c r="HGW13" s="1"/>
      <c r="HGX13" s="1"/>
      <c r="HGY13" s="1"/>
      <c r="HGZ13" s="1"/>
      <c r="HHA13" s="1"/>
      <c r="HHB13" s="1"/>
      <c r="HHC13" s="1"/>
      <c r="HHD13" s="1"/>
      <c r="HHE13" s="1"/>
      <c r="HHF13" s="1"/>
      <c r="HHG13" s="1"/>
      <c r="HHH13" s="1"/>
      <c r="HHI13" s="1"/>
      <c r="HHJ13" s="1"/>
      <c r="HHK13" s="1"/>
      <c r="HHL13" s="1"/>
      <c r="HHM13" s="1"/>
      <c r="HHN13" s="1"/>
      <c r="HHO13" s="1"/>
      <c r="HHP13" s="1"/>
      <c r="HHQ13" s="1"/>
      <c r="HHR13" s="1"/>
      <c r="HHS13" s="1"/>
      <c r="HHT13" s="1"/>
      <c r="HHU13" s="1"/>
      <c r="HHV13" s="1"/>
      <c r="HHW13" s="1"/>
      <c r="HHX13" s="1"/>
      <c r="HHY13" s="1"/>
      <c r="HHZ13" s="1"/>
      <c r="HIA13" s="1"/>
      <c r="HIB13" s="1"/>
      <c r="HIC13" s="1"/>
      <c r="HID13" s="1"/>
      <c r="HIE13" s="1"/>
      <c r="HIF13" s="1"/>
      <c r="HIG13" s="1"/>
      <c r="HIH13" s="1"/>
      <c r="HII13" s="1"/>
      <c r="HIJ13" s="1"/>
      <c r="HIK13" s="1"/>
      <c r="HIL13" s="1"/>
      <c r="HIM13" s="1"/>
      <c r="HIN13" s="1"/>
      <c r="HIO13" s="1"/>
      <c r="HIP13" s="1"/>
      <c r="HIQ13" s="1"/>
      <c r="HIR13" s="1"/>
      <c r="HIS13" s="1"/>
      <c r="HIT13" s="1"/>
      <c r="HIU13" s="1"/>
      <c r="HIV13" s="1"/>
      <c r="HIW13" s="1"/>
      <c r="HIX13" s="1"/>
      <c r="HIY13" s="1"/>
      <c r="HIZ13" s="1"/>
      <c r="HJA13" s="1"/>
      <c r="HJB13" s="1"/>
      <c r="HJC13" s="1"/>
      <c r="HJD13" s="1"/>
      <c r="HJE13" s="1"/>
      <c r="HJF13" s="1"/>
      <c r="HJG13" s="1"/>
      <c r="HJH13" s="1"/>
      <c r="HJI13" s="1"/>
      <c r="HJJ13" s="1"/>
      <c r="HJK13" s="1"/>
      <c r="HJL13" s="1"/>
      <c r="HJM13" s="1"/>
      <c r="HJN13" s="1"/>
      <c r="HJO13" s="1"/>
      <c r="HJP13" s="1"/>
      <c r="HJQ13" s="1"/>
      <c r="HJR13" s="1"/>
      <c r="HJS13" s="1"/>
      <c r="HJT13" s="1"/>
      <c r="HJU13" s="1"/>
      <c r="HJV13" s="1"/>
      <c r="HJW13" s="1"/>
      <c r="HJX13" s="1"/>
      <c r="HJY13" s="1"/>
      <c r="HJZ13" s="1"/>
      <c r="HKA13" s="1"/>
      <c r="HKB13" s="1"/>
      <c r="HKC13" s="1"/>
      <c r="HKD13" s="1"/>
      <c r="HKE13" s="1"/>
      <c r="HKF13" s="1"/>
      <c r="HKG13" s="1"/>
      <c r="HKH13" s="1"/>
      <c r="HKI13" s="1"/>
      <c r="HKJ13" s="1"/>
      <c r="HKK13" s="1"/>
      <c r="HKL13" s="1"/>
      <c r="HKM13" s="1"/>
      <c r="HKN13" s="1"/>
      <c r="HKO13" s="1"/>
      <c r="HKP13" s="1"/>
      <c r="HKQ13" s="1"/>
      <c r="HKR13" s="1"/>
      <c r="HKS13" s="1"/>
      <c r="HKT13" s="1"/>
      <c r="HKU13" s="1"/>
      <c r="HKV13" s="1"/>
      <c r="HKW13" s="1"/>
      <c r="HKX13" s="1"/>
      <c r="HKY13" s="1"/>
      <c r="HKZ13" s="1"/>
      <c r="HLA13" s="1"/>
      <c r="HLB13" s="1"/>
      <c r="HLC13" s="1"/>
      <c r="HLD13" s="1"/>
      <c r="HLE13" s="1"/>
      <c r="HLF13" s="1"/>
      <c r="HLG13" s="1"/>
      <c r="HLH13" s="1"/>
      <c r="HLI13" s="1"/>
      <c r="HLJ13" s="1"/>
      <c r="HLK13" s="1"/>
      <c r="HLL13" s="1"/>
      <c r="HLM13" s="1"/>
      <c r="HLN13" s="1"/>
      <c r="HLO13" s="1"/>
      <c r="HLP13" s="1"/>
      <c r="HLQ13" s="1"/>
      <c r="HLR13" s="1"/>
      <c r="HLS13" s="1"/>
      <c r="HLT13" s="1"/>
      <c r="HLU13" s="1"/>
      <c r="HLV13" s="1"/>
      <c r="HLW13" s="1"/>
      <c r="HLX13" s="1"/>
      <c r="HLY13" s="1"/>
      <c r="HLZ13" s="1"/>
      <c r="HMA13" s="1"/>
      <c r="HMB13" s="1"/>
      <c r="HMC13" s="1"/>
      <c r="HMD13" s="1"/>
      <c r="HME13" s="1"/>
      <c r="HMF13" s="1"/>
      <c r="HMG13" s="1"/>
      <c r="HMH13" s="1"/>
      <c r="HMI13" s="1"/>
      <c r="HMJ13" s="1"/>
      <c r="HMK13" s="1"/>
      <c r="HML13" s="1"/>
      <c r="HMM13" s="1"/>
      <c r="HMN13" s="1"/>
      <c r="HMO13" s="1"/>
      <c r="HMP13" s="1"/>
      <c r="HMQ13" s="1"/>
      <c r="HMR13" s="1"/>
      <c r="HMS13" s="1"/>
      <c r="HMT13" s="1"/>
      <c r="HMU13" s="1"/>
      <c r="HMV13" s="1"/>
      <c r="HMW13" s="1"/>
      <c r="HMX13" s="1"/>
      <c r="HMY13" s="1"/>
      <c r="HMZ13" s="1"/>
      <c r="HNA13" s="1"/>
      <c r="HNB13" s="1"/>
      <c r="HNC13" s="1"/>
      <c r="HND13" s="1"/>
      <c r="HNE13" s="1"/>
      <c r="HNF13" s="1"/>
      <c r="HNG13" s="1"/>
      <c r="HNH13" s="1"/>
      <c r="HNI13" s="1"/>
      <c r="HNJ13" s="1"/>
      <c r="HNK13" s="1"/>
      <c r="HNL13" s="1"/>
      <c r="HNM13" s="1"/>
      <c r="HNN13" s="1"/>
      <c r="HNO13" s="1"/>
      <c r="HNP13" s="1"/>
      <c r="HNQ13" s="1"/>
      <c r="HNR13" s="1"/>
      <c r="HNS13" s="1"/>
      <c r="HNT13" s="1"/>
      <c r="HNU13" s="1"/>
      <c r="HNV13" s="1"/>
      <c r="HNW13" s="1"/>
      <c r="HNX13" s="1"/>
      <c r="HNY13" s="1"/>
      <c r="HNZ13" s="1"/>
      <c r="HOA13" s="1"/>
      <c r="HOB13" s="1"/>
      <c r="HOC13" s="1"/>
      <c r="HOD13" s="1"/>
      <c r="HOE13" s="1"/>
      <c r="HOF13" s="1"/>
      <c r="HOG13" s="1"/>
      <c r="HOH13" s="1"/>
      <c r="HOI13" s="1"/>
      <c r="HOJ13" s="1"/>
      <c r="HOK13" s="1"/>
      <c r="HOL13" s="1"/>
      <c r="HOM13" s="1"/>
      <c r="HON13" s="1"/>
      <c r="HOO13" s="1"/>
      <c r="HOP13" s="1"/>
      <c r="HOQ13" s="1"/>
      <c r="HOR13" s="1"/>
      <c r="HOS13" s="1"/>
      <c r="HOT13" s="1"/>
      <c r="HOU13" s="1"/>
      <c r="HOV13" s="1"/>
      <c r="HOW13" s="1"/>
      <c r="HOX13" s="1"/>
      <c r="HOY13" s="1"/>
      <c r="HOZ13" s="1"/>
      <c r="HPA13" s="1"/>
      <c r="HPB13" s="1"/>
      <c r="HPC13" s="1"/>
      <c r="HPD13" s="1"/>
      <c r="HPE13" s="1"/>
      <c r="HPF13" s="1"/>
      <c r="HPG13" s="1"/>
      <c r="HPH13" s="1"/>
      <c r="HPI13" s="1"/>
      <c r="HPJ13" s="1"/>
      <c r="HPK13" s="1"/>
      <c r="HPL13" s="1"/>
      <c r="HPM13" s="1"/>
      <c r="HPN13" s="1"/>
      <c r="HPO13" s="1"/>
      <c r="HPP13" s="1"/>
      <c r="HPQ13" s="1"/>
      <c r="HPR13" s="1"/>
      <c r="HPS13" s="1"/>
      <c r="HPT13" s="1"/>
      <c r="HPU13" s="1"/>
      <c r="HPV13" s="1"/>
      <c r="HPW13" s="1"/>
      <c r="HPX13" s="1"/>
      <c r="HPY13" s="1"/>
      <c r="HPZ13" s="1"/>
      <c r="HQA13" s="1"/>
      <c r="HQB13" s="1"/>
      <c r="HQC13" s="1"/>
      <c r="HQD13" s="1"/>
      <c r="HQE13" s="1"/>
      <c r="HQF13" s="1"/>
      <c r="HQG13" s="1"/>
      <c r="HQH13" s="1"/>
      <c r="HQI13" s="1"/>
      <c r="HQJ13" s="1"/>
      <c r="HQK13" s="1"/>
      <c r="HQL13" s="1"/>
      <c r="HQM13" s="1"/>
      <c r="HQN13" s="1"/>
      <c r="HQO13" s="1"/>
      <c r="HQP13" s="1"/>
      <c r="HQQ13" s="1"/>
      <c r="HQR13" s="1"/>
      <c r="HQS13" s="1"/>
      <c r="HQT13" s="1"/>
      <c r="HQU13" s="1"/>
      <c r="HQV13" s="1"/>
      <c r="HQW13" s="1"/>
      <c r="HQX13" s="1"/>
      <c r="HQY13" s="1"/>
      <c r="HQZ13" s="1"/>
      <c r="HRA13" s="1"/>
      <c r="HRB13" s="1"/>
      <c r="HRC13" s="1"/>
      <c r="HRD13" s="1"/>
      <c r="HRE13" s="1"/>
      <c r="HRF13" s="1"/>
      <c r="HRG13" s="1"/>
      <c r="HRH13" s="1"/>
      <c r="HRI13" s="1"/>
      <c r="HRJ13" s="1"/>
      <c r="HRK13" s="1"/>
      <c r="HRL13" s="1"/>
      <c r="HRM13" s="1"/>
      <c r="HRN13" s="1"/>
      <c r="HRO13" s="1"/>
      <c r="HRP13" s="1"/>
      <c r="HRQ13" s="1"/>
      <c r="HRR13" s="1"/>
      <c r="HRS13" s="1"/>
      <c r="HRT13" s="1"/>
      <c r="HRU13" s="1"/>
      <c r="HRV13" s="1"/>
      <c r="HRW13" s="1"/>
      <c r="HRX13" s="1"/>
      <c r="HRY13" s="1"/>
      <c r="HRZ13" s="1"/>
      <c r="HSA13" s="1"/>
      <c r="HSB13" s="1"/>
      <c r="HSC13" s="1"/>
      <c r="HSD13" s="1"/>
      <c r="HSE13" s="1"/>
      <c r="HSF13" s="1"/>
      <c r="HSG13" s="1"/>
      <c r="HSH13" s="1"/>
      <c r="HSI13" s="1"/>
      <c r="HSJ13" s="1"/>
      <c r="HSK13" s="1"/>
      <c r="HSL13" s="1"/>
      <c r="HSM13" s="1"/>
      <c r="HSN13" s="1"/>
      <c r="HSO13" s="1"/>
      <c r="HSP13" s="1"/>
      <c r="HSQ13" s="1"/>
      <c r="HSR13" s="1"/>
      <c r="HSS13" s="1"/>
      <c r="HST13" s="1"/>
      <c r="HSU13" s="1"/>
      <c r="HSV13" s="1"/>
      <c r="HSW13" s="1"/>
      <c r="HSX13" s="1"/>
      <c r="HSY13" s="1"/>
      <c r="HSZ13" s="1"/>
      <c r="HTA13" s="1"/>
      <c r="HTB13" s="1"/>
      <c r="HTC13" s="1"/>
      <c r="HTD13" s="1"/>
      <c r="HTE13" s="1"/>
      <c r="HTF13" s="1"/>
      <c r="HTG13" s="1"/>
      <c r="HTH13" s="1"/>
      <c r="HTI13" s="1"/>
      <c r="HTJ13" s="1"/>
      <c r="HTK13" s="1"/>
      <c r="HTL13" s="1"/>
      <c r="HTM13" s="1"/>
      <c r="HTN13" s="1"/>
      <c r="HTO13" s="1"/>
      <c r="HTP13" s="1"/>
      <c r="HTQ13" s="1"/>
      <c r="HTR13" s="1"/>
      <c r="HTS13" s="1"/>
      <c r="HTT13" s="1"/>
      <c r="HTU13" s="1"/>
      <c r="HTV13" s="1"/>
      <c r="HTW13" s="1"/>
      <c r="HTX13" s="1"/>
      <c r="HTY13" s="1"/>
      <c r="HTZ13" s="1"/>
      <c r="HUA13" s="1"/>
      <c r="HUB13" s="1"/>
      <c r="HUC13" s="1"/>
      <c r="HUD13" s="1"/>
      <c r="HUE13" s="1"/>
      <c r="HUF13" s="1"/>
      <c r="HUG13" s="1"/>
      <c r="HUH13" s="1"/>
      <c r="HUI13" s="1"/>
      <c r="HUJ13" s="1"/>
      <c r="HUK13" s="1"/>
      <c r="HUL13" s="1"/>
      <c r="HUM13" s="1"/>
      <c r="HUN13" s="1"/>
      <c r="HUO13" s="1"/>
      <c r="HUP13" s="1"/>
      <c r="HUQ13" s="1"/>
      <c r="HUR13" s="1"/>
      <c r="HUS13" s="1"/>
      <c r="HUT13" s="1"/>
      <c r="HUU13" s="1"/>
      <c r="HUV13" s="1"/>
      <c r="HUW13" s="1"/>
      <c r="HUX13" s="1"/>
      <c r="HUY13" s="1"/>
      <c r="HUZ13" s="1"/>
      <c r="HVA13" s="1"/>
      <c r="HVB13" s="1"/>
      <c r="HVC13" s="1"/>
      <c r="HVD13" s="1"/>
      <c r="HVE13" s="1"/>
      <c r="HVF13" s="1"/>
      <c r="HVG13" s="1"/>
      <c r="HVH13" s="1"/>
      <c r="HVI13" s="1"/>
      <c r="HVJ13" s="1"/>
      <c r="HVK13" s="1"/>
      <c r="HVL13" s="1"/>
      <c r="HVM13" s="1"/>
      <c r="HVN13" s="1"/>
      <c r="HVO13" s="1"/>
      <c r="HVP13" s="1"/>
      <c r="HVQ13" s="1"/>
      <c r="HVR13" s="1"/>
      <c r="HVS13" s="1"/>
      <c r="HVT13" s="1"/>
      <c r="HVU13" s="1"/>
      <c r="HVV13" s="1"/>
      <c r="HVW13" s="1"/>
      <c r="HVX13" s="1"/>
      <c r="HVY13" s="1"/>
      <c r="HVZ13" s="1"/>
      <c r="HWA13" s="1"/>
      <c r="HWB13" s="1"/>
      <c r="HWC13" s="1"/>
      <c r="HWD13" s="1"/>
      <c r="HWE13" s="1"/>
      <c r="HWF13" s="1"/>
      <c r="HWG13" s="1"/>
      <c r="HWH13" s="1"/>
      <c r="HWI13" s="1"/>
      <c r="HWJ13" s="1"/>
      <c r="HWK13" s="1"/>
      <c r="HWL13" s="1"/>
      <c r="HWM13" s="1"/>
      <c r="HWN13" s="1"/>
      <c r="HWO13" s="1"/>
      <c r="HWP13" s="1"/>
      <c r="HWQ13" s="1"/>
      <c r="HWR13" s="1"/>
      <c r="HWS13" s="1"/>
      <c r="HWT13" s="1"/>
      <c r="HWU13" s="1"/>
      <c r="HWV13" s="1"/>
      <c r="HWW13" s="1"/>
      <c r="HWX13" s="1"/>
      <c r="HWY13" s="1"/>
      <c r="HWZ13" s="1"/>
      <c r="HXA13" s="1"/>
      <c r="HXB13" s="1"/>
      <c r="HXC13" s="1"/>
      <c r="HXD13" s="1"/>
      <c r="HXE13" s="1"/>
      <c r="HXF13" s="1"/>
      <c r="HXG13" s="1"/>
      <c r="HXH13" s="1"/>
      <c r="HXI13" s="1"/>
      <c r="HXJ13" s="1"/>
      <c r="HXK13" s="1"/>
      <c r="HXL13" s="1"/>
      <c r="HXM13" s="1"/>
      <c r="HXN13" s="1"/>
      <c r="HXO13" s="1"/>
      <c r="HXP13" s="1"/>
      <c r="HXQ13" s="1"/>
      <c r="HXR13" s="1"/>
      <c r="HXS13" s="1"/>
      <c r="HXT13" s="1"/>
      <c r="HXU13" s="1"/>
      <c r="HXV13" s="1"/>
      <c r="HXW13" s="1"/>
      <c r="HXX13" s="1"/>
      <c r="HXY13" s="1"/>
      <c r="HXZ13" s="1"/>
      <c r="HYA13" s="1"/>
      <c r="HYB13" s="1"/>
      <c r="HYC13" s="1"/>
      <c r="HYD13" s="1"/>
      <c r="HYE13" s="1"/>
      <c r="HYF13" s="1"/>
      <c r="HYG13" s="1"/>
      <c r="HYH13" s="1"/>
      <c r="HYI13" s="1"/>
      <c r="HYJ13" s="1"/>
      <c r="HYK13" s="1"/>
      <c r="HYL13" s="1"/>
      <c r="HYM13" s="1"/>
      <c r="HYN13" s="1"/>
      <c r="HYO13" s="1"/>
      <c r="HYP13" s="1"/>
      <c r="HYQ13" s="1"/>
      <c r="HYR13" s="1"/>
      <c r="HYS13" s="1"/>
      <c r="HYT13" s="1"/>
      <c r="HYU13" s="1"/>
      <c r="HYV13" s="1"/>
      <c r="HYW13" s="1"/>
      <c r="HYX13" s="1"/>
      <c r="HYY13" s="1"/>
      <c r="HYZ13" s="1"/>
      <c r="HZA13" s="1"/>
      <c r="HZB13" s="1"/>
      <c r="HZC13" s="1"/>
      <c r="HZD13" s="1"/>
      <c r="HZE13" s="1"/>
      <c r="HZF13" s="1"/>
      <c r="HZG13" s="1"/>
      <c r="HZH13" s="1"/>
      <c r="HZI13" s="1"/>
      <c r="HZJ13" s="1"/>
      <c r="HZK13" s="1"/>
      <c r="HZL13" s="1"/>
      <c r="HZM13" s="1"/>
      <c r="HZN13" s="1"/>
      <c r="HZO13" s="1"/>
      <c r="HZP13" s="1"/>
      <c r="HZQ13" s="1"/>
      <c r="HZR13" s="1"/>
      <c r="HZS13" s="1"/>
      <c r="HZT13" s="1"/>
      <c r="HZU13" s="1"/>
      <c r="HZV13" s="1"/>
      <c r="HZW13" s="1"/>
      <c r="HZX13" s="1"/>
      <c r="HZY13" s="1"/>
      <c r="HZZ13" s="1"/>
      <c r="IAA13" s="1"/>
      <c r="IAB13" s="1"/>
      <c r="IAC13" s="1"/>
      <c r="IAD13" s="1"/>
      <c r="IAE13" s="1"/>
      <c r="IAF13" s="1"/>
      <c r="IAG13" s="1"/>
      <c r="IAH13" s="1"/>
      <c r="IAI13" s="1"/>
      <c r="IAJ13" s="1"/>
      <c r="IAK13" s="1"/>
      <c r="IAL13" s="1"/>
      <c r="IAM13" s="1"/>
      <c r="IAN13" s="1"/>
      <c r="IAO13" s="1"/>
      <c r="IAP13" s="1"/>
      <c r="IAQ13" s="1"/>
      <c r="IAR13" s="1"/>
      <c r="IAS13" s="1"/>
      <c r="IAT13" s="1"/>
      <c r="IAU13" s="1"/>
      <c r="IAV13" s="1"/>
      <c r="IAW13" s="1"/>
      <c r="IAX13" s="1"/>
      <c r="IAY13" s="1"/>
      <c r="IAZ13" s="1"/>
      <c r="IBA13" s="1"/>
      <c r="IBB13" s="1"/>
      <c r="IBC13" s="1"/>
      <c r="IBD13" s="1"/>
      <c r="IBE13" s="1"/>
      <c r="IBF13" s="1"/>
      <c r="IBG13" s="1"/>
      <c r="IBH13" s="1"/>
      <c r="IBI13" s="1"/>
      <c r="IBJ13" s="1"/>
      <c r="IBK13" s="1"/>
      <c r="IBL13" s="1"/>
      <c r="IBM13" s="1"/>
      <c r="IBN13" s="1"/>
      <c r="IBO13" s="1"/>
      <c r="IBP13" s="1"/>
      <c r="IBQ13" s="1"/>
      <c r="IBR13" s="1"/>
      <c r="IBS13" s="1"/>
      <c r="IBT13" s="1"/>
      <c r="IBU13" s="1"/>
      <c r="IBV13" s="1"/>
      <c r="IBW13" s="1"/>
      <c r="IBX13" s="1"/>
      <c r="IBY13" s="1"/>
      <c r="IBZ13" s="1"/>
      <c r="ICA13" s="1"/>
      <c r="ICB13" s="1"/>
      <c r="ICC13" s="1"/>
      <c r="ICD13" s="1"/>
      <c r="ICE13" s="1"/>
      <c r="ICF13" s="1"/>
      <c r="ICG13" s="1"/>
      <c r="ICH13" s="1"/>
      <c r="ICI13" s="1"/>
      <c r="ICJ13" s="1"/>
      <c r="ICK13" s="1"/>
      <c r="ICL13" s="1"/>
      <c r="ICM13" s="1"/>
      <c r="ICN13" s="1"/>
      <c r="ICO13" s="1"/>
      <c r="ICP13" s="1"/>
      <c r="ICQ13" s="1"/>
      <c r="ICR13" s="1"/>
      <c r="ICS13" s="1"/>
      <c r="ICT13" s="1"/>
      <c r="ICU13" s="1"/>
      <c r="ICV13" s="1"/>
      <c r="ICW13" s="1"/>
      <c r="ICX13" s="1"/>
      <c r="ICY13" s="1"/>
      <c r="ICZ13" s="1"/>
      <c r="IDA13" s="1"/>
      <c r="IDB13" s="1"/>
      <c r="IDC13" s="1"/>
      <c r="IDD13" s="1"/>
      <c r="IDE13" s="1"/>
      <c r="IDF13" s="1"/>
      <c r="IDG13" s="1"/>
      <c r="IDH13" s="1"/>
      <c r="IDI13" s="1"/>
      <c r="IDJ13" s="1"/>
      <c r="IDK13" s="1"/>
      <c r="IDL13" s="1"/>
      <c r="IDM13" s="1"/>
      <c r="IDN13" s="1"/>
      <c r="IDO13" s="1"/>
      <c r="IDP13" s="1"/>
      <c r="IDQ13" s="1"/>
      <c r="IDR13" s="1"/>
      <c r="IDS13" s="1"/>
      <c r="IDT13" s="1"/>
      <c r="IDU13" s="1"/>
      <c r="IDV13" s="1"/>
      <c r="IDW13" s="1"/>
      <c r="IDX13" s="1"/>
      <c r="IDY13" s="1"/>
      <c r="IDZ13" s="1"/>
      <c r="IEA13" s="1"/>
      <c r="IEB13" s="1"/>
      <c r="IEC13" s="1"/>
      <c r="IED13" s="1"/>
      <c r="IEE13" s="1"/>
      <c r="IEF13" s="1"/>
      <c r="IEG13" s="1"/>
      <c r="IEH13" s="1"/>
      <c r="IEI13" s="1"/>
      <c r="IEJ13" s="1"/>
      <c r="IEK13" s="1"/>
      <c r="IEL13" s="1"/>
      <c r="IEM13" s="1"/>
      <c r="IEN13" s="1"/>
      <c r="IEO13" s="1"/>
      <c r="IEP13" s="1"/>
      <c r="IEQ13" s="1"/>
      <c r="IER13" s="1"/>
      <c r="IES13" s="1"/>
      <c r="IET13" s="1"/>
      <c r="IEU13" s="1"/>
      <c r="IEV13" s="1"/>
      <c r="IEW13" s="1"/>
      <c r="IEX13" s="1"/>
      <c r="IEY13" s="1"/>
      <c r="IEZ13" s="1"/>
      <c r="IFA13" s="1"/>
      <c r="IFB13" s="1"/>
      <c r="IFC13" s="1"/>
      <c r="IFD13" s="1"/>
      <c r="IFE13" s="1"/>
      <c r="IFF13" s="1"/>
      <c r="IFG13" s="1"/>
      <c r="IFH13" s="1"/>
      <c r="IFI13" s="1"/>
      <c r="IFJ13" s="1"/>
      <c r="IFK13" s="1"/>
      <c r="IFL13" s="1"/>
      <c r="IFM13" s="1"/>
      <c r="IFN13" s="1"/>
      <c r="IFO13" s="1"/>
      <c r="IFP13" s="1"/>
      <c r="IFQ13" s="1"/>
      <c r="IFR13" s="1"/>
      <c r="IFS13" s="1"/>
      <c r="IFT13" s="1"/>
      <c r="IFU13" s="1"/>
      <c r="IFV13" s="1"/>
      <c r="IFW13" s="1"/>
      <c r="IFX13" s="1"/>
      <c r="IFY13" s="1"/>
      <c r="IFZ13" s="1"/>
      <c r="IGA13" s="1"/>
      <c r="IGB13" s="1"/>
      <c r="IGC13" s="1"/>
      <c r="IGD13" s="1"/>
      <c r="IGE13" s="1"/>
      <c r="IGF13" s="1"/>
      <c r="IGG13" s="1"/>
      <c r="IGH13" s="1"/>
      <c r="IGI13" s="1"/>
      <c r="IGJ13" s="1"/>
      <c r="IGK13" s="1"/>
      <c r="IGL13" s="1"/>
      <c r="IGM13" s="1"/>
      <c r="IGN13" s="1"/>
      <c r="IGO13" s="1"/>
      <c r="IGP13" s="1"/>
      <c r="IGQ13" s="1"/>
      <c r="IGR13" s="1"/>
      <c r="IGS13" s="1"/>
      <c r="IGT13" s="1"/>
      <c r="IGU13" s="1"/>
      <c r="IGV13" s="1"/>
      <c r="IGW13" s="1"/>
      <c r="IGX13" s="1"/>
      <c r="IGY13" s="1"/>
      <c r="IGZ13" s="1"/>
      <c r="IHA13" s="1"/>
      <c r="IHB13" s="1"/>
      <c r="IHC13" s="1"/>
      <c r="IHD13" s="1"/>
      <c r="IHE13" s="1"/>
      <c r="IHF13" s="1"/>
      <c r="IHG13" s="1"/>
      <c r="IHH13" s="1"/>
      <c r="IHI13" s="1"/>
      <c r="IHJ13" s="1"/>
      <c r="IHK13" s="1"/>
      <c r="IHL13" s="1"/>
      <c r="IHM13" s="1"/>
      <c r="IHN13" s="1"/>
      <c r="IHO13" s="1"/>
      <c r="IHP13" s="1"/>
      <c r="IHQ13" s="1"/>
      <c r="IHR13" s="1"/>
      <c r="IHS13" s="1"/>
      <c r="IHT13" s="1"/>
      <c r="IHU13" s="1"/>
      <c r="IHV13" s="1"/>
      <c r="IHW13" s="1"/>
      <c r="IHX13" s="1"/>
      <c r="IHY13" s="1"/>
      <c r="IHZ13" s="1"/>
      <c r="IIA13" s="1"/>
      <c r="IIB13" s="1"/>
      <c r="IIC13" s="1"/>
      <c r="IID13" s="1"/>
      <c r="IIE13" s="1"/>
      <c r="IIF13" s="1"/>
      <c r="IIG13" s="1"/>
      <c r="IIH13" s="1"/>
      <c r="III13" s="1"/>
      <c r="IIJ13" s="1"/>
      <c r="IIK13" s="1"/>
      <c r="IIL13" s="1"/>
      <c r="IIM13" s="1"/>
      <c r="IIN13" s="1"/>
      <c r="IIO13" s="1"/>
      <c r="IIP13" s="1"/>
      <c r="IIQ13" s="1"/>
      <c r="IIR13" s="1"/>
      <c r="IIS13" s="1"/>
      <c r="IIT13" s="1"/>
      <c r="IIU13" s="1"/>
      <c r="IIV13" s="1"/>
      <c r="IIW13" s="1"/>
      <c r="IIX13" s="1"/>
      <c r="IIY13" s="1"/>
      <c r="IIZ13" s="1"/>
      <c r="IJA13" s="1"/>
      <c r="IJB13" s="1"/>
      <c r="IJC13" s="1"/>
      <c r="IJD13" s="1"/>
      <c r="IJE13" s="1"/>
      <c r="IJF13" s="1"/>
      <c r="IJG13" s="1"/>
      <c r="IJH13" s="1"/>
      <c r="IJI13" s="1"/>
      <c r="IJJ13" s="1"/>
      <c r="IJK13" s="1"/>
      <c r="IJL13" s="1"/>
      <c r="IJM13" s="1"/>
      <c r="IJN13" s="1"/>
      <c r="IJO13" s="1"/>
      <c r="IJP13" s="1"/>
      <c r="IJQ13" s="1"/>
      <c r="IJR13" s="1"/>
      <c r="IJS13" s="1"/>
      <c r="IJT13" s="1"/>
      <c r="IJU13" s="1"/>
      <c r="IJV13" s="1"/>
      <c r="IJW13" s="1"/>
      <c r="IJX13" s="1"/>
      <c r="IJY13" s="1"/>
      <c r="IJZ13" s="1"/>
      <c r="IKA13" s="1"/>
      <c r="IKB13" s="1"/>
      <c r="IKC13" s="1"/>
      <c r="IKD13" s="1"/>
      <c r="IKE13" s="1"/>
      <c r="IKF13" s="1"/>
      <c r="IKG13" s="1"/>
      <c r="IKH13" s="1"/>
      <c r="IKI13" s="1"/>
      <c r="IKJ13" s="1"/>
      <c r="IKK13" s="1"/>
      <c r="IKL13" s="1"/>
      <c r="IKM13" s="1"/>
      <c r="IKN13" s="1"/>
      <c r="IKO13" s="1"/>
      <c r="IKP13" s="1"/>
      <c r="IKQ13" s="1"/>
      <c r="IKR13" s="1"/>
      <c r="IKS13" s="1"/>
      <c r="IKT13" s="1"/>
      <c r="IKU13" s="1"/>
      <c r="IKV13" s="1"/>
      <c r="IKW13" s="1"/>
      <c r="IKX13" s="1"/>
      <c r="IKY13" s="1"/>
      <c r="IKZ13" s="1"/>
      <c r="ILA13" s="1"/>
      <c r="ILB13" s="1"/>
      <c r="ILC13" s="1"/>
      <c r="ILD13" s="1"/>
      <c r="ILE13" s="1"/>
      <c r="ILF13" s="1"/>
      <c r="ILG13" s="1"/>
      <c r="ILH13" s="1"/>
      <c r="ILI13" s="1"/>
      <c r="ILJ13" s="1"/>
      <c r="ILK13" s="1"/>
      <c r="ILL13" s="1"/>
      <c r="ILM13" s="1"/>
      <c r="ILN13" s="1"/>
      <c r="ILO13" s="1"/>
      <c r="ILP13" s="1"/>
      <c r="ILQ13" s="1"/>
      <c r="ILR13" s="1"/>
      <c r="ILS13" s="1"/>
      <c r="ILT13" s="1"/>
      <c r="ILU13" s="1"/>
      <c r="ILV13" s="1"/>
      <c r="ILW13" s="1"/>
      <c r="ILX13" s="1"/>
      <c r="ILY13" s="1"/>
      <c r="ILZ13" s="1"/>
      <c r="IMA13" s="1"/>
      <c r="IMB13" s="1"/>
      <c r="IMC13" s="1"/>
      <c r="IMD13" s="1"/>
      <c r="IME13" s="1"/>
      <c r="IMF13" s="1"/>
      <c r="IMG13" s="1"/>
      <c r="IMH13" s="1"/>
      <c r="IMI13" s="1"/>
      <c r="IMJ13" s="1"/>
      <c r="IMK13" s="1"/>
      <c r="IML13" s="1"/>
      <c r="IMM13" s="1"/>
      <c r="IMN13" s="1"/>
      <c r="IMO13" s="1"/>
      <c r="IMP13" s="1"/>
      <c r="IMQ13" s="1"/>
      <c r="IMR13" s="1"/>
      <c r="IMS13" s="1"/>
      <c r="IMT13" s="1"/>
      <c r="IMU13" s="1"/>
      <c r="IMV13" s="1"/>
      <c r="IMW13" s="1"/>
      <c r="IMX13" s="1"/>
      <c r="IMY13" s="1"/>
      <c r="IMZ13" s="1"/>
      <c r="INA13" s="1"/>
      <c r="INB13" s="1"/>
      <c r="INC13" s="1"/>
      <c r="IND13" s="1"/>
      <c r="INE13" s="1"/>
      <c r="INF13" s="1"/>
      <c r="ING13" s="1"/>
      <c r="INH13" s="1"/>
      <c r="INI13" s="1"/>
      <c r="INJ13" s="1"/>
      <c r="INK13" s="1"/>
      <c r="INL13" s="1"/>
      <c r="INM13" s="1"/>
      <c r="INN13" s="1"/>
      <c r="INO13" s="1"/>
      <c r="INP13" s="1"/>
      <c r="INQ13" s="1"/>
      <c r="INR13" s="1"/>
      <c r="INS13" s="1"/>
      <c r="INT13" s="1"/>
      <c r="INU13" s="1"/>
      <c r="INV13" s="1"/>
      <c r="INW13" s="1"/>
      <c r="INX13" s="1"/>
      <c r="INY13" s="1"/>
      <c r="INZ13" s="1"/>
      <c r="IOA13" s="1"/>
      <c r="IOB13" s="1"/>
      <c r="IOC13" s="1"/>
      <c r="IOD13" s="1"/>
      <c r="IOE13" s="1"/>
      <c r="IOF13" s="1"/>
      <c r="IOG13" s="1"/>
      <c r="IOH13" s="1"/>
      <c r="IOI13" s="1"/>
      <c r="IOJ13" s="1"/>
      <c r="IOK13" s="1"/>
      <c r="IOL13" s="1"/>
      <c r="IOM13" s="1"/>
      <c r="ION13" s="1"/>
      <c r="IOO13" s="1"/>
      <c r="IOP13" s="1"/>
      <c r="IOQ13" s="1"/>
      <c r="IOR13" s="1"/>
      <c r="IOS13" s="1"/>
      <c r="IOT13" s="1"/>
      <c r="IOU13" s="1"/>
      <c r="IOV13" s="1"/>
      <c r="IOW13" s="1"/>
      <c r="IOX13" s="1"/>
      <c r="IOY13" s="1"/>
      <c r="IOZ13" s="1"/>
      <c r="IPA13" s="1"/>
      <c r="IPB13" s="1"/>
      <c r="IPC13" s="1"/>
      <c r="IPD13" s="1"/>
      <c r="IPE13" s="1"/>
      <c r="IPF13" s="1"/>
      <c r="IPG13" s="1"/>
      <c r="IPH13" s="1"/>
      <c r="IPI13" s="1"/>
      <c r="IPJ13" s="1"/>
      <c r="IPK13" s="1"/>
      <c r="IPL13" s="1"/>
      <c r="IPM13" s="1"/>
      <c r="IPN13" s="1"/>
      <c r="IPO13" s="1"/>
      <c r="IPP13" s="1"/>
      <c r="IPQ13" s="1"/>
      <c r="IPR13" s="1"/>
      <c r="IPS13" s="1"/>
      <c r="IPT13" s="1"/>
      <c r="IPU13" s="1"/>
      <c r="IPV13" s="1"/>
      <c r="IPW13" s="1"/>
      <c r="IPX13" s="1"/>
      <c r="IPY13" s="1"/>
      <c r="IPZ13" s="1"/>
      <c r="IQA13" s="1"/>
      <c r="IQB13" s="1"/>
      <c r="IQC13" s="1"/>
      <c r="IQD13" s="1"/>
      <c r="IQE13" s="1"/>
      <c r="IQF13" s="1"/>
      <c r="IQG13" s="1"/>
      <c r="IQH13" s="1"/>
      <c r="IQI13" s="1"/>
      <c r="IQJ13" s="1"/>
      <c r="IQK13" s="1"/>
      <c r="IQL13" s="1"/>
      <c r="IQM13" s="1"/>
      <c r="IQN13" s="1"/>
      <c r="IQO13" s="1"/>
      <c r="IQP13" s="1"/>
      <c r="IQQ13" s="1"/>
      <c r="IQR13" s="1"/>
      <c r="IQS13" s="1"/>
      <c r="IQT13" s="1"/>
      <c r="IQU13" s="1"/>
      <c r="IQV13" s="1"/>
      <c r="IQW13" s="1"/>
      <c r="IQX13" s="1"/>
      <c r="IQY13" s="1"/>
      <c r="IQZ13" s="1"/>
      <c r="IRA13" s="1"/>
      <c r="IRB13" s="1"/>
      <c r="IRC13" s="1"/>
      <c r="IRD13" s="1"/>
      <c r="IRE13" s="1"/>
      <c r="IRF13" s="1"/>
      <c r="IRG13" s="1"/>
      <c r="IRH13" s="1"/>
      <c r="IRI13" s="1"/>
      <c r="IRJ13" s="1"/>
      <c r="IRK13" s="1"/>
      <c r="IRL13" s="1"/>
      <c r="IRM13" s="1"/>
      <c r="IRN13" s="1"/>
      <c r="IRO13" s="1"/>
      <c r="IRP13" s="1"/>
      <c r="IRQ13" s="1"/>
      <c r="IRR13" s="1"/>
      <c r="IRS13" s="1"/>
      <c r="IRT13" s="1"/>
      <c r="IRU13" s="1"/>
      <c r="IRV13" s="1"/>
      <c r="IRW13" s="1"/>
      <c r="IRX13" s="1"/>
      <c r="IRY13" s="1"/>
      <c r="IRZ13" s="1"/>
      <c r="ISA13" s="1"/>
      <c r="ISB13" s="1"/>
      <c r="ISC13" s="1"/>
      <c r="ISD13" s="1"/>
      <c r="ISE13" s="1"/>
      <c r="ISF13" s="1"/>
      <c r="ISG13" s="1"/>
      <c r="ISH13" s="1"/>
      <c r="ISI13" s="1"/>
      <c r="ISJ13" s="1"/>
      <c r="ISK13" s="1"/>
      <c r="ISL13" s="1"/>
      <c r="ISM13" s="1"/>
      <c r="ISN13" s="1"/>
      <c r="ISO13" s="1"/>
      <c r="ISP13" s="1"/>
      <c r="ISQ13" s="1"/>
      <c r="ISR13" s="1"/>
      <c r="ISS13" s="1"/>
      <c r="IST13" s="1"/>
      <c r="ISU13" s="1"/>
      <c r="ISV13" s="1"/>
      <c r="ISW13" s="1"/>
      <c r="ISX13" s="1"/>
      <c r="ISY13" s="1"/>
      <c r="ISZ13" s="1"/>
      <c r="ITA13" s="1"/>
      <c r="ITB13" s="1"/>
      <c r="ITC13" s="1"/>
      <c r="ITD13" s="1"/>
      <c r="ITE13" s="1"/>
      <c r="ITF13" s="1"/>
      <c r="ITG13" s="1"/>
      <c r="ITH13" s="1"/>
      <c r="ITI13" s="1"/>
      <c r="ITJ13" s="1"/>
      <c r="ITK13" s="1"/>
      <c r="ITL13" s="1"/>
      <c r="ITM13" s="1"/>
      <c r="ITN13" s="1"/>
      <c r="ITO13" s="1"/>
      <c r="ITP13" s="1"/>
      <c r="ITQ13" s="1"/>
      <c r="ITR13" s="1"/>
      <c r="ITS13" s="1"/>
      <c r="ITT13" s="1"/>
      <c r="ITU13" s="1"/>
      <c r="ITV13" s="1"/>
      <c r="ITW13" s="1"/>
      <c r="ITX13" s="1"/>
      <c r="ITY13" s="1"/>
      <c r="ITZ13" s="1"/>
      <c r="IUA13" s="1"/>
      <c r="IUB13" s="1"/>
      <c r="IUC13" s="1"/>
      <c r="IUD13" s="1"/>
      <c r="IUE13" s="1"/>
      <c r="IUF13" s="1"/>
      <c r="IUG13" s="1"/>
      <c r="IUH13" s="1"/>
      <c r="IUI13" s="1"/>
      <c r="IUJ13" s="1"/>
      <c r="IUK13" s="1"/>
      <c r="IUL13" s="1"/>
      <c r="IUM13" s="1"/>
      <c r="IUN13" s="1"/>
      <c r="IUO13" s="1"/>
      <c r="IUP13" s="1"/>
      <c r="IUQ13" s="1"/>
      <c r="IUR13" s="1"/>
      <c r="IUS13" s="1"/>
      <c r="IUT13" s="1"/>
      <c r="IUU13" s="1"/>
      <c r="IUV13" s="1"/>
      <c r="IUW13" s="1"/>
      <c r="IUX13" s="1"/>
      <c r="IUY13" s="1"/>
      <c r="IUZ13" s="1"/>
      <c r="IVA13" s="1"/>
      <c r="IVB13" s="1"/>
      <c r="IVC13" s="1"/>
      <c r="IVD13" s="1"/>
      <c r="IVE13" s="1"/>
      <c r="IVF13" s="1"/>
      <c r="IVG13" s="1"/>
      <c r="IVH13" s="1"/>
      <c r="IVI13" s="1"/>
      <c r="IVJ13" s="1"/>
      <c r="IVK13" s="1"/>
      <c r="IVL13" s="1"/>
      <c r="IVM13" s="1"/>
      <c r="IVN13" s="1"/>
      <c r="IVO13" s="1"/>
      <c r="IVP13" s="1"/>
      <c r="IVQ13" s="1"/>
      <c r="IVR13" s="1"/>
      <c r="IVS13" s="1"/>
      <c r="IVT13" s="1"/>
      <c r="IVU13" s="1"/>
      <c r="IVV13" s="1"/>
      <c r="IVW13" s="1"/>
      <c r="IVX13" s="1"/>
      <c r="IVY13" s="1"/>
      <c r="IVZ13" s="1"/>
      <c r="IWA13" s="1"/>
      <c r="IWB13" s="1"/>
      <c r="IWC13" s="1"/>
      <c r="IWD13" s="1"/>
      <c r="IWE13" s="1"/>
      <c r="IWF13" s="1"/>
      <c r="IWG13" s="1"/>
      <c r="IWH13" s="1"/>
      <c r="IWI13" s="1"/>
      <c r="IWJ13" s="1"/>
      <c r="IWK13" s="1"/>
      <c r="IWL13" s="1"/>
      <c r="IWM13" s="1"/>
      <c r="IWN13" s="1"/>
      <c r="IWO13" s="1"/>
      <c r="IWP13" s="1"/>
      <c r="IWQ13" s="1"/>
      <c r="IWR13" s="1"/>
      <c r="IWS13" s="1"/>
      <c r="IWT13" s="1"/>
      <c r="IWU13" s="1"/>
      <c r="IWV13" s="1"/>
      <c r="IWW13" s="1"/>
      <c r="IWX13" s="1"/>
      <c r="IWY13" s="1"/>
      <c r="IWZ13" s="1"/>
      <c r="IXA13" s="1"/>
      <c r="IXB13" s="1"/>
      <c r="IXC13" s="1"/>
      <c r="IXD13" s="1"/>
      <c r="IXE13" s="1"/>
      <c r="IXF13" s="1"/>
      <c r="IXG13" s="1"/>
      <c r="IXH13" s="1"/>
      <c r="IXI13" s="1"/>
      <c r="IXJ13" s="1"/>
      <c r="IXK13" s="1"/>
      <c r="IXL13" s="1"/>
      <c r="IXM13" s="1"/>
      <c r="IXN13" s="1"/>
      <c r="IXO13" s="1"/>
      <c r="IXP13" s="1"/>
      <c r="IXQ13" s="1"/>
      <c r="IXR13" s="1"/>
      <c r="IXS13" s="1"/>
      <c r="IXT13" s="1"/>
      <c r="IXU13" s="1"/>
      <c r="IXV13" s="1"/>
      <c r="IXW13" s="1"/>
      <c r="IXX13" s="1"/>
      <c r="IXY13" s="1"/>
      <c r="IXZ13" s="1"/>
      <c r="IYA13" s="1"/>
      <c r="IYB13" s="1"/>
      <c r="IYC13" s="1"/>
      <c r="IYD13" s="1"/>
      <c r="IYE13" s="1"/>
      <c r="IYF13" s="1"/>
      <c r="IYG13" s="1"/>
      <c r="IYH13" s="1"/>
      <c r="IYI13" s="1"/>
      <c r="IYJ13" s="1"/>
      <c r="IYK13" s="1"/>
      <c r="IYL13" s="1"/>
      <c r="IYM13" s="1"/>
      <c r="IYN13" s="1"/>
      <c r="IYO13" s="1"/>
      <c r="IYP13" s="1"/>
      <c r="IYQ13" s="1"/>
      <c r="IYR13" s="1"/>
      <c r="IYS13" s="1"/>
      <c r="IYT13" s="1"/>
      <c r="IYU13" s="1"/>
      <c r="IYV13" s="1"/>
      <c r="IYW13" s="1"/>
      <c r="IYX13" s="1"/>
      <c r="IYY13" s="1"/>
      <c r="IYZ13" s="1"/>
      <c r="IZA13" s="1"/>
      <c r="IZB13" s="1"/>
      <c r="IZC13" s="1"/>
      <c r="IZD13" s="1"/>
      <c r="IZE13" s="1"/>
      <c r="IZF13" s="1"/>
      <c r="IZG13" s="1"/>
      <c r="IZH13" s="1"/>
      <c r="IZI13" s="1"/>
      <c r="IZJ13" s="1"/>
      <c r="IZK13" s="1"/>
      <c r="IZL13" s="1"/>
      <c r="IZM13" s="1"/>
      <c r="IZN13" s="1"/>
      <c r="IZO13" s="1"/>
      <c r="IZP13" s="1"/>
      <c r="IZQ13" s="1"/>
      <c r="IZR13" s="1"/>
      <c r="IZS13" s="1"/>
      <c r="IZT13" s="1"/>
      <c r="IZU13" s="1"/>
      <c r="IZV13" s="1"/>
      <c r="IZW13" s="1"/>
      <c r="IZX13" s="1"/>
      <c r="IZY13" s="1"/>
      <c r="IZZ13" s="1"/>
      <c r="JAA13" s="1"/>
      <c r="JAB13" s="1"/>
      <c r="JAC13" s="1"/>
      <c r="JAD13" s="1"/>
      <c r="JAE13" s="1"/>
      <c r="JAF13" s="1"/>
      <c r="JAG13" s="1"/>
      <c r="JAH13" s="1"/>
      <c r="JAI13" s="1"/>
      <c r="JAJ13" s="1"/>
      <c r="JAK13" s="1"/>
      <c r="JAL13" s="1"/>
      <c r="JAM13" s="1"/>
      <c r="JAN13" s="1"/>
      <c r="JAO13" s="1"/>
      <c r="JAP13" s="1"/>
      <c r="JAQ13" s="1"/>
      <c r="JAR13" s="1"/>
      <c r="JAS13" s="1"/>
      <c r="JAT13" s="1"/>
      <c r="JAU13" s="1"/>
      <c r="JAV13" s="1"/>
      <c r="JAW13" s="1"/>
      <c r="JAX13" s="1"/>
      <c r="JAY13" s="1"/>
      <c r="JAZ13" s="1"/>
      <c r="JBA13" s="1"/>
      <c r="JBB13" s="1"/>
      <c r="JBC13" s="1"/>
      <c r="JBD13" s="1"/>
      <c r="JBE13" s="1"/>
      <c r="JBF13" s="1"/>
      <c r="JBG13" s="1"/>
      <c r="JBH13" s="1"/>
      <c r="JBI13" s="1"/>
      <c r="JBJ13" s="1"/>
      <c r="JBK13" s="1"/>
      <c r="JBL13" s="1"/>
      <c r="JBM13" s="1"/>
      <c r="JBN13" s="1"/>
      <c r="JBO13" s="1"/>
      <c r="JBP13" s="1"/>
      <c r="JBQ13" s="1"/>
      <c r="JBR13" s="1"/>
      <c r="JBS13" s="1"/>
      <c r="JBT13" s="1"/>
      <c r="JBU13" s="1"/>
      <c r="JBV13" s="1"/>
      <c r="JBW13" s="1"/>
      <c r="JBX13" s="1"/>
      <c r="JBY13" s="1"/>
      <c r="JBZ13" s="1"/>
      <c r="JCA13" s="1"/>
      <c r="JCB13" s="1"/>
      <c r="JCC13" s="1"/>
      <c r="JCD13" s="1"/>
      <c r="JCE13" s="1"/>
      <c r="JCF13" s="1"/>
      <c r="JCG13" s="1"/>
      <c r="JCH13" s="1"/>
      <c r="JCI13" s="1"/>
      <c r="JCJ13" s="1"/>
      <c r="JCK13" s="1"/>
      <c r="JCL13" s="1"/>
      <c r="JCM13" s="1"/>
      <c r="JCN13" s="1"/>
      <c r="JCO13" s="1"/>
      <c r="JCP13" s="1"/>
      <c r="JCQ13" s="1"/>
      <c r="JCR13" s="1"/>
      <c r="JCS13" s="1"/>
      <c r="JCT13" s="1"/>
      <c r="JCU13" s="1"/>
      <c r="JCV13" s="1"/>
      <c r="JCW13" s="1"/>
      <c r="JCX13" s="1"/>
      <c r="JCY13" s="1"/>
      <c r="JCZ13" s="1"/>
      <c r="JDA13" s="1"/>
      <c r="JDB13" s="1"/>
      <c r="JDC13" s="1"/>
      <c r="JDD13" s="1"/>
      <c r="JDE13" s="1"/>
      <c r="JDF13" s="1"/>
      <c r="JDG13" s="1"/>
      <c r="JDH13" s="1"/>
      <c r="JDI13" s="1"/>
      <c r="JDJ13" s="1"/>
      <c r="JDK13" s="1"/>
      <c r="JDL13" s="1"/>
      <c r="JDM13" s="1"/>
      <c r="JDN13" s="1"/>
      <c r="JDO13" s="1"/>
      <c r="JDP13" s="1"/>
      <c r="JDQ13" s="1"/>
      <c r="JDR13" s="1"/>
      <c r="JDS13" s="1"/>
      <c r="JDT13" s="1"/>
      <c r="JDU13" s="1"/>
      <c r="JDV13" s="1"/>
      <c r="JDW13" s="1"/>
      <c r="JDX13" s="1"/>
      <c r="JDY13" s="1"/>
      <c r="JDZ13" s="1"/>
      <c r="JEA13" s="1"/>
      <c r="JEB13" s="1"/>
      <c r="JEC13" s="1"/>
      <c r="JED13" s="1"/>
      <c r="JEE13" s="1"/>
      <c r="JEF13" s="1"/>
      <c r="JEG13" s="1"/>
      <c r="JEH13" s="1"/>
      <c r="JEI13" s="1"/>
      <c r="JEJ13" s="1"/>
      <c r="JEK13" s="1"/>
      <c r="JEL13" s="1"/>
      <c r="JEM13" s="1"/>
      <c r="JEN13" s="1"/>
      <c r="JEO13" s="1"/>
      <c r="JEP13" s="1"/>
      <c r="JEQ13" s="1"/>
      <c r="JER13" s="1"/>
      <c r="JES13" s="1"/>
      <c r="JET13" s="1"/>
      <c r="JEU13" s="1"/>
      <c r="JEV13" s="1"/>
      <c r="JEW13" s="1"/>
      <c r="JEX13" s="1"/>
      <c r="JEY13" s="1"/>
      <c r="JEZ13" s="1"/>
      <c r="JFA13" s="1"/>
      <c r="JFB13" s="1"/>
      <c r="JFC13" s="1"/>
      <c r="JFD13" s="1"/>
      <c r="JFE13" s="1"/>
      <c r="JFF13" s="1"/>
      <c r="JFG13" s="1"/>
      <c r="JFH13" s="1"/>
      <c r="JFI13" s="1"/>
      <c r="JFJ13" s="1"/>
      <c r="JFK13" s="1"/>
      <c r="JFL13" s="1"/>
      <c r="JFM13" s="1"/>
      <c r="JFN13" s="1"/>
      <c r="JFO13" s="1"/>
      <c r="JFP13" s="1"/>
      <c r="JFQ13" s="1"/>
      <c r="JFR13" s="1"/>
      <c r="JFS13" s="1"/>
      <c r="JFT13" s="1"/>
      <c r="JFU13" s="1"/>
      <c r="JFV13" s="1"/>
      <c r="JFW13" s="1"/>
      <c r="JFX13" s="1"/>
      <c r="JFY13" s="1"/>
      <c r="JFZ13" s="1"/>
      <c r="JGA13" s="1"/>
      <c r="JGB13" s="1"/>
      <c r="JGC13" s="1"/>
      <c r="JGD13" s="1"/>
      <c r="JGE13" s="1"/>
      <c r="JGF13" s="1"/>
      <c r="JGG13" s="1"/>
      <c r="JGH13" s="1"/>
      <c r="JGI13" s="1"/>
      <c r="JGJ13" s="1"/>
      <c r="JGK13" s="1"/>
      <c r="JGL13" s="1"/>
      <c r="JGM13" s="1"/>
      <c r="JGN13" s="1"/>
      <c r="JGO13" s="1"/>
      <c r="JGP13" s="1"/>
      <c r="JGQ13" s="1"/>
      <c r="JGR13" s="1"/>
      <c r="JGS13" s="1"/>
      <c r="JGT13" s="1"/>
      <c r="JGU13" s="1"/>
      <c r="JGV13" s="1"/>
      <c r="JGW13" s="1"/>
      <c r="JGX13" s="1"/>
      <c r="JGY13" s="1"/>
      <c r="JGZ13" s="1"/>
      <c r="JHA13" s="1"/>
      <c r="JHB13" s="1"/>
      <c r="JHC13" s="1"/>
      <c r="JHD13" s="1"/>
      <c r="JHE13" s="1"/>
      <c r="JHF13" s="1"/>
      <c r="JHG13" s="1"/>
      <c r="JHH13" s="1"/>
      <c r="JHI13" s="1"/>
      <c r="JHJ13" s="1"/>
      <c r="JHK13" s="1"/>
      <c r="JHL13" s="1"/>
      <c r="JHM13" s="1"/>
      <c r="JHN13" s="1"/>
      <c r="JHO13" s="1"/>
      <c r="JHP13" s="1"/>
      <c r="JHQ13" s="1"/>
      <c r="JHR13" s="1"/>
      <c r="JHS13" s="1"/>
      <c r="JHT13" s="1"/>
      <c r="JHU13" s="1"/>
      <c r="JHV13" s="1"/>
      <c r="JHW13" s="1"/>
      <c r="JHX13" s="1"/>
      <c r="JHY13" s="1"/>
      <c r="JHZ13" s="1"/>
      <c r="JIA13" s="1"/>
      <c r="JIB13" s="1"/>
      <c r="JIC13" s="1"/>
      <c r="JID13" s="1"/>
      <c r="JIE13" s="1"/>
      <c r="JIF13" s="1"/>
      <c r="JIG13" s="1"/>
      <c r="JIH13" s="1"/>
      <c r="JII13" s="1"/>
      <c r="JIJ13" s="1"/>
      <c r="JIK13" s="1"/>
      <c r="JIL13" s="1"/>
      <c r="JIM13" s="1"/>
      <c r="JIN13" s="1"/>
      <c r="JIO13" s="1"/>
      <c r="JIP13" s="1"/>
      <c r="JIQ13" s="1"/>
      <c r="JIR13" s="1"/>
      <c r="JIS13" s="1"/>
      <c r="JIT13" s="1"/>
      <c r="JIU13" s="1"/>
      <c r="JIV13" s="1"/>
      <c r="JIW13" s="1"/>
      <c r="JIX13" s="1"/>
      <c r="JIY13" s="1"/>
      <c r="JIZ13" s="1"/>
      <c r="JJA13" s="1"/>
      <c r="JJB13" s="1"/>
      <c r="JJC13" s="1"/>
      <c r="JJD13" s="1"/>
      <c r="JJE13" s="1"/>
      <c r="JJF13" s="1"/>
      <c r="JJG13" s="1"/>
      <c r="JJH13" s="1"/>
      <c r="JJI13" s="1"/>
      <c r="JJJ13" s="1"/>
      <c r="JJK13" s="1"/>
      <c r="JJL13" s="1"/>
      <c r="JJM13" s="1"/>
      <c r="JJN13" s="1"/>
      <c r="JJO13" s="1"/>
      <c r="JJP13" s="1"/>
      <c r="JJQ13" s="1"/>
      <c r="JJR13" s="1"/>
      <c r="JJS13" s="1"/>
      <c r="JJT13" s="1"/>
      <c r="JJU13" s="1"/>
      <c r="JJV13" s="1"/>
      <c r="JJW13" s="1"/>
      <c r="JJX13" s="1"/>
      <c r="JJY13" s="1"/>
      <c r="JJZ13" s="1"/>
      <c r="JKA13" s="1"/>
      <c r="JKB13" s="1"/>
      <c r="JKC13" s="1"/>
      <c r="JKD13" s="1"/>
      <c r="JKE13" s="1"/>
      <c r="JKF13" s="1"/>
      <c r="JKG13" s="1"/>
      <c r="JKH13" s="1"/>
      <c r="JKI13" s="1"/>
      <c r="JKJ13" s="1"/>
      <c r="JKK13" s="1"/>
      <c r="JKL13" s="1"/>
      <c r="JKM13" s="1"/>
      <c r="JKN13" s="1"/>
      <c r="JKO13" s="1"/>
      <c r="JKP13" s="1"/>
      <c r="JKQ13" s="1"/>
      <c r="JKR13" s="1"/>
      <c r="JKS13" s="1"/>
      <c r="JKT13" s="1"/>
      <c r="JKU13" s="1"/>
      <c r="JKV13" s="1"/>
      <c r="JKW13" s="1"/>
      <c r="JKX13" s="1"/>
      <c r="JKY13" s="1"/>
      <c r="JKZ13" s="1"/>
      <c r="JLA13" s="1"/>
      <c r="JLB13" s="1"/>
      <c r="JLC13" s="1"/>
      <c r="JLD13" s="1"/>
      <c r="JLE13" s="1"/>
      <c r="JLF13" s="1"/>
      <c r="JLG13" s="1"/>
      <c r="JLH13" s="1"/>
      <c r="JLI13" s="1"/>
      <c r="JLJ13" s="1"/>
      <c r="JLK13" s="1"/>
      <c r="JLL13" s="1"/>
      <c r="JLM13" s="1"/>
      <c r="JLN13" s="1"/>
      <c r="JLO13" s="1"/>
      <c r="JLP13" s="1"/>
      <c r="JLQ13" s="1"/>
      <c r="JLR13" s="1"/>
      <c r="JLS13" s="1"/>
      <c r="JLT13" s="1"/>
      <c r="JLU13" s="1"/>
      <c r="JLV13" s="1"/>
      <c r="JLW13" s="1"/>
      <c r="JLX13" s="1"/>
      <c r="JLY13" s="1"/>
      <c r="JLZ13" s="1"/>
      <c r="JMA13" s="1"/>
      <c r="JMB13" s="1"/>
      <c r="JMC13" s="1"/>
      <c r="JMD13" s="1"/>
      <c r="JME13" s="1"/>
      <c r="JMF13" s="1"/>
      <c r="JMG13" s="1"/>
      <c r="JMH13" s="1"/>
      <c r="JMI13" s="1"/>
      <c r="JMJ13" s="1"/>
      <c r="JMK13" s="1"/>
      <c r="JML13" s="1"/>
      <c r="JMM13" s="1"/>
      <c r="JMN13" s="1"/>
      <c r="JMO13" s="1"/>
      <c r="JMP13" s="1"/>
      <c r="JMQ13" s="1"/>
      <c r="JMR13" s="1"/>
      <c r="JMS13" s="1"/>
      <c r="JMT13" s="1"/>
      <c r="JMU13" s="1"/>
      <c r="JMV13" s="1"/>
      <c r="JMW13" s="1"/>
      <c r="JMX13" s="1"/>
      <c r="JMY13" s="1"/>
      <c r="JMZ13" s="1"/>
      <c r="JNA13" s="1"/>
      <c r="JNB13" s="1"/>
      <c r="JNC13" s="1"/>
      <c r="JND13" s="1"/>
      <c r="JNE13" s="1"/>
      <c r="JNF13" s="1"/>
      <c r="JNG13" s="1"/>
      <c r="JNH13" s="1"/>
      <c r="JNI13" s="1"/>
      <c r="JNJ13" s="1"/>
      <c r="JNK13" s="1"/>
      <c r="JNL13" s="1"/>
      <c r="JNM13" s="1"/>
      <c r="JNN13" s="1"/>
      <c r="JNO13" s="1"/>
      <c r="JNP13" s="1"/>
      <c r="JNQ13" s="1"/>
      <c r="JNR13" s="1"/>
      <c r="JNS13" s="1"/>
      <c r="JNT13" s="1"/>
      <c r="JNU13" s="1"/>
      <c r="JNV13" s="1"/>
      <c r="JNW13" s="1"/>
      <c r="JNX13" s="1"/>
      <c r="JNY13" s="1"/>
      <c r="JNZ13" s="1"/>
      <c r="JOA13" s="1"/>
      <c r="JOB13" s="1"/>
      <c r="JOC13" s="1"/>
      <c r="JOD13" s="1"/>
      <c r="JOE13" s="1"/>
      <c r="JOF13" s="1"/>
      <c r="JOG13" s="1"/>
      <c r="JOH13" s="1"/>
      <c r="JOI13" s="1"/>
      <c r="JOJ13" s="1"/>
      <c r="JOK13" s="1"/>
      <c r="JOL13" s="1"/>
      <c r="JOM13" s="1"/>
      <c r="JON13" s="1"/>
      <c r="JOO13" s="1"/>
      <c r="JOP13" s="1"/>
      <c r="JOQ13" s="1"/>
      <c r="JOR13" s="1"/>
      <c r="JOS13" s="1"/>
      <c r="JOT13" s="1"/>
      <c r="JOU13" s="1"/>
      <c r="JOV13" s="1"/>
      <c r="JOW13" s="1"/>
      <c r="JOX13" s="1"/>
      <c r="JOY13" s="1"/>
      <c r="JOZ13" s="1"/>
      <c r="JPA13" s="1"/>
      <c r="JPB13" s="1"/>
      <c r="JPC13" s="1"/>
      <c r="JPD13" s="1"/>
      <c r="JPE13" s="1"/>
      <c r="JPF13" s="1"/>
      <c r="JPG13" s="1"/>
      <c r="JPH13" s="1"/>
      <c r="JPI13" s="1"/>
      <c r="JPJ13" s="1"/>
      <c r="JPK13" s="1"/>
      <c r="JPL13" s="1"/>
      <c r="JPM13" s="1"/>
      <c r="JPN13" s="1"/>
      <c r="JPO13" s="1"/>
      <c r="JPP13" s="1"/>
      <c r="JPQ13" s="1"/>
      <c r="JPR13" s="1"/>
      <c r="JPS13" s="1"/>
      <c r="JPT13" s="1"/>
      <c r="JPU13" s="1"/>
      <c r="JPV13" s="1"/>
      <c r="JPW13" s="1"/>
      <c r="JPX13" s="1"/>
      <c r="JPY13" s="1"/>
      <c r="JPZ13" s="1"/>
      <c r="JQA13" s="1"/>
      <c r="JQB13" s="1"/>
      <c r="JQC13" s="1"/>
      <c r="JQD13" s="1"/>
      <c r="JQE13" s="1"/>
      <c r="JQF13" s="1"/>
      <c r="JQG13" s="1"/>
      <c r="JQH13" s="1"/>
      <c r="JQI13" s="1"/>
      <c r="JQJ13" s="1"/>
      <c r="JQK13" s="1"/>
      <c r="JQL13" s="1"/>
      <c r="JQM13" s="1"/>
      <c r="JQN13" s="1"/>
      <c r="JQO13" s="1"/>
      <c r="JQP13" s="1"/>
      <c r="JQQ13" s="1"/>
      <c r="JQR13" s="1"/>
      <c r="JQS13" s="1"/>
      <c r="JQT13" s="1"/>
      <c r="JQU13" s="1"/>
      <c r="JQV13" s="1"/>
      <c r="JQW13" s="1"/>
      <c r="JQX13" s="1"/>
      <c r="JQY13" s="1"/>
      <c r="JQZ13" s="1"/>
      <c r="JRA13" s="1"/>
      <c r="JRB13" s="1"/>
      <c r="JRC13" s="1"/>
      <c r="JRD13" s="1"/>
      <c r="JRE13" s="1"/>
      <c r="JRF13" s="1"/>
      <c r="JRG13" s="1"/>
      <c r="JRH13" s="1"/>
      <c r="JRI13" s="1"/>
      <c r="JRJ13" s="1"/>
      <c r="JRK13" s="1"/>
      <c r="JRL13" s="1"/>
      <c r="JRM13" s="1"/>
      <c r="JRN13" s="1"/>
      <c r="JRO13" s="1"/>
      <c r="JRP13" s="1"/>
      <c r="JRQ13" s="1"/>
      <c r="JRR13" s="1"/>
      <c r="JRS13" s="1"/>
      <c r="JRT13" s="1"/>
      <c r="JRU13" s="1"/>
      <c r="JRV13" s="1"/>
      <c r="JRW13" s="1"/>
      <c r="JRX13" s="1"/>
      <c r="JRY13" s="1"/>
      <c r="JRZ13" s="1"/>
      <c r="JSA13" s="1"/>
      <c r="JSB13" s="1"/>
      <c r="JSC13" s="1"/>
      <c r="JSD13" s="1"/>
      <c r="JSE13" s="1"/>
      <c r="JSF13" s="1"/>
      <c r="JSG13" s="1"/>
      <c r="JSH13" s="1"/>
      <c r="JSI13" s="1"/>
      <c r="JSJ13" s="1"/>
      <c r="JSK13" s="1"/>
      <c r="JSL13" s="1"/>
      <c r="JSM13" s="1"/>
      <c r="JSN13" s="1"/>
      <c r="JSO13" s="1"/>
      <c r="JSP13" s="1"/>
      <c r="JSQ13" s="1"/>
      <c r="JSR13" s="1"/>
      <c r="JSS13" s="1"/>
      <c r="JST13" s="1"/>
      <c r="JSU13" s="1"/>
      <c r="JSV13" s="1"/>
      <c r="JSW13" s="1"/>
      <c r="JSX13" s="1"/>
      <c r="JSY13" s="1"/>
      <c r="JSZ13" s="1"/>
      <c r="JTA13" s="1"/>
      <c r="JTB13" s="1"/>
      <c r="JTC13" s="1"/>
      <c r="JTD13" s="1"/>
      <c r="JTE13" s="1"/>
      <c r="JTF13" s="1"/>
      <c r="JTG13" s="1"/>
      <c r="JTH13" s="1"/>
      <c r="JTI13" s="1"/>
      <c r="JTJ13" s="1"/>
      <c r="JTK13" s="1"/>
      <c r="JTL13" s="1"/>
      <c r="JTM13" s="1"/>
      <c r="JTN13" s="1"/>
      <c r="JTO13" s="1"/>
      <c r="JTP13" s="1"/>
      <c r="JTQ13" s="1"/>
      <c r="JTR13" s="1"/>
      <c r="JTS13" s="1"/>
      <c r="JTT13" s="1"/>
      <c r="JTU13" s="1"/>
      <c r="JTV13" s="1"/>
      <c r="JTW13" s="1"/>
      <c r="JTX13" s="1"/>
      <c r="JTY13" s="1"/>
      <c r="JTZ13" s="1"/>
      <c r="JUA13" s="1"/>
      <c r="JUB13" s="1"/>
      <c r="JUC13" s="1"/>
      <c r="JUD13" s="1"/>
      <c r="JUE13" s="1"/>
      <c r="JUF13" s="1"/>
      <c r="JUG13" s="1"/>
      <c r="JUH13" s="1"/>
      <c r="JUI13" s="1"/>
      <c r="JUJ13" s="1"/>
      <c r="JUK13" s="1"/>
      <c r="JUL13" s="1"/>
      <c r="JUM13" s="1"/>
      <c r="JUN13" s="1"/>
      <c r="JUO13" s="1"/>
      <c r="JUP13" s="1"/>
      <c r="JUQ13" s="1"/>
      <c r="JUR13" s="1"/>
      <c r="JUS13" s="1"/>
      <c r="JUT13" s="1"/>
      <c r="JUU13" s="1"/>
      <c r="JUV13" s="1"/>
      <c r="JUW13" s="1"/>
      <c r="JUX13" s="1"/>
      <c r="JUY13" s="1"/>
      <c r="JUZ13" s="1"/>
      <c r="JVA13" s="1"/>
      <c r="JVB13" s="1"/>
      <c r="JVC13" s="1"/>
      <c r="JVD13" s="1"/>
      <c r="JVE13" s="1"/>
      <c r="JVF13" s="1"/>
      <c r="JVG13" s="1"/>
      <c r="JVH13" s="1"/>
      <c r="JVI13" s="1"/>
      <c r="JVJ13" s="1"/>
      <c r="JVK13" s="1"/>
      <c r="JVL13" s="1"/>
      <c r="JVM13" s="1"/>
      <c r="JVN13" s="1"/>
      <c r="JVO13" s="1"/>
      <c r="JVP13" s="1"/>
      <c r="JVQ13" s="1"/>
      <c r="JVR13" s="1"/>
      <c r="JVS13" s="1"/>
      <c r="JVT13" s="1"/>
      <c r="JVU13" s="1"/>
      <c r="JVV13" s="1"/>
      <c r="JVW13" s="1"/>
      <c r="JVX13" s="1"/>
      <c r="JVY13" s="1"/>
      <c r="JVZ13" s="1"/>
      <c r="JWA13" s="1"/>
      <c r="JWB13" s="1"/>
      <c r="JWC13" s="1"/>
      <c r="JWD13" s="1"/>
      <c r="JWE13" s="1"/>
      <c r="JWF13" s="1"/>
      <c r="JWG13" s="1"/>
      <c r="JWH13" s="1"/>
      <c r="JWI13" s="1"/>
      <c r="JWJ13" s="1"/>
      <c r="JWK13" s="1"/>
      <c r="JWL13" s="1"/>
      <c r="JWM13" s="1"/>
      <c r="JWN13" s="1"/>
      <c r="JWO13" s="1"/>
      <c r="JWP13" s="1"/>
      <c r="JWQ13" s="1"/>
      <c r="JWR13" s="1"/>
      <c r="JWS13" s="1"/>
      <c r="JWT13" s="1"/>
      <c r="JWU13" s="1"/>
      <c r="JWV13" s="1"/>
      <c r="JWW13" s="1"/>
      <c r="JWX13" s="1"/>
      <c r="JWY13" s="1"/>
      <c r="JWZ13" s="1"/>
      <c r="JXA13" s="1"/>
      <c r="JXB13" s="1"/>
      <c r="JXC13" s="1"/>
      <c r="JXD13" s="1"/>
      <c r="JXE13" s="1"/>
      <c r="JXF13" s="1"/>
      <c r="JXG13" s="1"/>
      <c r="JXH13" s="1"/>
      <c r="JXI13" s="1"/>
      <c r="JXJ13" s="1"/>
      <c r="JXK13" s="1"/>
      <c r="JXL13" s="1"/>
      <c r="JXM13" s="1"/>
      <c r="JXN13" s="1"/>
      <c r="JXO13" s="1"/>
      <c r="JXP13" s="1"/>
      <c r="JXQ13" s="1"/>
      <c r="JXR13" s="1"/>
      <c r="JXS13" s="1"/>
      <c r="JXT13" s="1"/>
      <c r="JXU13" s="1"/>
      <c r="JXV13" s="1"/>
      <c r="JXW13" s="1"/>
      <c r="JXX13" s="1"/>
      <c r="JXY13" s="1"/>
      <c r="JXZ13" s="1"/>
      <c r="JYA13" s="1"/>
      <c r="JYB13" s="1"/>
      <c r="JYC13" s="1"/>
      <c r="JYD13" s="1"/>
      <c r="JYE13" s="1"/>
      <c r="JYF13" s="1"/>
      <c r="JYG13" s="1"/>
      <c r="JYH13" s="1"/>
      <c r="JYI13" s="1"/>
      <c r="JYJ13" s="1"/>
      <c r="JYK13" s="1"/>
      <c r="JYL13" s="1"/>
      <c r="JYM13" s="1"/>
      <c r="JYN13" s="1"/>
      <c r="JYO13" s="1"/>
      <c r="JYP13" s="1"/>
      <c r="JYQ13" s="1"/>
      <c r="JYR13" s="1"/>
      <c r="JYS13" s="1"/>
      <c r="JYT13" s="1"/>
      <c r="JYU13" s="1"/>
      <c r="JYV13" s="1"/>
      <c r="JYW13" s="1"/>
      <c r="JYX13" s="1"/>
      <c r="JYY13" s="1"/>
      <c r="JYZ13" s="1"/>
      <c r="JZA13" s="1"/>
      <c r="JZB13" s="1"/>
      <c r="JZC13" s="1"/>
      <c r="JZD13" s="1"/>
      <c r="JZE13" s="1"/>
      <c r="JZF13" s="1"/>
      <c r="JZG13" s="1"/>
      <c r="JZH13" s="1"/>
      <c r="JZI13" s="1"/>
      <c r="JZJ13" s="1"/>
      <c r="JZK13" s="1"/>
      <c r="JZL13" s="1"/>
      <c r="JZM13" s="1"/>
      <c r="JZN13" s="1"/>
      <c r="JZO13" s="1"/>
      <c r="JZP13" s="1"/>
      <c r="JZQ13" s="1"/>
      <c r="JZR13" s="1"/>
      <c r="JZS13" s="1"/>
      <c r="JZT13" s="1"/>
      <c r="JZU13" s="1"/>
      <c r="JZV13" s="1"/>
      <c r="JZW13" s="1"/>
      <c r="JZX13" s="1"/>
      <c r="JZY13" s="1"/>
      <c r="JZZ13" s="1"/>
      <c r="KAA13" s="1"/>
      <c r="KAB13" s="1"/>
      <c r="KAC13" s="1"/>
      <c r="KAD13" s="1"/>
      <c r="KAE13" s="1"/>
      <c r="KAF13" s="1"/>
      <c r="KAG13" s="1"/>
      <c r="KAH13" s="1"/>
      <c r="KAI13" s="1"/>
      <c r="KAJ13" s="1"/>
      <c r="KAK13" s="1"/>
      <c r="KAL13" s="1"/>
      <c r="KAM13" s="1"/>
      <c r="KAN13" s="1"/>
      <c r="KAO13" s="1"/>
      <c r="KAP13" s="1"/>
      <c r="KAQ13" s="1"/>
      <c r="KAR13" s="1"/>
      <c r="KAS13" s="1"/>
      <c r="KAT13" s="1"/>
      <c r="KAU13" s="1"/>
      <c r="KAV13" s="1"/>
      <c r="KAW13" s="1"/>
      <c r="KAX13" s="1"/>
      <c r="KAY13" s="1"/>
      <c r="KAZ13" s="1"/>
      <c r="KBA13" s="1"/>
      <c r="KBB13" s="1"/>
      <c r="KBC13" s="1"/>
      <c r="KBD13" s="1"/>
      <c r="KBE13" s="1"/>
      <c r="KBF13" s="1"/>
      <c r="KBG13" s="1"/>
      <c r="KBH13" s="1"/>
      <c r="KBI13" s="1"/>
      <c r="KBJ13" s="1"/>
      <c r="KBK13" s="1"/>
      <c r="KBL13" s="1"/>
      <c r="KBM13" s="1"/>
      <c r="KBN13" s="1"/>
      <c r="KBO13" s="1"/>
      <c r="KBP13" s="1"/>
      <c r="KBQ13" s="1"/>
      <c r="KBR13" s="1"/>
      <c r="KBS13" s="1"/>
      <c r="KBT13" s="1"/>
      <c r="KBU13" s="1"/>
      <c r="KBV13" s="1"/>
      <c r="KBW13" s="1"/>
      <c r="KBX13" s="1"/>
      <c r="KBY13" s="1"/>
      <c r="KBZ13" s="1"/>
      <c r="KCA13" s="1"/>
      <c r="KCB13" s="1"/>
      <c r="KCC13" s="1"/>
      <c r="KCD13" s="1"/>
      <c r="KCE13" s="1"/>
      <c r="KCF13" s="1"/>
      <c r="KCG13" s="1"/>
      <c r="KCH13" s="1"/>
      <c r="KCI13" s="1"/>
      <c r="KCJ13" s="1"/>
      <c r="KCK13" s="1"/>
      <c r="KCL13" s="1"/>
      <c r="KCM13" s="1"/>
      <c r="KCN13" s="1"/>
      <c r="KCO13" s="1"/>
      <c r="KCP13" s="1"/>
      <c r="KCQ13" s="1"/>
      <c r="KCR13" s="1"/>
      <c r="KCS13" s="1"/>
      <c r="KCT13" s="1"/>
      <c r="KCU13" s="1"/>
      <c r="KCV13" s="1"/>
      <c r="KCW13" s="1"/>
      <c r="KCX13" s="1"/>
      <c r="KCY13" s="1"/>
      <c r="KCZ13" s="1"/>
      <c r="KDA13" s="1"/>
      <c r="KDB13" s="1"/>
      <c r="KDC13" s="1"/>
      <c r="KDD13" s="1"/>
      <c r="KDE13" s="1"/>
      <c r="KDF13" s="1"/>
      <c r="KDG13" s="1"/>
      <c r="KDH13" s="1"/>
      <c r="KDI13" s="1"/>
      <c r="KDJ13" s="1"/>
      <c r="KDK13" s="1"/>
      <c r="KDL13" s="1"/>
      <c r="KDM13" s="1"/>
      <c r="KDN13" s="1"/>
      <c r="KDO13" s="1"/>
      <c r="KDP13" s="1"/>
      <c r="KDQ13" s="1"/>
      <c r="KDR13" s="1"/>
      <c r="KDS13" s="1"/>
      <c r="KDT13" s="1"/>
      <c r="KDU13" s="1"/>
      <c r="KDV13" s="1"/>
      <c r="KDW13" s="1"/>
      <c r="KDX13" s="1"/>
      <c r="KDY13" s="1"/>
      <c r="KDZ13" s="1"/>
      <c r="KEA13" s="1"/>
      <c r="KEB13" s="1"/>
      <c r="KEC13" s="1"/>
      <c r="KED13" s="1"/>
      <c r="KEE13" s="1"/>
      <c r="KEF13" s="1"/>
      <c r="KEG13" s="1"/>
      <c r="KEH13" s="1"/>
      <c r="KEI13" s="1"/>
      <c r="KEJ13" s="1"/>
      <c r="KEK13" s="1"/>
      <c r="KEL13" s="1"/>
      <c r="KEM13" s="1"/>
      <c r="KEN13" s="1"/>
      <c r="KEO13" s="1"/>
      <c r="KEP13" s="1"/>
      <c r="KEQ13" s="1"/>
      <c r="KER13" s="1"/>
      <c r="KES13" s="1"/>
      <c r="KET13" s="1"/>
      <c r="KEU13" s="1"/>
      <c r="KEV13" s="1"/>
      <c r="KEW13" s="1"/>
      <c r="KEX13" s="1"/>
      <c r="KEY13" s="1"/>
      <c r="KEZ13" s="1"/>
      <c r="KFA13" s="1"/>
      <c r="KFB13" s="1"/>
      <c r="KFC13" s="1"/>
      <c r="KFD13" s="1"/>
      <c r="KFE13" s="1"/>
      <c r="KFF13" s="1"/>
      <c r="KFG13" s="1"/>
      <c r="KFH13" s="1"/>
      <c r="KFI13" s="1"/>
      <c r="KFJ13" s="1"/>
      <c r="KFK13" s="1"/>
      <c r="KFL13" s="1"/>
      <c r="KFM13" s="1"/>
      <c r="KFN13" s="1"/>
      <c r="KFO13" s="1"/>
      <c r="KFP13" s="1"/>
      <c r="KFQ13" s="1"/>
      <c r="KFR13" s="1"/>
      <c r="KFS13" s="1"/>
      <c r="KFT13" s="1"/>
      <c r="KFU13" s="1"/>
      <c r="KFV13" s="1"/>
      <c r="KFW13" s="1"/>
      <c r="KFX13" s="1"/>
      <c r="KFY13" s="1"/>
      <c r="KFZ13" s="1"/>
      <c r="KGA13" s="1"/>
      <c r="KGB13" s="1"/>
      <c r="KGC13" s="1"/>
      <c r="KGD13" s="1"/>
      <c r="KGE13" s="1"/>
      <c r="KGF13" s="1"/>
      <c r="KGG13" s="1"/>
      <c r="KGH13" s="1"/>
      <c r="KGI13" s="1"/>
      <c r="KGJ13" s="1"/>
      <c r="KGK13" s="1"/>
      <c r="KGL13" s="1"/>
      <c r="KGM13" s="1"/>
      <c r="KGN13" s="1"/>
      <c r="KGO13" s="1"/>
      <c r="KGP13" s="1"/>
      <c r="KGQ13" s="1"/>
      <c r="KGR13" s="1"/>
      <c r="KGS13" s="1"/>
      <c r="KGT13" s="1"/>
      <c r="KGU13" s="1"/>
      <c r="KGV13" s="1"/>
      <c r="KGW13" s="1"/>
      <c r="KGX13" s="1"/>
      <c r="KGY13" s="1"/>
      <c r="KGZ13" s="1"/>
      <c r="KHA13" s="1"/>
      <c r="KHB13" s="1"/>
      <c r="KHC13" s="1"/>
      <c r="KHD13" s="1"/>
      <c r="KHE13" s="1"/>
      <c r="KHF13" s="1"/>
      <c r="KHG13" s="1"/>
      <c r="KHH13" s="1"/>
      <c r="KHI13" s="1"/>
      <c r="KHJ13" s="1"/>
      <c r="KHK13" s="1"/>
      <c r="KHL13" s="1"/>
      <c r="KHM13" s="1"/>
      <c r="KHN13" s="1"/>
      <c r="KHO13" s="1"/>
      <c r="KHP13" s="1"/>
      <c r="KHQ13" s="1"/>
      <c r="KHR13" s="1"/>
      <c r="KHS13" s="1"/>
      <c r="KHT13" s="1"/>
      <c r="KHU13" s="1"/>
      <c r="KHV13" s="1"/>
      <c r="KHW13" s="1"/>
      <c r="KHX13" s="1"/>
      <c r="KHY13" s="1"/>
      <c r="KHZ13" s="1"/>
      <c r="KIA13" s="1"/>
      <c r="KIB13" s="1"/>
      <c r="KIC13" s="1"/>
      <c r="KID13" s="1"/>
      <c r="KIE13" s="1"/>
      <c r="KIF13" s="1"/>
      <c r="KIG13" s="1"/>
      <c r="KIH13" s="1"/>
      <c r="KII13" s="1"/>
      <c r="KIJ13" s="1"/>
      <c r="KIK13" s="1"/>
      <c r="KIL13" s="1"/>
      <c r="KIM13" s="1"/>
      <c r="KIN13" s="1"/>
      <c r="KIO13" s="1"/>
      <c r="KIP13" s="1"/>
      <c r="KIQ13" s="1"/>
      <c r="KIR13" s="1"/>
      <c r="KIS13" s="1"/>
      <c r="KIT13" s="1"/>
      <c r="KIU13" s="1"/>
      <c r="KIV13" s="1"/>
      <c r="KIW13" s="1"/>
      <c r="KIX13" s="1"/>
      <c r="KIY13" s="1"/>
      <c r="KIZ13" s="1"/>
      <c r="KJA13" s="1"/>
      <c r="KJB13" s="1"/>
      <c r="KJC13" s="1"/>
      <c r="KJD13" s="1"/>
      <c r="KJE13" s="1"/>
      <c r="KJF13" s="1"/>
      <c r="KJG13" s="1"/>
      <c r="KJH13" s="1"/>
      <c r="KJI13" s="1"/>
      <c r="KJJ13" s="1"/>
      <c r="KJK13" s="1"/>
      <c r="KJL13" s="1"/>
      <c r="KJM13" s="1"/>
      <c r="KJN13" s="1"/>
      <c r="KJO13" s="1"/>
      <c r="KJP13" s="1"/>
      <c r="KJQ13" s="1"/>
      <c r="KJR13" s="1"/>
      <c r="KJS13" s="1"/>
      <c r="KJT13" s="1"/>
      <c r="KJU13" s="1"/>
      <c r="KJV13" s="1"/>
      <c r="KJW13" s="1"/>
      <c r="KJX13" s="1"/>
      <c r="KJY13" s="1"/>
      <c r="KJZ13" s="1"/>
      <c r="KKA13" s="1"/>
      <c r="KKB13" s="1"/>
      <c r="KKC13" s="1"/>
      <c r="KKD13" s="1"/>
      <c r="KKE13" s="1"/>
      <c r="KKF13" s="1"/>
      <c r="KKG13" s="1"/>
      <c r="KKH13" s="1"/>
      <c r="KKI13" s="1"/>
      <c r="KKJ13" s="1"/>
      <c r="KKK13" s="1"/>
      <c r="KKL13" s="1"/>
      <c r="KKM13" s="1"/>
      <c r="KKN13" s="1"/>
      <c r="KKO13" s="1"/>
      <c r="KKP13" s="1"/>
      <c r="KKQ13" s="1"/>
      <c r="KKR13" s="1"/>
      <c r="KKS13" s="1"/>
      <c r="KKT13" s="1"/>
      <c r="KKU13" s="1"/>
      <c r="KKV13" s="1"/>
      <c r="KKW13" s="1"/>
      <c r="KKX13" s="1"/>
      <c r="KKY13" s="1"/>
      <c r="KKZ13" s="1"/>
      <c r="KLA13" s="1"/>
      <c r="KLB13" s="1"/>
      <c r="KLC13" s="1"/>
      <c r="KLD13" s="1"/>
      <c r="KLE13" s="1"/>
      <c r="KLF13" s="1"/>
      <c r="KLG13" s="1"/>
      <c r="KLH13" s="1"/>
      <c r="KLI13" s="1"/>
      <c r="KLJ13" s="1"/>
      <c r="KLK13" s="1"/>
      <c r="KLL13" s="1"/>
      <c r="KLM13" s="1"/>
      <c r="KLN13" s="1"/>
      <c r="KLO13" s="1"/>
      <c r="KLP13" s="1"/>
      <c r="KLQ13" s="1"/>
      <c r="KLR13" s="1"/>
      <c r="KLS13" s="1"/>
      <c r="KLT13" s="1"/>
      <c r="KLU13" s="1"/>
      <c r="KLV13" s="1"/>
      <c r="KLW13" s="1"/>
      <c r="KLX13" s="1"/>
      <c r="KLY13" s="1"/>
      <c r="KLZ13" s="1"/>
      <c r="KMA13" s="1"/>
      <c r="KMB13" s="1"/>
      <c r="KMC13" s="1"/>
      <c r="KMD13" s="1"/>
      <c r="KME13" s="1"/>
      <c r="KMF13" s="1"/>
      <c r="KMG13" s="1"/>
      <c r="KMH13" s="1"/>
      <c r="KMI13" s="1"/>
      <c r="KMJ13" s="1"/>
      <c r="KMK13" s="1"/>
      <c r="KML13" s="1"/>
      <c r="KMM13" s="1"/>
      <c r="KMN13" s="1"/>
      <c r="KMO13" s="1"/>
      <c r="KMP13" s="1"/>
      <c r="KMQ13" s="1"/>
      <c r="KMR13" s="1"/>
      <c r="KMS13" s="1"/>
      <c r="KMT13" s="1"/>
      <c r="KMU13" s="1"/>
      <c r="KMV13" s="1"/>
      <c r="KMW13" s="1"/>
      <c r="KMX13" s="1"/>
      <c r="KMY13" s="1"/>
      <c r="KMZ13" s="1"/>
      <c r="KNA13" s="1"/>
      <c r="KNB13" s="1"/>
      <c r="KNC13" s="1"/>
      <c r="KND13" s="1"/>
      <c r="KNE13" s="1"/>
      <c r="KNF13" s="1"/>
      <c r="KNG13" s="1"/>
      <c r="KNH13" s="1"/>
      <c r="KNI13" s="1"/>
      <c r="KNJ13" s="1"/>
      <c r="KNK13" s="1"/>
      <c r="KNL13" s="1"/>
      <c r="KNM13" s="1"/>
      <c r="KNN13" s="1"/>
      <c r="KNO13" s="1"/>
      <c r="KNP13" s="1"/>
      <c r="KNQ13" s="1"/>
      <c r="KNR13" s="1"/>
      <c r="KNS13" s="1"/>
      <c r="KNT13" s="1"/>
      <c r="KNU13" s="1"/>
      <c r="KNV13" s="1"/>
      <c r="KNW13" s="1"/>
      <c r="KNX13" s="1"/>
      <c r="KNY13" s="1"/>
      <c r="KNZ13" s="1"/>
      <c r="KOA13" s="1"/>
      <c r="KOB13" s="1"/>
      <c r="KOC13" s="1"/>
      <c r="KOD13" s="1"/>
      <c r="KOE13" s="1"/>
      <c r="KOF13" s="1"/>
      <c r="KOG13" s="1"/>
      <c r="KOH13" s="1"/>
      <c r="KOI13" s="1"/>
      <c r="KOJ13" s="1"/>
      <c r="KOK13" s="1"/>
      <c r="KOL13" s="1"/>
      <c r="KOM13" s="1"/>
      <c r="KON13" s="1"/>
      <c r="KOO13" s="1"/>
      <c r="KOP13" s="1"/>
      <c r="KOQ13" s="1"/>
      <c r="KOR13" s="1"/>
      <c r="KOS13" s="1"/>
      <c r="KOT13" s="1"/>
      <c r="KOU13" s="1"/>
      <c r="KOV13" s="1"/>
      <c r="KOW13" s="1"/>
      <c r="KOX13" s="1"/>
      <c r="KOY13" s="1"/>
      <c r="KOZ13" s="1"/>
      <c r="KPA13" s="1"/>
      <c r="KPB13" s="1"/>
      <c r="KPC13" s="1"/>
      <c r="KPD13" s="1"/>
      <c r="KPE13" s="1"/>
      <c r="KPF13" s="1"/>
      <c r="KPG13" s="1"/>
      <c r="KPH13" s="1"/>
      <c r="KPI13" s="1"/>
      <c r="KPJ13" s="1"/>
      <c r="KPK13" s="1"/>
      <c r="KPL13" s="1"/>
      <c r="KPM13" s="1"/>
      <c r="KPN13" s="1"/>
      <c r="KPO13" s="1"/>
      <c r="KPP13" s="1"/>
      <c r="KPQ13" s="1"/>
      <c r="KPR13" s="1"/>
      <c r="KPS13" s="1"/>
      <c r="KPT13" s="1"/>
      <c r="KPU13" s="1"/>
      <c r="KPV13" s="1"/>
      <c r="KPW13" s="1"/>
      <c r="KPX13" s="1"/>
      <c r="KPY13" s="1"/>
      <c r="KPZ13" s="1"/>
      <c r="KQA13" s="1"/>
      <c r="KQB13" s="1"/>
      <c r="KQC13" s="1"/>
      <c r="KQD13" s="1"/>
      <c r="KQE13" s="1"/>
      <c r="KQF13" s="1"/>
      <c r="KQG13" s="1"/>
      <c r="KQH13" s="1"/>
      <c r="KQI13" s="1"/>
      <c r="KQJ13" s="1"/>
      <c r="KQK13" s="1"/>
      <c r="KQL13" s="1"/>
      <c r="KQM13" s="1"/>
      <c r="KQN13" s="1"/>
      <c r="KQO13" s="1"/>
      <c r="KQP13" s="1"/>
      <c r="KQQ13" s="1"/>
      <c r="KQR13" s="1"/>
      <c r="KQS13" s="1"/>
      <c r="KQT13" s="1"/>
      <c r="KQU13" s="1"/>
      <c r="KQV13" s="1"/>
      <c r="KQW13" s="1"/>
      <c r="KQX13" s="1"/>
      <c r="KQY13" s="1"/>
      <c r="KQZ13" s="1"/>
      <c r="KRA13" s="1"/>
      <c r="KRB13" s="1"/>
      <c r="KRC13" s="1"/>
      <c r="KRD13" s="1"/>
      <c r="KRE13" s="1"/>
      <c r="KRF13" s="1"/>
      <c r="KRG13" s="1"/>
      <c r="KRH13" s="1"/>
      <c r="KRI13" s="1"/>
      <c r="KRJ13" s="1"/>
      <c r="KRK13" s="1"/>
      <c r="KRL13" s="1"/>
      <c r="KRM13" s="1"/>
      <c r="KRN13" s="1"/>
    </row>
    <row r="14" spans="1:7918" s="193" customFormat="1">
      <c r="A14" s="1">
        <f t="shared" si="0"/>
        <v>12</v>
      </c>
      <c r="B14" s="284" t="s">
        <v>119</v>
      </c>
      <c r="C14" s="1369" t="s">
        <v>703</v>
      </c>
      <c r="D14" s="1756" t="s">
        <v>119</v>
      </c>
      <c r="E14" s="1494" t="str">
        <f>VLOOKUP(B14,distribucion!C$9:FL$331,2,0)</f>
        <v>Operario  Sobres</v>
      </c>
      <c r="F14" s="177">
        <f>VLOOKUP($B14,'Nomina Unhesa'!$B$4:$AB$281,4,0)</f>
        <v>15</v>
      </c>
      <c r="G14" s="182">
        <f>VLOOKUP($B14,'Nomina Unhesa'!$B$4:$AB$281,6,0)</f>
        <v>2100</v>
      </c>
      <c r="H14" s="182">
        <f>VLOOKUP($B14,'Nomina Unhesa'!$B$4:$AB$281,7,0)</f>
        <v>150</v>
      </c>
      <c r="I14" s="182">
        <f>VLOOKUP($B14,'Nomina Unhesa'!$B$4:$AB$281,9,0)</f>
        <v>0</v>
      </c>
      <c r="J14" s="186">
        <f>VLOOKUP($B14,'Nomina Unhesa'!$B$4:$AB$281,10,0)</f>
        <v>0</v>
      </c>
      <c r="K14" s="182">
        <f>VLOOKUP($B14,'Nomina Unhesa'!$B$4:$AB$281,11,0)</f>
        <v>0</v>
      </c>
      <c r="L14" s="182">
        <f>VLOOKUP($B14,'Nomina Unhesa'!$B$4:$AB$281,12,0)</f>
        <v>0</v>
      </c>
      <c r="M14" s="182">
        <f>VLOOKUP($B14,'Nomina Unhesa'!$B$4:$AB$281,14,0)</f>
        <v>0</v>
      </c>
      <c r="N14" s="186">
        <f>VLOOKUP($B14,'Nomina Unhesa'!$B$4:$AB$281,15,0)</f>
        <v>2250</v>
      </c>
      <c r="O14" s="186">
        <f>VLOOKUP($B14,'Nomina Unhesa'!$B$4:$AB$281,16,0)</f>
        <v>101.43</v>
      </c>
      <c r="P14" s="186">
        <f>VLOOKUP($B14,'Nomina Unhesa'!$B$4:$AB$281,17,0)</f>
        <v>33.9</v>
      </c>
      <c r="Q14" s="186">
        <f>VLOOKUP($B14,'Nomina Unhesa'!$B$4:$AB$281,18,0)</f>
        <v>560.52</v>
      </c>
      <c r="R14" s="186">
        <f>VLOOKUP($B14,'Nomina Unhesa'!$B$4:$AB$281,19,0)</f>
        <v>0</v>
      </c>
      <c r="S14" s="186">
        <f>VLOOKUP($B14,'Nomina Unhesa'!$B$4:$AB$281,20,0)</f>
        <v>0</v>
      </c>
      <c r="T14" s="186">
        <f>VLOOKUP($B14,'Nomina Unhesa'!$B$4:$AB$281,21,0)</f>
        <v>0</v>
      </c>
      <c r="U14" s="186">
        <f>VLOOKUP($B14,'Nomina Unhesa'!$B$4:$AB$281,22,0)</f>
        <v>0</v>
      </c>
      <c r="V14" s="186">
        <f>ROUND((VLOOKUP($B14,'Nomina Unhesa'!$B$4:$AB$281,23,0)),2)</f>
        <v>0</v>
      </c>
      <c r="W14" s="186">
        <f>VLOOKUP($B14,'Nomina Unhesa'!$B$4:$AB$281,24,0)</f>
        <v>695.85</v>
      </c>
      <c r="X14" s="186">
        <f>VLOOKUP(B14,'Nomina Unhesa'!$B$9:$Z$234,25,FALSE)</f>
        <v>1554.15</v>
      </c>
      <c r="Y14" s="187">
        <f>ROUND((VLOOKUP(B14,'Nomina Unhesa'!$B$9:$AB$231,26,FALSE)),2)</f>
        <v>1554.15</v>
      </c>
      <c r="Z14" s="175">
        <f>VLOOKUP(B14,'Nomina Unhesa'!$B$9:$AB$231,27,FALSE)</f>
        <v>0</v>
      </c>
      <c r="AA14" s="318"/>
      <c r="AB14" s="285" t="str">
        <f>+IFERROR(VLOOKUP(B14,'Nomina Unhesa'!B219:D265,3,0),"")</f>
        <v/>
      </c>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c r="LT14" s="1"/>
      <c r="LU14" s="1"/>
      <c r="LV14" s="1"/>
      <c r="LW14" s="1"/>
      <c r="LX14" s="1"/>
      <c r="LY14" s="1"/>
      <c r="LZ14" s="1"/>
      <c r="MA14" s="1"/>
      <c r="MB14" s="1"/>
      <c r="MC14" s="1"/>
      <c r="MD14" s="1"/>
      <c r="ME14" s="1"/>
      <c r="MF14" s="1"/>
      <c r="MG14" s="1"/>
      <c r="MH14" s="1"/>
      <c r="MI14" s="1"/>
      <c r="MJ14" s="1"/>
      <c r="MK14" s="1"/>
      <c r="ML14" s="1"/>
      <c r="MM14" s="1"/>
      <c r="MN14" s="1"/>
      <c r="MO14" s="1"/>
      <c r="MP14" s="1"/>
      <c r="MQ14" s="1"/>
      <c r="MR14" s="1"/>
      <c r="MS14" s="1"/>
      <c r="MT14" s="1"/>
      <c r="MU14" s="1"/>
      <c r="MV14" s="1"/>
      <c r="MW14" s="1"/>
      <c r="MX14" s="1"/>
      <c r="MY14" s="1"/>
      <c r="MZ14" s="1"/>
      <c r="NA14" s="1"/>
      <c r="NB14" s="1"/>
      <c r="NC14" s="1"/>
      <c r="ND14" s="1"/>
      <c r="NE14" s="1"/>
      <c r="NF14" s="1"/>
      <c r="NG14" s="1"/>
      <c r="NH14" s="1"/>
      <c r="NI14" s="1"/>
      <c r="NJ14" s="1"/>
      <c r="NK14" s="1"/>
      <c r="NL14" s="1"/>
      <c r="NM14" s="1"/>
      <c r="NN14" s="1"/>
      <c r="NO14" s="1"/>
      <c r="NP14" s="1"/>
      <c r="NQ14" s="1"/>
      <c r="NR14" s="1"/>
      <c r="NS14" s="1"/>
      <c r="NT14" s="1"/>
      <c r="NU14" s="1"/>
      <c r="NV14" s="1"/>
      <c r="NW14" s="1"/>
      <c r="NX14" s="1"/>
      <c r="NY14" s="1"/>
      <c r="NZ14" s="1"/>
      <c r="OA14" s="1"/>
      <c r="OB14" s="1"/>
      <c r="OC14" s="1"/>
      <c r="OD14" s="1"/>
      <c r="OE14" s="1"/>
      <c r="OF14" s="1"/>
      <c r="OG14" s="1"/>
      <c r="OH14" s="1"/>
      <c r="OI14" s="1"/>
      <c r="OJ14" s="1"/>
      <c r="OK14" s="1"/>
      <c r="OL14" s="1"/>
      <c r="OM14" s="1"/>
      <c r="ON14" s="1"/>
      <c r="OO14" s="1"/>
      <c r="OP14" s="1"/>
      <c r="OQ14" s="1"/>
      <c r="OR14" s="1"/>
      <c r="OS14" s="1"/>
      <c r="OT14" s="1"/>
      <c r="OU14" s="1"/>
      <c r="OV14" s="1"/>
      <c r="OW14" s="1"/>
      <c r="OX14" s="1"/>
      <c r="OY14" s="1"/>
      <c r="OZ14" s="1"/>
      <c r="PA14" s="1"/>
      <c r="PB14" s="1"/>
      <c r="PC14" s="1"/>
      <c r="PD14" s="1"/>
      <c r="PE14" s="1"/>
      <c r="PF14" s="1"/>
      <c r="PG14" s="1"/>
      <c r="PH14" s="1"/>
      <c r="PI14" s="1"/>
      <c r="PJ14" s="1"/>
      <c r="PK14" s="1"/>
      <c r="PL14" s="1"/>
      <c r="PM14" s="1"/>
      <c r="PN14" s="1"/>
      <c r="PO14" s="1"/>
      <c r="PP14" s="1"/>
      <c r="PQ14" s="1"/>
      <c r="PR14" s="1"/>
      <c r="PS14" s="1"/>
      <c r="PT14" s="1"/>
      <c r="PU14" s="1"/>
      <c r="PV14" s="1"/>
      <c r="PW14" s="1"/>
      <c r="PX14" s="1"/>
      <c r="PY14" s="1"/>
      <c r="PZ14" s="1"/>
      <c r="QA14" s="1"/>
      <c r="QB14" s="1"/>
      <c r="QC14" s="1"/>
      <c r="QD14" s="1"/>
      <c r="QE14" s="1"/>
      <c r="QF14" s="1"/>
      <c r="QG14" s="1"/>
      <c r="QH14" s="1"/>
      <c r="QI14" s="1"/>
      <c r="QJ14" s="1"/>
      <c r="QK14" s="1"/>
      <c r="QL14" s="1"/>
      <c r="QM14" s="1"/>
      <c r="QN14" s="1"/>
      <c r="QO14" s="1"/>
      <c r="QP14" s="1"/>
      <c r="QQ14" s="1"/>
      <c r="QR14" s="1"/>
      <c r="QS14" s="1"/>
      <c r="QT14" s="1"/>
      <c r="QU14" s="1"/>
      <c r="QV14" s="1"/>
      <c r="QW14" s="1"/>
      <c r="QX14" s="1"/>
      <c r="QY14" s="1"/>
      <c r="QZ14" s="1"/>
      <c r="RA14" s="1"/>
      <c r="RB14" s="1"/>
      <c r="RC14" s="1"/>
      <c r="RD14" s="1"/>
      <c r="RE14" s="1"/>
      <c r="RF14" s="1"/>
      <c r="RG14" s="1"/>
      <c r="RH14" s="1"/>
      <c r="RI14" s="1"/>
      <c r="RJ14" s="1"/>
      <c r="RK14" s="1"/>
      <c r="RL14" s="1"/>
      <c r="RM14" s="1"/>
      <c r="RN14" s="1"/>
      <c r="RO14" s="1"/>
      <c r="RP14" s="1"/>
      <c r="RQ14" s="1"/>
      <c r="RR14" s="1"/>
      <c r="RS14" s="1"/>
      <c r="RT14" s="1"/>
      <c r="RU14" s="1"/>
      <c r="RV14" s="1"/>
      <c r="RW14" s="1"/>
      <c r="RX14" s="1"/>
      <c r="RY14" s="1"/>
      <c r="RZ14" s="1"/>
      <c r="SA14" s="1"/>
      <c r="SB14" s="1"/>
      <c r="SC14" s="1"/>
      <c r="SD14" s="1"/>
      <c r="SE14" s="1"/>
      <c r="SF14" s="1"/>
      <c r="SG14" s="1"/>
      <c r="SH14" s="1"/>
      <c r="SI14" s="1"/>
      <c r="SJ14" s="1"/>
      <c r="SK14" s="1"/>
      <c r="SL14" s="1"/>
      <c r="SM14" s="1"/>
      <c r="SN14" s="1"/>
      <c r="SO14" s="1"/>
      <c r="SP14" s="1"/>
      <c r="SQ14" s="1"/>
      <c r="SR14" s="1"/>
      <c r="SS14" s="1"/>
      <c r="ST14" s="1"/>
      <c r="SU14" s="1"/>
      <c r="SV14" s="1"/>
      <c r="SW14" s="1"/>
      <c r="SX14" s="1"/>
      <c r="SY14" s="1"/>
      <c r="SZ14" s="1"/>
      <c r="TA14" s="1"/>
      <c r="TB14" s="1"/>
      <c r="TC14" s="1"/>
      <c r="TD14" s="1"/>
      <c r="TE14" s="1"/>
      <c r="TF14" s="1"/>
      <c r="TG14" s="1"/>
      <c r="TH14" s="1"/>
      <c r="TI14" s="1"/>
      <c r="TJ14" s="1"/>
      <c r="TK14" s="1"/>
      <c r="TL14" s="1"/>
      <c r="TM14" s="1"/>
      <c r="TN14" s="1"/>
      <c r="TO14" s="1"/>
      <c r="TP14" s="1"/>
      <c r="TQ14" s="1"/>
      <c r="TR14" s="1"/>
      <c r="TS14" s="1"/>
      <c r="TT14" s="1"/>
      <c r="TU14" s="1"/>
      <c r="TV14" s="1"/>
      <c r="TW14" s="1"/>
      <c r="TX14" s="1"/>
      <c r="TY14" s="1"/>
      <c r="TZ14" s="1"/>
      <c r="UA14" s="1"/>
      <c r="UB14" s="1"/>
      <c r="UC14" s="1"/>
      <c r="UD14" s="1"/>
      <c r="UE14" s="1"/>
      <c r="UF14" s="1"/>
      <c r="UG14" s="1"/>
      <c r="UH14" s="1"/>
      <c r="UI14" s="1"/>
      <c r="UJ14" s="1"/>
      <c r="UK14" s="1"/>
      <c r="UL14" s="1"/>
      <c r="UM14" s="1"/>
      <c r="UN14" s="1"/>
      <c r="UO14" s="1"/>
      <c r="UP14" s="1"/>
      <c r="UQ14" s="1"/>
      <c r="UR14" s="1"/>
      <c r="US14" s="1"/>
      <c r="UT14" s="1"/>
      <c r="UU14" s="1"/>
      <c r="UV14" s="1"/>
      <c r="UW14" s="1"/>
      <c r="UX14" s="1"/>
      <c r="UY14" s="1"/>
      <c r="UZ14" s="1"/>
      <c r="VA14" s="1"/>
      <c r="VB14" s="1"/>
      <c r="VC14" s="1"/>
      <c r="VD14" s="1"/>
      <c r="VE14" s="1"/>
      <c r="VF14" s="1"/>
      <c r="VG14" s="1"/>
      <c r="VH14" s="1"/>
      <c r="VI14" s="1"/>
      <c r="VJ14" s="1"/>
      <c r="VK14" s="1"/>
      <c r="VL14" s="1"/>
      <c r="VM14" s="1"/>
      <c r="VN14" s="1"/>
      <c r="VO14" s="1"/>
      <c r="VP14" s="1"/>
      <c r="VQ14" s="1"/>
      <c r="VR14" s="1"/>
      <c r="VS14" s="1"/>
      <c r="VT14" s="1"/>
      <c r="VU14" s="1"/>
      <c r="VV14" s="1"/>
      <c r="VW14" s="1"/>
      <c r="VX14" s="1"/>
      <c r="VY14" s="1"/>
      <c r="VZ14" s="1"/>
      <c r="WA14" s="1"/>
      <c r="WB14" s="1"/>
      <c r="WC14" s="1"/>
      <c r="WD14" s="1"/>
      <c r="WE14" s="1"/>
      <c r="WF14" s="1"/>
      <c r="WG14" s="1"/>
      <c r="WH14" s="1"/>
      <c r="WI14" s="1"/>
      <c r="WJ14" s="1"/>
      <c r="WK14" s="1"/>
      <c r="WL14" s="1"/>
      <c r="WM14" s="1"/>
      <c r="WN14" s="1"/>
      <c r="WO14" s="1"/>
      <c r="WP14" s="1"/>
      <c r="WQ14" s="1"/>
      <c r="WR14" s="1"/>
      <c r="WS14" s="1"/>
      <c r="WT14" s="1"/>
      <c r="WU14" s="1"/>
      <c r="WV14" s="1"/>
      <c r="WW14" s="1"/>
      <c r="WX14" s="1"/>
      <c r="WY14" s="1"/>
      <c r="WZ14" s="1"/>
      <c r="XA14" s="1"/>
      <c r="XB14" s="1"/>
      <c r="XC14" s="1"/>
      <c r="XD14" s="1"/>
      <c r="XE14" s="1"/>
      <c r="XF14" s="1"/>
      <c r="XG14" s="1"/>
      <c r="XH14" s="1"/>
      <c r="XI14" s="1"/>
      <c r="XJ14" s="1"/>
      <c r="XK14" s="1"/>
      <c r="XL14" s="1"/>
      <c r="XM14" s="1"/>
      <c r="XN14" s="1"/>
      <c r="XO14" s="1"/>
      <c r="XP14" s="1"/>
      <c r="XQ14" s="1"/>
      <c r="XR14" s="1"/>
      <c r="XS14" s="1"/>
      <c r="XT14" s="1"/>
      <c r="XU14" s="1"/>
      <c r="XV14" s="1"/>
      <c r="XW14" s="1"/>
      <c r="XX14" s="1"/>
      <c r="XY14" s="1"/>
      <c r="XZ14" s="1"/>
      <c r="YA14" s="1"/>
      <c r="YB14" s="1"/>
      <c r="YC14" s="1"/>
      <c r="YD14" s="1"/>
      <c r="YE14" s="1"/>
      <c r="YF14" s="1"/>
      <c r="YG14" s="1"/>
      <c r="YH14" s="1"/>
      <c r="YI14" s="1"/>
      <c r="YJ14" s="1"/>
      <c r="YK14" s="1"/>
      <c r="YL14" s="1"/>
      <c r="YM14" s="1"/>
      <c r="YN14" s="1"/>
      <c r="YO14" s="1"/>
      <c r="YP14" s="1"/>
      <c r="YQ14" s="1"/>
      <c r="YR14" s="1"/>
      <c r="YS14" s="1"/>
      <c r="YT14" s="1"/>
      <c r="YU14" s="1"/>
      <c r="YV14" s="1"/>
      <c r="YW14" s="1"/>
      <c r="YX14" s="1"/>
      <c r="YY14" s="1"/>
      <c r="YZ14" s="1"/>
      <c r="ZA14" s="1"/>
      <c r="ZB14" s="1"/>
      <c r="ZC14" s="1"/>
      <c r="ZD14" s="1"/>
      <c r="ZE14" s="1"/>
      <c r="ZF14" s="1"/>
      <c r="ZG14" s="1"/>
      <c r="ZH14" s="1"/>
      <c r="ZI14" s="1"/>
      <c r="ZJ14" s="1"/>
      <c r="ZK14" s="1"/>
      <c r="ZL14" s="1"/>
      <c r="ZM14" s="1"/>
      <c r="ZN14" s="1"/>
      <c r="ZO14" s="1"/>
      <c r="ZP14" s="1"/>
      <c r="ZQ14" s="1"/>
      <c r="ZR14" s="1"/>
      <c r="ZS14" s="1"/>
      <c r="ZT14" s="1"/>
      <c r="ZU14" s="1"/>
      <c r="ZV14" s="1"/>
      <c r="ZW14" s="1"/>
      <c r="ZX14" s="1"/>
      <c r="ZY14" s="1"/>
      <c r="ZZ14" s="1"/>
      <c r="AAA14" s="1"/>
      <c r="AAB14" s="1"/>
      <c r="AAC14" s="1"/>
      <c r="AAD14" s="1"/>
      <c r="AAE14" s="1"/>
      <c r="AAF14" s="1"/>
      <c r="AAG14" s="1"/>
      <c r="AAH14" s="1"/>
      <c r="AAI14" s="1"/>
      <c r="AAJ14" s="1"/>
      <c r="AAK14" s="1"/>
      <c r="AAL14" s="1"/>
      <c r="AAM14" s="1"/>
      <c r="AAN14" s="1"/>
      <c r="AAO14" s="1"/>
      <c r="AAP14" s="1"/>
      <c r="AAQ14" s="1"/>
      <c r="AAR14" s="1"/>
      <c r="AAS14" s="1"/>
      <c r="AAT14" s="1"/>
      <c r="AAU14" s="1"/>
      <c r="AAV14" s="1"/>
      <c r="AAW14" s="1"/>
      <c r="AAX14" s="1"/>
      <c r="AAY14" s="1"/>
      <c r="AAZ14" s="1"/>
      <c r="ABA14" s="1"/>
      <c r="ABB14" s="1"/>
      <c r="ABC14" s="1"/>
      <c r="ABD14" s="1"/>
      <c r="ABE14" s="1"/>
      <c r="ABF14" s="1"/>
      <c r="ABG14" s="1"/>
      <c r="ABH14" s="1"/>
      <c r="ABI14" s="1"/>
      <c r="ABJ14" s="1"/>
      <c r="ABK14" s="1"/>
      <c r="ABL14" s="1"/>
      <c r="ABM14" s="1"/>
      <c r="ABN14" s="1"/>
      <c r="ABO14" s="1"/>
      <c r="ABP14" s="1"/>
      <c r="ABQ14" s="1"/>
      <c r="ABR14" s="1"/>
      <c r="ABS14" s="1"/>
      <c r="ABT14" s="1"/>
      <c r="ABU14" s="1"/>
      <c r="ABV14" s="1"/>
      <c r="ABW14" s="1"/>
      <c r="ABX14" s="1"/>
      <c r="ABY14" s="1"/>
      <c r="ABZ14" s="1"/>
      <c r="ACA14" s="1"/>
      <c r="ACB14" s="1"/>
      <c r="ACC14" s="1"/>
      <c r="ACD14" s="1"/>
      <c r="ACE14" s="1"/>
      <c r="ACF14" s="1"/>
      <c r="ACG14" s="1"/>
      <c r="ACH14" s="1"/>
      <c r="ACI14" s="1"/>
      <c r="ACJ14" s="1"/>
      <c r="ACK14" s="1"/>
      <c r="ACL14" s="1"/>
      <c r="ACM14" s="1"/>
      <c r="ACN14" s="1"/>
      <c r="ACO14" s="1"/>
      <c r="ACP14" s="1"/>
      <c r="ACQ14" s="1"/>
      <c r="ACR14" s="1"/>
      <c r="ACS14" s="1"/>
      <c r="ACT14" s="1"/>
      <c r="ACU14" s="1"/>
      <c r="ACV14" s="1"/>
      <c r="ACW14" s="1"/>
      <c r="ACX14" s="1"/>
      <c r="ACY14" s="1"/>
      <c r="ACZ14" s="1"/>
      <c r="ADA14" s="1"/>
      <c r="ADB14" s="1"/>
      <c r="ADC14" s="1"/>
      <c r="ADD14" s="1"/>
      <c r="ADE14" s="1"/>
      <c r="ADF14" s="1"/>
      <c r="ADG14" s="1"/>
      <c r="ADH14" s="1"/>
      <c r="ADI14" s="1"/>
      <c r="ADJ14" s="1"/>
      <c r="ADK14" s="1"/>
      <c r="ADL14" s="1"/>
      <c r="ADM14" s="1"/>
      <c r="ADN14" s="1"/>
      <c r="ADO14" s="1"/>
      <c r="ADP14" s="1"/>
      <c r="ADQ14" s="1"/>
      <c r="ADR14" s="1"/>
      <c r="ADS14" s="1"/>
      <c r="ADT14" s="1"/>
      <c r="ADU14" s="1"/>
      <c r="ADV14" s="1"/>
      <c r="ADW14" s="1"/>
      <c r="ADX14" s="1"/>
      <c r="ADY14" s="1"/>
      <c r="ADZ14" s="1"/>
      <c r="AEA14" s="1"/>
      <c r="AEB14" s="1"/>
      <c r="AEC14" s="1"/>
      <c r="AED14" s="1"/>
      <c r="AEE14" s="1"/>
      <c r="AEF14" s="1"/>
      <c r="AEG14" s="1"/>
      <c r="AEH14" s="1"/>
      <c r="AEI14" s="1"/>
      <c r="AEJ14" s="1"/>
      <c r="AEK14" s="1"/>
      <c r="AEL14" s="1"/>
      <c r="AEM14" s="1"/>
      <c r="AEN14" s="1"/>
      <c r="AEO14" s="1"/>
      <c r="AEP14" s="1"/>
      <c r="AEQ14" s="1"/>
      <c r="AER14" s="1"/>
      <c r="AES14" s="1"/>
      <c r="AET14" s="1"/>
      <c r="AEU14" s="1"/>
      <c r="AEV14" s="1"/>
      <c r="AEW14" s="1"/>
      <c r="AEX14" s="1"/>
      <c r="AEY14" s="1"/>
      <c r="AEZ14" s="1"/>
      <c r="AFA14" s="1"/>
      <c r="AFB14" s="1"/>
      <c r="AFC14" s="1"/>
      <c r="AFD14" s="1"/>
      <c r="AFE14" s="1"/>
      <c r="AFF14" s="1"/>
      <c r="AFG14" s="1"/>
      <c r="AFH14" s="1"/>
      <c r="AFI14" s="1"/>
      <c r="AFJ14" s="1"/>
      <c r="AFK14" s="1"/>
      <c r="AFL14" s="1"/>
      <c r="AFM14" s="1"/>
      <c r="AFN14" s="1"/>
      <c r="AFO14" s="1"/>
      <c r="AFP14" s="1"/>
      <c r="AFQ14" s="1"/>
      <c r="AFR14" s="1"/>
      <c r="AFS14" s="1"/>
      <c r="AFT14" s="1"/>
      <c r="AFU14" s="1"/>
      <c r="AFV14" s="1"/>
      <c r="AFW14" s="1"/>
      <c r="AFX14" s="1"/>
      <c r="AFY14" s="1"/>
      <c r="AFZ14" s="1"/>
      <c r="AGA14" s="1"/>
      <c r="AGB14" s="1"/>
      <c r="AGC14" s="1"/>
      <c r="AGD14" s="1"/>
      <c r="AGE14" s="1"/>
      <c r="AGF14" s="1"/>
      <c r="AGG14" s="1"/>
      <c r="AGH14" s="1"/>
      <c r="AGI14" s="1"/>
      <c r="AGJ14" s="1"/>
      <c r="AGK14" s="1"/>
      <c r="AGL14" s="1"/>
      <c r="AGM14" s="1"/>
      <c r="AGN14" s="1"/>
      <c r="AGO14" s="1"/>
      <c r="AGP14" s="1"/>
      <c r="AGQ14" s="1"/>
      <c r="AGR14" s="1"/>
      <c r="AGS14" s="1"/>
      <c r="AGT14" s="1"/>
      <c r="AGU14" s="1"/>
      <c r="AGV14" s="1"/>
      <c r="AGW14" s="1"/>
      <c r="AGX14" s="1"/>
      <c r="AGY14" s="1"/>
      <c r="AGZ14" s="1"/>
      <c r="AHA14" s="1"/>
      <c r="AHB14" s="1"/>
      <c r="AHC14" s="1"/>
      <c r="AHD14" s="1"/>
      <c r="AHE14" s="1"/>
      <c r="AHF14" s="1"/>
      <c r="AHG14" s="1"/>
      <c r="AHH14" s="1"/>
      <c r="AHI14" s="1"/>
      <c r="AHJ14" s="1"/>
      <c r="AHK14" s="1"/>
      <c r="AHL14" s="1"/>
      <c r="AHM14" s="1"/>
      <c r="AHN14" s="1"/>
      <c r="AHO14" s="1"/>
      <c r="AHP14" s="1"/>
      <c r="AHQ14" s="1"/>
      <c r="AHR14" s="1"/>
      <c r="AHS14" s="1"/>
      <c r="AHT14" s="1"/>
      <c r="AHU14" s="1"/>
      <c r="AHV14" s="1"/>
      <c r="AHW14" s="1"/>
      <c r="AHX14" s="1"/>
      <c r="AHY14" s="1"/>
      <c r="AHZ14" s="1"/>
      <c r="AIA14" s="1"/>
      <c r="AIB14" s="1"/>
      <c r="AIC14" s="1"/>
      <c r="AID14" s="1"/>
      <c r="AIE14" s="1"/>
      <c r="AIF14" s="1"/>
      <c r="AIG14" s="1"/>
      <c r="AIH14" s="1"/>
      <c r="AII14" s="1"/>
      <c r="AIJ14" s="1"/>
      <c r="AIK14" s="1"/>
      <c r="AIL14" s="1"/>
      <c r="AIM14" s="1"/>
      <c r="AIN14" s="1"/>
      <c r="AIO14" s="1"/>
      <c r="AIP14" s="1"/>
      <c r="AIQ14" s="1"/>
      <c r="AIR14" s="1"/>
      <c r="AIS14" s="1"/>
      <c r="AIT14" s="1"/>
      <c r="AIU14" s="1"/>
      <c r="AIV14" s="1"/>
      <c r="AIW14" s="1"/>
      <c r="AIX14" s="1"/>
      <c r="AIY14" s="1"/>
      <c r="AIZ14" s="1"/>
      <c r="AJA14" s="1"/>
      <c r="AJB14" s="1"/>
      <c r="AJC14" s="1"/>
      <c r="AJD14" s="1"/>
      <c r="AJE14" s="1"/>
      <c r="AJF14" s="1"/>
      <c r="AJG14" s="1"/>
      <c r="AJH14" s="1"/>
      <c r="AJI14" s="1"/>
      <c r="AJJ14" s="1"/>
      <c r="AJK14" s="1"/>
      <c r="AJL14" s="1"/>
      <c r="AJM14" s="1"/>
      <c r="AJN14" s="1"/>
      <c r="AJO14" s="1"/>
      <c r="AJP14" s="1"/>
      <c r="AJQ14" s="1"/>
      <c r="AJR14" s="1"/>
      <c r="AJS14" s="1"/>
      <c r="AJT14" s="1"/>
      <c r="AJU14" s="1"/>
      <c r="AJV14" s="1"/>
      <c r="AJW14" s="1"/>
      <c r="AJX14" s="1"/>
      <c r="AJY14" s="1"/>
      <c r="AJZ14" s="1"/>
      <c r="AKA14" s="1"/>
      <c r="AKB14" s="1"/>
      <c r="AKC14" s="1"/>
      <c r="AKD14" s="1"/>
      <c r="AKE14" s="1"/>
      <c r="AKF14" s="1"/>
      <c r="AKG14" s="1"/>
      <c r="AKH14" s="1"/>
      <c r="AKI14" s="1"/>
      <c r="AKJ14" s="1"/>
      <c r="AKK14" s="1"/>
      <c r="AKL14" s="1"/>
      <c r="AKM14" s="1"/>
      <c r="AKN14" s="1"/>
      <c r="AKO14" s="1"/>
      <c r="AKP14" s="1"/>
      <c r="AKQ14" s="1"/>
      <c r="AKR14" s="1"/>
      <c r="AKS14" s="1"/>
      <c r="AKT14" s="1"/>
      <c r="AKU14" s="1"/>
      <c r="AKV14" s="1"/>
      <c r="AKW14" s="1"/>
      <c r="AKX14" s="1"/>
      <c r="AKY14" s="1"/>
      <c r="AKZ14" s="1"/>
      <c r="ALA14" s="1"/>
      <c r="ALB14" s="1"/>
      <c r="ALC14" s="1"/>
      <c r="ALD14" s="1"/>
      <c r="ALE14" s="1"/>
      <c r="ALF14" s="1"/>
      <c r="ALG14" s="1"/>
      <c r="ALH14" s="1"/>
      <c r="ALI14" s="1"/>
      <c r="ALJ14" s="1"/>
      <c r="ALK14" s="1"/>
      <c r="ALL14" s="1"/>
      <c r="ALM14" s="1"/>
      <c r="ALN14" s="1"/>
      <c r="ALO14" s="1"/>
      <c r="ALP14" s="1"/>
      <c r="ALQ14" s="1"/>
      <c r="ALR14" s="1"/>
      <c r="ALS14" s="1"/>
      <c r="ALT14" s="1"/>
      <c r="ALU14" s="1"/>
      <c r="ALV14" s="1"/>
      <c r="ALW14" s="1"/>
      <c r="ALX14" s="1"/>
      <c r="ALY14" s="1"/>
      <c r="ALZ14" s="1"/>
      <c r="AMA14" s="1"/>
      <c r="AMB14" s="1"/>
      <c r="AMC14" s="1"/>
      <c r="AMD14" s="1"/>
      <c r="AME14" s="1"/>
      <c r="AMF14" s="1"/>
      <c r="AMG14" s="1"/>
      <c r="AMH14" s="1"/>
      <c r="AMI14" s="1"/>
      <c r="AMJ14" s="1"/>
      <c r="AMK14" s="1"/>
      <c r="AML14" s="1"/>
      <c r="AMM14" s="1"/>
      <c r="AMN14" s="1"/>
      <c r="AMO14" s="1"/>
      <c r="AMP14" s="1"/>
      <c r="AMQ14" s="1"/>
      <c r="AMR14" s="1"/>
      <c r="AMS14" s="1"/>
      <c r="AMT14" s="1"/>
      <c r="AMU14" s="1"/>
      <c r="AMV14" s="1"/>
      <c r="AMW14" s="1"/>
      <c r="AMX14" s="1"/>
      <c r="AMY14" s="1"/>
      <c r="AMZ14" s="1"/>
      <c r="ANA14" s="1"/>
      <c r="ANB14" s="1"/>
      <c r="ANC14" s="1"/>
      <c r="AND14" s="1"/>
      <c r="ANE14" s="1"/>
      <c r="ANF14" s="1"/>
      <c r="ANG14" s="1"/>
      <c r="ANH14" s="1"/>
      <c r="ANI14" s="1"/>
      <c r="ANJ14" s="1"/>
      <c r="ANK14" s="1"/>
      <c r="ANL14" s="1"/>
      <c r="ANM14" s="1"/>
      <c r="ANN14" s="1"/>
      <c r="ANO14" s="1"/>
      <c r="ANP14" s="1"/>
      <c r="ANQ14" s="1"/>
      <c r="ANR14" s="1"/>
      <c r="ANS14" s="1"/>
      <c r="ANT14" s="1"/>
      <c r="ANU14" s="1"/>
      <c r="ANV14" s="1"/>
      <c r="ANW14" s="1"/>
      <c r="ANX14" s="1"/>
      <c r="ANY14" s="1"/>
      <c r="ANZ14" s="1"/>
      <c r="AOA14" s="1"/>
      <c r="AOB14" s="1"/>
      <c r="AOC14" s="1"/>
      <c r="AOD14" s="1"/>
      <c r="AOE14" s="1"/>
      <c r="AOF14" s="1"/>
      <c r="AOG14" s="1"/>
      <c r="AOH14" s="1"/>
      <c r="AOI14" s="1"/>
      <c r="AOJ14" s="1"/>
      <c r="AOK14" s="1"/>
      <c r="AOL14" s="1"/>
      <c r="AOM14" s="1"/>
      <c r="AON14" s="1"/>
      <c r="AOO14" s="1"/>
      <c r="AOP14" s="1"/>
      <c r="AOQ14" s="1"/>
      <c r="AOR14" s="1"/>
      <c r="AOS14" s="1"/>
      <c r="AOT14" s="1"/>
      <c r="AOU14" s="1"/>
      <c r="AOV14" s="1"/>
      <c r="AOW14" s="1"/>
      <c r="AOX14" s="1"/>
      <c r="AOY14" s="1"/>
      <c r="AOZ14" s="1"/>
      <c r="APA14" s="1"/>
      <c r="APB14" s="1"/>
      <c r="APC14" s="1"/>
      <c r="APD14" s="1"/>
      <c r="APE14" s="1"/>
      <c r="APF14" s="1"/>
      <c r="APG14" s="1"/>
      <c r="APH14" s="1"/>
      <c r="API14" s="1"/>
      <c r="APJ14" s="1"/>
      <c r="APK14" s="1"/>
      <c r="APL14" s="1"/>
      <c r="APM14" s="1"/>
      <c r="APN14" s="1"/>
      <c r="APO14" s="1"/>
      <c r="APP14" s="1"/>
      <c r="APQ14" s="1"/>
      <c r="APR14" s="1"/>
      <c r="APS14" s="1"/>
      <c r="APT14" s="1"/>
      <c r="APU14" s="1"/>
      <c r="APV14" s="1"/>
      <c r="APW14" s="1"/>
      <c r="APX14" s="1"/>
      <c r="APY14" s="1"/>
      <c r="APZ14" s="1"/>
      <c r="AQA14" s="1"/>
      <c r="AQB14" s="1"/>
      <c r="AQC14" s="1"/>
      <c r="AQD14" s="1"/>
      <c r="AQE14" s="1"/>
      <c r="AQF14" s="1"/>
      <c r="AQG14" s="1"/>
      <c r="AQH14" s="1"/>
      <c r="AQI14" s="1"/>
      <c r="AQJ14" s="1"/>
      <c r="AQK14" s="1"/>
      <c r="AQL14" s="1"/>
      <c r="AQM14" s="1"/>
      <c r="AQN14" s="1"/>
      <c r="AQO14" s="1"/>
      <c r="AQP14" s="1"/>
      <c r="AQQ14" s="1"/>
      <c r="AQR14" s="1"/>
      <c r="AQS14" s="1"/>
      <c r="AQT14" s="1"/>
      <c r="AQU14" s="1"/>
      <c r="AQV14" s="1"/>
      <c r="AQW14" s="1"/>
      <c r="AQX14" s="1"/>
      <c r="AQY14" s="1"/>
      <c r="AQZ14" s="1"/>
      <c r="ARA14" s="1"/>
      <c r="ARB14" s="1"/>
      <c r="ARC14" s="1"/>
      <c r="ARD14" s="1"/>
      <c r="ARE14" s="1"/>
      <c r="ARF14" s="1"/>
      <c r="ARG14" s="1"/>
      <c r="ARH14" s="1"/>
      <c r="ARI14" s="1"/>
      <c r="ARJ14" s="1"/>
      <c r="ARK14" s="1"/>
      <c r="ARL14" s="1"/>
      <c r="ARM14" s="1"/>
      <c r="ARN14" s="1"/>
      <c r="ARO14" s="1"/>
      <c r="ARP14" s="1"/>
      <c r="ARQ14" s="1"/>
      <c r="ARR14" s="1"/>
      <c r="ARS14" s="1"/>
      <c r="ART14" s="1"/>
      <c r="ARU14" s="1"/>
      <c r="ARV14" s="1"/>
      <c r="ARW14" s="1"/>
      <c r="ARX14" s="1"/>
      <c r="ARY14" s="1"/>
      <c r="ARZ14" s="1"/>
      <c r="ASA14" s="1"/>
      <c r="ASB14" s="1"/>
      <c r="ASC14" s="1"/>
      <c r="ASD14" s="1"/>
      <c r="ASE14" s="1"/>
      <c r="ASF14" s="1"/>
      <c r="ASG14" s="1"/>
      <c r="ASH14" s="1"/>
      <c r="ASI14" s="1"/>
      <c r="ASJ14" s="1"/>
      <c r="ASK14" s="1"/>
      <c r="ASL14" s="1"/>
      <c r="ASM14" s="1"/>
      <c r="ASN14" s="1"/>
      <c r="ASO14" s="1"/>
      <c r="ASP14" s="1"/>
      <c r="ASQ14" s="1"/>
      <c r="ASR14" s="1"/>
      <c r="ASS14" s="1"/>
      <c r="AST14" s="1"/>
      <c r="ASU14" s="1"/>
      <c r="ASV14" s="1"/>
      <c r="ASW14" s="1"/>
      <c r="ASX14" s="1"/>
      <c r="ASY14" s="1"/>
      <c r="ASZ14" s="1"/>
      <c r="ATA14" s="1"/>
      <c r="ATB14" s="1"/>
      <c r="ATC14" s="1"/>
      <c r="ATD14" s="1"/>
      <c r="ATE14" s="1"/>
      <c r="ATF14" s="1"/>
      <c r="ATG14" s="1"/>
      <c r="ATH14" s="1"/>
      <c r="ATI14" s="1"/>
      <c r="ATJ14" s="1"/>
      <c r="ATK14" s="1"/>
      <c r="ATL14" s="1"/>
      <c r="ATM14" s="1"/>
      <c r="ATN14" s="1"/>
      <c r="ATO14" s="1"/>
      <c r="ATP14" s="1"/>
      <c r="ATQ14" s="1"/>
      <c r="ATR14" s="1"/>
      <c r="ATS14" s="1"/>
      <c r="ATT14" s="1"/>
      <c r="ATU14" s="1"/>
      <c r="ATV14" s="1"/>
      <c r="ATW14" s="1"/>
      <c r="ATX14" s="1"/>
      <c r="ATY14" s="1"/>
      <c r="ATZ14" s="1"/>
      <c r="AUA14" s="1"/>
      <c r="AUB14" s="1"/>
      <c r="AUC14" s="1"/>
      <c r="AUD14" s="1"/>
      <c r="AUE14" s="1"/>
      <c r="AUF14" s="1"/>
      <c r="AUG14" s="1"/>
      <c r="AUH14" s="1"/>
      <c r="AUI14" s="1"/>
      <c r="AUJ14" s="1"/>
      <c r="AUK14" s="1"/>
      <c r="AUL14" s="1"/>
      <c r="AUM14" s="1"/>
      <c r="AUN14" s="1"/>
      <c r="AUO14" s="1"/>
      <c r="AUP14" s="1"/>
      <c r="AUQ14" s="1"/>
      <c r="AUR14" s="1"/>
      <c r="AUS14" s="1"/>
      <c r="AUT14" s="1"/>
      <c r="AUU14" s="1"/>
      <c r="AUV14" s="1"/>
      <c r="AUW14" s="1"/>
      <c r="AUX14" s="1"/>
      <c r="AUY14" s="1"/>
      <c r="AUZ14" s="1"/>
      <c r="AVA14" s="1"/>
      <c r="AVB14" s="1"/>
      <c r="AVC14" s="1"/>
      <c r="AVD14" s="1"/>
      <c r="AVE14" s="1"/>
      <c r="AVF14" s="1"/>
      <c r="AVG14" s="1"/>
      <c r="AVH14" s="1"/>
      <c r="AVI14" s="1"/>
      <c r="AVJ14" s="1"/>
      <c r="AVK14" s="1"/>
      <c r="AVL14" s="1"/>
      <c r="AVM14" s="1"/>
      <c r="AVN14" s="1"/>
      <c r="AVO14" s="1"/>
      <c r="AVP14" s="1"/>
      <c r="AVQ14" s="1"/>
      <c r="AVR14" s="1"/>
      <c r="AVS14" s="1"/>
      <c r="AVT14" s="1"/>
      <c r="AVU14" s="1"/>
      <c r="AVV14" s="1"/>
      <c r="AVW14" s="1"/>
      <c r="AVX14" s="1"/>
      <c r="AVY14" s="1"/>
      <c r="AVZ14" s="1"/>
      <c r="AWA14" s="1"/>
      <c r="AWB14" s="1"/>
      <c r="AWC14" s="1"/>
      <c r="AWD14" s="1"/>
      <c r="AWE14" s="1"/>
      <c r="AWF14" s="1"/>
      <c r="AWG14" s="1"/>
      <c r="AWH14" s="1"/>
      <c r="AWI14" s="1"/>
      <c r="AWJ14" s="1"/>
      <c r="AWK14" s="1"/>
      <c r="AWL14" s="1"/>
      <c r="AWM14" s="1"/>
      <c r="AWN14" s="1"/>
      <c r="AWO14" s="1"/>
      <c r="AWP14" s="1"/>
      <c r="AWQ14" s="1"/>
      <c r="AWR14" s="1"/>
      <c r="AWS14" s="1"/>
      <c r="AWT14" s="1"/>
      <c r="AWU14" s="1"/>
      <c r="AWV14" s="1"/>
      <c r="AWW14" s="1"/>
      <c r="AWX14" s="1"/>
      <c r="AWY14" s="1"/>
      <c r="AWZ14" s="1"/>
      <c r="AXA14" s="1"/>
      <c r="AXB14" s="1"/>
      <c r="AXC14" s="1"/>
      <c r="AXD14" s="1"/>
      <c r="AXE14" s="1"/>
      <c r="AXF14" s="1"/>
      <c r="AXG14" s="1"/>
      <c r="AXH14" s="1"/>
      <c r="AXI14" s="1"/>
      <c r="AXJ14" s="1"/>
      <c r="AXK14" s="1"/>
      <c r="AXL14" s="1"/>
      <c r="AXM14" s="1"/>
      <c r="AXN14" s="1"/>
      <c r="AXO14" s="1"/>
      <c r="AXP14" s="1"/>
      <c r="AXQ14" s="1"/>
      <c r="AXR14" s="1"/>
      <c r="AXS14" s="1"/>
      <c r="AXT14" s="1"/>
      <c r="AXU14" s="1"/>
      <c r="AXV14" s="1"/>
      <c r="AXW14" s="1"/>
      <c r="AXX14" s="1"/>
      <c r="AXY14" s="1"/>
      <c r="AXZ14" s="1"/>
      <c r="AYA14" s="1"/>
      <c r="AYB14" s="1"/>
      <c r="AYC14" s="1"/>
      <c r="AYD14" s="1"/>
      <c r="AYE14" s="1"/>
      <c r="AYF14" s="1"/>
      <c r="AYG14" s="1"/>
      <c r="AYH14" s="1"/>
      <c r="AYI14" s="1"/>
      <c r="AYJ14" s="1"/>
      <c r="AYK14" s="1"/>
      <c r="AYL14" s="1"/>
      <c r="AYM14" s="1"/>
      <c r="AYN14" s="1"/>
      <c r="AYO14" s="1"/>
      <c r="AYP14" s="1"/>
      <c r="AYQ14" s="1"/>
      <c r="AYR14" s="1"/>
      <c r="AYS14" s="1"/>
      <c r="AYT14" s="1"/>
      <c r="AYU14" s="1"/>
      <c r="AYV14" s="1"/>
      <c r="AYW14" s="1"/>
      <c r="AYX14" s="1"/>
      <c r="AYY14" s="1"/>
      <c r="AYZ14" s="1"/>
      <c r="AZA14" s="1"/>
      <c r="AZB14" s="1"/>
      <c r="AZC14" s="1"/>
      <c r="AZD14" s="1"/>
      <c r="AZE14" s="1"/>
      <c r="AZF14" s="1"/>
      <c r="AZG14" s="1"/>
      <c r="AZH14" s="1"/>
      <c r="AZI14" s="1"/>
      <c r="AZJ14" s="1"/>
      <c r="AZK14" s="1"/>
      <c r="AZL14" s="1"/>
      <c r="AZM14" s="1"/>
      <c r="AZN14" s="1"/>
      <c r="AZO14" s="1"/>
      <c r="AZP14" s="1"/>
      <c r="AZQ14" s="1"/>
      <c r="AZR14" s="1"/>
      <c r="AZS14" s="1"/>
      <c r="AZT14" s="1"/>
      <c r="AZU14" s="1"/>
      <c r="AZV14" s="1"/>
      <c r="AZW14" s="1"/>
      <c r="AZX14" s="1"/>
      <c r="AZY14" s="1"/>
      <c r="AZZ14" s="1"/>
      <c r="BAA14" s="1"/>
      <c r="BAB14" s="1"/>
      <c r="BAC14" s="1"/>
      <c r="BAD14" s="1"/>
      <c r="BAE14" s="1"/>
      <c r="BAF14" s="1"/>
      <c r="BAG14" s="1"/>
      <c r="BAH14" s="1"/>
      <c r="BAI14" s="1"/>
      <c r="BAJ14" s="1"/>
      <c r="BAK14" s="1"/>
      <c r="BAL14" s="1"/>
      <c r="BAM14" s="1"/>
      <c r="BAN14" s="1"/>
      <c r="BAO14" s="1"/>
      <c r="BAP14" s="1"/>
      <c r="BAQ14" s="1"/>
      <c r="BAR14" s="1"/>
      <c r="BAS14" s="1"/>
      <c r="BAT14" s="1"/>
      <c r="BAU14" s="1"/>
      <c r="BAV14" s="1"/>
      <c r="BAW14" s="1"/>
      <c r="BAX14" s="1"/>
      <c r="BAY14" s="1"/>
      <c r="BAZ14" s="1"/>
      <c r="BBA14" s="1"/>
      <c r="BBB14" s="1"/>
      <c r="BBC14" s="1"/>
      <c r="BBD14" s="1"/>
      <c r="BBE14" s="1"/>
      <c r="BBF14" s="1"/>
      <c r="BBG14" s="1"/>
      <c r="BBH14" s="1"/>
      <c r="BBI14" s="1"/>
      <c r="BBJ14" s="1"/>
      <c r="BBK14" s="1"/>
      <c r="BBL14" s="1"/>
      <c r="BBM14" s="1"/>
      <c r="BBN14" s="1"/>
      <c r="BBO14" s="1"/>
      <c r="BBP14" s="1"/>
      <c r="BBQ14" s="1"/>
      <c r="BBR14" s="1"/>
      <c r="BBS14" s="1"/>
      <c r="BBT14" s="1"/>
      <c r="BBU14" s="1"/>
      <c r="BBV14" s="1"/>
      <c r="BBW14" s="1"/>
      <c r="BBX14" s="1"/>
      <c r="BBY14" s="1"/>
      <c r="BBZ14" s="1"/>
      <c r="BCA14" s="1"/>
      <c r="BCB14" s="1"/>
      <c r="BCC14" s="1"/>
      <c r="BCD14" s="1"/>
      <c r="BCE14" s="1"/>
      <c r="BCF14" s="1"/>
      <c r="BCG14" s="1"/>
      <c r="BCH14" s="1"/>
      <c r="BCI14" s="1"/>
      <c r="BCJ14" s="1"/>
      <c r="BCK14" s="1"/>
      <c r="BCL14" s="1"/>
      <c r="BCM14" s="1"/>
      <c r="BCN14" s="1"/>
      <c r="BCO14" s="1"/>
      <c r="BCP14" s="1"/>
      <c r="BCQ14" s="1"/>
      <c r="BCR14" s="1"/>
      <c r="BCS14" s="1"/>
      <c r="BCT14" s="1"/>
      <c r="BCU14" s="1"/>
      <c r="BCV14" s="1"/>
      <c r="BCW14" s="1"/>
      <c r="BCX14" s="1"/>
      <c r="BCY14" s="1"/>
      <c r="BCZ14" s="1"/>
      <c r="BDA14" s="1"/>
      <c r="BDB14" s="1"/>
      <c r="BDC14" s="1"/>
      <c r="BDD14" s="1"/>
      <c r="BDE14" s="1"/>
      <c r="BDF14" s="1"/>
      <c r="BDG14" s="1"/>
      <c r="BDH14" s="1"/>
      <c r="BDI14" s="1"/>
      <c r="BDJ14" s="1"/>
      <c r="BDK14" s="1"/>
      <c r="BDL14" s="1"/>
      <c r="BDM14" s="1"/>
      <c r="BDN14" s="1"/>
      <c r="BDO14" s="1"/>
      <c r="BDP14" s="1"/>
      <c r="BDQ14" s="1"/>
      <c r="BDR14" s="1"/>
      <c r="BDS14" s="1"/>
      <c r="BDT14" s="1"/>
      <c r="BDU14" s="1"/>
      <c r="BDV14" s="1"/>
      <c r="BDW14" s="1"/>
      <c r="BDX14" s="1"/>
      <c r="BDY14" s="1"/>
      <c r="BDZ14" s="1"/>
      <c r="BEA14" s="1"/>
      <c r="BEB14" s="1"/>
      <c r="BEC14" s="1"/>
      <c r="BED14" s="1"/>
      <c r="BEE14" s="1"/>
      <c r="BEF14" s="1"/>
      <c r="BEG14" s="1"/>
      <c r="BEH14" s="1"/>
      <c r="BEI14" s="1"/>
      <c r="BEJ14" s="1"/>
      <c r="BEK14" s="1"/>
      <c r="BEL14" s="1"/>
      <c r="BEM14" s="1"/>
      <c r="BEN14" s="1"/>
      <c r="BEO14" s="1"/>
      <c r="BEP14" s="1"/>
      <c r="BEQ14" s="1"/>
      <c r="BER14" s="1"/>
      <c r="BES14" s="1"/>
      <c r="BET14" s="1"/>
      <c r="BEU14" s="1"/>
      <c r="BEV14" s="1"/>
      <c r="BEW14" s="1"/>
      <c r="BEX14" s="1"/>
      <c r="BEY14" s="1"/>
      <c r="BEZ14" s="1"/>
      <c r="BFA14" s="1"/>
      <c r="BFB14" s="1"/>
      <c r="BFC14" s="1"/>
      <c r="BFD14" s="1"/>
      <c r="BFE14" s="1"/>
      <c r="BFF14" s="1"/>
      <c r="BFG14" s="1"/>
      <c r="BFH14" s="1"/>
      <c r="BFI14" s="1"/>
      <c r="BFJ14" s="1"/>
      <c r="BFK14" s="1"/>
      <c r="BFL14" s="1"/>
      <c r="BFM14" s="1"/>
      <c r="BFN14" s="1"/>
      <c r="BFO14" s="1"/>
      <c r="BFP14" s="1"/>
      <c r="BFQ14" s="1"/>
      <c r="BFR14" s="1"/>
      <c r="BFS14" s="1"/>
      <c r="BFT14" s="1"/>
      <c r="BFU14" s="1"/>
      <c r="BFV14" s="1"/>
      <c r="BFW14" s="1"/>
      <c r="BFX14" s="1"/>
      <c r="BFY14" s="1"/>
      <c r="BFZ14" s="1"/>
      <c r="BGA14" s="1"/>
      <c r="BGB14" s="1"/>
      <c r="BGC14" s="1"/>
      <c r="BGD14" s="1"/>
      <c r="BGE14" s="1"/>
      <c r="BGF14" s="1"/>
      <c r="BGG14" s="1"/>
      <c r="BGH14" s="1"/>
      <c r="BGI14" s="1"/>
      <c r="BGJ14" s="1"/>
      <c r="BGK14" s="1"/>
      <c r="BGL14" s="1"/>
      <c r="BGM14" s="1"/>
      <c r="BGN14" s="1"/>
      <c r="BGO14" s="1"/>
      <c r="BGP14" s="1"/>
      <c r="BGQ14" s="1"/>
      <c r="BGR14" s="1"/>
      <c r="BGS14" s="1"/>
      <c r="BGT14" s="1"/>
      <c r="BGU14" s="1"/>
      <c r="BGV14" s="1"/>
      <c r="BGW14" s="1"/>
      <c r="BGX14" s="1"/>
      <c r="BGY14" s="1"/>
      <c r="BGZ14" s="1"/>
      <c r="BHA14" s="1"/>
      <c r="BHB14" s="1"/>
      <c r="BHC14" s="1"/>
      <c r="BHD14" s="1"/>
      <c r="BHE14" s="1"/>
      <c r="BHF14" s="1"/>
      <c r="BHG14" s="1"/>
      <c r="BHH14" s="1"/>
      <c r="BHI14" s="1"/>
      <c r="BHJ14" s="1"/>
      <c r="BHK14" s="1"/>
      <c r="BHL14" s="1"/>
      <c r="BHM14" s="1"/>
      <c r="BHN14" s="1"/>
      <c r="BHO14" s="1"/>
      <c r="BHP14" s="1"/>
      <c r="BHQ14" s="1"/>
      <c r="BHR14" s="1"/>
      <c r="BHS14" s="1"/>
      <c r="BHT14" s="1"/>
      <c r="BHU14" s="1"/>
      <c r="BHV14" s="1"/>
      <c r="BHW14" s="1"/>
      <c r="BHX14" s="1"/>
      <c r="BHY14" s="1"/>
      <c r="BHZ14" s="1"/>
      <c r="BIA14" s="1"/>
      <c r="BIB14" s="1"/>
      <c r="BIC14" s="1"/>
      <c r="BID14" s="1"/>
      <c r="BIE14" s="1"/>
      <c r="BIF14" s="1"/>
      <c r="BIG14" s="1"/>
      <c r="BIH14" s="1"/>
      <c r="BII14" s="1"/>
      <c r="BIJ14" s="1"/>
      <c r="BIK14" s="1"/>
      <c r="BIL14" s="1"/>
      <c r="BIM14" s="1"/>
      <c r="BIN14" s="1"/>
      <c r="BIO14" s="1"/>
      <c r="BIP14" s="1"/>
      <c r="BIQ14" s="1"/>
      <c r="BIR14" s="1"/>
      <c r="BIS14" s="1"/>
      <c r="BIT14" s="1"/>
      <c r="BIU14" s="1"/>
      <c r="BIV14" s="1"/>
      <c r="BIW14" s="1"/>
      <c r="BIX14" s="1"/>
      <c r="BIY14" s="1"/>
      <c r="BIZ14" s="1"/>
      <c r="BJA14" s="1"/>
      <c r="BJB14" s="1"/>
      <c r="BJC14" s="1"/>
      <c r="BJD14" s="1"/>
      <c r="BJE14" s="1"/>
      <c r="BJF14" s="1"/>
      <c r="BJG14" s="1"/>
      <c r="BJH14" s="1"/>
      <c r="BJI14" s="1"/>
      <c r="BJJ14" s="1"/>
      <c r="BJK14" s="1"/>
      <c r="BJL14" s="1"/>
      <c r="BJM14" s="1"/>
      <c r="BJN14" s="1"/>
      <c r="BJO14" s="1"/>
      <c r="BJP14" s="1"/>
      <c r="BJQ14" s="1"/>
      <c r="BJR14" s="1"/>
      <c r="BJS14" s="1"/>
      <c r="BJT14" s="1"/>
      <c r="BJU14" s="1"/>
      <c r="BJV14" s="1"/>
      <c r="BJW14" s="1"/>
      <c r="BJX14" s="1"/>
      <c r="BJY14" s="1"/>
      <c r="BJZ14" s="1"/>
      <c r="BKA14" s="1"/>
      <c r="BKB14" s="1"/>
      <c r="BKC14" s="1"/>
      <c r="BKD14" s="1"/>
      <c r="BKE14" s="1"/>
      <c r="BKF14" s="1"/>
      <c r="BKG14" s="1"/>
      <c r="BKH14" s="1"/>
      <c r="BKI14" s="1"/>
      <c r="BKJ14" s="1"/>
      <c r="BKK14" s="1"/>
      <c r="BKL14" s="1"/>
      <c r="BKM14" s="1"/>
      <c r="BKN14" s="1"/>
      <c r="BKO14" s="1"/>
      <c r="BKP14" s="1"/>
      <c r="BKQ14" s="1"/>
      <c r="BKR14" s="1"/>
      <c r="BKS14" s="1"/>
      <c r="BKT14" s="1"/>
      <c r="BKU14" s="1"/>
      <c r="BKV14" s="1"/>
      <c r="BKW14" s="1"/>
      <c r="BKX14" s="1"/>
      <c r="BKY14" s="1"/>
      <c r="BKZ14" s="1"/>
      <c r="BLA14" s="1"/>
      <c r="BLB14" s="1"/>
      <c r="BLC14" s="1"/>
      <c r="BLD14" s="1"/>
      <c r="BLE14" s="1"/>
      <c r="BLF14" s="1"/>
      <c r="BLG14" s="1"/>
      <c r="BLH14" s="1"/>
      <c r="BLI14" s="1"/>
      <c r="BLJ14" s="1"/>
      <c r="BLK14" s="1"/>
      <c r="BLL14" s="1"/>
      <c r="BLM14" s="1"/>
      <c r="BLN14" s="1"/>
      <c r="BLO14" s="1"/>
      <c r="BLP14" s="1"/>
      <c r="BLQ14" s="1"/>
      <c r="BLR14" s="1"/>
      <c r="BLS14" s="1"/>
      <c r="BLT14" s="1"/>
      <c r="BLU14" s="1"/>
      <c r="BLV14" s="1"/>
      <c r="BLW14" s="1"/>
      <c r="BLX14" s="1"/>
      <c r="BLY14" s="1"/>
      <c r="BLZ14" s="1"/>
      <c r="BMA14" s="1"/>
      <c r="BMB14" s="1"/>
      <c r="BMC14" s="1"/>
      <c r="BMD14" s="1"/>
      <c r="BME14" s="1"/>
      <c r="BMF14" s="1"/>
      <c r="BMG14" s="1"/>
      <c r="BMH14" s="1"/>
      <c r="BMI14" s="1"/>
      <c r="BMJ14" s="1"/>
      <c r="BMK14" s="1"/>
      <c r="BML14" s="1"/>
      <c r="BMM14" s="1"/>
      <c r="BMN14" s="1"/>
      <c r="BMO14" s="1"/>
      <c r="BMP14" s="1"/>
      <c r="BMQ14" s="1"/>
      <c r="BMR14" s="1"/>
      <c r="BMS14" s="1"/>
      <c r="BMT14" s="1"/>
      <c r="BMU14" s="1"/>
      <c r="BMV14" s="1"/>
      <c r="BMW14" s="1"/>
      <c r="BMX14" s="1"/>
      <c r="BMY14" s="1"/>
      <c r="BMZ14" s="1"/>
      <c r="BNA14" s="1"/>
      <c r="BNB14" s="1"/>
      <c r="BNC14" s="1"/>
      <c r="BND14" s="1"/>
      <c r="BNE14" s="1"/>
      <c r="BNF14" s="1"/>
      <c r="BNG14" s="1"/>
      <c r="BNH14" s="1"/>
      <c r="BNI14" s="1"/>
      <c r="BNJ14" s="1"/>
      <c r="BNK14" s="1"/>
      <c r="BNL14" s="1"/>
      <c r="BNM14" s="1"/>
      <c r="BNN14" s="1"/>
      <c r="BNO14" s="1"/>
      <c r="BNP14" s="1"/>
      <c r="BNQ14" s="1"/>
      <c r="BNR14" s="1"/>
      <c r="BNS14" s="1"/>
      <c r="BNT14" s="1"/>
      <c r="BNU14" s="1"/>
      <c r="BNV14" s="1"/>
      <c r="BNW14" s="1"/>
      <c r="BNX14" s="1"/>
      <c r="BNY14" s="1"/>
      <c r="BNZ14" s="1"/>
      <c r="BOA14" s="1"/>
      <c r="BOB14" s="1"/>
      <c r="BOC14" s="1"/>
      <c r="BOD14" s="1"/>
      <c r="BOE14" s="1"/>
      <c r="BOF14" s="1"/>
      <c r="BOG14" s="1"/>
      <c r="BOH14" s="1"/>
      <c r="BOI14" s="1"/>
      <c r="BOJ14" s="1"/>
      <c r="BOK14" s="1"/>
      <c r="BOL14" s="1"/>
      <c r="BOM14" s="1"/>
      <c r="BON14" s="1"/>
      <c r="BOO14" s="1"/>
      <c r="BOP14" s="1"/>
      <c r="BOQ14" s="1"/>
      <c r="BOR14" s="1"/>
      <c r="BOS14" s="1"/>
      <c r="BOT14" s="1"/>
      <c r="BOU14" s="1"/>
      <c r="BOV14" s="1"/>
      <c r="BOW14" s="1"/>
      <c r="BOX14" s="1"/>
      <c r="BOY14" s="1"/>
      <c r="BOZ14" s="1"/>
      <c r="BPA14" s="1"/>
      <c r="BPB14" s="1"/>
      <c r="BPC14" s="1"/>
      <c r="BPD14" s="1"/>
      <c r="BPE14" s="1"/>
      <c r="BPF14" s="1"/>
      <c r="BPG14" s="1"/>
      <c r="BPH14" s="1"/>
      <c r="BPI14" s="1"/>
      <c r="BPJ14" s="1"/>
      <c r="BPK14" s="1"/>
      <c r="BPL14" s="1"/>
      <c r="BPM14" s="1"/>
      <c r="BPN14" s="1"/>
      <c r="BPO14" s="1"/>
      <c r="BPP14" s="1"/>
      <c r="BPQ14" s="1"/>
      <c r="BPR14" s="1"/>
      <c r="BPS14" s="1"/>
      <c r="BPT14" s="1"/>
      <c r="BPU14" s="1"/>
      <c r="BPV14" s="1"/>
      <c r="BPW14" s="1"/>
      <c r="BPX14" s="1"/>
      <c r="BPY14" s="1"/>
      <c r="BPZ14" s="1"/>
      <c r="BQA14" s="1"/>
      <c r="BQB14" s="1"/>
      <c r="BQC14" s="1"/>
      <c r="BQD14" s="1"/>
      <c r="BQE14" s="1"/>
      <c r="BQF14" s="1"/>
      <c r="BQG14" s="1"/>
      <c r="BQH14" s="1"/>
      <c r="BQI14" s="1"/>
      <c r="BQJ14" s="1"/>
      <c r="BQK14" s="1"/>
      <c r="BQL14" s="1"/>
      <c r="BQM14" s="1"/>
      <c r="BQN14" s="1"/>
      <c r="BQO14" s="1"/>
      <c r="BQP14" s="1"/>
      <c r="BQQ14" s="1"/>
      <c r="BQR14" s="1"/>
      <c r="BQS14" s="1"/>
      <c r="BQT14" s="1"/>
      <c r="BQU14" s="1"/>
      <c r="BQV14" s="1"/>
      <c r="BQW14" s="1"/>
      <c r="BQX14" s="1"/>
      <c r="BQY14" s="1"/>
      <c r="BQZ14" s="1"/>
      <c r="BRA14" s="1"/>
      <c r="BRB14" s="1"/>
      <c r="BRC14" s="1"/>
      <c r="BRD14" s="1"/>
      <c r="BRE14" s="1"/>
      <c r="BRF14" s="1"/>
      <c r="BRG14" s="1"/>
      <c r="BRH14" s="1"/>
      <c r="BRI14" s="1"/>
      <c r="BRJ14" s="1"/>
      <c r="BRK14" s="1"/>
      <c r="BRL14" s="1"/>
      <c r="BRM14" s="1"/>
      <c r="BRN14" s="1"/>
      <c r="BRO14" s="1"/>
      <c r="BRP14" s="1"/>
      <c r="BRQ14" s="1"/>
      <c r="BRR14" s="1"/>
      <c r="BRS14" s="1"/>
      <c r="BRT14" s="1"/>
      <c r="BRU14" s="1"/>
      <c r="BRV14" s="1"/>
      <c r="BRW14" s="1"/>
      <c r="BRX14" s="1"/>
      <c r="BRY14" s="1"/>
      <c r="BRZ14" s="1"/>
      <c r="BSA14" s="1"/>
      <c r="BSB14" s="1"/>
      <c r="BSC14" s="1"/>
      <c r="BSD14" s="1"/>
      <c r="BSE14" s="1"/>
      <c r="BSF14" s="1"/>
      <c r="BSG14" s="1"/>
      <c r="BSH14" s="1"/>
      <c r="BSI14" s="1"/>
      <c r="BSJ14" s="1"/>
      <c r="BSK14" s="1"/>
      <c r="BSL14" s="1"/>
      <c r="BSM14" s="1"/>
      <c r="BSN14" s="1"/>
      <c r="BSO14" s="1"/>
      <c r="BSP14" s="1"/>
      <c r="BSQ14" s="1"/>
      <c r="BSR14" s="1"/>
      <c r="BSS14" s="1"/>
      <c r="BST14" s="1"/>
      <c r="BSU14" s="1"/>
      <c r="BSV14" s="1"/>
      <c r="BSW14" s="1"/>
      <c r="BSX14" s="1"/>
      <c r="BSY14" s="1"/>
      <c r="BSZ14" s="1"/>
      <c r="BTA14" s="1"/>
      <c r="BTB14" s="1"/>
      <c r="BTC14" s="1"/>
      <c r="BTD14" s="1"/>
      <c r="BTE14" s="1"/>
      <c r="BTF14" s="1"/>
      <c r="BTG14" s="1"/>
      <c r="BTH14" s="1"/>
      <c r="BTI14" s="1"/>
      <c r="BTJ14" s="1"/>
      <c r="BTK14" s="1"/>
      <c r="BTL14" s="1"/>
      <c r="BTM14" s="1"/>
      <c r="BTN14" s="1"/>
      <c r="BTO14" s="1"/>
      <c r="BTP14" s="1"/>
      <c r="BTQ14" s="1"/>
      <c r="BTR14" s="1"/>
      <c r="BTS14" s="1"/>
      <c r="BTT14" s="1"/>
      <c r="BTU14" s="1"/>
      <c r="BTV14" s="1"/>
      <c r="BTW14" s="1"/>
      <c r="BTX14" s="1"/>
      <c r="BTY14" s="1"/>
      <c r="BTZ14" s="1"/>
      <c r="BUA14" s="1"/>
      <c r="BUB14" s="1"/>
      <c r="BUC14" s="1"/>
      <c r="BUD14" s="1"/>
      <c r="BUE14" s="1"/>
      <c r="BUF14" s="1"/>
      <c r="BUG14" s="1"/>
      <c r="BUH14" s="1"/>
      <c r="BUI14" s="1"/>
      <c r="BUJ14" s="1"/>
      <c r="BUK14" s="1"/>
      <c r="BUL14" s="1"/>
      <c r="BUM14" s="1"/>
      <c r="BUN14" s="1"/>
      <c r="BUO14" s="1"/>
      <c r="BUP14" s="1"/>
      <c r="BUQ14" s="1"/>
      <c r="BUR14" s="1"/>
      <c r="BUS14" s="1"/>
      <c r="BUT14" s="1"/>
      <c r="BUU14" s="1"/>
      <c r="BUV14" s="1"/>
      <c r="BUW14" s="1"/>
      <c r="BUX14" s="1"/>
      <c r="BUY14" s="1"/>
      <c r="BUZ14" s="1"/>
      <c r="BVA14" s="1"/>
      <c r="BVB14" s="1"/>
      <c r="BVC14" s="1"/>
      <c r="BVD14" s="1"/>
      <c r="BVE14" s="1"/>
      <c r="BVF14" s="1"/>
      <c r="BVG14" s="1"/>
      <c r="BVH14" s="1"/>
      <c r="BVI14" s="1"/>
      <c r="BVJ14" s="1"/>
      <c r="BVK14" s="1"/>
      <c r="BVL14" s="1"/>
      <c r="BVM14" s="1"/>
      <c r="BVN14" s="1"/>
      <c r="BVO14" s="1"/>
      <c r="BVP14" s="1"/>
      <c r="BVQ14" s="1"/>
      <c r="BVR14" s="1"/>
      <c r="BVS14" s="1"/>
      <c r="BVT14" s="1"/>
      <c r="BVU14" s="1"/>
      <c r="BVV14" s="1"/>
      <c r="BVW14" s="1"/>
      <c r="BVX14" s="1"/>
      <c r="BVY14" s="1"/>
      <c r="BVZ14" s="1"/>
      <c r="BWA14" s="1"/>
      <c r="BWB14" s="1"/>
      <c r="BWC14" s="1"/>
      <c r="BWD14" s="1"/>
      <c r="BWE14" s="1"/>
      <c r="BWF14" s="1"/>
      <c r="BWG14" s="1"/>
      <c r="BWH14" s="1"/>
      <c r="BWI14" s="1"/>
      <c r="BWJ14" s="1"/>
      <c r="BWK14" s="1"/>
      <c r="BWL14" s="1"/>
      <c r="BWM14" s="1"/>
      <c r="BWN14" s="1"/>
      <c r="BWO14" s="1"/>
      <c r="BWP14" s="1"/>
      <c r="BWQ14" s="1"/>
      <c r="BWR14" s="1"/>
      <c r="BWS14" s="1"/>
      <c r="BWT14" s="1"/>
      <c r="BWU14" s="1"/>
      <c r="BWV14" s="1"/>
      <c r="BWW14" s="1"/>
      <c r="BWX14" s="1"/>
      <c r="BWY14" s="1"/>
      <c r="BWZ14" s="1"/>
      <c r="BXA14" s="1"/>
      <c r="BXB14" s="1"/>
      <c r="BXC14" s="1"/>
      <c r="BXD14" s="1"/>
      <c r="BXE14" s="1"/>
      <c r="BXF14" s="1"/>
      <c r="BXG14" s="1"/>
      <c r="BXH14" s="1"/>
      <c r="BXI14" s="1"/>
      <c r="BXJ14" s="1"/>
      <c r="BXK14" s="1"/>
      <c r="BXL14" s="1"/>
      <c r="BXM14" s="1"/>
      <c r="BXN14" s="1"/>
      <c r="BXO14" s="1"/>
      <c r="BXP14" s="1"/>
      <c r="BXQ14" s="1"/>
      <c r="BXR14" s="1"/>
      <c r="BXS14" s="1"/>
      <c r="BXT14" s="1"/>
      <c r="BXU14" s="1"/>
      <c r="BXV14" s="1"/>
      <c r="BXW14" s="1"/>
      <c r="BXX14" s="1"/>
      <c r="BXY14" s="1"/>
      <c r="BXZ14" s="1"/>
      <c r="BYA14" s="1"/>
      <c r="BYB14" s="1"/>
      <c r="BYC14" s="1"/>
      <c r="BYD14" s="1"/>
      <c r="BYE14" s="1"/>
      <c r="BYF14" s="1"/>
      <c r="BYG14" s="1"/>
      <c r="BYH14" s="1"/>
      <c r="BYI14" s="1"/>
      <c r="BYJ14" s="1"/>
      <c r="BYK14" s="1"/>
      <c r="BYL14" s="1"/>
      <c r="BYM14" s="1"/>
      <c r="BYN14" s="1"/>
      <c r="BYO14" s="1"/>
      <c r="BYP14" s="1"/>
      <c r="BYQ14" s="1"/>
      <c r="BYR14" s="1"/>
      <c r="BYS14" s="1"/>
      <c r="BYT14" s="1"/>
      <c r="BYU14" s="1"/>
      <c r="BYV14" s="1"/>
      <c r="BYW14" s="1"/>
      <c r="BYX14" s="1"/>
      <c r="BYY14" s="1"/>
      <c r="BYZ14" s="1"/>
      <c r="BZA14" s="1"/>
      <c r="BZB14" s="1"/>
      <c r="BZC14" s="1"/>
      <c r="BZD14" s="1"/>
      <c r="BZE14" s="1"/>
      <c r="BZF14" s="1"/>
      <c r="BZG14" s="1"/>
      <c r="BZH14" s="1"/>
      <c r="BZI14" s="1"/>
      <c r="BZJ14" s="1"/>
      <c r="BZK14" s="1"/>
      <c r="BZL14" s="1"/>
      <c r="BZM14" s="1"/>
      <c r="BZN14" s="1"/>
      <c r="BZO14" s="1"/>
      <c r="BZP14" s="1"/>
      <c r="BZQ14" s="1"/>
      <c r="BZR14" s="1"/>
      <c r="BZS14" s="1"/>
      <c r="BZT14" s="1"/>
      <c r="BZU14" s="1"/>
      <c r="BZV14" s="1"/>
      <c r="BZW14" s="1"/>
      <c r="BZX14" s="1"/>
      <c r="BZY14" s="1"/>
      <c r="BZZ14" s="1"/>
      <c r="CAA14" s="1"/>
      <c r="CAB14" s="1"/>
      <c r="CAC14" s="1"/>
      <c r="CAD14" s="1"/>
      <c r="CAE14" s="1"/>
      <c r="CAF14" s="1"/>
      <c r="CAG14" s="1"/>
      <c r="CAH14" s="1"/>
      <c r="CAI14" s="1"/>
      <c r="CAJ14" s="1"/>
      <c r="CAK14" s="1"/>
      <c r="CAL14" s="1"/>
      <c r="CAM14" s="1"/>
      <c r="CAN14" s="1"/>
      <c r="CAO14" s="1"/>
      <c r="CAP14" s="1"/>
      <c r="CAQ14" s="1"/>
      <c r="CAR14" s="1"/>
      <c r="CAS14" s="1"/>
      <c r="CAT14" s="1"/>
      <c r="CAU14" s="1"/>
      <c r="CAV14" s="1"/>
      <c r="CAW14" s="1"/>
      <c r="CAX14" s="1"/>
      <c r="CAY14" s="1"/>
      <c r="CAZ14" s="1"/>
      <c r="CBA14" s="1"/>
      <c r="CBB14" s="1"/>
      <c r="CBC14" s="1"/>
      <c r="CBD14" s="1"/>
      <c r="CBE14" s="1"/>
      <c r="CBF14" s="1"/>
      <c r="CBG14" s="1"/>
      <c r="CBH14" s="1"/>
      <c r="CBI14" s="1"/>
      <c r="CBJ14" s="1"/>
      <c r="CBK14" s="1"/>
      <c r="CBL14" s="1"/>
      <c r="CBM14" s="1"/>
      <c r="CBN14" s="1"/>
      <c r="CBO14" s="1"/>
      <c r="CBP14" s="1"/>
      <c r="CBQ14" s="1"/>
      <c r="CBR14" s="1"/>
      <c r="CBS14" s="1"/>
      <c r="CBT14" s="1"/>
      <c r="CBU14" s="1"/>
      <c r="CBV14" s="1"/>
      <c r="CBW14" s="1"/>
      <c r="CBX14" s="1"/>
      <c r="CBY14" s="1"/>
      <c r="CBZ14" s="1"/>
      <c r="CCA14" s="1"/>
      <c r="CCB14" s="1"/>
      <c r="CCC14" s="1"/>
      <c r="CCD14" s="1"/>
      <c r="CCE14" s="1"/>
      <c r="CCF14" s="1"/>
      <c r="CCG14" s="1"/>
      <c r="CCH14" s="1"/>
      <c r="CCI14" s="1"/>
      <c r="CCJ14" s="1"/>
      <c r="CCK14" s="1"/>
      <c r="CCL14" s="1"/>
      <c r="CCM14" s="1"/>
      <c r="CCN14" s="1"/>
      <c r="CCO14" s="1"/>
      <c r="CCP14" s="1"/>
      <c r="CCQ14" s="1"/>
      <c r="CCR14" s="1"/>
      <c r="CCS14" s="1"/>
      <c r="CCT14" s="1"/>
      <c r="CCU14" s="1"/>
      <c r="CCV14" s="1"/>
      <c r="CCW14" s="1"/>
      <c r="CCX14" s="1"/>
      <c r="CCY14" s="1"/>
      <c r="CCZ14" s="1"/>
      <c r="CDA14" s="1"/>
      <c r="CDB14" s="1"/>
      <c r="CDC14" s="1"/>
      <c r="CDD14" s="1"/>
      <c r="CDE14" s="1"/>
      <c r="CDF14" s="1"/>
      <c r="CDG14" s="1"/>
      <c r="CDH14" s="1"/>
      <c r="CDI14" s="1"/>
      <c r="CDJ14" s="1"/>
      <c r="CDK14" s="1"/>
      <c r="CDL14" s="1"/>
      <c r="CDM14" s="1"/>
      <c r="CDN14" s="1"/>
      <c r="CDO14" s="1"/>
      <c r="CDP14" s="1"/>
      <c r="CDQ14" s="1"/>
      <c r="CDR14" s="1"/>
      <c r="CDS14" s="1"/>
      <c r="CDT14" s="1"/>
      <c r="CDU14" s="1"/>
      <c r="CDV14" s="1"/>
      <c r="CDW14" s="1"/>
      <c r="CDX14" s="1"/>
      <c r="CDY14" s="1"/>
      <c r="CDZ14" s="1"/>
      <c r="CEA14" s="1"/>
      <c r="CEB14" s="1"/>
      <c r="CEC14" s="1"/>
      <c r="CED14" s="1"/>
      <c r="CEE14" s="1"/>
      <c r="CEF14" s="1"/>
      <c r="CEG14" s="1"/>
      <c r="CEH14" s="1"/>
      <c r="CEI14" s="1"/>
      <c r="CEJ14" s="1"/>
      <c r="CEK14" s="1"/>
      <c r="CEL14" s="1"/>
      <c r="CEM14" s="1"/>
      <c r="CEN14" s="1"/>
      <c r="CEO14" s="1"/>
      <c r="CEP14" s="1"/>
      <c r="CEQ14" s="1"/>
      <c r="CER14" s="1"/>
      <c r="CES14" s="1"/>
      <c r="CET14" s="1"/>
      <c r="CEU14" s="1"/>
      <c r="CEV14" s="1"/>
      <c r="CEW14" s="1"/>
      <c r="CEX14" s="1"/>
      <c r="CEY14" s="1"/>
      <c r="CEZ14" s="1"/>
      <c r="CFA14" s="1"/>
      <c r="CFB14" s="1"/>
      <c r="CFC14" s="1"/>
      <c r="CFD14" s="1"/>
      <c r="CFE14" s="1"/>
      <c r="CFF14" s="1"/>
      <c r="CFG14" s="1"/>
      <c r="CFH14" s="1"/>
      <c r="CFI14" s="1"/>
      <c r="CFJ14" s="1"/>
      <c r="CFK14" s="1"/>
      <c r="CFL14" s="1"/>
      <c r="CFM14" s="1"/>
      <c r="CFN14" s="1"/>
      <c r="CFO14" s="1"/>
      <c r="CFP14" s="1"/>
      <c r="CFQ14" s="1"/>
      <c r="CFR14" s="1"/>
      <c r="CFS14" s="1"/>
      <c r="CFT14" s="1"/>
      <c r="CFU14" s="1"/>
      <c r="CFV14" s="1"/>
      <c r="CFW14" s="1"/>
      <c r="CFX14" s="1"/>
      <c r="CFY14" s="1"/>
      <c r="CFZ14" s="1"/>
      <c r="CGA14" s="1"/>
      <c r="CGB14" s="1"/>
      <c r="CGC14" s="1"/>
      <c r="CGD14" s="1"/>
      <c r="CGE14" s="1"/>
      <c r="CGF14" s="1"/>
      <c r="CGG14" s="1"/>
      <c r="CGH14" s="1"/>
      <c r="CGI14" s="1"/>
      <c r="CGJ14" s="1"/>
      <c r="CGK14" s="1"/>
      <c r="CGL14" s="1"/>
      <c r="CGM14" s="1"/>
      <c r="CGN14" s="1"/>
      <c r="CGO14" s="1"/>
      <c r="CGP14" s="1"/>
      <c r="CGQ14" s="1"/>
      <c r="CGR14" s="1"/>
      <c r="CGS14" s="1"/>
      <c r="CGT14" s="1"/>
      <c r="CGU14" s="1"/>
      <c r="CGV14" s="1"/>
      <c r="CGW14" s="1"/>
      <c r="CGX14" s="1"/>
      <c r="CGY14" s="1"/>
      <c r="CGZ14" s="1"/>
      <c r="CHA14" s="1"/>
      <c r="CHB14" s="1"/>
      <c r="CHC14" s="1"/>
      <c r="CHD14" s="1"/>
      <c r="CHE14" s="1"/>
      <c r="CHF14" s="1"/>
      <c r="CHG14" s="1"/>
      <c r="CHH14" s="1"/>
      <c r="CHI14" s="1"/>
      <c r="CHJ14" s="1"/>
      <c r="CHK14" s="1"/>
      <c r="CHL14" s="1"/>
      <c r="CHM14" s="1"/>
      <c r="CHN14" s="1"/>
      <c r="CHO14" s="1"/>
      <c r="CHP14" s="1"/>
      <c r="CHQ14" s="1"/>
      <c r="CHR14" s="1"/>
      <c r="CHS14" s="1"/>
      <c r="CHT14" s="1"/>
      <c r="CHU14" s="1"/>
      <c r="CHV14" s="1"/>
      <c r="CHW14" s="1"/>
      <c r="CHX14" s="1"/>
      <c r="CHY14" s="1"/>
      <c r="CHZ14" s="1"/>
      <c r="CIA14" s="1"/>
      <c r="CIB14" s="1"/>
      <c r="CIC14" s="1"/>
      <c r="CID14" s="1"/>
      <c r="CIE14" s="1"/>
      <c r="CIF14" s="1"/>
      <c r="CIG14" s="1"/>
      <c r="CIH14" s="1"/>
      <c r="CII14" s="1"/>
      <c r="CIJ14" s="1"/>
      <c r="CIK14" s="1"/>
      <c r="CIL14" s="1"/>
      <c r="CIM14" s="1"/>
      <c r="CIN14" s="1"/>
      <c r="CIO14" s="1"/>
      <c r="CIP14" s="1"/>
      <c r="CIQ14" s="1"/>
      <c r="CIR14" s="1"/>
      <c r="CIS14" s="1"/>
      <c r="CIT14" s="1"/>
      <c r="CIU14" s="1"/>
      <c r="CIV14" s="1"/>
      <c r="CIW14" s="1"/>
      <c r="CIX14" s="1"/>
      <c r="CIY14" s="1"/>
      <c r="CIZ14" s="1"/>
      <c r="CJA14" s="1"/>
      <c r="CJB14" s="1"/>
      <c r="CJC14" s="1"/>
      <c r="CJD14" s="1"/>
      <c r="CJE14" s="1"/>
      <c r="CJF14" s="1"/>
      <c r="CJG14" s="1"/>
      <c r="CJH14" s="1"/>
      <c r="CJI14" s="1"/>
      <c r="CJJ14" s="1"/>
      <c r="CJK14" s="1"/>
      <c r="CJL14" s="1"/>
      <c r="CJM14" s="1"/>
      <c r="CJN14" s="1"/>
      <c r="CJO14" s="1"/>
      <c r="CJP14" s="1"/>
      <c r="CJQ14" s="1"/>
      <c r="CJR14" s="1"/>
      <c r="CJS14" s="1"/>
      <c r="CJT14" s="1"/>
      <c r="CJU14" s="1"/>
      <c r="CJV14" s="1"/>
      <c r="CJW14" s="1"/>
      <c r="CJX14" s="1"/>
      <c r="CJY14" s="1"/>
      <c r="CJZ14" s="1"/>
      <c r="CKA14" s="1"/>
      <c r="CKB14" s="1"/>
      <c r="CKC14" s="1"/>
      <c r="CKD14" s="1"/>
      <c r="CKE14" s="1"/>
      <c r="CKF14" s="1"/>
      <c r="CKG14" s="1"/>
      <c r="CKH14" s="1"/>
      <c r="CKI14" s="1"/>
      <c r="CKJ14" s="1"/>
      <c r="CKK14" s="1"/>
      <c r="CKL14" s="1"/>
      <c r="CKM14" s="1"/>
      <c r="CKN14" s="1"/>
      <c r="CKO14" s="1"/>
      <c r="CKP14" s="1"/>
      <c r="CKQ14" s="1"/>
      <c r="CKR14" s="1"/>
      <c r="CKS14" s="1"/>
      <c r="CKT14" s="1"/>
      <c r="CKU14" s="1"/>
      <c r="CKV14" s="1"/>
      <c r="CKW14" s="1"/>
      <c r="CKX14" s="1"/>
      <c r="CKY14" s="1"/>
      <c r="CKZ14" s="1"/>
      <c r="CLA14" s="1"/>
      <c r="CLB14" s="1"/>
      <c r="CLC14" s="1"/>
      <c r="CLD14" s="1"/>
      <c r="CLE14" s="1"/>
      <c r="CLF14" s="1"/>
      <c r="CLG14" s="1"/>
      <c r="CLH14" s="1"/>
      <c r="CLI14" s="1"/>
      <c r="CLJ14" s="1"/>
      <c r="CLK14" s="1"/>
      <c r="CLL14" s="1"/>
      <c r="CLM14" s="1"/>
      <c r="CLN14" s="1"/>
      <c r="CLO14" s="1"/>
      <c r="CLP14" s="1"/>
      <c r="CLQ14" s="1"/>
      <c r="CLR14" s="1"/>
      <c r="CLS14" s="1"/>
      <c r="CLT14" s="1"/>
      <c r="CLU14" s="1"/>
      <c r="CLV14" s="1"/>
      <c r="CLW14" s="1"/>
      <c r="CLX14" s="1"/>
      <c r="CLY14" s="1"/>
      <c r="CLZ14" s="1"/>
      <c r="CMA14" s="1"/>
      <c r="CMB14" s="1"/>
      <c r="CMC14" s="1"/>
      <c r="CMD14" s="1"/>
      <c r="CME14" s="1"/>
      <c r="CMF14" s="1"/>
      <c r="CMG14" s="1"/>
      <c r="CMH14" s="1"/>
      <c r="CMI14" s="1"/>
      <c r="CMJ14" s="1"/>
      <c r="CMK14" s="1"/>
      <c r="CML14" s="1"/>
      <c r="CMM14" s="1"/>
      <c r="CMN14" s="1"/>
      <c r="CMO14" s="1"/>
      <c r="CMP14" s="1"/>
      <c r="CMQ14" s="1"/>
      <c r="CMR14" s="1"/>
      <c r="CMS14" s="1"/>
      <c r="CMT14" s="1"/>
      <c r="CMU14" s="1"/>
      <c r="CMV14" s="1"/>
      <c r="CMW14" s="1"/>
      <c r="CMX14" s="1"/>
      <c r="CMY14" s="1"/>
      <c r="CMZ14" s="1"/>
      <c r="CNA14" s="1"/>
      <c r="CNB14" s="1"/>
      <c r="CNC14" s="1"/>
      <c r="CND14" s="1"/>
      <c r="CNE14" s="1"/>
      <c r="CNF14" s="1"/>
      <c r="CNG14" s="1"/>
      <c r="CNH14" s="1"/>
      <c r="CNI14" s="1"/>
      <c r="CNJ14" s="1"/>
      <c r="CNK14" s="1"/>
      <c r="CNL14" s="1"/>
      <c r="CNM14" s="1"/>
      <c r="CNN14" s="1"/>
      <c r="CNO14" s="1"/>
      <c r="CNP14" s="1"/>
      <c r="CNQ14" s="1"/>
      <c r="CNR14" s="1"/>
      <c r="CNS14" s="1"/>
      <c r="CNT14" s="1"/>
      <c r="CNU14" s="1"/>
      <c r="CNV14" s="1"/>
      <c r="CNW14" s="1"/>
      <c r="CNX14" s="1"/>
      <c r="CNY14" s="1"/>
      <c r="CNZ14" s="1"/>
      <c r="COA14" s="1"/>
      <c r="COB14" s="1"/>
      <c r="COC14" s="1"/>
      <c r="COD14" s="1"/>
      <c r="COE14" s="1"/>
      <c r="COF14" s="1"/>
      <c r="COG14" s="1"/>
      <c r="COH14" s="1"/>
      <c r="COI14" s="1"/>
      <c r="COJ14" s="1"/>
      <c r="COK14" s="1"/>
      <c r="COL14" s="1"/>
      <c r="COM14" s="1"/>
      <c r="CON14" s="1"/>
      <c r="COO14" s="1"/>
      <c r="COP14" s="1"/>
      <c r="COQ14" s="1"/>
      <c r="COR14" s="1"/>
      <c r="COS14" s="1"/>
      <c r="COT14" s="1"/>
      <c r="COU14" s="1"/>
      <c r="COV14" s="1"/>
      <c r="COW14" s="1"/>
      <c r="COX14" s="1"/>
      <c r="COY14" s="1"/>
      <c r="COZ14" s="1"/>
      <c r="CPA14" s="1"/>
      <c r="CPB14" s="1"/>
      <c r="CPC14" s="1"/>
      <c r="CPD14" s="1"/>
      <c r="CPE14" s="1"/>
      <c r="CPF14" s="1"/>
      <c r="CPG14" s="1"/>
      <c r="CPH14" s="1"/>
      <c r="CPI14" s="1"/>
      <c r="CPJ14" s="1"/>
      <c r="CPK14" s="1"/>
      <c r="CPL14" s="1"/>
      <c r="CPM14" s="1"/>
      <c r="CPN14" s="1"/>
      <c r="CPO14" s="1"/>
      <c r="CPP14" s="1"/>
      <c r="CPQ14" s="1"/>
      <c r="CPR14" s="1"/>
      <c r="CPS14" s="1"/>
      <c r="CPT14" s="1"/>
      <c r="CPU14" s="1"/>
      <c r="CPV14" s="1"/>
      <c r="CPW14" s="1"/>
      <c r="CPX14" s="1"/>
      <c r="CPY14" s="1"/>
      <c r="CPZ14" s="1"/>
      <c r="CQA14" s="1"/>
      <c r="CQB14" s="1"/>
      <c r="CQC14" s="1"/>
      <c r="CQD14" s="1"/>
      <c r="CQE14" s="1"/>
      <c r="CQF14" s="1"/>
      <c r="CQG14" s="1"/>
      <c r="CQH14" s="1"/>
      <c r="CQI14" s="1"/>
      <c r="CQJ14" s="1"/>
      <c r="CQK14" s="1"/>
      <c r="CQL14" s="1"/>
      <c r="CQM14" s="1"/>
      <c r="CQN14" s="1"/>
      <c r="CQO14" s="1"/>
      <c r="CQP14" s="1"/>
      <c r="CQQ14" s="1"/>
      <c r="CQR14" s="1"/>
      <c r="CQS14" s="1"/>
      <c r="CQT14" s="1"/>
      <c r="CQU14" s="1"/>
      <c r="CQV14" s="1"/>
      <c r="CQW14" s="1"/>
      <c r="CQX14" s="1"/>
      <c r="CQY14" s="1"/>
      <c r="CQZ14" s="1"/>
      <c r="CRA14" s="1"/>
      <c r="CRB14" s="1"/>
      <c r="CRC14" s="1"/>
      <c r="CRD14" s="1"/>
      <c r="CRE14" s="1"/>
      <c r="CRF14" s="1"/>
      <c r="CRG14" s="1"/>
      <c r="CRH14" s="1"/>
      <c r="CRI14" s="1"/>
      <c r="CRJ14" s="1"/>
      <c r="CRK14" s="1"/>
      <c r="CRL14" s="1"/>
      <c r="CRM14" s="1"/>
      <c r="CRN14" s="1"/>
      <c r="CRO14" s="1"/>
      <c r="CRP14" s="1"/>
      <c r="CRQ14" s="1"/>
      <c r="CRR14" s="1"/>
      <c r="CRS14" s="1"/>
      <c r="CRT14" s="1"/>
      <c r="CRU14" s="1"/>
      <c r="CRV14" s="1"/>
      <c r="CRW14" s="1"/>
      <c r="CRX14" s="1"/>
      <c r="CRY14" s="1"/>
      <c r="CRZ14" s="1"/>
      <c r="CSA14" s="1"/>
      <c r="CSB14" s="1"/>
      <c r="CSC14" s="1"/>
      <c r="CSD14" s="1"/>
      <c r="CSE14" s="1"/>
      <c r="CSF14" s="1"/>
      <c r="CSG14" s="1"/>
      <c r="CSH14" s="1"/>
      <c r="CSI14" s="1"/>
      <c r="CSJ14" s="1"/>
      <c r="CSK14" s="1"/>
      <c r="CSL14" s="1"/>
      <c r="CSM14" s="1"/>
      <c r="CSN14" s="1"/>
      <c r="CSO14" s="1"/>
      <c r="CSP14" s="1"/>
      <c r="CSQ14" s="1"/>
      <c r="CSR14" s="1"/>
      <c r="CSS14" s="1"/>
      <c r="CST14" s="1"/>
      <c r="CSU14" s="1"/>
      <c r="CSV14" s="1"/>
      <c r="CSW14" s="1"/>
      <c r="CSX14" s="1"/>
      <c r="CSY14" s="1"/>
      <c r="CSZ14" s="1"/>
      <c r="CTA14" s="1"/>
      <c r="CTB14" s="1"/>
      <c r="CTC14" s="1"/>
      <c r="CTD14" s="1"/>
      <c r="CTE14" s="1"/>
      <c r="CTF14" s="1"/>
      <c r="CTG14" s="1"/>
      <c r="CTH14" s="1"/>
      <c r="CTI14" s="1"/>
      <c r="CTJ14" s="1"/>
      <c r="CTK14" s="1"/>
      <c r="CTL14" s="1"/>
      <c r="CTM14" s="1"/>
      <c r="CTN14" s="1"/>
      <c r="CTO14" s="1"/>
      <c r="CTP14" s="1"/>
      <c r="CTQ14" s="1"/>
      <c r="CTR14" s="1"/>
      <c r="CTS14" s="1"/>
      <c r="CTT14" s="1"/>
      <c r="CTU14" s="1"/>
      <c r="CTV14" s="1"/>
      <c r="CTW14" s="1"/>
      <c r="CTX14" s="1"/>
      <c r="CTY14" s="1"/>
      <c r="CTZ14" s="1"/>
      <c r="CUA14" s="1"/>
      <c r="CUB14" s="1"/>
      <c r="CUC14" s="1"/>
      <c r="CUD14" s="1"/>
      <c r="CUE14" s="1"/>
      <c r="CUF14" s="1"/>
      <c r="CUG14" s="1"/>
      <c r="CUH14" s="1"/>
      <c r="CUI14" s="1"/>
      <c r="CUJ14" s="1"/>
      <c r="CUK14" s="1"/>
      <c r="CUL14" s="1"/>
      <c r="CUM14" s="1"/>
      <c r="CUN14" s="1"/>
      <c r="CUO14" s="1"/>
      <c r="CUP14" s="1"/>
      <c r="CUQ14" s="1"/>
      <c r="CUR14" s="1"/>
      <c r="CUS14" s="1"/>
      <c r="CUT14" s="1"/>
      <c r="CUU14" s="1"/>
      <c r="CUV14" s="1"/>
      <c r="CUW14" s="1"/>
      <c r="CUX14" s="1"/>
      <c r="CUY14" s="1"/>
      <c r="CUZ14" s="1"/>
      <c r="CVA14" s="1"/>
      <c r="CVB14" s="1"/>
      <c r="CVC14" s="1"/>
      <c r="CVD14" s="1"/>
      <c r="CVE14" s="1"/>
      <c r="CVF14" s="1"/>
      <c r="CVG14" s="1"/>
      <c r="CVH14" s="1"/>
      <c r="CVI14" s="1"/>
      <c r="CVJ14" s="1"/>
      <c r="CVK14" s="1"/>
      <c r="CVL14" s="1"/>
      <c r="CVM14" s="1"/>
      <c r="CVN14" s="1"/>
      <c r="CVO14" s="1"/>
      <c r="CVP14" s="1"/>
      <c r="CVQ14" s="1"/>
      <c r="CVR14" s="1"/>
      <c r="CVS14" s="1"/>
      <c r="CVT14" s="1"/>
      <c r="CVU14" s="1"/>
      <c r="CVV14" s="1"/>
      <c r="CVW14" s="1"/>
      <c r="CVX14" s="1"/>
      <c r="CVY14" s="1"/>
      <c r="CVZ14" s="1"/>
      <c r="CWA14" s="1"/>
      <c r="CWB14" s="1"/>
      <c r="CWC14" s="1"/>
      <c r="CWD14" s="1"/>
      <c r="CWE14" s="1"/>
      <c r="CWF14" s="1"/>
      <c r="CWG14" s="1"/>
      <c r="CWH14" s="1"/>
      <c r="CWI14" s="1"/>
      <c r="CWJ14" s="1"/>
      <c r="CWK14" s="1"/>
      <c r="CWL14" s="1"/>
      <c r="CWM14" s="1"/>
      <c r="CWN14" s="1"/>
      <c r="CWO14" s="1"/>
      <c r="CWP14" s="1"/>
      <c r="CWQ14" s="1"/>
      <c r="CWR14" s="1"/>
      <c r="CWS14" s="1"/>
      <c r="CWT14" s="1"/>
      <c r="CWU14" s="1"/>
      <c r="CWV14" s="1"/>
      <c r="CWW14" s="1"/>
      <c r="CWX14" s="1"/>
      <c r="CWY14" s="1"/>
      <c r="CWZ14" s="1"/>
      <c r="CXA14" s="1"/>
      <c r="CXB14" s="1"/>
      <c r="CXC14" s="1"/>
      <c r="CXD14" s="1"/>
      <c r="CXE14" s="1"/>
      <c r="CXF14" s="1"/>
      <c r="CXG14" s="1"/>
      <c r="CXH14" s="1"/>
      <c r="CXI14" s="1"/>
      <c r="CXJ14" s="1"/>
      <c r="CXK14" s="1"/>
      <c r="CXL14" s="1"/>
      <c r="CXM14" s="1"/>
      <c r="CXN14" s="1"/>
      <c r="CXO14" s="1"/>
      <c r="CXP14" s="1"/>
      <c r="CXQ14" s="1"/>
      <c r="CXR14" s="1"/>
      <c r="CXS14" s="1"/>
      <c r="CXT14" s="1"/>
      <c r="CXU14" s="1"/>
      <c r="CXV14" s="1"/>
      <c r="CXW14" s="1"/>
      <c r="CXX14" s="1"/>
      <c r="CXY14" s="1"/>
      <c r="CXZ14" s="1"/>
      <c r="CYA14" s="1"/>
      <c r="CYB14" s="1"/>
      <c r="CYC14" s="1"/>
      <c r="CYD14" s="1"/>
      <c r="CYE14" s="1"/>
      <c r="CYF14" s="1"/>
      <c r="CYG14" s="1"/>
      <c r="CYH14" s="1"/>
      <c r="CYI14" s="1"/>
      <c r="CYJ14" s="1"/>
      <c r="CYK14" s="1"/>
      <c r="CYL14" s="1"/>
      <c r="CYM14" s="1"/>
      <c r="CYN14" s="1"/>
      <c r="CYO14" s="1"/>
      <c r="CYP14" s="1"/>
      <c r="CYQ14" s="1"/>
      <c r="CYR14" s="1"/>
      <c r="CYS14" s="1"/>
      <c r="CYT14" s="1"/>
      <c r="CYU14" s="1"/>
      <c r="CYV14" s="1"/>
      <c r="CYW14" s="1"/>
      <c r="CYX14" s="1"/>
      <c r="CYY14" s="1"/>
      <c r="CYZ14" s="1"/>
      <c r="CZA14" s="1"/>
      <c r="CZB14" s="1"/>
      <c r="CZC14" s="1"/>
      <c r="CZD14" s="1"/>
      <c r="CZE14" s="1"/>
      <c r="CZF14" s="1"/>
      <c r="CZG14" s="1"/>
      <c r="CZH14" s="1"/>
      <c r="CZI14" s="1"/>
      <c r="CZJ14" s="1"/>
      <c r="CZK14" s="1"/>
      <c r="CZL14" s="1"/>
      <c r="CZM14" s="1"/>
      <c r="CZN14" s="1"/>
      <c r="CZO14" s="1"/>
      <c r="CZP14" s="1"/>
      <c r="CZQ14" s="1"/>
      <c r="CZR14" s="1"/>
      <c r="CZS14" s="1"/>
      <c r="CZT14" s="1"/>
      <c r="CZU14" s="1"/>
      <c r="CZV14" s="1"/>
      <c r="CZW14" s="1"/>
      <c r="CZX14" s="1"/>
      <c r="CZY14" s="1"/>
      <c r="CZZ14" s="1"/>
      <c r="DAA14" s="1"/>
      <c r="DAB14" s="1"/>
      <c r="DAC14" s="1"/>
      <c r="DAD14" s="1"/>
      <c r="DAE14" s="1"/>
      <c r="DAF14" s="1"/>
      <c r="DAG14" s="1"/>
      <c r="DAH14" s="1"/>
      <c r="DAI14" s="1"/>
      <c r="DAJ14" s="1"/>
      <c r="DAK14" s="1"/>
      <c r="DAL14" s="1"/>
      <c r="DAM14" s="1"/>
      <c r="DAN14" s="1"/>
      <c r="DAO14" s="1"/>
      <c r="DAP14" s="1"/>
      <c r="DAQ14" s="1"/>
      <c r="DAR14" s="1"/>
      <c r="DAS14" s="1"/>
      <c r="DAT14" s="1"/>
      <c r="DAU14" s="1"/>
      <c r="DAV14" s="1"/>
      <c r="DAW14" s="1"/>
      <c r="DAX14" s="1"/>
      <c r="DAY14" s="1"/>
      <c r="DAZ14" s="1"/>
      <c r="DBA14" s="1"/>
      <c r="DBB14" s="1"/>
      <c r="DBC14" s="1"/>
      <c r="DBD14" s="1"/>
      <c r="DBE14" s="1"/>
      <c r="DBF14" s="1"/>
      <c r="DBG14" s="1"/>
      <c r="DBH14" s="1"/>
      <c r="DBI14" s="1"/>
      <c r="DBJ14" s="1"/>
      <c r="DBK14" s="1"/>
      <c r="DBL14" s="1"/>
      <c r="DBM14" s="1"/>
      <c r="DBN14" s="1"/>
      <c r="DBO14" s="1"/>
      <c r="DBP14" s="1"/>
      <c r="DBQ14" s="1"/>
      <c r="DBR14" s="1"/>
      <c r="DBS14" s="1"/>
      <c r="DBT14" s="1"/>
      <c r="DBU14" s="1"/>
      <c r="DBV14" s="1"/>
      <c r="DBW14" s="1"/>
      <c r="DBX14" s="1"/>
      <c r="DBY14" s="1"/>
      <c r="DBZ14" s="1"/>
      <c r="DCA14" s="1"/>
      <c r="DCB14" s="1"/>
      <c r="DCC14" s="1"/>
      <c r="DCD14" s="1"/>
      <c r="DCE14" s="1"/>
      <c r="DCF14" s="1"/>
      <c r="DCG14" s="1"/>
      <c r="DCH14" s="1"/>
      <c r="DCI14" s="1"/>
      <c r="DCJ14" s="1"/>
      <c r="DCK14" s="1"/>
      <c r="DCL14" s="1"/>
      <c r="DCM14" s="1"/>
      <c r="DCN14" s="1"/>
      <c r="DCO14" s="1"/>
      <c r="DCP14" s="1"/>
      <c r="DCQ14" s="1"/>
      <c r="DCR14" s="1"/>
      <c r="DCS14" s="1"/>
      <c r="DCT14" s="1"/>
      <c r="DCU14" s="1"/>
      <c r="DCV14" s="1"/>
      <c r="DCW14" s="1"/>
      <c r="DCX14" s="1"/>
      <c r="DCY14" s="1"/>
      <c r="DCZ14" s="1"/>
      <c r="DDA14" s="1"/>
      <c r="DDB14" s="1"/>
      <c r="DDC14" s="1"/>
      <c r="DDD14" s="1"/>
      <c r="DDE14" s="1"/>
      <c r="DDF14" s="1"/>
      <c r="DDG14" s="1"/>
      <c r="DDH14" s="1"/>
      <c r="DDI14" s="1"/>
      <c r="DDJ14" s="1"/>
      <c r="DDK14" s="1"/>
      <c r="DDL14" s="1"/>
      <c r="DDM14" s="1"/>
      <c r="DDN14" s="1"/>
      <c r="DDO14" s="1"/>
      <c r="DDP14" s="1"/>
      <c r="DDQ14" s="1"/>
      <c r="DDR14" s="1"/>
      <c r="DDS14" s="1"/>
      <c r="DDT14" s="1"/>
      <c r="DDU14" s="1"/>
      <c r="DDV14" s="1"/>
      <c r="DDW14" s="1"/>
      <c r="DDX14" s="1"/>
      <c r="DDY14" s="1"/>
      <c r="DDZ14" s="1"/>
      <c r="DEA14" s="1"/>
      <c r="DEB14" s="1"/>
      <c r="DEC14" s="1"/>
      <c r="DED14" s="1"/>
      <c r="DEE14" s="1"/>
      <c r="DEF14" s="1"/>
      <c r="DEG14" s="1"/>
      <c r="DEH14" s="1"/>
      <c r="DEI14" s="1"/>
      <c r="DEJ14" s="1"/>
      <c r="DEK14" s="1"/>
      <c r="DEL14" s="1"/>
      <c r="DEM14" s="1"/>
      <c r="DEN14" s="1"/>
      <c r="DEO14" s="1"/>
      <c r="DEP14" s="1"/>
      <c r="DEQ14" s="1"/>
      <c r="DER14" s="1"/>
      <c r="DES14" s="1"/>
      <c r="DET14" s="1"/>
      <c r="DEU14" s="1"/>
      <c r="DEV14" s="1"/>
      <c r="DEW14" s="1"/>
      <c r="DEX14" s="1"/>
      <c r="DEY14" s="1"/>
      <c r="DEZ14" s="1"/>
      <c r="DFA14" s="1"/>
      <c r="DFB14" s="1"/>
      <c r="DFC14" s="1"/>
      <c r="DFD14" s="1"/>
      <c r="DFE14" s="1"/>
      <c r="DFF14" s="1"/>
      <c r="DFG14" s="1"/>
      <c r="DFH14" s="1"/>
      <c r="DFI14" s="1"/>
      <c r="DFJ14" s="1"/>
      <c r="DFK14" s="1"/>
      <c r="DFL14" s="1"/>
      <c r="DFM14" s="1"/>
      <c r="DFN14" s="1"/>
      <c r="DFO14" s="1"/>
      <c r="DFP14" s="1"/>
      <c r="DFQ14" s="1"/>
      <c r="DFR14" s="1"/>
      <c r="DFS14" s="1"/>
      <c r="DFT14" s="1"/>
      <c r="DFU14" s="1"/>
      <c r="DFV14" s="1"/>
      <c r="DFW14" s="1"/>
      <c r="DFX14" s="1"/>
      <c r="DFY14" s="1"/>
      <c r="DFZ14" s="1"/>
      <c r="DGA14" s="1"/>
      <c r="DGB14" s="1"/>
      <c r="DGC14" s="1"/>
      <c r="DGD14" s="1"/>
      <c r="DGE14" s="1"/>
      <c r="DGF14" s="1"/>
      <c r="DGG14" s="1"/>
      <c r="DGH14" s="1"/>
      <c r="DGI14" s="1"/>
      <c r="DGJ14" s="1"/>
      <c r="DGK14" s="1"/>
      <c r="DGL14" s="1"/>
      <c r="DGM14" s="1"/>
      <c r="DGN14" s="1"/>
      <c r="DGO14" s="1"/>
      <c r="DGP14" s="1"/>
      <c r="DGQ14" s="1"/>
      <c r="DGR14" s="1"/>
      <c r="DGS14" s="1"/>
      <c r="DGT14" s="1"/>
      <c r="DGU14" s="1"/>
      <c r="DGV14" s="1"/>
      <c r="DGW14" s="1"/>
      <c r="DGX14" s="1"/>
      <c r="DGY14" s="1"/>
      <c r="DGZ14" s="1"/>
      <c r="DHA14" s="1"/>
      <c r="DHB14" s="1"/>
      <c r="DHC14" s="1"/>
      <c r="DHD14" s="1"/>
      <c r="DHE14" s="1"/>
      <c r="DHF14" s="1"/>
      <c r="DHG14" s="1"/>
      <c r="DHH14" s="1"/>
      <c r="DHI14" s="1"/>
      <c r="DHJ14" s="1"/>
      <c r="DHK14" s="1"/>
      <c r="DHL14" s="1"/>
      <c r="DHM14" s="1"/>
      <c r="DHN14" s="1"/>
      <c r="DHO14" s="1"/>
      <c r="DHP14" s="1"/>
      <c r="DHQ14" s="1"/>
      <c r="DHR14" s="1"/>
      <c r="DHS14" s="1"/>
      <c r="DHT14" s="1"/>
      <c r="DHU14" s="1"/>
      <c r="DHV14" s="1"/>
      <c r="DHW14" s="1"/>
      <c r="DHX14" s="1"/>
      <c r="DHY14" s="1"/>
      <c r="DHZ14" s="1"/>
      <c r="DIA14" s="1"/>
      <c r="DIB14" s="1"/>
      <c r="DIC14" s="1"/>
      <c r="DID14" s="1"/>
      <c r="DIE14" s="1"/>
      <c r="DIF14" s="1"/>
      <c r="DIG14" s="1"/>
      <c r="DIH14" s="1"/>
      <c r="DII14" s="1"/>
      <c r="DIJ14" s="1"/>
      <c r="DIK14" s="1"/>
      <c r="DIL14" s="1"/>
      <c r="DIM14" s="1"/>
      <c r="DIN14" s="1"/>
      <c r="DIO14" s="1"/>
      <c r="DIP14" s="1"/>
      <c r="DIQ14" s="1"/>
      <c r="DIR14" s="1"/>
      <c r="DIS14" s="1"/>
      <c r="DIT14" s="1"/>
      <c r="DIU14" s="1"/>
      <c r="DIV14" s="1"/>
      <c r="DIW14" s="1"/>
      <c r="DIX14" s="1"/>
      <c r="DIY14" s="1"/>
      <c r="DIZ14" s="1"/>
      <c r="DJA14" s="1"/>
      <c r="DJB14" s="1"/>
      <c r="DJC14" s="1"/>
      <c r="DJD14" s="1"/>
      <c r="DJE14" s="1"/>
      <c r="DJF14" s="1"/>
      <c r="DJG14" s="1"/>
      <c r="DJH14" s="1"/>
      <c r="DJI14" s="1"/>
      <c r="DJJ14" s="1"/>
      <c r="DJK14" s="1"/>
      <c r="DJL14" s="1"/>
      <c r="DJM14" s="1"/>
      <c r="DJN14" s="1"/>
      <c r="DJO14" s="1"/>
      <c r="DJP14" s="1"/>
      <c r="DJQ14" s="1"/>
      <c r="DJR14" s="1"/>
      <c r="DJS14" s="1"/>
      <c r="DJT14" s="1"/>
      <c r="DJU14" s="1"/>
      <c r="DJV14" s="1"/>
      <c r="DJW14" s="1"/>
      <c r="DJX14" s="1"/>
      <c r="DJY14" s="1"/>
      <c r="DJZ14" s="1"/>
      <c r="DKA14" s="1"/>
      <c r="DKB14" s="1"/>
      <c r="DKC14" s="1"/>
      <c r="DKD14" s="1"/>
      <c r="DKE14" s="1"/>
      <c r="DKF14" s="1"/>
      <c r="DKG14" s="1"/>
      <c r="DKH14" s="1"/>
      <c r="DKI14" s="1"/>
      <c r="DKJ14" s="1"/>
      <c r="DKK14" s="1"/>
      <c r="DKL14" s="1"/>
      <c r="DKM14" s="1"/>
      <c r="DKN14" s="1"/>
      <c r="DKO14" s="1"/>
      <c r="DKP14" s="1"/>
      <c r="DKQ14" s="1"/>
      <c r="DKR14" s="1"/>
      <c r="DKS14" s="1"/>
      <c r="DKT14" s="1"/>
      <c r="DKU14" s="1"/>
      <c r="DKV14" s="1"/>
      <c r="DKW14" s="1"/>
      <c r="DKX14" s="1"/>
      <c r="DKY14" s="1"/>
      <c r="DKZ14" s="1"/>
      <c r="DLA14" s="1"/>
      <c r="DLB14" s="1"/>
      <c r="DLC14" s="1"/>
      <c r="DLD14" s="1"/>
      <c r="DLE14" s="1"/>
      <c r="DLF14" s="1"/>
      <c r="DLG14" s="1"/>
      <c r="DLH14" s="1"/>
      <c r="DLI14" s="1"/>
      <c r="DLJ14" s="1"/>
      <c r="DLK14" s="1"/>
      <c r="DLL14" s="1"/>
      <c r="DLM14" s="1"/>
      <c r="DLN14" s="1"/>
      <c r="DLO14" s="1"/>
      <c r="DLP14" s="1"/>
      <c r="DLQ14" s="1"/>
      <c r="DLR14" s="1"/>
      <c r="DLS14" s="1"/>
      <c r="DLT14" s="1"/>
      <c r="DLU14" s="1"/>
      <c r="DLV14" s="1"/>
      <c r="DLW14" s="1"/>
      <c r="DLX14" s="1"/>
      <c r="DLY14" s="1"/>
      <c r="DLZ14" s="1"/>
      <c r="DMA14" s="1"/>
      <c r="DMB14" s="1"/>
      <c r="DMC14" s="1"/>
      <c r="DMD14" s="1"/>
      <c r="DME14" s="1"/>
      <c r="DMF14" s="1"/>
      <c r="DMG14" s="1"/>
      <c r="DMH14" s="1"/>
      <c r="DMI14" s="1"/>
      <c r="DMJ14" s="1"/>
      <c r="DMK14" s="1"/>
      <c r="DML14" s="1"/>
      <c r="DMM14" s="1"/>
      <c r="DMN14" s="1"/>
      <c r="DMO14" s="1"/>
      <c r="DMP14" s="1"/>
      <c r="DMQ14" s="1"/>
      <c r="DMR14" s="1"/>
      <c r="DMS14" s="1"/>
      <c r="DMT14" s="1"/>
      <c r="DMU14" s="1"/>
      <c r="DMV14" s="1"/>
      <c r="DMW14" s="1"/>
      <c r="DMX14" s="1"/>
      <c r="DMY14" s="1"/>
      <c r="DMZ14" s="1"/>
      <c r="DNA14" s="1"/>
      <c r="DNB14" s="1"/>
      <c r="DNC14" s="1"/>
      <c r="DND14" s="1"/>
      <c r="DNE14" s="1"/>
      <c r="DNF14" s="1"/>
      <c r="DNG14" s="1"/>
      <c r="DNH14" s="1"/>
      <c r="DNI14" s="1"/>
      <c r="DNJ14" s="1"/>
      <c r="DNK14" s="1"/>
      <c r="DNL14" s="1"/>
      <c r="DNM14" s="1"/>
      <c r="DNN14" s="1"/>
      <c r="DNO14" s="1"/>
      <c r="DNP14" s="1"/>
      <c r="DNQ14" s="1"/>
      <c r="DNR14" s="1"/>
      <c r="DNS14" s="1"/>
      <c r="DNT14" s="1"/>
      <c r="DNU14" s="1"/>
      <c r="DNV14" s="1"/>
      <c r="DNW14" s="1"/>
      <c r="DNX14" s="1"/>
      <c r="DNY14" s="1"/>
      <c r="DNZ14" s="1"/>
      <c r="DOA14" s="1"/>
      <c r="DOB14" s="1"/>
      <c r="DOC14" s="1"/>
      <c r="DOD14" s="1"/>
      <c r="DOE14" s="1"/>
      <c r="DOF14" s="1"/>
      <c r="DOG14" s="1"/>
      <c r="DOH14" s="1"/>
      <c r="DOI14" s="1"/>
      <c r="DOJ14" s="1"/>
      <c r="DOK14" s="1"/>
      <c r="DOL14" s="1"/>
      <c r="DOM14" s="1"/>
      <c r="DON14" s="1"/>
      <c r="DOO14" s="1"/>
      <c r="DOP14" s="1"/>
      <c r="DOQ14" s="1"/>
      <c r="DOR14" s="1"/>
      <c r="DOS14" s="1"/>
      <c r="DOT14" s="1"/>
      <c r="DOU14" s="1"/>
      <c r="DOV14" s="1"/>
      <c r="DOW14" s="1"/>
      <c r="DOX14" s="1"/>
      <c r="DOY14" s="1"/>
      <c r="DOZ14" s="1"/>
      <c r="DPA14" s="1"/>
      <c r="DPB14" s="1"/>
      <c r="DPC14" s="1"/>
      <c r="DPD14" s="1"/>
      <c r="DPE14" s="1"/>
      <c r="DPF14" s="1"/>
      <c r="DPG14" s="1"/>
      <c r="DPH14" s="1"/>
      <c r="DPI14" s="1"/>
      <c r="DPJ14" s="1"/>
      <c r="DPK14" s="1"/>
      <c r="DPL14" s="1"/>
      <c r="DPM14" s="1"/>
      <c r="DPN14" s="1"/>
      <c r="DPO14" s="1"/>
      <c r="DPP14" s="1"/>
      <c r="DPQ14" s="1"/>
      <c r="DPR14" s="1"/>
      <c r="DPS14" s="1"/>
      <c r="DPT14" s="1"/>
      <c r="DPU14" s="1"/>
      <c r="DPV14" s="1"/>
      <c r="DPW14" s="1"/>
      <c r="DPX14" s="1"/>
      <c r="DPY14" s="1"/>
      <c r="DPZ14" s="1"/>
      <c r="DQA14" s="1"/>
      <c r="DQB14" s="1"/>
      <c r="DQC14" s="1"/>
      <c r="DQD14" s="1"/>
      <c r="DQE14" s="1"/>
      <c r="DQF14" s="1"/>
      <c r="DQG14" s="1"/>
      <c r="DQH14" s="1"/>
      <c r="DQI14" s="1"/>
      <c r="DQJ14" s="1"/>
      <c r="DQK14" s="1"/>
      <c r="DQL14" s="1"/>
      <c r="DQM14" s="1"/>
      <c r="DQN14" s="1"/>
      <c r="DQO14" s="1"/>
      <c r="DQP14" s="1"/>
      <c r="DQQ14" s="1"/>
      <c r="DQR14" s="1"/>
      <c r="DQS14" s="1"/>
      <c r="DQT14" s="1"/>
      <c r="DQU14" s="1"/>
      <c r="DQV14" s="1"/>
      <c r="DQW14" s="1"/>
      <c r="DQX14" s="1"/>
      <c r="DQY14" s="1"/>
      <c r="DQZ14" s="1"/>
      <c r="DRA14" s="1"/>
      <c r="DRB14" s="1"/>
      <c r="DRC14" s="1"/>
      <c r="DRD14" s="1"/>
      <c r="DRE14" s="1"/>
      <c r="DRF14" s="1"/>
      <c r="DRG14" s="1"/>
      <c r="DRH14" s="1"/>
      <c r="DRI14" s="1"/>
      <c r="DRJ14" s="1"/>
      <c r="DRK14" s="1"/>
      <c r="DRL14" s="1"/>
      <c r="DRM14" s="1"/>
      <c r="DRN14" s="1"/>
      <c r="DRO14" s="1"/>
      <c r="DRP14" s="1"/>
      <c r="DRQ14" s="1"/>
      <c r="DRR14" s="1"/>
      <c r="DRS14" s="1"/>
      <c r="DRT14" s="1"/>
      <c r="DRU14" s="1"/>
      <c r="DRV14" s="1"/>
      <c r="DRW14" s="1"/>
      <c r="DRX14" s="1"/>
      <c r="DRY14" s="1"/>
      <c r="DRZ14" s="1"/>
      <c r="DSA14" s="1"/>
      <c r="DSB14" s="1"/>
      <c r="DSC14" s="1"/>
      <c r="DSD14" s="1"/>
      <c r="DSE14" s="1"/>
      <c r="DSF14" s="1"/>
      <c r="DSG14" s="1"/>
      <c r="DSH14" s="1"/>
      <c r="DSI14" s="1"/>
      <c r="DSJ14" s="1"/>
      <c r="DSK14" s="1"/>
      <c r="DSL14" s="1"/>
      <c r="DSM14" s="1"/>
      <c r="DSN14" s="1"/>
      <c r="DSO14" s="1"/>
      <c r="DSP14" s="1"/>
      <c r="DSQ14" s="1"/>
      <c r="DSR14" s="1"/>
      <c r="DSS14" s="1"/>
      <c r="DST14" s="1"/>
      <c r="DSU14" s="1"/>
      <c r="DSV14" s="1"/>
      <c r="DSW14" s="1"/>
      <c r="DSX14" s="1"/>
      <c r="DSY14" s="1"/>
      <c r="DSZ14" s="1"/>
      <c r="DTA14" s="1"/>
      <c r="DTB14" s="1"/>
      <c r="DTC14" s="1"/>
      <c r="DTD14" s="1"/>
      <c r="DTE14" s="1"/>
      <c r="DTF14" s="1"/>
      <c r="DTG14" s="1"/>
      <c r="DTH14" s="1"/>
      <c r="DTI14" s="1"/>
      <c r="DTJ14" s="1"/>
      <c r="DTK14" s="1"/>
      <c r="DTL14" s="1"/>
      <c r="DTM14" s="1"/>
      <c r="DTN14" s="1"/>
      <c r="DTO14" s="1"/>
      <c r="DTP14" s="1"/>
      <c r="DTQ14" s="1"/>
      <c r="DTR14" s="1"/>
      <c r="DTS14" s="1"/>
      <c r="DTT14" s="1"/>
      <c r="DTU14" s="1"/>
      <c r="DTV14" s="1"/>
      <c r="DTW14" s="1"/>
      <c r="DTX14" s="1"/>
      <c r="DTY14" s="1"/>
      <c r="DTZ14" s="1"/>
      <c r="DUA14" s="1"/>
      <c r="DUB14" s="1"/>
      <c r="DUC14" s="1"/>
      <c r="DUD14" s="1"/>
      <c r="DUE14" s="1"/>
      <c r="DUF14" s="1"/>
      <c r="DUG14" s="1"/>
      <c r="DUH14" s="1"/>
      <c r="DUI14" s="1"/>
      <c r="DUJ14" s="1"/>
      <c r="DUK14" s="1"/>
      <c r="DUL14" s="1"/>
      <c r="DUM14" s="1"/>
      <c r="DUN14" s="1"/>
      <c r="DUO14" s="1"/>
      <c r="DUP14" s="1"/>
      <c r="DUQ14" s="1"/>
      <c r="DUR14" s="1"/>
      <c r="DUS14" s="1"/>
      <c r="DUT14" s="1"/>
      <c r="DUU14" s="1"/>
      <c r="DUV14" s="1"/>
      <c r="DUW14" s="1"/>
      <c r="DUX14" s="1"/>
      <c r="DUY14" s="1"/>
      <c r="DUZ14" s="1"/>
      <c r="DVA14" s="1"/>
      <c r="DVB14" s="1"/>
      <c r="DVC14" s="1"/>
      <c r="DVD14" s="1"/>
      <c r="DVE14" s="1"/>
      <c r="DVF14" s="1"/>
      <c r="DVG14" s="1"/>
      <c r="DVH14" s="1"/>
      <c r="DVI14" s="1"/>
      <c r="DVJ14" s="1"/>
      <c r="DVK14" s="1"/>
      <c r="DVL14" s="1"/>
      <c r="DVM14" s="1"/>
      <c r="DVN14" s="1"/>
      <c r="DVO14" s="1"/>
      <c r="DVP14" s="1"/>
      <c r="DVQ14" s="1"/>
      <c r="DVR14" s="1"/>
      <c r="DVS14" s="1"/>
      <c r="DVT14" s="1"/>
      <c r="DVU14" s="1"/>
      <c r="DVV14" s="1"/>
      <c r="DVW14" s="1"/>
      <c r="DVX14" s="1"/>
      <c r="DVY14" s="1"/>
      <c r="DVZ14" s="1"/>
      <c r="DWA14" s="1"/>
      <c r="DWB14" s="1"/>
      <c r="DWC14" s="1"/>
      <c r="DWD14" s="1"/>
      <c r="DWE14" s="1"/>
      <c r="DWF14" s="1"/>
      <c r="DWG14" s="1"/>
      <c r="DWH14" s="1"/>
      <c r="DWI14" s="1"/>
      <c r="DWJ14" s="1"/>
      <c r="DWK14" s="1"/>
      <c r="DWL14" s="1"/>
      <c r="DWM14" s="1"/>
      <c r="DWN14" s="1"/>
      <c r="DWO14" s="1"/>
      <c r="DWP14" s="1"/>
      <c r="DWQ14" s="1"/>
      <c r="DWR14" s="1"/>
      <c r="DWS14" s="1"/>
      <c r="DWT14" s="1"/>
      <c r="DWU14" s="1"/>
      <c r="DWV14" s="1"/>
      <c r="DWW14" s="1"/>
      <c r="DWX14" s="1"/>
      <c r="DWY14" s="1"/>
      <c r="DWZ14" s="1"/>
      <c r="DXA14" s="1"/>
      <c r="DXB14" s="1"/>
      <c r="DXC14" s="1"/>
      <c r="DXD14" s="1"/>
      <c r="DXE14" s="1"/>
      <c r="DXF14" s="1"/>
      <c r="DXG14" s="1"/>
      <c r="DXH14" s="1"/>
      <c r="DXI14" s="1"/>
      <c r="DXJ14" s="1"/>
      <c r="DXK14" s="1"/>
      <c r="DXL14" s="1"/>
      <c r="DXM14" s="1"/>
      <c r="DXN14" s="1"/>
      <c r="DXO14" s="1"/>
      <c r="DXP14" s="1"/>
      <c r="DXQ14" s="1"/>
      <c r="DXR14" s="1"/>
      <c r="DXS14" s="1"/>
      <c r="DXT14" s="1"/>
      <c r="DXU14" s="1"/>
      <c r="DXV14" s="1"/>
      <c r="DXW14" s="1"/>
      <c r="DXX14" s="1"/>
      <c r="DXY14" s="1"/>
      <c r="DXZ14" s="1"/>
      <c r="DYA14" s="1"/>
      <c r="DYB14" s="1"/>
      <c r="DYC14" s="1"/>
      <c r="DYD14" s="1"/>
      <c r="DYE14" s="1"/>
      <c r="DYF14" s="1"/>
      <c r="DYG14" s="1"/>
      <c r="DYH14" s="1"/>
      <c r="DYI14" s="1"/>
      <c r="DYJ14" s="1"/>
      <c r="DYK14" s="1"/>
      <c r="DYL14" s="1"/>
      <c r="DYM14" s="1"/>
      <c r="DYN14" s="1"/>
      <c r="DYO14" s="1"/>
      <c r="DYP14" s="1"/>
      <c r="DYQ14" s="1"/>
      <c r="DYR14" s="1"/>
      <c r="DYS14" s="1"/>
      <c r="DYT14" s="1"/>
      <c r="DYU14" s="1"/>
      <c r="DYV14" s="1"/>
      <c r="DYW14" s="1"/>
      <c r="DYX14" s="1"/>
      <c r="DYY14" s="1"/>
      <c r="DYZ14" s="1"/>
      <c r="DZA14" s="1"/>
      <c r="DZB14" s="1"/>
      <c r="DZC14" s="1"/>
      <c r="DZD14" s="1"/>
      <c r="DZE14" s="1"/>
      <c r="DZF14" s="1"/>
      <c r="DZG14" s="1"/>
      <c r="DZH14" s="1"/>
      <c r="DZI14" s="1"/>
      <c r="DZJ14" s="1"/>
      <c r="DZK14" s="1"/>
      <c r="DZL14" s="1"/>
      <c r="DZM14" s="1"/>
      <c r="DZN14" s="1"/>
      <c r="DZO14" s="1"/>
      <c r="DZP14" s="1"/>
      <c r="DZQ14" s="1"/>
      <c r="DZR14" s="1"/>
      <c r="DZS14" s="1"/>
      <c r="DZT14" s="1"/>
      <c r="DZU14" s="1"/>
      <c r="DZV14" s="1"/>
      <c r="DZW14" s="1"/>
      <c r="DZX14" s="1"/>
      <c r="DZY14" s="1"/>
      <c r="DZZ14" s="1"/>
      <c r="EAA14" s="1"/>
      <c r="EAB14" s="1"/>
      <c r="EAC14" s="1"/>
      <c r="EAD14" s="1"/>
      <c r="EAE14" s="1"/>
      <c r="EAF14" s="1"/>
      <c r="EAG14" s="1"/>
      <c r="EAH14" s="1"/>
      <c r="EAI14" s="1"/>
      <c r="EAJ14" s="1"/>
      <c r="EAK14" s="1"/>
      <c r="EAL14" s="1"/>
      <c r="EAM14" s="1"/>
      <c r="EAN14" s="1"/>
      <c r="EAO14" s="1"/>
      <c r="EAP14" s="1"/>
      <c r="EAQ14" s="1"/>
      <c r="EAR14" s="1"/>
      <c r="EAS14" s="1"/>
      <c r="EAT14" s="1"/>
      <c r="EAU14" s="1"/>
      <c r="EAV14" s="1"/>
      <c r="EAW14" s="1"/>
      <c r="EAX14" s="1"/>
      <c r="EAY14" s="1"/>
      <c r="EAZ14" s="1"/>
      <c r="EBA14" s="1"/>
      <c r="EBB14" s="1"/>
      <c r="EBC14" s="1"/>
      <c r="EBD14" s="1"/>
      <c r="EBE14" s="1"/>
      <c r="EBF14" s="1"/>
      <c r="EBG14" s="1"/>
      <c r="EBH14" s="1"/>
      <c r="EBI14" s="1"/>
      <c r="EBJ14" s="1"/>
      <c r="EBK14" s="1"/>
      <c r="EBL14" s="1"/>
      <c r="EBM14" s="1"/>
      <c r="EBN14" s="1"/>
      <c r="EBO14" s="1"/>
      <c r="EBP14" s="1"/>
      <c r="EBQ14" s="1"/>
      <c r="EBR14" s="1"/>
      <c r="EBS14" s="1"/>
      <c r="EBT14" s="1"/>
      <c r="EBU14" s="1"/>
      <c r="EBV14" s="1"/>
      <c r="EBW14" s="1"/>
      <c r="EBX14" s="1"/>
      <c r="EBY14" s="1"/>
      <c r="EBZ14" s="1"/>
      <c r="ECA14" s="1"/>
      <c r="ECB14" s="1"/>
      <c r="ECC14" s="1"/>
      <c r="ECD14" s="1"/>
      <c r="ECE14" s="1"/>
      <c r="ECF14" s="1"/>
      <c r="ECG14" s="1"/>
      <c r="ECH14" s="1"/>
      <c r="ECI14" s="1"/>
      <c r="ECJ14" s="1"/>
      <c r="ECK14" s="1"/>
      <c r="ECL14" s="1"/>
      <c r="ECM14" s="1"/>
      <c r="ECN14" s="1"/>
      <c r="ECO14" s="1"/>
      <c r="ECP14" s="1"/>
      <c r="ECQ14" s="1"/>
      <c r="ECR14" s="1"/>
      <c r="ECS14" s="1"/>
      <c r="ECT14" s="1"/>
      <c r="ECU14" s="1"/>
      <c r="ECV14" s="1"/>
      <c r="ECW14" s="1"/>
      <c r="ECX14" s="1"/>
      <c r="ECY14" s="1"/>
      <c r="ECZ14" s="1"/>
      <c r="EDA14" s="1"/>
      <c r="EDB14" s="1"/>
      <c r="EDC14" s="1"/>
      <c r="EDD14" s="1"/>
      <c r="EDE14" s="1"/>
      <c r="EDF14" s="1"/>
      <c r="EDG14" s="1"/>
      <c r="EDH14" s="1"/>
      <c r="EDI14" s="1"/>
      <c r="EDJ14" s="1"/>
      <c r="EDK14" s="1"/>
      <c r="EDL14" s="1"/>
      <c r="EDM14" s="1"/>
      <c r="EDN14" s="1"/>
      <c r="EDO14" s="1"/>
      <c r="EDP14" s="1"/>
      <c r="EDQ14" s="1"/>
      <c r="EDR14" s="1"/>
      <c r="EDS14" s="1"/>
      <c r="EDT14" s="1"/>
      <c r="EDU14" s="1"/>
      <c r="EDV14" s="1"/>
      <c r="EDW14" s="1"/>
      <c r="EDX14" s="1"/>
      <c r="EDY14" s="1"/>
      <c r="EDZ14" s="1"/>
      <c r="EEA14" s="1"/>
      <c r="EEB14" s="1"/>
      <c r="EEC14" s="1"/>
      <c r="EED14" s="1"/>
      <c r="EEE14" s="1"/>
      <c r="EEF14" s="1"/>
      <c r="EEG14" s="1"/>
      <c r="EEH14" s="1"/>
      <c r="EEI14" s="1"/>
      <c r="EEJ14" s="1"/>
      <c r="EEK14" s="1"/>
      <c r="EEL14" s="1"/>
      <c r="EEM14" s="1"/>
      <c r="EEN14" s="1"/>
      <c r="EEO14" s="1"/>
      <c r="EEP14" s="1"/>
      <c r="EEQ14" s="1"/>
      <c r="EER14" s="1"/>
      <c r="EES14" s="1"/>
      <c r="EET14" s="1"/>
      <c r="EEU14" s="1"/>
      <c r="EEV14" s="1"/>
      <c r="EEW14" s="1"/>
      <c r="EEX14" s="1"/>
      <c r="EEY14" s="1"/>
      <c r="EEZ14" s="1"/>
      <c r="EFA14" s="1"/>
      <c r="EFB14" s="1"/>
      <c r="EFC14" s="1"/>
      <c r="EFD14" s="1"/>
      <c r="EFE14" s="1"/>
      <c r="EFF14" s="1"/>
      <c r="EFG14" s="1"/>
      <c r="EFH14" s="1"/>
      <c r="EFI14" s="1"/>
      <c r="EFJ14" s="1"/>
      <c r="EFK14" s="1"/>
      <c r="EFL14" s="1"/>
      <c r="EFM14" s="1"/>
      <c r="EFN14" s="1"/>
      <c r="EFO14" s="1"/>
      <c r="EFP14" s="1"/>
      <c r="EFQ14" s="1"/>
      <c r="EFR14" s="1"/>
      <c r="EFS14" s="1"/>
      <c r="EFT14" s="1"/>
      <c r="EFU14" s="1"/>
      <c r="EFV14" s="1"/>
      <c r="EFW14" s="1"/>
      <c r="EFX14" s="1"/>
      <c r="EFY14" s="1"/>
      <c r="EFZ14" s="1"/>
      <c r="EGA14" s="1"/>
      <c r="EGB14" s="1"/>
      <c r="EGC14" s="1"/>
      <c r="EGD14" s="1"/>
      <c r="EGE14" s="1"/>
      <c r="EGF14" s="1"/>
      <c r="EGG14" s="1"/>
      <c r="EGH14" s="1"/>
      <c r="EGI14" s="1"/>
      <c r="EGJ14" s="1"/>
      <c r="EGK14" s="1"/>
      <c r="EGL14" s="1"/>
      <c r="EGM14" s="1"/>
      <c r="EGN14" s="1"/>
      <c r="EGO14" s="1"/>
      <c r="EGP14" s="1"/>
      <c r="EGQ14" s="1"/>
      <c r="EGR14" s="1"/>
      <c r="EGS14" s="1"/>
      <c r="EGT14" s="1"/>
      <c r="EGU14" s="1"/>
      <c r="EGV14" s="1"/>
      <c r="EGW14" s="1"/>
      <c r="EGX14" s="1"/>
      <c r="EGY14" s="1"/>
      <c r="EGZ14" s="1"/>
      <c r="EHA14" s="1"/>
      <c r="EHB14" s="1"/>
      <c r="EHC14" s="1"/>
      <c r="EHD14" s="1"/>
      <c r="EHE14" s="1"/>
      <c r="EHF14" s="1"/>
      <c r="EHG14" s="1"/>
      <c r="EHH14" s="1"/>
      <c r="EHI14" s="1"/>
      <c r="EHJ14" s="1"/>
      <c r="EHK14" s="1"/>
      <c r="EHL14" s="1"/>
      <c r="EHM14" s="1"/>
      <c r="EHN14" s="1"/>
      <c r="EHO14" s="1"/>
      <c r="EHP14" s="1"/>
      <c r="EHQ14" s="1"/>
      <c r="EHR14" s="1"/>
      <c r="EHS14" s="1"/>
      <c r="EHT14" s="1"/>
      <c r="EHU14" s="1"/>
      <c r="EHV14" s="1"/>
      <c r="EHW14" s="1"/>
      <c r="EHX14" s="1"/>
      <c r="EHY14" s="1"/>
      <c r="EHZ14" s="1"/>
      <c r="EIA14" s="1"/>
      <c r="EIB14" s="1"/>
      <c r="EIC14" s="1"/>
      <c r="EID14" s="1"/>
      <c r="EIE14" s="1"/>
      <c r="EIF14" s="1"/>
      <c r="EIG14" s="1"/>
      <c r="EIH14" s="1"/>
      <c r="EII14" s="1"/>
      <c r="EIJ14" s="1"/>
      <c r="EIK14" s="1"/>
      <c r="EIL14" s="1"/>
      <c r="EIM14" s="1"/>
      <c r="EIN14" s="1"/>
      <c r="EIO14" s="1"/>
      <c r="EIP14" s="1"/>
      <c r="EIQ14" s="1"/>
      <c r="EIR14" s="1"/>
      <c r="EIS14" s="1"/>
      <c r="EIT14" s="1"/>
      <c r="EIU14" s="1"/>
      <c r="EIV14" s="1"/>
      <c r="EIW14" s="1"/>
      <c r="EIX14" s="1"/>
      <c r="EIY14" s="1"/>
      <c r="EIZ14" s="1"/>
      <c r="EJA14" s="1"/>
      <c r="EJB14" s="1"/>
      <c r="EJC14" s="1"/>
      <c r="EJD14" s="1"/>
      <c r="EJE14" s="1"/>
      <c r="EJF14" s="1"/>
      <c r="EJG14" s="1"/>
      <c r="EJH14" s="1"/>
      <c r="EJI14" s="1"/>
      <c r="EJJ14" s="1"/>
      <c r="EJK14" s="1"/>
      <c r="EJL14" s="1"/>
      <c r="EJM14" s="1"/>
      <c r="EJN14" s="1"/>
      <c r="EJO14" s="1"/>
      <c r="EJP14" s="1"/>
      <c r="EJQ14" s="1"/>
      <c r="EJR14" s="1"/>
      <c r="EJS14" s="1"/>
      <c r="EJT14" s="1"/>
      <c r="EJU14" s="1"/>
      <c r="EJV14" s="1"/>
      <c r="EJW14" s="1"/>
      <c r="EJX14" s="1"/>
      <c r="EJY14" s="1"/>
      <c r="EJZ14" s="1"/>
      <c r="EKA14" s="1"/>
      <c r="EKB14" s="1"/>
      <c r="EKC14" s="1"/>
      <c r="EKD14" s="1"/>
      <c r="EKE14" s="1"/>
      <c r="EKF14" s="1"/>
      <c r="EKG14" s="1"/>
      <c r="EKH14" s="1"/>
      <c r="EKI14" s="1"/>
      <c r="EKJ14" s="1"/>
      <c r="EKK14" s="1"/>
      <c r="EKL14" s="1"/>
      <c r="EKM14" s="1"/>
      <c r="EKN14" s="1"/>
      <c r="EKO14" s="1"/>
      <c r="EKP14" s="1"/>
      <c r="EKQ14" s="1"/>
      <c r="EKR14" s="1"/>
      <c r="EKS14" s="1"/>
      <c r="EKT14" s="1"/>
      <c r="EKU14" s="1"/>
      <c r="EKV14" s="1"/>
      <c r="EKW14" s="1"/>
      <c r="EKX14" s="1"/>
      <c r="EKY14" s="1"/>
      <c r="EKZ14" s="1"/>
      <c r="ELA14" s="1"/>
      <c r="ELB14" s="1"/>
      <c r="ELC14" s="1"/>
      <c r="ELD14" s="1"/>
      <c r="ELE14" s="1"/>
      <c r="ELF14" s="1"/>
      <c r="ELG14" s="1"/>
      <c r="ELH14" s="1"/>
      <c r="ELI14" s="1"/>
      <c r="ELJ14" s="1"/>
      <c r="ELK14" s="1"/>
      <c r="ELL14" s="1"/>
      <c r="ELM14" s="1"/>
      <c r="ELN14" s="1"/>
      <c r="ELO14" s="1"/>
      <c r="ELP14" s="1"/>
      <c r="ELQ14" s="1"/>
      <c r="ELR14" s="1"/>
      <c r="ELS14" s="1"/>
      <c r="ELT14" s="1"/>
      <c r="ELU14" s="1"/>
      <c r="ELV14" s="1"/>
      <c r="ELW14" s="1"/>
      <c r="ELX14" s="1"/>
      <c r="ELY14" s="1"/>
      <c r="ELZ14" s="1"/>
      <c r="EMA14" s="1"/>
      <c r="EMB14" s="1"/>
      <c r="EMC14" s="1"/>
      <c r="EMD14" s="1"/>
      <c r="EME14" s="1"/>
      <c r="EMF14" s="1"/>
      <c r="EMG14" s="1"/>
      <c r="EMH14" s="1"/>
      <c r="EMI14" s="1"/>
      <c r="EMJ14" s="1"/>
      <c r="EMK14" s="1"/>
      <c r="EML14" s="1"/>
      <c r="EMM14" s="1"/>
      <c r="EMN14" s="1"/>
      <c r="EMO14" s="1"/>
      <c r="EMP14" s="1"/>
      <c r="EMQ14" s="1"/>
      <c r="EMR14" s="1"/>
      <c r="EMS14" s="1"/>
      <c r="EMT14" s="1"/>
      <c r="EMU14" s="1"/>
      <c r="EMV14" s="1"/>
      <c r="EMW14" s="1"/>
      <c r="EMX14" s="1"/>
      <c r="EMY14" s="1"/>
      <c r="EMZ14" s="1"/>
      <c r="ENA14" s="1"/>
      <c r="ENB14" s="1"/>
      <c r="ENC14" s="1"/>
      <c r="END14" s="1"/>
      <c r="ENE14" s="1"/>
      <c r="ENF14" s="1"/>
      <c r="ENG14" s="1"/>
      <c r="ENH14" s="1"/>
      <c r="ENI14" s="1"/>
      <c r="ENJ14" s="1"/>
      <c r="ENK14" s="1"/>
      <c r="ENL14" s="1"/>
      <c r="ENM14" s="1"/>
      <c r="ENN14" s="1"/>
      <c r="ENO14" s="1"/>
      <c r="ENP14" s="1"/>
      <c r="ENQ14" s="1"/>
      <c r="ENR14" s="1"/>
      <c r="ENS14" s="1"/>
      <c r="ENT14" s="1"/>
      <c r="ENU14" s="1"/>
      <c r="ENV14" s="1"/>
      <c r="ENW14" s="1"/>
      <c r="ENX14" s="1"/>
      <c r="ENY14" s="1"/>
      <c r="ENZ14" s="1"/>
      <c r="EOA14" s="1"/>
      <c r="EOB14" s="1"/>
      <c r="EOC14" s="1"/>
      <c r="EOD14" s="1"/>
      <c r="EOE14" s="1"/>
      <c r="EOF14" s="1"/>
      <c r="EOG14" s="1"/>
      <c r="EOH14" s="1"/>
      <c r="EOI14" s="1"/>
      <c r="EOJ14" s="1"/>
      <c r="EOK14" s="1"/>
      <c r="EOL14" s="1"/>
      <c r="EOM14" s="1"/>
      <c r="EON14" s="1"/>
      <c r="EOO14" s="1"/>
      <c r="EOP14" s="1"/>
      <c r="EOQ14" s="1"/>
      <c r="EOR14" s="1"/>
      <c r="EOS14" s="1"/>
      <c r="EOT14" s="1"/>
      <c r="EOU14" s="1"/>
      <c r="EOV14" s="1"/>
      <c r="EOW14" s="1"/>
      <c r="EOX14" s="1"/>
      <c r="EOY14" s="1"/>
      <c r="EOZ14" s="1"/>
      <c r="EPA14" s="1"/>
      <c r="EPB14" s="1"/>
      <c r="EPC14" s="1"/>
      <c r="EPD14" s="1"/>
      <c r="EPE14" s="1"/>
      <c r="EPF14" s="1"/>
      <c r="EPG14" s="1"/>
      <c r="EPH14" s="1"/>
      <c r="EPI14" s="1"/>
      <c r="EPJ14" s="1"/>
      <c r="EPK14" s="1"/>
      <c r="EPL14" s="1"/>
      <c r="EPM14" s="1"/>
      <c r="EPN14" s="1"/>
      <c r="EPO14" s="1"/>
      <c r="EPP14" s="1"/>
      <c r="EPQ14" s="1"/>
      <c r="EPR14" s="1"/>
      <c r="EPS14" s="1"/>
      <c r="EPT14" s="1"/>
      <c r="EPU14" s="1"/>
      <c r="EPV14" s="1"/>
      <c r="EPW14" s="1"/>
      <c r="EPX14" s="1"/>
      <c r="EPY14" s="1"/>
      <c r="EPZ14" s="1"/>
      <c r="EQA14" s="1"/>
      <c r="EQB14" s="1"/>
      <c r="EQC14" s="1"/>
      <c r="EQD14" s="1"/>
      <c r="EQE14" s="1"/>
      <c r="EQF14" s="1"/>
      <c r="EQG14" s="1"/>
      <c r="EQH14" s="1"/>
      <c r="EQI14" s="1"/>
      <c r="EQJ14" s="1"/>
      <c r="EQK14" s="1"/>
      <c r="EQL14" s="1"/>
      <c r="EQM14" s="1"/>
      <c r="EQN14" s="1"/>
      <c r="EQO14" s="1"/>
      <c r="EQP14" s="1"/>
      <c r="EQQ14" s="1"/>
      <c r="EQR14" s="1"/>
      <c r="EQS14" s="1"/>
      <c r="EQT14" s="1"/>
      <c r="EQU14" s="1"/>
      <c r="EQV14" s="1"/>
      <c r="EQW14" s="1"/>
      <c r="EQX14" s="1"/>
      <c r="EQY14" s="1"/>
      <c r="EQZ14" s="1"/>
      <c r="ERA14" s="1"/>
      <c r="ERB14" s="1"/>
      <c r="ERC14" s="1"/>
      <c r="ERD14" s="1"/>
      <c r="ERE14" s="1"/>
      <c r="ERF14" s="1"/>
      <c r="ERG14" s="1"/>
      <c r="ERH14" s="1"/>
      <c r="ERI14" s="1"/>
      <c r="ERJ14" s="1"/>
      <c r="ERK14" s="1"/>
      <c r="ERL14" s="1"/>
      <c r="ERM14" s="1"/>
      <c r="ERN14" s="1"/>
      <c r="ERO14" s="1"/>
      <c r="ERP14" s="1"/>
      <c r="ERQ14" s="1"/>
      <c r="ERR14" s="1"/>
      <c r="ERS14" s="1"/>
      <c r="ERT14" s="1"/>
      <c r="ERU14" s="1"/>
      <c r="ERV14" s="1"/>
      <c r="ERW14" s="1"/>
      <c r="ERX14" s="1"/>
      <c r="ERY14" s="1"/>
      <c r="ERZ14" s="1"/>
      <c r="ESA14" s="1"/>
      <c r="ESB14" s="1"/>
      <c r="ESC14" s="1"/>
      <c r="ESD14" s="1"/>
      <c r="ESE14" s="1"/>
      <c r="ESF14" s="1"/>
      <c r="ESG14" s="1"/>
      <c r="ESH14" s="1"/>
      <c r="ESI14" s="1"/>
      <c r="ESJ14" s="1"/>
      <c r="ESK14" s="1"/>
      <c r="ESL14" s="1"/>
      <c r="ESM14" s="1"/>
      <c r="ESN14" s="1"/>
      <c r="ESO14" s="1"/>
      <c r="ESP14" s="1"/>
      <c r="ESQ14" s="1"/>
      <c r="ESR14" s="1"/>
      <c r="ESS14" s="1"/>
      <c r="EST14" s="1"/>
      <c r="ESU14" s="1"/>
      <c r="ESV14" s="1"/>
      <c r="ESW14" s="1"/>
      <c r="ESX14" s="1"/>
      <c r="ESY14" s="1"/>
      <c r="ESZ14" s="1"/>
      <c r="ETA14" s="1"/>
      <c r="ETB14" s="1"/>
      <c r="ETC14" s="1"/>
      <c r="ETD14" s="1"/>
      <c r="ETE14" s="1"/>
      <c r="ETF14" s="1"/>
      <c r="ETG14" s="1"/>
      <c r="ETH14" s="1"/>
      <c r="ETI14" s="1"/>
      <c r="ETJ14" s="1"/>
      <c r="ETK14" s="1"/>
      <c r="ETL14" s="1"/>
      <c r="ETM14" s="1"/>
      <c r="ETN14" s="1"/>
      <c r="ETO14" s="1"/>
      <c r="ETP14" s="1"/>
      <c r="ETQ14" s="1"/>
      <c r="ETR14" s="1"/>
      <c r="ETS14" s="1"/>
      <c r="ETT14" s="1"/>
      <c r="ETU14" s="1"/>
      <c r="ETV14" s="1"/>
      <c r="ETW14" s="1"/>
      <c r="ETX14" s="1"/>
      <c r="ETY14" s="1"/>
      <c r="ETZ14" s="1"/>
      <c r="EUA14" s="1"/>
      <c r="EUB14" s="1"/>
      <c r="EUC14" s="1"/>
      <c r="EUD14" s="1"/>
      <c r="EUE14" s="1"/>
      <c r="EUF14" s="1"/>
      <c r="EUG14" s="1"/>
      <c r="EUH14" s="1"/>
      <c r="EUI14" s="1"/>
      <c r="EUJ14" s="1"/>
      <c r="EUK14" s="1"/>
      <c r="EUL14" s="1"/>
      <c r="EUM14" s="1"/>
      <c r="EUN14" s="1"/>
      <c r="EUO14" s="1"/>
      <c r="EUP14" s="1"/>
      <c r="EUQ14" s="1"/>
      <c r="EUR14" s="1"/>
      <c r="EUS14" s="1"/>
      <c r="EUT14" s="1"/>
      <c r="EUU14" s="1"/>
      <c r="EUV14" s="1"/>
      <c r="EUW14" s="1"/>
      <c r="EUX14" s="1"/>
      <c r="EUY14" s="1"/>
      <c r="EUZ14" s="1"/>
      <c r="EVA14" s="1"/>
      <c r="EVB14" s="1"/>
      <c r="EVC14" s="1"/>
      <c r="EVD14" s="1"/>
      <c r="EVE14" s="1"/>
      <c r="EVF14" s="1"/>
      <c r="EVG14" s="1"/>
      <c r="EVH14" s="1"/>
      <c r="EVI14" s="1"/>
      <c r="EVJ14" s="1"/>
      <c r="EVK14" s="1"/>
      <c r="EVL14" s="1"/>
      <c r="EVM14" s="1"/>
      <c r="EVN14" s="1"/>
      <c r="EVO14" s="1"/>
      <c r="EVP14" s="1"/>
      <c r="EVQ14" s="1"/>
      <c r="EVR14" s="1"/>
      <c r="EVS14" s="1"/>
      <c r="EVT14" s="1"/>
      <c r="EVU14" s="1"/>
      <c r="EVV14" s="1"/>
      <c r="EVW14" s="1"/>
      <c r="EVX14" s="1"/>
      <c r="EVY14" s="1"/>
      <c r="EVZ14" s="1"/>
      <c r="EWA14" s="1"/>
      <c r="EWB14" s="1"/>
      <c r="EWC14" s="1"/>
      <c r="EWD14" s="1"/>
      <c r="EWE14" s="1"/>
      <c r="EWF14" s="1"/>
      <c r="EWG14" s="1"/>
      <c r="EWH14" s="1"/>
      <c r="EWI14" s="1"/>
      <c r="EWJ14" s="1"/>
      <c r="EWK14" s="1"/>
      <c r="EWL14" s="1"/>
      <c r="EWM14" s="1"/>
      <c r="EWN14" s="1"/>
      <c r="EWO14" s="1"/>
      <c r="EWP14" s="1"/>
      <c r="EWQ14" s="1"/>
      <c r="EWR14" s="1"/>
      <c r="EWS14" s="1"/>
      <c r="EWT14" s="1"/>
      <c r="EWU14" s="1"/>
      <c r="EWV14" s="1"/>
      <c r="EWW14" s="1"/>
      <c r="EWX14" s="1"/>
      <c r="EWY14" s="1"/>
      <c r="EWZ14" s="1"/>
      <c r="EXA14" s="1"/>
      <c r="EXB14" s="1"/>
      <c r="EXC14" s="1"/>
      <c r="EXD14" s="1"/>
      <c r="EXE14" s="1"/>
      <c r="EXF14" s="1"/>
      <c r="EXG14" s="1"/>
      <c r="EXH14" s="1"/>
      <c r="EXI14" s="1"/>
      <c r="EXJ14" s="1"/>
      <c r="EXK14" s="1"/>
      <c r="EXL14" s="1"/>
      <c r="EXM14" s="1"/>
      <c r="EXN14" s="1"/>
      <c r="EXO14" s="1"/>
      <c r="EXP14" s="1"/>
      <c r="EXQ14" s="1"/>
      <c r="EXR14" s="1"/>
      <c r="EXS14" s="1"/>
      <c r="EXT14" s="1"/>
      <c r="EXU14" s="1"/>
      <c r="EXV14" s="1"/>
      <c r="EXW14" s="1"/>
      <c r="EXX14" s="1"/>
      <c r="EXY14" s="1"/>
      <c r="EXZ14" s="1"/>
      <c r="EYA14" s="1"/>
      <c r="EYB14" s="1"/>
      <c r="EYC14" s="1"/>
      <c r="EYD14" s="1"/>
      <c r="EYE14" s="1"/>
      <c r="EYF14" s="1"/>
      <c r="EYG14" s="1"/>
      <c r="EYH14" s="1"/>
      <c r="EYI14" s="1"/>
      <c r="EYJ14" s="1"/>
      <c r="EYK14" s="1"/>
      <c r="EYL14" s="1"/>
      <c r="EYM14" s="1"/>
      <c r="EYN14" s="1"/>
      <c r="EYO14" s="1"/>
      <c r="EYP14" s="1"/>
      <c r="EYQ14" s="1"/>
      <c r="EYR14" s="1"/>
      <c r="EYS14" s="1"/>
      <c r="EYT14" s="1"/>
      <c r="EYU14" s="1"/>
      <c r="EYV14" s="1"/>
      <c r="EYW14" s="1"/>
      <c r="EYX14" s="1"/>
      <c r="EYY14" s="1"/>
      <c r="EYZ14" s="1"/>
      <c r="EZA14" s="1"/>
      <c r="EZB14" s="1"/>
      <c r="EZC14" s="1"/>
      <c r="EZD14" s="1"/>
      <c r="EZE14" s="1"/>
      <c r="EZF14" s="1"/>
      <c r="EZG14" s="1"/>
      <c r="EZH14" s="1"/>
      <c r="EZI14" s="1"/>
      <c r="EZJ14" s="1"/>
      <c r="EZK14" s="1"/>
      <c r="EZL14" s="1"/>
      <c r="EZM14" s="1"/>
      <c r="EZN14" s="1"/>
      <c r="EZO14" s="1"/>
      <c r="EZP14" s="1"/>
      <c r="EZQ14" s="1"/>
      <c r="EZR14" s="1"/>
      <c r="EZS14" s="1"/>
      <c r="EZT14" s="1"/>
      <c r="EZU14" s="1"/>
      <c r="EZV14" s="1"/>
      <c r="EZW14" s="1"/>
      <c r="EZX14" s="1"/>
      <c r="EZY14" s="1"/>
      <c r="EZZ14" s="1"/>
      <c r="FAA14" s="1"/>
      <c r="FAB14" s="1"/>
      <c r="FAC14" s="1"/>
      <c r="FAD14" s="1"/>
      <c r="FAE14" s="1"/>
      <c r="FAF14" s="1"/>
      <c r="FAG14" s="1"/>
      <c r="FAH14" s="1"/>
      <c r="FAI14" s="1"/>
      <c r="FAJ14" s="1"/>
      <c r="FAK14" s="1"/>
      <c r="FAL14" s="1"/>
      <c r="FAM14" s="1"/>
      <c r="FAN14" s="1"/>
      <c r="FAO14" s="1"/>
      <c r="FAP14" s="1"/>
      <c r="FAQ14" s="1"/>
      <c r="FAR14" s="1"/>
      <c r="FAS14" s="1"/>
      <c r="FAT14" s="1"/>
      <c r="FAU14" s="1"/>
      <c r="FAV14" s="1"/>
      <c r="FAW14" s="1"/>
      <c r="FAX14" s="1"/>
      <c r="FAY14" s="1"/>
      <c r="FAZ14" s="1"/>
      <c r="FBA14" s="1"/>
      <c r="FBB14" s="1"/>
      <c r="FBC14" s="1"/>
      <c r="FBD14" s="1"/>
      <c r="FBE14" s="1"/>
      <c r="FBF14" s="1"/>
      <c r="FBG14" s="1"/>
      <c r="FBH14" s="1"/>
      <c r="FBI14" s="1"/>
      <c r="FBJ14" s="1"/>
      <c r="FBK14" s="1"/>
      <c r="FBL14" s="1"/>
      <c r="FBM14" s="1"/>
      <c r="FBN14" s="1"/>
      <c r="FBO14" s="1"/>
      <c r="FBP14" s="1"/>
      <c r="FBQ14" s="1"/>
      <c r="FBR14" s="1"/>
      <c r="FBS14" s="1"/>
      <c r="FBT14" s="1"/>
      <c r="FBU14" s="1"/>
      <c r="FBV14" s="1"/>
      <c r="FBW14" s="1"/>
      <c r="FBX14" s="1"/>
      <c r="FBY14" s="1"/>
      <c r="FBZ14" s="1"/>
      <c r="FCA14" s="1"/>
      <c r="FCB14" s="1"/>
      <c r="FCC14" s="1"/>
      <c r="FCD14" s="1"/>
      <c r="FCE14" s="1"/>
      <c r="FCF14" s="1"/>
      <c r="FCG14" s="1"/>
      <c r="FCH14" s="1"/>
      <c r="FCI14" s="1"/>
      <c r="FCJ14" s="1"/>
      <c r="FCK14" s="1"/>
      <c r="FCL14" s="1"/>
      <c r="FCM14" s="1"/>
      <c r="FCN14" s="1"/>
      <c r="FCO14" s="1"/>
      <c r="FCP14" s="1"/>
      <c r="FCQ14" s="1"/>
      <c r="FCR14" s="1"/>
      <c r="FCS14" s="1"/>
      <c r="FCT14" s="1"/>
      <c r="FCU14" s="1"/>
      <c r="FCV14" s="1"/>
      <c r="FCW14" s="1"/>
      <c r="FCX14" s="1"/>
      <c r="FCY14" s="1"/>
      <c r="FCZ14" s="1"/>
      <c r="FDA14" s="1"/>
      <c r="FDB14" s="1"/>
      <c r="FDC14" s="1"/>
      <c r="FDD14" s="1"/>
      <c r="FDE14" s="1"/>
      <c r="FDF14" s="1"/>
      <c r="FDG14" s="1"/>
      <c r="FDH14" s="1"/>
      <c r="FDI14" s="1"/>
      <c r="FDJ14" s="1"/>
      <c r="FDK14" s="1"/>
      <c r="FDL14" s="1"/>
      <c r="FDM14" s="1"/>
      <c r="FDN14" s="1"/>
      <c r="FDO14" s="1"/>
      <c r="FDP14" s="1"/>
      <c r="FDQ14" s="1"/>
      <c r="FDR14" s="1"/>
      <c r="FDS14" s="1"/>
      <c r="FDT14" s="1"/>
      <c r="FDU14" s="1"/>
      <c r="FDV14" s="1"/>
      <c r="FDW14" s="1"/>
      <c r="FDX14" s="1"/>
      <c r="FDY14" s="1"/>
      <c r="FDZ14" s="1"/>
      <c r="FEA14" s="1"/>
      <c r="FEB14" s="1"/>
      <c r="FEC14" s="1"/>
      <c r="FED14" s="1"/>
      <c r="FEE14" s="1"/>
      <c r="FEF14" s="1"/>
      <c r="FEG14" s="1"/>
      <c r="FEH14" s="1"/>
      <c r="FEI14" s="1"/>
      <c r="FEJ14" s="1"/>
      <c r="FEK14" s="1"/>
      <c r="FEL14" s="1"/>
      <c r="FEM14" s="1"/>
      <c r="FEN14" s="1"/>
      <c r="FEO14" s="1"/>
      <c r="FEP14" s="1"/>
      <c r="FEQ14" s="1"/>
      <c r="FER14" s="1"/>
      <c r="FES14" s="1"/>
      <c r="FET14" s="1"/>
      <c r="FEU14" s="1"/>
      <c r="FEV14" s="1"/>
      <c r="FEW14" s="1"/>
      <c r="FEX14" s="1"/>
      <c r="FEY14" s="1"/>
      <c r="FEZ14" s="1"/>
      <c r="FFA14" s="1"/>
      <c r="FFB14" s="1"/>
      <c r="FFC14" s="1"/>
      <c r="FFD14" s="1"/>
      <c r="FFE14" s="1"/>
      <c r="FFF14" s="1"/>
      <c r="FFG14" s="1"/>
      <c r="FFH14" s="1"/>
      <c r="FFI14" s="1"/>
      <c r="FFJ14" s="1"/>
      <c r="FFK14" s="1"/>
      <c r="FFL14" s="1"/>
      <c r="FFM14" s="1"/>
      <c r="FFN14" s="1"/>
      <c r="FFO14" s="1"/>
      <c r="FFP14" s="1"/>
      <c r="FFQ14" s="1"/>
      <c r="FFR14" s="1"/>
      <c r="FFS14" s="1"/>
      <c r="FFT14" s="1"/>
      <c r="FFU14" s="1"/>
      <c r="FFV14" s="1"/>
      <c r="FFW14" s="1"/>
      <c r="FFX14" s="1"/>
      <c r="FFY14" s="1"/>
      <c r="FFZ14" s="1"/>
      <c r="FGA14" s="1"/>
      <c r="FGB14" s="1"/>
      <c r="FGC14" s="1"/>
      <c r="FGD14" s="1"/>
      <c r="FGE14" s="1"/>
      <c r="FGF14" s="1"/>
      <c r="FGG14" s="1"/>
      <c r="FGH14" s="1"/>
      <c r="FGI14" s="1"/>
      <c r="FGJ14" s="1"/>
      <c r="FGK14" s="1"/>
      <c r="FGL14" s="1"/>
      <c r="FGM14" s="1"/>
      <c r="FGN14" s="1"/>
      <c r="FGO14" s="1"/>
      <c r="FGP14" s="1"/>
      <c r="FGQ14" s="1"/>
      <c r="FGR14" s="1"/>
      <c r="FGS14" s="1"/>
      <c r="FGT14" s="1"/>
      <c r="FGU14" s="1"/>
      <c r="FGV14" s="1"/>
      <c r="FGW14" s="1"/>
      <c r="FGX14" s="1"/>
      <c r="FGY14" s="1"/>
      <c r="FGZ14" s="1"/>
      <c r="FHA14" s="1"/>
      <c r="FHB14" s="1"/>
      <c r="FHC14" s="1"/>
      <c r="FHD14" s="1"/>
      <c r="FHE14" s="1"/>
      <c r="FHF14" s="1"/>
      <c r="FHG14" s="1"/>
      <c r="FHH14" s="1"/>
      <c r="FHI14" s="1"/>
      <c r="FHJ14" s="1"/>
      <c r="FHK14" s="1"/>
      <c r="FHL14" s="1"/>
      <c r="FHM14" s="1"/>
      <c r="FHN14" s="1"/>
      <c r="FHO14" s="1"/>
      <c r="FHP14" s="1"/>
      <c r="FHQ14" s="1"/>
      <c r="FHR14" s="1"/>
      <c r="FHS14" s="1"/>
      <c r="FHT14" s="1"/>
      <c r="FHU14" s="1"/>
      <c r="FHV14" s="1"/>
      <c r="FHW14" s="1"/>
      <c r="FHX14" s="1"/>
      <c r="FHY14" s="1"/>
      <c r="FHZ14" s="1"/>
      <c r="FIA14" s="1"/>
      <c r="FIB14" s="1"/>
      <c r="FIC14" s="1"/>
      <c r="FID14" s="1"/>
      <c r="FIE14" s="1"/>
      <c r="FIF14" s="1"/>
      <c r="FIG14" s="1"/>
      <c r="FIH14" s="1"/>
      <c r="FII14" s="1"/>
      <c r="FIJ14" s="1"/>
      <c r="FIK14" s="1"/>
      <c r="FIL14" s="1"/>
      <c r="FIM14" s="1"/>
      <c r="FIN14" s="1"/>
      <c r="FIO14" s="1"/>
      <c r="FIP14" s="1"/>
      <c r="FIQ14" s="1"/>
      <c r="FIR14" s="1"/>
      <c r="FIS14" s="1"/>
      <c r="FIT14" s="1"/>
      <c r="FIU14" s="1"/>
      <c r="FIV14" s="1"/>
      <c r="FIW14" s="1"/>
      <c r="FIX14" s="1"/>
      <c r="FIY14" s="1"/>
      <c r="FIZ14" s="1"/>
      <c r="FJA14" s="1"/>
      <c r="FJB14" s="1"/>
      <c r="FJC14" s="1"/>
      <c r="FJD14" s="1"/>
      <c r="FJE14" s="1"/>
      <c r="FJF14" s="1"/>
      <c r="FJG14" s="1"/>
      <c r="FJH14" s="1"/>
      <c r="FJI14" s="1"/>
      <c r="FJJ14" s="1"/>
      <c r="FJK14" s="1"/>
      <c r="FJL14" s="1"/>
      <c r="FJM14" s="1"/>
      <c r="FJN14" s="1"/>
      <c r="FJO14" s="1"/>
      <c r="FJP14" s="1"/>
      <c r="FJQ14" s="1"/>
      <c r="FJR14" s="1"/>
      <c r="FJS14" s="1"/>
      <c r="FJT14" s="1"/>
      <c r="FJU14" s="1"/>
      <c r="FJV14" s="1"/>
      <c r="FJW14" s="1"/>
      <c r="FJX14" s="1"/>
      <c r="FJY14" s="1"/>
      <c r="FJZ14" s="1"/>
      <c r="FKA14" s="1"/>
      <c r="FKB14" s="1"/>
      <c r="FKC14" s="1"/>
      <c r="FKD14" s="1"/>
      <c r="FKE14" s="1"/>
      <c r="FKF14" s="1"/>
      <c r="FKG14" s="1"/>
      <c r="FKH14" s="1"/>
      <c r="FKI14" s="1"/>
      <c r="FKJ14" s="1"/>
      <c r="FKK14" s="1"/>
      <c r="FKL14" s="1"/>
      <c r="FKM14" s="1"/>
      <c r="FKN14" s="1"/>
      <c r="FKO14" s="1"/>
      <c r="FKP14" s="1"/>
      <c r="FKQ14" s="1"/>
      <c r="FKR14" s="1"/>
      <c r="FKS14" s="1"/>
      <c r="FKT14" s="1"/>
      <c r="FKU14" s="1"/>
      <c r="FKV14" s="1"/>
      <c r="FKW14" s="1"/>
      <c r="FKX14" s="1"/>
      <c r="FKY14" s="1"/>
      <c r="FKZ14" s="1"/>
      <c r="FLA14" s="1"/>
      <c r="FLB14" s="1"/>
      <c r="FLC14" s="1"/>
      <c r="FLD14" s="1"/>
      <c r="FLE14" s="1"/>
      <c r="FLF14" s="1"/>
      <c r="FLG14" s="1"/>
      <c r="FLH14" s="1"/>
      <c r="FLI14" s="1"/>
      <c r="FLJ14" s="1"/>
      <c r="FLK14" s="1"/>
      <c r="FLL14" s="1"/>
      <c r="FLM14" s="1"/>
      <c r="FLN14" s="1"/>
      <c r="FLO14" s="1"/>
      <c r="FLP14" s="1"/>
      <c r="FLQ14" s="1"/>
      <c r="FLR14" s="1"/>
      <c r="FLS14" s="1"/>
      <c r="FLT14" s="1"/>
      <c r="FLU14" s="1"/>
      <c r="FLV14" s="1"/>
      <c r="FLW14" s="1"/>
      <c r="FLX14" s="1"/>
      <c r="FLY14" s="1"/>
      <c r="FLZ14" s="1"/>
      <c r="FMA14" s="1"/>
      <c r="FMB14" s="1"/>
      <c r="FMC14" s="1"/>
      <c r="FMD14" s="1"/>
      <c r="FME14" s="1"/>
      <c r="FMF14" s="1"/>
      <c r="FMG14" s="1"/>
      <c r="FMH14" s="1"/>
      <c r="FMI14" s="1"/>
      <c r="FMJ14" s="1"/>
      <c r="FMK14" s="1"/>
      <c r="FML14" s="1"/>
      <c r="FMM14" s="1"/>
      <c r="FMN14" s="1"/>
      <c r="FMO14" s="1"/>
      <c r="FMP14" s="1"/>
      <c r="FMQ14" s="1"/>
      <c r="FMR14" s="1"/>
      <c r="FMS14" s="1"/>
      <c r="FMT14" s="1"/>
      <c r="FMU14" s="1"/>
      <c r="FMV14" s="1"/>
      <c r="FMW14" s="1"/>
      <c r="FMX14" s="1"/>
      <c r="FMY14" s="1"/>
      <c r="FMZ14" s="1"/>
      <c r="FNA14" s="1"/>
      <c r="FNB14" s="1"/>
      <c r="FNC14" s="1"/>
      <c r="FND14" s="1"/>
      <c r="FNE14" s="1"/>
      <c r="FNF14" s="1"/>
      <c r="FNG14" s="1"/>
      <c r="FNH14" s="1"/>
      <c r="FNI14" s="1"/>
      <c r="FNJ14" s="1"/>
      <c r="FNK14" s="1"/>
      <c r="FNL14" s="1"/>
      <c r="FNM14" s="1"/>
      <c r="FNN14" s="1"/>
      <c r="FNO14" s="1"/>
      <c r="FNP14" s="1"/>
      <c r="FNQ14" s="1"/>
      <c r="FNR14" s="1"/>
      <c r="FNS14" s="1"/>
      <c r="FNT14" s="1"/>
      <c r="FNU14" s="1"/>
      <c r="FNV14" s="1"/>
      <c r="FNW14" s="1"/>
      <c r="FNX14" s="1"/>
      <c r="FNY14" s="1"/>
      <c r="FNZ14" s="1"/>
      <c r="FOA14" s="1"/>
      <c r="FOB14" s="1"/>
      <c r="FOC14" s="1"/>
      <c r="FOD14" s="1"/>
      <c r="FOE14" s="1"/>
      <c r="FOF14" s="1"/>
      <c r="FOG14" s="1"/>
      <c r="FOH14" s="1"/>
      <c r="FOI14" s="1"/>
      <c r="FOJ14" s="1"/>
      <c r="FOK14" s="1"/>
      <c r="FOL14" s="1"/>
      <c r="FOM14" s="1"/>
      <c r="FON14" s="1"/>
      <c r="FOO14" s="1"/>
      <c r="FOP14" s="1"/>
      <c r="FOQ14" s="1"/>
      <c r="FOR14" s="1"/>
      <c r="FOS14" s="1"/>
      <c r="FOT14" s="1"/>
      <c r="FOU14" s="1"/>
      <c r="FOV14" s="1"/>
      <c r="FOW14" s="1"/>
      <c r="FOX14" s="1"/>
      <c r="FOY14" s="1"/>
      <c r="FOZ14" s="1"/>
      <c r="FPA14" s="1"/>
      <c r="FPB14" s="1"/>
      <c r="FPC14" s="1"/>
      <c r="FPD14" s="1"/>
      <c r="FPE14" s="1"/>
      <c r="FPF14" s="1"/>
      <c r="FPG14" s="1"/>
      <c r="FPH14" s="1"/>
      <c r="FPI14" s="1"/>
      <c r="FPJ14" s="1"/>
      <c r="FPK14" s="1"/>
      <c r="FPL14" s="1"/>
      <c r="FPM14" s="1"/>
      <c r="FPN14" s="1"/>
      <c r="FPO14" s="1"/>
      <c r="FPP14" s="1"/>
      <c r="FPQ14" s="1"/>
      <c r="FPR14" s="1"/>
      <c r="FPS14" s="1"/>
      <c r="FPT14" s="1"/>
      <c r="FPU14" s="1"/>
      <c r="FPV14" s="1"/>
      <c r="FPW14" s="1"/>
      <c r="FPX14" s="1"/>
      <c r="FPY14" s="1"/>
      <c r="FPZ14" s="1"/>
      <c r="FQA14" s="1"/>
      <c r="FQB14" s="1"/>
      <c r="FQC14" s="1"/>
      <c r="FQD14" s="1"/>
      <c r="FQE14" s="1"/>
      <c r="FQF14" s="1"/>
      <c r="FQG14" s="1"/>
      <c r="FQH14" s="1"/>
      <c r="FQI14" s="1"/>
      <c r="FQJ14" s="1"/>
      <c r="FQK14" s="1"/>
      <c r="FQL14" s="1"/>
      <c r="FQM14" s="1"/>
      <c r="FQN14" s="1"/>
      <c r="FQO14" s="1"/>
      <c r="FQP14" s="1"/>
      <c r="FQQ14" s="1"/>
      <c r="FQR14" s="1"/>
      <c r="FQS14" s="1"/>
      <c r="FQT14" s="1"/>
      <c r="FQU14" s="1"/>
      <c r="FQV14" s="1"/>
      <c r="FQW14" s="1"/>
      <c r="FQX14" s="1"/>
      <c r="FQY14" s="1"/>
      <c r="FQZ14" s="1"/>
      <c r="FRA14" s="1"/>
      <c r="FRB14" s="1"/>
      <c r="FRC14" s="1"/>
      <c r="FRD14" s="1"/>
      <c r="FRE14" s="1"/>
      <c r="FRF14" s="1"/>
      <c r="FRG14" s="1"/>
      <c r="FRH14" s="1"/>
      <c r="FRI14" s="1"/>
      <c r="FRJ14" s="1"/>
      <c r="FRK14" s="1"/>
      <c r="FRL14" s="1"/>
      <c r="FRM14" s="1"/>
      <c r="FRN14" s="1"/>
      <c r="FRO14" s="1"/>
      <c r="FRP14" s="1"/>
      <c r="FRQ14" s="1"/>
      <c r="FRR14" s="1"/>
      <c r="FRS14" s="1"/>
      <c r="FRT14" s="1"/>
      <c r="FRU14" s="1"/>
      <c r="FRV14" s="1"/>
      <c r="FRW14" s="1"/>
      <c r="FRX14" s="1"/>
      <c r="FRY14" s="1"/>
      <c r="FRZ14" s="1"/>
      <c r="FSA14" s="1"/>
      <c r="FSB14" s="1"/>
      <c r="FSC14" s="1"/>
      <c r="FSD14" s="1"/>
      <c r="FSE14" s="1"/>
      <c r="FSF14" s="1"/>
      <c r="FSG14" s="1"/>
      <c r="FSH14" s="1"/>
      <c r="FSI14" s="1"/>
      <c r="FSJ14" s="1"/>
      <c r="FSK14" s="1"/>
      <c r="FSL14" s="1"/>
      <c r="FSM14" s="1"/>
      <c r="FSN14" s="1"/>
      <c r="FSO14" s="1"/>
      <c r="FSP14" s="1"/>
      <c r="FSQ14" s="1"/>
      <c r="FSR14" s="1"/>
      <c r="FSS14" s="1"/>
      <c r="FST14" s="1"/>
      <c r="FSU14" s="1"/>
      <c r="FSV14" s="1"/>
      <c r="FSW14" s="1"/>
      <c r="FSX14" s="1"/>
      <c r="FSY14" s="1"/>
      <c r="FSZ14" s="1"/>
      <c r="FTA14" s="1"/>
      <c r="FTB14" s="1"/>
      <c r="FTC14" s="1"/>
      <c r="FTD14" s="1"/>
      <c r="FTE14" s="1"/>
      <c r="FTF14" s="1"/>
      <c r="FTG14" s="1"/>
      <c r="FTH14" s="1"/>
      <c r="FTI14" s="1"/>
      <c r="FTJ14" s="1"/>
      <c r="FTK14" s="1"/>
      <c r="FTL14" s="1"/>
      <c r="FTM14" s="1"/>
      <c r="FTN14" s="1"/>
      <c r="FTO14" s="1"/>
      <c r="FTP14" s="1"/>
      <c r="FTQ14" s="1"/>
      <c r="FTR14" s="1"/>
      <c r="FTS14" s="1"/>
      <c r="FTT14" s="1"/>
      <c r="FTU14" s="1"/>
      <c r="FTV14" s="1"/>
      <c r="FTW14" s="1"/>
      <c r="FTX14" s="1"/>
      <c r="FTY14" s="1"/>
      <c r="FTZ14" s="1"/>
      <c r="FUA14" s="1"/>
      <c r="FUB14" s="1"/>
      <c r="FUC14" s="1"/>
      <c r="FUD14" s="1"/>
      <c r="FUE14" s="1"/>
      <c r="FUF14" s="1"/>
      <c r="FUG14" s="1"/>
      <c r="FUH14" s="1"/>
      <c r="FUI14" s="1"/>
      <c r="FUJ14" s="1"/>
      <c r="FUK14" s="1"/>
      <c r="FUL14" s="1"/>
      <c r="FUM14" s="1"/>
      <c r="FUN14" s="1"/>
      <c r="FUO14" s="1"/>
      <c r="FUP14" s="1"/>
      <c r="FUQ14" s="1"/>
      <c r="FUR14" s="1"/>
      <c r="FUS14" s="1"/>
      <c r="FUT14" s="1"/>
      <c r="FUU14" s="1"/>
      <c r="FUV14" s="1"/>
      <c r="FUW14" s="1"/>
      <c r="FUX14" s="1"/>
      <c r="FUY14" s="1"/>
      <c r="FUZ14" s="1"/>
      <c r="FVA14" s="1"/>
      <c r="FVB14" s="1"/>
      <c r="FVC14" s="1"/>
      <c r="FVD14" s="1"/>
      <c r="FVE14" s="1"/>
      <c r="FVF14" s="1"/>
      <c r="FVG14" s="1"/>
      <c r="FVH14" s="1"/>
      <c r="FVI14" s="1"/>
      <c r="FVJ14" s="1"/>
      <c r="FVK14" s="1"/>
      <c r="FVL14" s="1"/>
      <c r="FVM14" s="1"/>
      <c r="FVN14" s="1"/>
      <c r="FVO14" s="1"/>
      <c r="FVP14" s="1"/>
      <c r="FVQ14" s="1"/>
      <c r="FVR14" s="1"/>
      <c r="FVS14" s="1"/>
      <c r="FVT14" s="1"/>
      <c r="FVU14" s="1"/>
      <c r="FVV14" s="1"/>
      <c r="FVW14" s="1"/>
      <c r="FVX14" s="1"/>
      <c r="FVY14" s="1"/>
      <c r="FVZ14" s="1"/>
      <c r="FWA14" s="1"/>
      <c r="FWB14" s="1"/>
      <c r="FWC14" s="1"/>
      <c r="FWD14" s="1"/>
      <c r="FWE14" s="1"/>
      <c r="FWF14" s="1"/>
      <c r="FWG14" s="1"/>
      <c r="FWH14" s="1"/>
      <c r="FWI14" s="1"/>
      <c r="FWJ14" s="1"/>
      <c r="FWK14" s="1"/>
      <c r="FWL14" s="1"/>
      <c r="FWM14" s="1"/>
      <c r="FWN14" s="1"/>
      <c r="FWO14" s="1"/>
      <c r="FWP14" s="1"/>
      <c r="FWQ14" s="1"/>
      <c r="FWR14" s="1"/>
      <c r="FWS14" s="1"/>
      <c r="FWT14" s="1"/>
      <c r="FWU14" s="1"/>
      <c r="FWV14" s="1"/>
      <c r="FWW14" s="1"/>
      <c r="FWX14" s="1"/>
      <c r="FWY14" s="1"/>
      <c r="FWZ14" s="1"/>
      <c r="FXA14" s="1"/>
      <c r="FXB14" s="1"/>
      <c r="FXC14" s="1"/>
      <c r="FXD14" s="1"/>
      <c r="FXE14" s="1"/>
      <c r="FXF14" s="1"/>
      <c r="FXG14" s="1"/>
      <c r="FXH14" s="1"/>
      <c r="FXI14" s="1"/>
      <c r="FXJ14" s="1"/>
      <c r="FXK14" s="1"/>
      <c r="FXL14" s="1"/>
      <c r="FXM14" s="1"/>
      <c r="FXN14" s="1"/>
      <c r="FXO14" s="1"/>
      <c r="FXP14" s="1"/>
      <c r="FXQ14" s="1"/>
      <c r="FXR14" s="1"/>
      <c r="FXS14" s="1"/>
      <c r="FXT14" s="1"/>
      <c r="FXU14" s="1"/>
      <c r="FXV14" s="1"/>
      <c r="FXW14" s="1"/>
      <c r="FXX14" s="1"/>
      <c r="FXY14" s="1"/>
      <c r="FXZ14" s="1"/>
      <c r="FYA14" s="1"/>
      <c r="FYB14" s="1"/>
      <c r="FYC14" s="1"/>
      <c r="FYD14" s="1"/>
      <c r="FYE14" s="1"/>
      <c r="FYF14" s="1"/>
      <c r="FYG14" s="1"/>
      <c r="FYH14" s="1"/>
      <c r="FYI14" s="1"/>
      <c r="FYJ14" s="1"/>
      <c r="FYK14" s="1"/>
      <c r="FYL14" s="1"/>
      <c r="FYM14" s="1"/>
      <c r="FYN14" s="1"/>
      <c r="FYO14" s="1"/>
      <c r="FYP14" s="1"/>
      <c r="FYQ14" s="1"/>
      <c r="FYR14" s="1"/>
      <c r="FYS14" s="1"/>
      <c r="FYT14" s="1"/>
      <c r="FYU14" s="1"/>
      <c r="FYV14" s="1"/>
      <c r="FYW14" s="1"/>
      <c r="FYX14" s="1"/>
      <c r="FYY14" s="1"/>
      <c r="FYZ14" s="1"/>
      <c r="FZA14" s="1"/>
      <c r="FZB14" s="1"/>
      <c r="FZC14" s="1"/>
      <c r="FZD14" s="1"/>
      <c r="FZE14" s="1"/>
      <c r="FZF14" s="1"/>
      <c r="FZG14" s="1"/>
      <c r="FZH14" s="1"/>
      <c r="FZI14" s="1"/>
      <c r="FZJ14" s="1"/>
      <c r="FZK14" s="1"/>
      <c r="FZL14" s="1"/>
      <c r="FZM14" s="1"/>
      <c r="FZN14" s="1"/>
      <c r="FZO14" s="1"/>
      <c r="FZP14" s="1"/>
      <c r="FZQ14" s="1"/>
      <c r="FZR14" s="1"/>
      <c r="FZS14" s="1"/>
      <c r="FZT14" s="1"/>
      <c r="FZU14" s="1"/>
      <c r="FZV14" s="1"/>
      <c r="FZW14" s="1"/>
      <c r="FZX14" s="1"/>
      <c r="FZY14" s="1"/>
      <c r="FZZ14" s="1"/>
      <c r="GAA14" s="1"/>
      <c r="GAB14" s="1"/>
      <c r="GAC14" s="1"/>
      <c r="GAD14" s="1"/>
      <c r="GAE14" s="1"/>
      <c r="GAF14" s="1"/>
      <c r="GAG14" s="1"/>
      <c r="GAH14" s="1"/>
      <c r="GAI14" s="1"/>
      <c r="GAJ14" s="1"/>
      <c r="GAK14" s="1"/>
      <c r="GAL14" s="1"/>
      <c r="GAM14" s="1"/>
      <c r="GAN14" s="1"/>
      <c r="GAO14" s="1"/>
      <c r="GAP14" s="1"/>
      <c r="GAQ14" s="1"/>
      <c r="GAR14" s="1"/>
      <c r="GAS14" s="1"/>
      <c r="GAT14" s="1"/>
      <c r="GAU14" s="1"/>
      <c r="GAV14" s="1"/>
      <c r="GAW14" s="1"/>
      <c r="GAX14" s="1"/>
      <c r="GAY14" s="1"/>
      <c r="GAZ14" s="1"/>
      <c r="GBA14" s="1"/>
      <c r="GBB14" s="1"/>
      <c r="GBC14" s="1"/>
      <c r="GBD14" s="1"/>
      <c r="GBE14" s="1"/>
      <c r="GBF14" s="1"/>
      <c r="GBG14" s="1"/>
      <c r="GBH14" s="1"/>
      <c r="GBI14" s="1"/>
      <c r="GBJ14" s="1"/>
      <c r="GBK14" s="1"/>
      <c r="GBL14" s="1"/>
      <c r="GBM14" s="1"/>
      <c r="GBN14" s="1"/>
      <c r="GBO14" s="1"/>
      <c r="GBP14" s="1"/>
      <c r="GBQ14" s="1"/>
      <c r="GBR14" s="1"/>
      <c r="GBS14" s="1"/>
      <c r="GBT14" s="1"/>
      <c r="GBU14" s="1"/>
      <c r="GBV14" s="1"/>
      <c r="GBW14" s="1"/>
      <c r="GBX14" s="1"/>
      <c r="GBY14" s="1"/>
      <c r="GBZ14" s="1"/>
      <c r="GCA14" s="1"/>
      <c r="GCB14" s="1"/>
      <c r="GCC14" s="1"/>
      <c r="GCD14" s="1"/>
      <c r="GCE14" s="1"/>
      <c r="GCF14" s="1"/>
      <c r="GCG14" s="1"/>
      <c r="GCH14" s="1"/>
      <c r="GCI14" s="1"/>
      <c r="GCJ14" s="1"/>
      <c r="GCK14" s="1"/>
      <c r="GCL14" s="1"/>
      <c r="GCM14" s="1"/>
      <c r="GCN14" s="1"/>
      <c r="GCO14" s="1"/>
      <c r="GCP14" s="1"/>
      <c r="GCQ14" s="1"/>
      <c r="GCR14" s="1"/>
      <c r="GCS14" s="1"/>
      <c r="GCT14" s="1"/>
      <c r="GCU14" s="1"/>
      <c r="GCV14" s="1"/>
      <c r="GCW14" s="1"/>
      <c r="GCX14" s="1"/>
      <c r="GCY14" s="1"/>
      <c r="GCZ14" s="1"/>
      <c r="GDA14" s="1"/>
      <c r="GDB14" s="1"/>
      <c r="GDC14" s="1"/>
      <c r="GDD14" s="1"/>
      <c r="GDE14" s="1"/>
      <c r="GDF14" s="1"/>
      <c r="GDG14" s="1"/>
      <c r="GDH14" s="1"/>
      <c r="GDI14" s="1"/>
      <c r="GDJ14" s="1"/>
      <c r="GDK14" s="1"/>
      <c r="GDL14" s="1"/>
      <c r="GDM14" s="1"/>
      <c r="GDN14" s="1"/>
      <c r="GDO14" s="1"/>
      <c r="GDP14" s="1"/>
      <c r="GDQ14" s="1"/>
      <c r="GDR14" s="1"/>
      <c r="GDS14" s="1"/>
      <c r="GDT14" s="1"/>
      <c r="GDU14" s="1"/>
      <c r="GDV14" s="1"/>
      <c r="GDW14" s="1"/>
      <c r="GDX14" s="1"/>
      <c r="GDY14" s="1"/>
      <c r="GDZ14" s="1"/>
      <c r="GEA14" s="1"/>
      <c r="GEB14" s="1"/>
      <c r="GEC14" s="1"/>
      <c r="GED14" s="1"/>
      <c r="GEE14" s="1"/>
      <c r="GEF14" s="1"/>
      <c r="GEG14" s="1"/>
      <c r="GEH14" s="1"/>
      <c r="GEI14" s="1"/>
      <c r="GEJ14" s="1"/>
      <c r="GEK14" s="1"/>
      <c r="GEL14" s="1"/>
      <c r="GEM14" s="1"/>
      <c r="GEN14" s="1"/>
      <c r="GEO14" s="1"/>
      <c r="GEP14" s="1"/>
      <c r="GEQ14" s="1"/>
      <c r="GER14" s="1"/>
      <c r="GES14" s="1"/>
      <c r="GET14" s="1"/>
      <c r="GEU14" s="1"/>
      <c r="GEV14" s="1"/>
      <c r="GEW14" s="1"/>
      <c r="GEX14" s="1"/>
      <c r="GEY14" s="1"/>
      <c r="GEZ14" s="1"/>
      <c r="GFA14" s="1"/>
      <c r="GFB14" s="1"/>
      <c r="GFC14" s="1"/>
      <c r="GFD14" s="1"/>
      <c r="GFE14" s="1"/>
      <c r="GFF14" s="1"/>
      <c r="GFG14" s="1"/>
      <c r="GFH14" s="1"/>
      <c r="GFI14" s="1"/>
      <c r="GFJ14" s="1"/>
      <c r="GFK14" s="1"/>
      <c r="GFL14" s="1"/>
      <c r="GFM14" s="1"/>
      <c r="GFN14" s="1"/>
      <c r="GFO14" s="1"/>
      <c r="GFP14" s="1"/>
      <c r="GFQ14" s="1"/>
      <c r="GFR14" s="1"/>
      <c r="GFS14" s="1"/>
      <c r="GFT14" s="1"/>
      <c r="GFU14" s="1"/>
      <c r="GFV14" s="1"/>
      <c r="GFW14" s="1"/>
      <c r="GFX14" s="1"/>
      <c r="GFY14" s="1"/>
      <c r="GFZ14" s="1"/>
      <c r="GGA14" s="1"/>
      <c r="GGB14" s="1"/>
      <c r="GGC14" s="1"/>
      <c r="GGD14" s="1"/>
      <c r="GGE14" s="1"/>
      <c r="GGF14" s="1"/>
      <c r="GGG14" s="1"/>
      <c r="GGH14" s="1"/>
      <c r="GGI14" s="1"/>
      <c r="GGJ14" s="1"/>
      <c r="GGK14" s="1"/>
      <c r="GGL14" s="1"/>
      <c r="GGM14" s="1"/>
      <c r="GGN14" s="1"/>
      <c r="GGO14" s="1"/>
      <c r="GGP14" s="1"/>
      <c r="GGQ14" s="1"/>
      <c r="GGR14" s="1"/>
      <c r="GGS14" s="1"/>
      <c r="GGT14" s="1"/>
      <c r="GGU14" s="1"/>
      <c r="GGV14" s="1"/>
      <c r="GGW14" s="1"/>
      <c r="GGX14" s="1"/>
      <c r="GGY14" s="1"/>
      <c r="GGZ14" s="1"/>
      <c r="GHA14" s="1"/>
      <c r="GHB14" s="1"/>
      <c r="GHC14" s="1"/>
      <c r="GHD14" s="1"/>
      <c r="GHE14" s="1"/>
      <c r="GHF14" s="1"/>
      <c r="GHG14" s="1"/>
      <c r="GHH14" s="1"/>
      <c r="GHI14" s="1"/>
      <c r="GHJ14" s="1"/>
      <c r="GHK14" s="1"/>
      <c r="GHL14" s="1"/>
      <c r="GHM14" s="1"/>
      <c r="GHN14" s="1"/>
      <c r="GHO14" s="1"/>
      <c r="GHP14" s="1"/>
      <c r="GHQ14" s="1"/>
      <c r="GHR14" s="1"/>
      <c r="GHS14" s="1"/>
      <c r="GHT14" s="1"/>
      <c r="GHU14" s="1"/>
      <c r="GHV14" s="1"/>
      <c r="GHW14" s="1"/>
      <c r="GHX14" s="1"/>
      <c r="GHY14" s="1"/>
      <c r="GHZ14" s="1"/>
      <c r="GIA14" s="1"/>
      <c r="GIB14" s="1"/>
      <c r="GIC14" s="1"/>
      <c r="GID14" s="1"/>
      <c r="GIE14" s="1"/>
      <c r="GIF14" s="1"/>
      <c r="GIG14" s="1"/>
      <c r="GIH14" s="1"/>
      <c r="GII14" s="1"/>
      <c r="GIJ14" s="1"/>
      <c r="GIK14" s="1"/>
      <c r="GIL14" s="1"/>
      <c r="GIM14" s="1"/>
      <c r="GIN14" s="1"/>
      <c r="GIO14" s="1"/>
      <c r="GIP14" s="1"/>
      <c r="GIQ14" s="1"/>
      <c r="GIR14" s="1"/>
      <c r="GIS14" s="1"/>
      <c r="GIT14" s="1"/>
      <c r="GIU14" s="1"/>
      <c r="GIV14" s="1"/>
      <c r="GIW14" s="1"/>
      <c r="GIX14" s="1"/>
      <c r="GIY14" s="1"/>
      <c r="GIZ14" s="1"/>
      <c r="GJA14" s="1"/>
      <c r="GJB14" s="1"/>
      <c r="GJC14" s="1"/>
      <c r="GJD14" s="1"/>
      <c r="GJE14" s="1"/>
      <c r="GJF14" s="1"/>
      <c r="GJG14" s="1"/>
      <c r="GJH14" s="1"/>
      <c r="GJI14" s="1"/>
      <c r="GJJ14" s="1"/>
      <c r="GJK14" s="1"/>
      <c r="GJL14" s="1"/>
      <c r="GJM14" s="1"/>
      <c r="GJN14" s="1"/>
      <c r="GJO14" s="1"/>
      <c r="GJP14" s="1"/>
      <c r="GJQ14" s="1"/>
      <c r="GJR14" s="1"/>
      <c r="GJS14" s="1"/>
      <c r="GJT14" s="1"/>
      <c r="GJU14" s="1"/>
      <c r="GJV14" s="1"/>
      <c r="GJW14" s="1"/>
      <c r="GJX14" s="1"/>
      <c r="GJY14" s="1"/>
      <c r="GJZ14" s="1"/>
      <c r="GKA14" s="1"/>
      <c r="GKB14" s="1"/>
      <c r="GKC14" s="1"/>
      <c r="GKD14" s="1"/>
      <c r="GKE14" s="1"/>
      <c r="GKF14" s="1"/>
      <c r="GKG14" s="1"/>
      <c r="GKH14" s="1"/>
      <c r="GKI14" s="1"/>
      <c r="GKJ14" s="1"/>
      <c r="GKK14" s="1"/>
      <c r="GKL14" s="1"/>
      <c r="GKM14" s="1"/>
      <c r="GKN14" s="1"/>
      <c r="GKO14" s="1"/>
      <c r="GKP14" s="1"/>
      <c r="GKQ14" s="1"/>
      <c r="GKR14" s="1"/>
      <c r="GKS14" s="1"/>
      <c r="GKT14" s="1"/>
      <c r="GKU14" s="1"/>
      <c r="GKV14" s="1"/>
      <c r="GKW14" s="1"/>
      <c r="GKX14" s="1"/>
      <c r="GKY14" s="1"/>
      <c r="GKZ14" s="1"/>
      <c r="GLA14" s="1"/>
      <c r="GLB14" s="1"/>
      <c r="GLC14" s="1"/>
      <c r="GLD14" s="1"/>
      <c r="GLE14" s="1"/>
      <c r="GLF14" s="1"/>
      <c r="GLG14" s="1"/>
      <c r="GLH14" s="1"/>
      <c r="GLI14" s="1"/>
      <c r="GLJ14" s="1"/>
      <c r="GLK14" s="1"/>
      <c r="GLL14" s="1"/>
      <c r="GLM14" s="1"/>
      <c r="GLN14" s="1"/>
      <c r="GLO14" s="1"/>
      <c r="GLP14" s="1"/>
      <c r="GLQ14" s="1"/>
      <c r="GLR14" s="1"/>
      <c r="GLS14" s="1"/>
      <c r="GLT14" s="1"/>
      <c r="GLU14" s="1"/>
      <c r="GLV14" s="1"/>
      <c r="GLW14" s="1"/>
      <c r="GLX14" s="1"/>
      <c r="GLY14" s="1"/>
      <c r="GLZ14" s="1"/>
      <c r="GMA14" s="1"/>
      <c r="GMB14" s="1"/>
      <c r="GMC14" s="1"/>
      <c r="GMD14" s="1"/>
      <c r="GME14" s="1"/>
      <c r="GMF14" s="1"/>
      <c r="GMG14" s="1"/>
      <c r="GMH14" s="1"/>
      <c r="GMI14" s="1"/>
      <c r="GMJ14" s="1"/>
      <c r="GMK14" s="1"/>
      <c r="GML14" s="1"/>
      <c r="GMM14" s="1"/>
      <c r="GMN14" s="1"/>
      <c r="GMO14" s="1"/>
      <c r="GMP14" s="1"/>
      <c r="GMQ14" s="1"/>
      <c r="GMR14" s="1"/>
      <c r="GMS14" s="1"/>
      <c r="GMT14" s="1"/>
      <c r="GMU14" s="1"/>
      <c r="GMV14" s="1"/>
      <c r="GMW14" s="1"/>
      <c r="GMX14" s="1"/>
      <c r="GMY14" s="1"/>
      <c r="GMZ14" s="1"/>
      <c r="GNA14" s="1"/>
      <c r="GNB14" s="1"/>
      <c r="GNC14" s="1"/>
      <c r="GND14" s="1"/>
      <c r="GNE14" s="1"/>
      <c r="GNF14" s="1"/>
      <c r="GNG14" s="1"/>
      <c r="GNH14" s="1"/>
      <c r="GNI14" s="1"/>
      <c r="GNJ14" s="1"/>
      <c r="GNK14" s="1"/>
      <c r="GNL14" s="1"/>
      <c r="GNM14" s="1"/>
      <c r="GNN14" s="1"/>
      <c r="GNO14" s="1"/>
      <c r="GNP14" s="1"/>
      <c r="GNQ14" s="1"/>
      <c r="GNR14" s="1"/>
      <c r="GNS14" s="1"/>
      <c r="GNT14" s="1"/>
      <c r="GNU14" s="1"/>
      <c r="GNV14" s="1"/>
      <c r="GNW14" s="1"/>
      <c r="GNX14" s="1"/>
      <c r="GNY14" s="1"/>
      <c r="GNZ14" s="1"/>
      <c r="GOA14" s="1"/>
      <c r="GOB14" s="1"/>
      <c r="GOC14" s="1"/>
      <c r="GOD14" s="1"/>
      <c r="GOE14" s="1"/>
      <c r="GOF14" s="1"/>
      <c r="GOG14" s="1"/>
      <c r="GOH14" s="1"/>
      <c r="GOI14" s="1"/>
      <c r="GOJ14" s="1"/>
      <c r="GOK14" s="1"/>
      <c r="GOL14" s="1"/>
      <c r="GOM14" s="1"/>
      <c r="GON14" s="1"/>
      <c r="GOO14" s="1"/>
      <c r="GOP14" s="1"/>
      <c r="GOQ14" s="1"/>
      <c r="GOR14" s="1"/>
      <c r="GOS14" s="1"/>
      <c r="GOT14" s="1"/>
      <c r="GOU14" s="1"/>
      <c r="GOV14" s="1"/>
      <c r="GOW14" s="1"/>
      <c r="GOX14" s="1"/>
      <c r="GOY14" s="1"/>
      <c r="GOZ14" s="1"/>
      <c r="GPA14" s="1"/>
      <c r="GPB14" s="1"/>
      <c r="GPC14" s="1"/>
      <c r="GPD14" s="1"/>
      <c r="GPE14" s="1"/>
      <c r="GPF14" s="1"/>
      <c r="GPG14" s="1"/>
      <c r="GPH14" s="1"/>
      <c r="GPI14" s="1"/>
      <c r="GPJ14" s="1"/>
      <c r="GPK14" s="1"/>
      <c r="GPL14" s="1"/>
      <c r="GPM14" s="1"/>
      <c r="GPN14" s="1"/>
      <c r="GPO14" s="1"/>
      <c r="GPP14" s="1"/>
      <c r="GPQ14" s="1"/>
      <c r="GPR14" s="1"/>
      <c r="GPS14" s="1"/>
      <c r="GPT14" s="1"/>
      <c r="GPU14" s="1"/>
      <c r="GPV14" s="1"/>
      <c r="GPW14" s="1"/>
      <c r="GPX14" s="1"/>
      <c r="GPY14" s="1"/>
      <c r="GPZ14" s="1"/>
      <c r="GQA14" s="1"/>
      <c r="GQB14" s="1"/>
      <c r="GQC14" s="1"/>
      <c r="GQD14" s="1"/>
      <c r="GQE14" s="1"/>
      <c r="GQF14" s="1"/>
      <c r="GQG14" s="1"/>
      <c r="GQH14" s="1"/>
      <c r="GQI14" s="1"/>
      <c r="GQJ14" s="1"/>
      <c r="GQK14" s="1"/>
      <c r="GQL14" s="1"/>
      <c r="GQM14" s="1"/>
      <c r="GQN14" s="1"/>
      <c r="GQO14" s="1"/>
      <c r="GQP14" s="1"/>
      <c r="GQQ14" s="1"/>
      <c r="GQR14" s="1"/>
      <c r="GQS14" s="1"/>
      <c r="GQT14" s="1"/>
      <c r="GQU14" s="1"/>
      <c r="GQV14" s="1"/>
      <c r="GQW14" s="1"/>
      <c r="GQX14" s="1"/>
      <c r="GQY14" s="1"/>
      <c r="GQZ14" s="1"/>
      <c r="GRA14" s="1"/>
      <c r="GRB14" s="1"/>
      <c r="GRC14" s="1"/>
      <c r="GRD14" s="1"/>
      <c r="GRE14" s="1"/>
      <c r="GRF14" s="1"/>
      <c r="GRG14" s="1"/>
      <c r="GRH14" s="1"/>
      <c r="GRI14" s="1"/>
      <c r="GRJ14" s="1"/>
      <c r="GRK14" s="1"/>
      <c r="GRL14" s="1"/>
      <c r="GRM14" s="1"/>
      <c r="GRN14" s="1"/>
      <c r="GRO14" s="1"/>
      <c r="GRP14" s="1"/>
      <c r="GRQ14" s="1"/>
      <c r="GRR14" s="1"/>
      <c r="GRS14" s="1"/>
      <c r="GRT14" s="1"/>
      <c r="GRU14" s="1"/>
      <c r="GRV14" s="1"/>
      <c r="GRW14" s="1"/>
      <c r="GRX14" s="1"/>
      <c r="GRY14" s="1"/>
      <c r="GRZ14" s="1"/>
      <c r="GSA14" s="1"/>
      <c r="GSB14" s="1"/>
      <c r="GSC14" s="1"/>
      <c r="GSD14" s="1"/>
      <c r="GSE14" s="1"/>
      <c r="GSF14" s="1"/>
      <c r="GSG14" s="1"/>
      <c r="GSH14" s="1"/>
      <c r="GSI14" s="1"/>
      <c r="GSJ14" s="1"/>
      <c r="GSK14" s="1"/>
      <c r="GSL14" s="1"/>
      <c r="GSM14" s="1"/>
      <c r="GSN14" s="1"/>
      <c r="GSO14" s="1"/>
      <c r="GSP14" s="1"/>
      <c r="GSQ14" s="1"/>
      <c r="GSR14" s="1"/>
      <c r="GSS14" s="1"/>
      <c r="GST14" s="1"/>
      <c r="GSU14" s="1"/>
      <c r="GSV14" s="1"/>
      <c r="GSW14" s="1"/>
      <c r="GSX14" s="1"/>
      <c r="GSY14" s="1"/>
      <c r="GSZ14" s="1"/>
      <c r="GTA14" s="1"/>
      <c r="GTB14" s="1"/>
      <c r="GTC14" s="1"/>
      <c r="GTD14" s="1"/>
      <c r="GTE14" s="1"/>
      <c r="GTF14" s="1"/>
      <c r="GTG14" s="1"/>
      <c r="GTH14" s="1"/>
      <c r="GTI14" s="1"/>
      <c r="GTJ14" s="1"/>
      <c r="GTK14" s="1"/>
      <c r="GTL14" s="1"/>
      <c r="GTM14" s="1"/>
      <c r="GTN14" s="1"/>
      <c r="GTO14" s="1"/>
      <c r="GTP14" s="1"/>
      <c r="GTQ14" s="1"/>
      <c r="GTR14" s="1"/>
      <c r="GTS14" s="1"/>
      <c r="GTT14" s="1"/>
      <c r="GTU14" s="1"/>
      <c r="GTV14" s="1"/>
      <c r="GTW14" s="1"/>
      <c r="GTX14" s="1"/>
      <c r="GTY14" s="1"/>
      <c r="GTZ14" s="1"/>
      <c r="GUA14" s="1"/>
      <c r="GUB14" s="1"/>
      <c r="GUC14" s="1"/>
      <c r="GUD14" s="1"/>
      <c r="GUE14" s="1"/>
      <c r="GUF14" s="1"/>
      <c r="GUG14" s="1"/>
      <c r="GUH14" s="1"/>
      <c r="GUI14" s="1"/>
      <c r="GUJ14" s="1"/>
      <c r="GUK14" s="1"/>
      <c r="GUL14" s="1"/>
      <c r="GUM14" s="1"/>
      <c r="GUN14" s="1"/>
      <c r="GUO14" s="1"/>
      <c r="GUP14" s="1"/>
      <c r="GUQ14" s="1"/>
      <c r="GUR14" s="1"/>
      <c r="GUS14" s="1"/>
      <c r="GUT14" s="1"/>
      <c r="GUU14" s="1"/>
      <c r="GUV14" s="1"/>
      <c r="GUW14" s="1"/>
      <c r="GUX14" s="1"/>
      <c r="GUY14" s="1"/>
      <c r="GUZ14" s="1"/>
      <c r="GVA14" s="1"/>
      <c r="GVB14" s="1"/>
      <c r="GVC14" s="1"/>
      <c r="GVD14" s="1"/>
      <c r="GVE14" s="1"/>
      <c r="GVF14" s="1"/>
      <c r="GVG14" s="1"/>
      <c r="GVH14" s="1"/>
      <c r="GVI14" s="1"/>
      <c r="GVJ14" s="1"/>
      <c r="GVK14" s="1"/>
      <c r="GVL14" s="1"/>
      <c r="GVM14" s="1"/>
      <c r="GVN14" s="1"/>
      <c r="GVO14" s="1"/>
      <c r="GVP14" s="1"/>
      <c r="GVQ14" s="1"/>
      <c r="GVR14" s="1"/>
      <c r="GVS14" s="1"/>
      <c r="GVT14" s="1"/>
      <c r="GVU14" s="1"/>
      <c r="GVV14" s="1"/>
      <c r="GVW14" s="1"/>
      <c r="GVX14" s="1"/>
      <c r="GVY14" s="1"/>
      <c r="GVZ14" s="1"/>
      <c r="GWA14" s="1"/>
      <c r="GWB14" s="1"/>
      <c r="GWC14" s="1"/>
      <c r="GWD14" s="1"/>
      <c r="GWE14" s="1"/>
      <c r="GWF14" s="1"/>
      <c r="GWG14" s="1"/>
      <c r="GWH14" s="1"/>
      <c r="GWI14" s="1"/>
      <c r="GWJ14" s="1"/>
      <c r="GWK14" s="1"/>
      <c r="GWL14" s="1"/>
      <c r="GWM14" s="1"/>
      <c r="GWN14" s="1"/>
      <c r="GWO14" s="1"/>
      <c r="GWP14" s="1"/>
      <c r="GWQ14" s="1"/>
      <c r="GWR14" s="1"/>
      <c r="GWS14" s="1"/>
      <c r="GWT14" s="1"/>
      <c r="GWU14" s="1"/>
      <c r="GWV14" s="1"/>
      <c r="GWW14" s="1"/>
      <c r="GWX14" s="1"/>
      <c r="GWY14" s="1"/>
      <c r="GWZ14" s="1"/>
      <c r="GXA14" s="1"/>
      <c r="GXB14" s="1"/>
      <c r="GXC14" s="1"/>
      <c r="GXD14" s="1"/>
      <c r="GXE14" s="1"/>
      <c r="GXF14" s="1"/>
      <c r="GXG14" s="1"/>
      <c r="GXH14" s="1"/>
      <c r="GXI14" s="1"/>
      <c r="GXJ14" s="1"/>
      <c r="GXK14" s="1"/>
      <c r="GXL14" s="1"/>
      <c r="GXM14" s="1"/>
      <c r="GXN14" s="1"/>
      <c r="GXO14" s="1"/>
      <c r="GXP14" s="1"/>
      <c r="GXQ14" s="1"/>
      <c r="GXR14" s="1"/>
      <c r="GXS14" s="1"/>
      <c r="GXT14" s="1"/>
      <c r="GXU14" s="1"/>
      <c r="GXV14" s="1"/>
      <c r="GXW14" s="1"/>
      <c r="GXX14" s="1"/>
      <c r="GXY14" s="1"/>
      <c r="GXZ14" s="1"/>
      <c r="GYA14" s="1"/>
      <c r="GYB14" s="1"/>
      <c r="GYC14" s="1"/>
      <c r="GYD14" s="1"/>
      <c r="GYE14" s="1"/>
      <c r="GYF14" s="1"/>
      <c r="GYG14" s="1"/>
      <c r="GYH14" s="1"/>
      <c r="GYI14" s="1"/>
      <c r="GYJ14" s="1"/>
      <c r="GYK14" s="1"/>
      <c r="GYL14" s="1"/>
      <c r="GYM14" s="1"/>
      <c r="GYN14" s="1"/>
      <c r="GYO14" s="1"/>
      <c r="GYP14" s="1"/>
      <c r="GYQ14" s="1"/>
      <c r="GYR14" s="1"/>
      <c r="GYS14" s="1"/>
      <c r="GYT14" s="1"/>
      <c r="GYU14" s="1"/>
      <c r="GYV14" s="1"/>
      <c r="GYW14" s="1"/>
      <c r="GYX14" s="1"/>
      <c r="GYY14" s="1"/>
      <c r="GYZ14" s="1"/>
      <c r="GZA14" s="1"/>
      <c r="GZB14" s="1"/>
      <c r="GZC14" s="1"/>
      <c r="GZD14" s="1"/>
      <c r="GZE14" s="1"/>
      <c r="GZF14" s="1"/>
      <c r="GZG14" s="1"/>
      <c r="GZH14" s="1"/>
      <c r="GZI14" s="1"/>
      <c r="GZJ14" s="1"/>
      <c r="GZK14" s="1"/>
      <c r="GZL14" s="1"/>
      <c r="GZM14" s="1"/>
      <c r="GZN14" s="1"/>
      <c r="GZO14" s="1"/>
      <c r="GZP14" s="1"/>
      <c r="GZQ14" s="1"/>
      <c r="GZR14" s="1"/>
      <c r="GZS14" s="1"/>
      <c r="GZT14" s="1"/>
      <c r="GZU14" s="1"/>
      <c r="GZV14" s="1"/>
      <c r="GZW14" s="1"/>
      <c r="GZX14" s="1"/>
      <c r="GZY14" s="1"/>
      <c r="GZZ14" s="1"/>
      <c r="HAA14" s="1"/>
      <c r="HAB14" s="1"/>
      <c r="HAC14" s="1"/>
      <c r="HAD14" s="1"/>
      <c r="HAE14" s="1"/>
      <c r="HAF14" s="1"/>
      <c r="HAG14" s="1"/>
      <c r="HAH14" s="1"/>
      <c r="HAI14" s="1"/>
      <c r="HAJ14" s="1"/>
      <c r="HAK14" s="1"/>
      <c r="HAL14" s="1"/>
      <c r="HAM14" s="1"/>
      <c r="HAN14" s="1"/>
      <c r="HAO14" s="1"/>
      <c r="HAP14" s="1"/>
      <c r="HAQ14" s="1"/>
      <c r="HAR14" s="1"/>
      <c r="HAS14" s="1"/>
      <c r="HAT14" s="1"/>
      <c r="HAU14" s="1"/>
      <c r="HAV14" s="1"/>
      <c r="HAW14" s="1"/>
      <c r="HAX14" s="1"/>
      <c r="HAY14" s="1"/>
      <c r="HAZ14" s="1"/>
      <c r="HBA14" s="1"/>
      <c r="HBB14" s="1"/>
      <c r="HBC14" s="1"/>
      <c r="HBD14" s="1"/>
      <c r="HBE14" s="1"/>
      <c r="HBF14" s="1"/>
      <c r="HBG14" s="1"/>
      <c r="HBH14" s="1"/>
      <c r="HBI14" s="1"/>
      <c r="HBJ14" s="1"/>
      <c r="HBK14" s="1"/>
      <c r="HBL14" s="1"/>
      <c r="HBM14" s="1"/>
      <c r="HBN14" s="1"/>
      <c r="HBO14" s="1"/>
      <c r="HBP14" s="1"/>
      <c r="HBQ14" s="1"/>
      <c r="HBR14" s="1"/>
      <c r="HBS14" s="1"/>
      <c r="HBT14" s="1"/>
      <c r="HBU14" s="1"/>
      <c r="HBV14" s="1"/>
      <c r="HBW14" s="1"/>
      <c r="HBX14" s="1"/>
      <c r="HBY14" s="1"/>
      <c r="HBZ14" s="1"/>
      <c r="HCA14" s="1"/>
      <c r="HCB14" s="1"/>
      <c r="HCC14" s="1"/>
      <c r="HCD14" s="1"/>
      <c r="HCE14" s="1"/>
      <c r="HCF14" s="1"/>
      <c r="HCG14" s="1"/>
      <c r="HCH14" s="1"/>
      <c r="HCI14" s="1"/>
      <c r="HCJ14" s="1"/>
      <c r="HCK14" s="1"/>
      <c r="HCL14" s="1"/>
      <c r="HCM14" s="1"/>
      <c r="HCN14" s="1"/>
      <c r="HCO14" s="1"/>
      <c r="HCP14" s="1"/>
      <c r="HCQ14" s="1"/>
      <c r="HCR14" s="1"/>
      <c r="HCS14" s="1"/>
      <c r="HCT14" s="1"/>
      <c r="HCU14" s="1"/>
      <c r="HCV14" s="1"/>
      <c r="HCW14" s="1"/>
      <c r="HCX14" s="1"/>
      <c r="HCY14" s="1"/>
      <c r="HCZ14" s="1"/>
      <c r="HDA14" s="1"/>
      <c r="HDB14" s="1"/>
      <c r="HDC14" s="1"/>
      <c r="HDD14" s="1"/>
      <c r="HDE14" s="1"/>
      <c r="HDF14" s="1"/>
      <c r="HDG14" s="1"/>
      <c r="HDH14" s="1"/>
      <c r="HDI14" s="1"/>
      <c r="HDJ14" s="1"/>
      <c r="HDK14" s="1"/>
      <c r="HDL14" s="1"/>
      <c r="HDM14" s="1"/>
      <c r="HDN14" s="1"/>
      <c r="HDO14" s="1"/>
      <c r="HDP14" s="1"/>
      <c r="HDQ14" s="1"/>
      <c r="HDR14" s="1"/>
      <c r="HDS14" s="1"/>
      <c r="HDT14" s="1"/>
      <c r="HDU14" s="1"/>
      <c r="HDV14" s="1"/>
      <c r="HDW14" s="1"/>
      <c r="HDX14" s="1"/>
      <c r="HDY14" s="1"/>
      <c r="HDZ14" s="1"/>
      <c r="HEA14" s="1"/>
      <c r="HEB14" s="1"/>
      <c r="HEC14" s="1"/>
      <c r="HED14" s="1"/>
      <c r="HEE14" s="1"/>
      <c r="HEF14" s="1"/>
      <c r="HEG14" s="1"/>
      <c r="HEH14" s="1"/>
      <c r="HEI14" s="1"/>
      <c r="HEJ14" s="1"/>
      <c r="HEK14" s="1"/>
      <c r="HEL14" s="1"/>
      <c r="HEM14" s="1"/>
      <c r="HEN14" s="1"/>
      <c r="HEO14" s="1"/>
      <c r="HEP14" s="1"/>
      <c r="HEQ14" s="1"/>
      <c r="HER14" s="1"/>
      <c r="HES14" s="1"/>
      <c r="HET14" s="1"/>
      <c r="HEU14" s="1"/>
      <c r="HEV14" s="1"/>
      <c r="HEW14" s="1"/>
      <c r="HEX14" s="1"/>
      <c r="HEY14" s="1"/>
      <c r="HEZ14" s="1"/>
      <c r="HFA14" s="1"/>
      <c r="HFB14" s="1"/>
      <c r="HFC14" s="1"/>
      <c r="HFD14" s="1"/>
      <c r="HFE14" s="1"/>
      <c r="HFF14" s="1"/>
      <c r="HFG14" s="1"/>
      <c r="HFH14" s="1"/>
      <c r="HFI14" s="1"/>
      <c r="HFJ14" s="1"/>
      <c r="HFK14" s="1"/>
      <c r="HFL14" s="1"/>
      <c r="HFM14" s="1"/>
      <c r="HFN14" s="1"/>
      <c r="HFO14" s="1"/>
      <c r="HFP14" s="1"/>
      <c r="HFQ14" s="1"/>
      <c r="HFR14" s="1"/>
      <c r="HFS14" s="1"/>
      <c r="HFT14" s="1"/>
      <c r="HFU14" s="1"/>
      <c r="HFV14" s="1"/>
      <c r="HFW14" s="1"/>
      <c r="HFX14" s="1"/>
      <c r="HFY14" s="1"/>
      <c r="HFZ14" s="1"/>
      <c r="HGA14" s="1"/>
      <c r="HGB14" s="1"/>
      <c r="HGC14" s="1"/>
      <c r="HGD14" s="1"/>
      <c r="HGE14" s="1"/>
      <c r="HGF14" s="1"/>
      <c r="HGG14" s="1"/>
      <c r="HGH14" s="1"/>
      <c r="HGI14" s="1"/>
      <c r="HGJ14" s="1"/>
      <c r="HGK14" s="1"/>
      <c r="HGL14" s="1"/>
      <c r="HGM14" s="1"/>
      <c r="HGN14" s="1"/>
      <c r="HGO14" s="1"/>
      <c r="HGP14" s="1"/>
      <c r="HGQ14" s="1"/>
      <c r="HGR14" s="1"/>
      <c r="HGS14" s="1"/>
      <c r="HGT14" s="1"/>
      <c r="HGU14" s="1"/>
      <c r="HGV14" s="1"/>
      <c r="HGW14" s="1"/>
      <c r="HGX14" s="1"/>
      <c r="HGY14" s="1"/>
      <c r="HGZ14" s="1"/>
      <c r="HHA14" s="1"/>
      <c r="HHB14" s="1"/>
      <c r="HHC14" s="1"/>
      <c r="HHD14" s="1"/>
      <c r="HHE14" s="1"/>
      <c r="HHF14" s="1"/>
      <c r="HHG14" s="1"/>
      <c r="HHH14" s="1"/>
      <c r="HHI14" s="1"/>
      <c r="HHJ14" s="1"/>
      <c r="HHK14" s="1"/>
      <c r="HHL14" s="1"/>
      <c r="HHM14" s="1"/>
      <c r="HHN14" s="1"/>
      <c r="HHO14" s="1"/>
      <c r="HHP14" s="1"/>
      <c r="HHQ14" s="1"/>
      <c r="HHR14" s="1"/>
      <c r="HHS14" s="1"/>
      <c r="HHT14" s="1"/>
      <c r="HHU14" s="1"/>
      <c r="HHV14" s="1"/>
      <c r="HHW14" s="1"/>
      <c r="HHX14" s="1"/>
      <c r="HHY14" s="1"/>
      <c r="HHZ14" s="1"/>
      <c r="HIA14" s="1"/>
      <c r="HIB14" s="1"/>
      <c r="HIC14" s="1"/>
      <c r="HID14" s="1"/>
      <c r="HIE14" s="1"/>
      <c r="HIF14" s="1"/>
      <c r="HIG14" s="1"/>
      <c r="HIH14" s="1"/>
      <c r="HII14" s="1"/>
      <c r="HIJ14" s="1"/>
      <c r="HIK14" s="1"/>
      <c r="HIL14" s="1"/>
      <c r="HIM14" s="1"/>
      <c r="HIN14" s="1"/>
      <c r="HIO14" s="1"/>
      <c r="HIP14" s="1"/>
      <c r="HIQ14" s="1"/>
      <c r="HIR14" s="1"/>
      <c r="HIS14" s="1"/>
      <c r="HIT14" s="1"/>
      <c r="HIU14" s="1"/>
      <c r="HIV14" s="1"/>
      <c r="HIW14" s="1"/>
      <c r="HIX14" s="1"/>
      <c r="HIY14" s="1"/>
      <c r="HIZ14" s="1"/>
      <c r="HJA14" s="1"/>
      <c r="HJB14" s="1"/>
      <c r="HJC14" s="1"/>
      <c r="HJD14" s="1"/>
      <c r="HJE14" s="1"/>
      <c r="HJF14" s="1"/>
      <c r="HJG14" s="1"/>
      <c r="HJH14" s="1"/>
      <c r="HJI14" s="1"/>
      <c r="HJJ14" s="1"/>
      <c r="HJK14" s="1"/>
      <c r="HJL14" s="1"/>
      <c r="HJM14" s="1"/>
      <c r="HJN14" s="1"/>
      <c r="HJO14" s="1"/>
      <c r="HJP14" s="1"/>
      <c r="HJQ14" s="1"/>
      <c r="HJR14" s="1"/>
      <c r="HJS14" s="1"/>
      <c r="HJT14" s="1"/>
      <c r="HJU14" s="1"/>
      <c r="HJV14" s="1"/>
      <c r="HJW14" s="1"/>
      <c r="HJX14" s="1"/>
      <c r="HJY14" s="1"/>
      <c r="HJZ14" s="1"/>
      <c r="HKA14" s="1"/>
      <c r="HKB14" s="1"/>
      <c r="HKC14" s="1"/>
      <c r="HKD14" s="1"/>
      <c r="HKE14" s="1"/>
      <c r="HKF14" s="1"/>
      <c r="HKG14" s="1"/>
      <c r="HKH14" s="1"/>
      <c r="HKI14" s="1"/>
      <c r="HKJ14" s="1"/>
      <c r="HKK14" s="1"/>
      <c r="HKL14" s="1"/>
      <c r="HKM14" s="1"/>
      <c r="HKN14" s="1"/>
      <c r="HKO14" s="1"/>
      <c r="HKP14" s="1"/>
      <c r="HKQ14" s="1"/>
      <c r="HKR14" s="1"/>
      <c r="HKS14" s="1"/>
      <c r="HKT14" s="1"/>
      <c r="HKU14" s="1"/>
      <c r="HKV14" s="1"/>
      <c r="HKW14" s="1"/>
      <c r="HKX14" s="1"/>
      <c r="HKY14" s="1"/>
      <c r="HKZ14" s="1"/>
      <c r="HLA14" s="1"/>
      <c r="HLB14" s="1"/>
      <c r="HLC14" s="1"/>
      <c r="HLD14" s="1"/>
      <c r="HLE14" s="1"/>
      <c r="HLF14" s="1"/>
      <c r="HLG14" s="1"/>
      <c r="HLH14" s="1"/>
      <c r="HLI14" s="1"/>
      <c r="HLJ14" s="1"/>
      <c r="HLK14" s="1"/>
      <c r="HLL14" s="1"/>
      <c r="HLM14" s="1"/>
      <c r="HLN14" s="1"/>
      <c r="HLO14" s="1"/>
      <c r="HLP14" s="1"/>
      <c r="HLQ14" s="1"/>
      <c r="HLR14" s="1"/>
      <c r="HLS14" s="1"/>
      <c r="HLT14" s="1"/>
      <c r="HLU14" s="1"/>
      <c r="HLV14" s="1"/>
      <c r="HLW14" s="1"/>
      <c r="HLX14" s="1"/>
      <c r="HLY14" s="1"/>
      <c r="HLZ14" s="1"/>
      <c r="HMA14" s="1"/>
      <c r="HMB14" s="1"/>
      <c r="HMC14" s="1"/>
      <c r="HMD14" s="1"/>
      <c r="HME14" s="1"/>
      <c r="HMF14" s="1"/>
      <c r="HMG14" s="1"/>
      <c r="HMH14" s="1"/>
      <c r="HMI14" s="1"/>
      <c r="HMJ14" s="1"/>
      <c r="HMK14" s="1"/>
      <c r="HML14" s="1"/>
      <c r="HMM14" s="1"/>
      <c r="HMN14" s="1"/>
      <c r="HMO14" s="1"/>
      <c r="HMP14" s="1"/>
      <c r="HMQ14" s="1"/>
      <c r="HMR14" s="1"/>
      <c r="HMS14" s="1"/>
      <c r="HMT14" s="1"/>
      <c r="HMU14" s="1"/>
      <c r="HMV14" s="1"/>
      <c r="HMW14" s="1"/>
      <c r="HMX14" s="1"/>
      <c r="HMY14" s="1"/>
      <c r="HMZ14" s="1"/>
      <c r="HNA14" s="1"/>
      <c r="HNB14" s="1"/>
      <c r="HNC14" s="1"/>
      <c r="HND14" s="1"/>
      <c r="HNE14" s="1"/>
      <c r="HNF14" s="1"/>
      <c r="HNG14" s="1"/>
      <c r="HNH14" s="1"/>
      <c r="HNI14" s="1"/>
      <c r="HNJ14" s="1"/>
      <c r="HNK14" s="1"/>
      <c r="HNL14" s="1"/>
      <c r="HNM14" s="1"/>
      <c r="HNN14" s="1"/>
      <c r="HNO14" s="1"/>
      <c r="HNP14" s="1"/>
      <c r="HNQ14" s="1"/>
      <c r="HNR14" s="1"/>
      <c r="HNS14" s="1"/>
      <c r="HNT14" s="1"/>
      <c r="HNU14" s="1"/>
      <c r="HNV14" s="1"/>
      <c r="HNW14" s="1"/>
      <c r="HNX14" s="1"/>
      <c r="HNY14" s="1"/>
      <c r="HNZ14" s="1"/>
      <c r="HOA14" s="1"/>
      <c r="HOB14" s="1"/>
      <c r="HOC14" s="1"/>
      <c r="HOD14" s="1"/>
      <c r="HOE14" s="1"/>
      <c r="HOF14" s="1"/>
      <c r="HOG14" s="1"/>
      <c r="HOH14" s="1"/>
      <c r="HOI14" s="1"/>
      <c r="HOJ14" s="1"/>
      <c r="HOK14" s="1"/>
      <c r="HOL14" s="1"/>
      <c r="HOM14" s="1"/>
      <c r="HON14" s="1"/>
      <c r="HOO14" s="1"/>
      <c r="HOP14" s="1"/>
      <c r="HOQ14" s="1"/>
      <c r="HOR14" s="1"/>
      <c r="HOS14" s="1"/>
      <c r="HOT14" s="1"/>
      <c r="HOU14" s="1"/>
      <c r="HOV14" s="1"/>
      <c r="HOW14" s="1"/>
      <c r="HOX14" s="1"/>
      <c r="HOY14" s="1"/>
      <c r="HOZ14" s="1"/>
      <c r="HPA14" s="1"/>
      <c r="HPB14" s="1"/>
      <c r="HPC14" s="1"/>
      <c r="HPD14" s="1"/>
      <c r="HPE14" s="1"/>
      <c r="HPF14" s="1"/>
      <c r="HPG14" s="1"/>
      <c r="HPH14" s="1"/>
      <c r="HPI14" s="1"/>
      <c r="HPJ14" s="1"/>
      <c r="HPK14" s="1"/>
      <c r="HPL14" s="1"/>
      <c r="HPM14" s="1"/>
      <c r="HPN14" s="1"/>
      <c r="HPO14" s="1"/>
      <c r="HPP14" s="1"/>
      <c r="HPQ14" s="1"/>
      <c r="HPR14" s="1"/>
      <c r="HPS14" s="1"/>
      <c r="HPT14" s="1"/>
      <c r="HPU14" s="1"/>
      <c r="HPV14" s="1"/>
      <c r="HPW14" s="1"/>
      <c r="HPX14" s="1"/>
      <c r="HPY14" s="1"/>
      <c r="HPZ14" s="1"/>
      <c r="HQA14" s="1"/>
      <c r="HQB14" s="1"/>
      <c r="HQC14" s="1"/>
      <c r="HQD14" s="1"/>
      <c r="HQE14" s="1"/>
      <c r="HQF14" s="1"/>
      <c r="HQG14" s="1"/>
      <c r="HQH14" s="1"/>
      <c r="HQI14" s="1"/>
      <c r="HQJ14" s="1"/>
      <c r="HQK14" s="1"/>
      <c r="HQL14" s="1"/>
      <c r="HQM14" s="1"/>
      <c r="HQN14" s="1"/>
      <c r="HQO14" s="1"/>
      <c r="HQP14" s="1"/>
      <c r="HQQ14" s="1"/>
      <c r="HQR14" s="1"/>
      <c r="HQS14" s="1"/>
      <c r="HQT14" s="1"/>
      <c r="HQU14" s="1"/>
      <c r="HQV14" s="1"/>
      <c r="HQW14" s="1"/>
      <c r="HQX14" s="1"/>
      <c r="HQY14" s="1"/>
      <c r="HQZ14" s="1"/>
      <c r="HRA14" s="1"/>
      <c r="HRB14" s="1"/>
      <c r="HRC14" s="1"/>
      <c r="HRD14" s="1"/>
      <c r="HRE14" s="1"/>
      <c r="HRF14" s="1"/>
      <c r="HRG14" s="1"/>
      <c r="HRH14" s="1"/>
      <c r="HRI14" s="1"/>
      <c r="HRJ14" s="1"/>
      <c r="HRK14" s="1"/>
      <c r="HRL14" s="1"/>
      <c r="HRM14" s="1"/>
      <c r="HRN14" s="1"/>
      <c r="HRO14" s="1"/>
      <c r="HRP14" s="1"/>
      <c r="HRQ14" s="1"/>
      <c r="HRR14" s="1"/>
      <c r="HRS14" s="1"/>
      <c r="HRT14" s="1"/>
      <c r="HRU14" s="1"/>
      <c r="HRV14" s="1"/>
      <c r="HRW14" s="1"/>
      <c r="HRX14" s="1"/>
      <c r="HRY14" s="1"/>
      <c r="HRZ14" s="1"/>
      <c r="HSA14" s="1"/>
      <c r="HSB14" s="1"/>
      <c r="HSC14" s="1"/>
      <c r="HSD14" s="1"/>
      <c r="HSE14" s="1"/>
      <c r="HSF14" s="1"/>
      <c r="HSG14" s="1"/>
      <c r="HSH14" s="1"/>
      <c r="HSI14" s="1"/>
      <c r="HSJ14" s="1"/>
      <c r="HSK14" s="1"/>
      <c r="HSL14" s="1"/>
      <c r="HSM14" s="1"/>
      <c r="HSN14" s="1"/>
      <c r="HSO14" s="1"/>
      <c r="HSP14" s="1"/>
      <c r="HSQ14" s="1"/>
      <c r="HSR14" s="1"/>
      <c r="HSS14" s="1"/>
      <c r="HST14" s="1"/>
      <c r="HSU14" s="1"/>
      <c r="HSV14" s="1"/>
      <c r="HSW14" s="1"/>
      <c r="HSX14" s="1"/>
      <c r="HSY14" s="1"/>
      <c r="HSZ14" s="1"/>
      <c r="HTA14" s="1"/>
      <c r="HTB14" s="1"/>
      <c r="HTC14" s="1"/>
      <c r="HTD14" s="1"/>
      <c r="HTE14" s="1"/>
      <c r="HTF14" s="1"/>
      <c r="HTG14" s="1"/>
      <c r="HTH14" s="1"/>
      <c r="HTI14" s="1"/>
      <c r="HTJ14" s="1"/>
      <c r="HTK14" s="1"/>
      <c r="HTL14" s="1"/>
      <c r="HTM14" s="1"/>
      <c r="HTN14" s="1"/>
      <c r="HTO14" s="1"/>
      <c r="HTP14" s="1"/>
      <c r="HTQ14" s="1"/>
      <c r="HTR14" s="1"/>
      <c r="HTS14" s="1"/>
      <c r="HTT14" s="1"/>
      <c r="HTU14" s="1"/>
      <c r="HTV14" s="1"/>
      <c r="HTW14" s="1"/>
      <c r="HTX14" s="1"/>
      <c r="HTY14" s="1"/>
      <c r="HTZ14" s="1"/>
      <c r="HUA14" s="1"/>
      <c r="HUB14" s="1"/>
      <c r="HUC14" s="1"/>
      <c r="HUD14" s="1"/>
      <c r="HUE14" s="1"/>
      <c r="HUF14" s="1"/>
      <c r="HUG14" s="1"/>
      <c r="HUH14" s="1"/>
      <c r="HUI14" s="1"/>
      <c r="HUJ14" s="1"/>
      <c r="HUK14" s="1"/>
      <c r="HUL14" s="1"/>
      <c r="HUM14" s="1"/>
      <c r="HUN14" s="1"/>
      <c r="HUO14" s="1"/>
      <c r="HUP14" s="1"/>
      <c r="HUQ14" s="1"/>
      <c r="HUR14" s="1"/>
      <c r="HUS14" s="1"/>
      <c r="HUT14" s="1"/>
      <c r="HUU14" s="1"/>
      <c r="HUV14" s="1"/>
      <c r="HUW14" s="1"/>
      <c r="HUX14" s="1"/>
      <c r="HUY14" s="1"/>
      <c r="HUZ14" s="1"/>
      <c r="HVA14" s="1"/>
      <c r="HVB14" s="1"/>
      <c r="HVC14" s="1"/>
      <c r="HVD14" s="1"/>
      <c r="HVE14" s="1"/>
      <c r="HVF14" s="1"/>
      <c r="HVG14" s="1"/>
      <c r="HVH14" s="1"/>
      <c r="HVI14" s="1"/>
      <c r="HVJ14" s="1"/>
      <c r="HVK14" s="1"/>
      <c r="HVL14" s="1"/>
      <c r="HVM14" s="1"/>
      <c r="HVN14" s="1"/>
      <c r="HVO14" s="1"/>
      <c r="HVP14" s="1"/>
      <c r="HVQ14" s="1"/>
      <c r="HVR14" s="1"/>
      <c r="HVS14" s="1"/>
      <c r="HVT14" s="1"/>
      <c r="HVU14" s="1"/>
      <c r="HVV14" s="1"/>
      <c r="HVW14" s="1"/>
      <c r="HVX14" s="1"/>
      <c r="HVY14" s="1"/>
      <c r="HVZ14" s="1"/>
      <c r="HWA14" s="1"/>
      <c r="HWB14" s="1"/>
      <c r="HWC14" s="1"/>
      <c r="HWD14" s="1"/>
      <c r="HWE14" s="1"/>
      <c r="HWF14" s="1"/>
      <c r="HWG14" s="1"/>
      <c r="HWH14" s="1"/>
      <c r="HWI14" s="1"/>
      <c r="HWJ14" s="1"/>
      <c r="HWK14" s="1"/>
      <c r="HWL14" s="1"/>
      <c r="HWM14" s="1"/>
      <c r="HWN14" s="1"/>
      <c r="HWO14" s="1"/>
      <c r="HWP14" s="1"/>
      <c r="HWQ14" s="1"/>
      <c r="HWR14" s="1"/>
      <c r="HWS14" s="1"/>
      <c r="HWT14" s="1"/>
      <c r="HWU14" s="1"/>
      <c r="HWV14" s="1"/>
      <c r="HWW14" s="1"/>
      <c r="HWX14" s="1"/>
      <c r="HWY14" s="1"/>
      <c r="HWZ14" s="1"/>
      <c r="HXA14" s="1"/>
      <c r="HXB14" s="1"/>
      <c r="HXC14" s="1"/>
      <c r="HXD14" s="1"/>
      <c r="HXE14" s="1"/>
      <c r="HXF14" s="1"/>
      <c r="HXG14" s="1"/>
      <c r="HXH14" s="1"/>
      <c r="HXI14" s="1"/>
      <c r="HXJ14" s="1"/>
      <c r="HXK14" s="1"/>
      <c r="HXL14" s="1"/>
      <c r="HXM14" s="1"/>
      <c r="HXN14" s="1"/>
      <c r="HXO14" s="1"/>
      <c r="HXP14" s="1"/>
      <c r="HXQ14" s="1"/>
      <c r="HXR14" s="1"/>
      <c r="HXS14" s="1"/>
      <c r="HXT14" s="1"/>
      <c r="HXU14" s="1"/>
      <c r="HXV14" s="1"/>
      <c r="HXW14" s="1"/>
      <c r="HXX14" s="1"/>
      <c r="HXY14" s="1"/>
      <c r="HXZ14" s="1"/>
      <c r="HYA14" s="1"/>
      <c r="HYB14" s="1"/>
      <c r="HYC14" s="1"/>
      <c r="HYD14" s="1"/>
      <c r="HYE14" s="1"/>
      <c r="HYF14" s="1"/>
      <c r="HYG14" s="1"/>
      <c r="HYH14" s="1"/>
      <c r="HYI14" s="1"/>
      <c r="HYJ14" s="1"/>
      <c r="HYK14" s="1"/>
      <c r="HYL14" s="1"/>
      <c r="HYM14" s="1"/>
      <c r="HYN14" s="1"/>
      <c r="HYO14" s="1"/>
      <c r="HYP14" s="1"/>
      <c r="HYQ14" s="1"/>
      <c r="HYR14" s="1"/>
      <c r="HYS14" s="1"/>
      <c r="HYT14" s="1"/>
      <c r="HYU14" s="1"/>
      <c r="HYV14" s="1"/>
      <c r="HYW14" s="1"/>
      <c r="HYX14" s="1"/>
      <c r="HYY14" s="1"/>
      <c r="HYZ14" s="1"/>
      <c r="HZA14" s="1"/>
      <c r="HZB14" s="1"/>
      <c r="HZC14" s="1"/>
      <c r="HZD14" s="1"/>
      <c r="HZE14" s="1"/>
      <c r="HZF14" s="1"/>
      <c r="HZG14" s="1"/>
      <c r="HZH14" s="1"/>
      <c r="HZI14" s="1"/>
      <c r="HZJ14" s="1"/>
      <c r="HZK14" s="1"/>
      <c r="HZL14" s="1"/>
      <c r="HZM14" s="1"/>
      <c r="HZN14" s="1"/>
      <c r="HZO14" s="1"/>
      <c r="HZP14" s="1"/>
      <c r="HZQ14" s="1"/>
      <c r="HZR14" s="1"/>
      <c r="HZS14" s="1"/>
      <c r="HZT14" s="1"/>
      <c r="HZU14" s="1"/>
      <c r="HZV14" s="1"/>
      <c r="HZW14" s="1"/>
      <c r="HZX14" s="1"/>
      <c r="HZY14" s="1"/>
      <c r="HZZ14" s="1"/>
      <c r="IAA14" s="1"/>
      <c r="IAB14" s="1"/>
      <c r="IAC14" s="1"/>
      <c r="IAD14" s="1"/>
      <c r="IAE14" s="1"/>
      <c r="IAF14" s="1"/>
      <c r="IAG14" s="1"/>
      <c r="IAH14" s="1"/>
      <c r="IAI14" s="1"/>
      <c r="IAJ14" s="1"/>
      <c r="IAK14" s="1"/>
      <c r="IAL14" s="1"/>
      <c r="IAM14" s="1"/>
      <c r="IAN14" s="1"/>
      <c r="IAO14" s="1"/>
      <c r="IAP14" s="1"/>
      <c r="IAQ14" s="1"/>
      <c r="IAR14" s="1"/>
      <c r="IAS14" s="1"/>
      <c r="IAT14" s="1"/>
      <c r="IAU14" s="1"/>
      <c r="IAV14" s="1"/>
      <c r="IAW14" s="1"/>
      <c r="IAX14" s="1"/>
      <c r="IAY14" s="1"/>
      <c r="IAZ14" s="1"/>
      <c r="IBA14" s="1"/>
      <c r="IBB14" s="1"/>
      <c r="IBC14" s="1"/>
      <c r="IBD14" s="1"/>
      <c r="IBE14" s="1"/>
      <c r="IBF14" s="1"/>
      <c r="IBG14" s="1"/>
      <c r="IBH14" s="1"/>
      <c r="IBI14" s="1"/>
      <c r="IBJ14" s="1"/>
      <c r="IBK14" s="1"/>
      <c r="IBL14" s="1"/>
      <c r="IBM14" s="1"/>
      <c r="IBN14" s="1"/>
      <c r="IBO14" s="1"/>
      <c r="IBP14" s="1"/>
      <c r="IBQ14" s="1"/>
      <c r="IBR14" s="1"/>
      <c r="IBS14" s="1"/>
      <c r="IBT14" s="1"/>
      <c r="IBU14" s="1"/>
      <c r="IBV14" s="1"/>
      <c r="IBW14" s="1"/>
      <c r="IBX14" s="1"/>
      <c r="IBY14" s="1"/>
      <c r="IBZ14" s="1"/>
      <c r="ICA14" s="1"/>
      <c r="ICB14" s="1"/>
      <c r="ICC14" s="1"/>
      <c r="ICD14" s="1"/>
      <c r="ICE14" s="1"/>
      <c r="ICF14" s="1"/>
      <c r="ICG14" s="1"/>
      <c r="ICH14" s="1"/>
      <c r="ICI14" s="1"/>
      <c r="ICJ14" s="1"/>
      <c r="ICK14" s="1"/>
      <c r="ICL14" s="1"/>
      <c r="ICM14" s="1"/>
      <c r="ICN14" s="1"/>
      <c r="ICO14" s="1"/>
      <c r="ICP14" s="1"/>
      <c r="ICQ14" s="1"/>
      <c r="ICR14" s="1"/>
      <c r="ICS14" s="1"/>
      <c r="ICT14" s="1"/>
      <c r="ICU14" s="1"/>
      <c r="ICV14" s="1"/>
      <c r="ICW14" s="1"/>
      <c r="ICX14" s="1"/>
      <c r="ICY14" s="1"/>
      <c r="ICZ14" s="1"/>
      <c r="IDA14" s="1"/>
      <c r="IDB14" s="1"/>
      <c r="IDC14" s="1"/>
      <c r="IDD14" s="1"/>
      <c r="IDE14" s="1"/>
      <c r="IDF14" s="1"/>
      <c r="IDG14" s="1"/>
      <c r="IDH14" s="1"/>
      <c r="IDI14" s="1"/>
      <c r="IDJ14" s="1"/>
      <c r="IDK14" s="1"/>
      <c r="IDL14" s="1"/>
      <c r="IDM14" s="1"/>
      <c r="IDN14" s="1"/>
      <c r="IDO14" s="1"/>
      <c r="IDP14" s="1"/>
      <c r="IDQ14" s="1"/>
      <c r="IDR14" s="1"/>
      <c r="IDS14" s="1"/>
      <c r="IDT14" s="1"/>
      <c r="IDU14" s="1"/>
      <c r="IDV14" s="1"/>
      <c r="IDW14" s="1"/>
      <c r="IDX14" s="1"/>
      <c r="IDY14" s="1"/>
      <c r="IDZ14" s="1"/>
      <c r="IEA14" s="1"/>
      <c r="IEB14" s="1"/>
      <c r="IEC14" s="1"/>
      <c r="IED14" s="1"/>
      <c r="IEE14" s="1"/>
      <c r="IEF14" s="1"/>
      <c r="IEG14" s="1"/>
      <c r="IEH14" s="1"/>
      <c r="IEI14" s="1"/>
      <c r="IEJ14" s="1"/>
      <c r="IEK14" s="1"/>
      <c r="IEL14" s="1"/>
      <c r="IEM14" s="1"/>
      <c r="IEN14" s="1"/>
      <c r="IEO14" s="1"/>
      <c r="IEP14" s="1"/>
      <c r="IEQ14" s="1"/>
      <c r="IER14" s="1"/>
      <c r="IES14" s="1"/>
      <c r="IET14" s="1"/>
      <c r="IEU14" s="1"/>
      <c r="IEV14" s="1"/>
      <c r="IEW14" s="1"/>
      <c r="IEX14" s="1"/>
      <c r="IEY14" s="1"/>
      <c r="IEZ14" s="1"/>
      <c r="IFA14" s="1"/>
      <c r="IFB14" s="1"/>
      <c r="IFC14" s="1"/>
      <c r="IFD14" s="1"/>
      <c r="IFE14" s="1"/>
      <c r="IFF14" s="1"/>
      <c r="IFG14" s="1"/>
      <c r="IFH14" s="1"/>
      <c r="IFI14" s="1"/>
      <c r="IFJ14" s="1"/>
      <c r="IFK14" s="1"/>
      <c r="IFL14" s="1"/>
      <c r="IFM14" s="1"/>
      <c r="IFN14" s="1"/>
      <c r="IFO14" s="1"/>
      <c r="IFP14" s="1"/>
      <c r="IFQ14" s="1"/>
      <c r="IFR14" s="1"/>
      <c r="IFS14" s="1"/>
      <c r="IFT14" s="1"/>
      <c r="IFU14" s="1"/>
      <c r="IFV14" s="1"/>
      <c r="IFW14" s="1"/>
      <c r="IFX14" s="1"/>
      <c r="IFY14" s="1"/>
      <c r="IFZ14" s="1"/>
      <c r="IGA14" s="1"/>
      <c r="IGB14" s="1"/>
      <c r="IGC14" s="1"/>
      <c r="IGD14" s="1"/>
      <c r="IGE14" s="1"/>
      <c r="IGF14" s="1"/>
      <c r="IGG14" s="1"/>
      <c r="IGH14" s="1"/>
      <c r="IGI14" s="1"/>
      <c r="IGJ14" s="1"/>
      <c r="IGK14" s="1"/>
      <c r="IGL14" s="1"/>
      <c r="IGM14" s="1"/>
      <c r="IGN14" s="1"/>
      <c r="IGO14" s="1"/>
      <c r="IGP14" s="1"/>
      <c r="IGQ14" s="1"/>
      <c r="IGR14" s="1"/>
      <c r="IGS14" s="1"/>
      <c r="IGT14" s="1"/>
      <c r="IGU14" s="1"/>
      <c r="IGV14" s="1"/>
      <c r="IGW14" s="1"/>
      <c r="IGX14" s="1"/>
      <c r="IGY14" s="1"/>
      <c r="IGZ14" s="1"/>
      <c r="IHA14" s="1"/>
      <c r="IHB14" s="1"/>
      <c r="IHC14" s="1"/>
      <c r="IHD14" s="1"/>
      <c r="IHE14" s="1"/>
      <c r="IHF14" s="1"/>
      <c r="IHG14" s="1"/>
      <c r="IHH14" s="1"/>
      <c r="IHI14" s="1"/>
      <c r="IHJ14" s="1"/>
      <c r="IHK14" s="1"/>
      <c r="IHL14" s="1"/>
      <c r="IHM14" s="1"/>
      <c r="IHN14" s="1"/>
      <c r="IHO14" s="1"/>
      <c r="IHP14" s="1"/>
      <c r="IHQ14" s="1"/>
      <c r="IHR14" s="1"/>
      <c r="IHS14" s="1"/>
      <c r="IHT14" s="1"/>
      <c r="IHU14" s="1"/>
      <c r="IHV14" s="1"/>
      <c r="IHW14" s="1"/>
      <c r="IHX14" s="1"/>
      <c r="IHY14" s="1"/>
      <c r="IHZ14" s="1"/>
      <c r="IIA14" s="1"/>
      <c r="IIB14" s="1"/>
      <c r="IIC14" s="1"/>
      <c r="IID14" s="1"/>
      <c r="IIE14" s="1"/>
      <c r="IIF14" s="1"/>
      <c r="IIG14" s="1"/>
      <c r="IIH14" s="1"/>
      <c r="III14" s="1"/>
      <c r="IIJ14" s="1"/>
      <c r="IIK14" s="1"/>
      <c r="IIL14" s="1"/>
      <c r="IIM14" s="1"/>
      <c r="IIN14" s="1"/>
      <c r="IIO14" s="1"/>
      <c r="IIP14" s="1"/>
      <c r="IIQ14" s="1"/>
      <c r="IIR14" s="1"/>
      <c r="IIS14" s="1"/>
      <c r="IIT14" s="1"/>
      <c r="IIU14" s="1"/>
      <c r="IIV14" s="1"/>
      <c r="IIW14" s="1"/>
      <c r="IIX14" s="1"/>
      <c r="IIY14" s="1"/>
      <c r="IIZ14" s="1"/>
      <c r="IJA14" s="1"/>
      <c r="IJB14" s="1"/>
      <c r="IJC14" s="1"/>
      <c r="IJD14" s="1"/>
      <c r="IJE14" s="1"/>
      <c r="IJF14" s="1"/>
      <c r="IJG14" s="1"/>
      <c r="IJH14" s="1"/>
      <c r="IJI14" s="1"/>
      <c r="IJJ14" s="1"/>
      <c r="IJK14" s="1"/>
      <c r="IJL14" s="1"/>
      <c r="IJM14" s="1"/>
      <c r="IJN14" s="1"/>
      <c r="IJO14" s="1"/>
      <c r="IJP14" s="1"/>
      <c r="IJQ14" s="1"/>
      <c r="IJR14" s="1"/>
      <c r="IJS14" s="1"/>
      <c r="IJT14" s="1"/>
      <c r="IJU14" s="1"/>
      <c r="IJV14" s="1"/>
      <c r="IJW14" s="1"/>
      <c r="IJX14" s="1"/>
      <c r="IJY14" s="1"/>
      <c r="IJZ14" s="1"/>
      <c r="IKA14" s="1"/>
      <c r="IKB14" s="1"/>
      <c r="IKC14" s="1"/>
      <c r="IKD14" s="1"/>
      <c r="IKE14" s="1"/>
      <c r="IKF14" s="1"/>
      <c r="IKG14" s="1"/>
      <c r="IKH14" s="1"/>
      <c r="IKI14" s="1"/>
      <c r="IKJ14" s="1"/>
      <c r="IKK14" s="1"/>
      <c r="IKL14" s="1"/>
      <c r="IKM14" s="1"/>
      <c r="IKN14" s="1"/>
      <c r="IKO14" s="1"/>
      <c r="IKP14" s="1"/>
      <c r="IKQ14" s="1"/>
      <c r="IKR14" s="1"/>
      <c r="IKS14" s="1"/>
      <c r="IKT14" s="1"/>
      <c r="IKU14" s="1"/>
      <c r="IKV14" s="1"/>
      <c r="IKW14" s="1"/>
      <c r="IKX14" s="1"/>
      <c r="IKY14" s="1"/>
      <c r="IKZ14" s="1"/>
      <c r="ILA14" s="1"/>
      <c r="ILB14" s="1"/>
      <c r="ILC14" s="1"/>
      <c r="ILD14" s="1"/>
      <c r="ILE14" s="1"/>
      <c r="ILF14" s="1"/>
      <c r="ILG14" s="1"/>
      <c r="ILH14" s="1"/>
      <c r="ILI14" s="1"/>
      <c r="ILJ14" s="1"/>
      <c r="ILK14" s="1"/>
      <c r="ILL14" s="1"/>
      <c r="ILM14" s="1"/>
      <c r="ILN14" s="1"/>
      <c r="ILO14" s="1"/>
      <c r="ILP14" s="1"/>
      <c r="ILQ14" s="1"/>
      <c r="ILR14" s="1"/>
      <c r="ILS14" s="1"/>
      <c r="ILT14" s="1"/>
      <c r="ILU14" s="1"/>
      <c r="ILV14" s="1"/>
      <c r="ILW14" s="1"/>
      <c r="ILX14" s="1"/>
      <c r="ILY14" s="1"/>
      <c r="ILZ14" s="1"/>
      <c r="IMA14" s="1"/>
      <c r="IMB14" s="1"/>
      <c r="IMC14" s="1"/>
      <c r="IMD14" s="1"/>
      <c r="IME14" s="1"/>
      <c r="IMF14" s="1"/>
      <c r="IMG14" s="1"/>
      <c r="IMH14" s="1"/>
      <c r="IMI14" s="1"/>
      <c r="IMJ14" s="1"/>
      <c r="IMK14" s="1"/>
      <c r="IML14" s="1"/>
      <c r="IMM14" s="1"/>
      <c r="IMN14" s="1"/>
      <c r="IMO14" s="1"/>
      <c r="IMP14" s="1"/>
      <c r="IMQ14" s="1"/>
      <c r="IMR14" s="1"/>
      <c r="IMS14" s="1"/>
      <c r="IMT14" s="1"/>
      <c r="IMU14" s="1"/>
      <c r="IMV14" s="1"/>
      <c r="IMW14" s="1"/>
      <c r="IMX14" s="1"/>
      <c r="IMY14" s="1"/>
      <c r="IMZ14" s="1"/>
      <c r="INA14" s="1"/>
      <c r="INB14" s="1"/>
      <c r="INC14" s="1"/>
      <c r="IND14" s="1"/>
      <c r="INE14" s="1"/>
      <c r="INF14" s="1"/>
      <c r="ING14" s="1"/>
      <c r="INH14" s="1"/>
      <c r="INI14" s="1"/>
      <c r="INJ14" s="1"/>
      <c r="INK14" s="1"/>
      <c r="INL14" s="1"/>
      <c r="INM14" s="1"/>
      <c r="INN14" s="1"/>
      <c r="INO14" s="1"/>
      <c r="INP14" s="1"/>
      <c r="INQ14" s="1"/>
      <c r="INR14" s="1"/>
      <c r="INS14" s="1"/>
      <c r="INT14" s="1"/>
      <c r="INU14" s="1"/>
      <c r="INV14" s="1"/>
      <c r="INW14" s="1"/>
      <c r="INX14" s="1"/>
      <c r="INY14" s="1"/>
      <c r="INZ14" s="1"/>
      <c r="IOA14" s="1"/>
      <c r="IOB14" s="1"/>
      <c r="IOC14" s="1"/>
      <c r="IOD14" s="1"/>
      <c r="IOE14" s="1"/>
      <c r="IOF14" s="1"/>
      <c r="IOG14" s="1"/>
      <c r="IOH14" s="1"/>
      <c r="IOI14" s="1"/>
      <c r="IOJ14" s="1"/>
      <c r="IOK14" s="1"/>
      <c r="IOL14" s="1"/>
      <c r="IOM14" s="1"/>
      <c r="ION14" s="1"/>
      <c r="IOO14" s="1"/>
      <c r="IOP14" s="1"/>
      <c r="IOQ14" s="1"/>
      <c r="IOR14" s="1"/>
      <c r="IOS14" s="1"/>
      <c r="IOT14" s="1"/>
      <c r="IOU14" s="1"/>
      <c r="IOV14" s="1"/>
      <c r="IOW14" s="1"/>
      <c r="IOX14" s="1"/>
      <c r="IOY14" s="1"/>
      <c r="IOZ14" s="1"/>
      <c r="IPA14" s="1"/>
      <c r="IPB14" s="1"/>
      <c r="IPC14" s="1"/>
      <c r="IPD14" s="1"/>
      <c r="IPE14" s="1"/>
      <c r="IPF14" s="1"/>
      <c r="IPG14" s="1"/>
      <c r="IPH14" s="1"/>
      <c r="IPI14" s="1"/>
      <c r="IPJ14" s="1"/>
      <c r="IPK14" s="1"/>
      <c r="IPL14" s="1"/>
      <c r="IPM14" s="1"/>
      <c r="IPN14" s="1"/>
      <c r="IPO14" s="1"/>
      <c r="IPP14" s="1"/>
      <c r="IPQ14" s="1"/>
      <c r="IPR14" s="1"/>
      <c r="IPS14" s="1"/>
      <c r="IPT14" s="1"/>
      <c r="IPU14" s="1"/>
      <c r="IPV14" s="1"/>
      <c r="IPW14" s="1"/>
      <c r="IPX14" s="1"/>
      <c r="IPY14" s="1"/>
      <c r="IPZ14" s="1"/>
      <c r="IQA14" s="1"/>
      <c r="IQB14" s="1"/>
      <c r="IQC14" s="1"/>
      <c r="IQD14" s="1"/>
      <c r="IQE14" s="1"/>
      <c r="IQF14" s="1"/>
      <c r="IQG14" s="1"/>
      <c r="IQH14" s="1"/>
      <c r="IQI14" s="1"/>
      <c r="IQJ14" s="1"/>
      <c r="IQK14" s="1"/>
      <c r="IQL14" s="1"/>
      <c r="IQM14" s="1"/>
      <c r="IQN14" s="1"/>
      <c r="IQO14" s="1"/>
      <c r="IQP14" s="1"/>
      <c r="IQQ14" s="1"/>
      <c r="IQR14" s="1"/>
      <c r="IQS14" s="1"/>
      <c r="IQT14" s="1"/>
      <c r="IQU14" s="1"/>
      <c r="IQV14" s="1"/>
      <c r="IQW14" s="1"/>
      <c r="IQX14" s="1"/>
      <c r="IQY14" s="1"/>
      <c r="IQZ14" s="1"/>
      <c r="IRA14" s="1"/>
      <c r="IRB14" s="1"/>
      <c r="IRC14" s="1"/>
      <c r="IRD14" s="1"/>
      <c r="IRE14" s="1"/>
      <c r="IRF14" s="1"/>
      <c r="IRG14" s="1"/>
      <c r="IRH14" s="1"/>
      <c r="IRI14" s="1"/>
      <c r="IRJ14" s="1"/>
      <c r="IRK14" s="1"/>
      <c r="IRL14" s="1"/>
      <c r="IRM14" s="1"/>
      <c r="IRN14" s="1"/>
      <c r="IRO14" s="1"/>
      <c r="IRP14" s="1"/>
      <c r="IRQ14" s="1"/>
      <c r="IRR14" s="1"/>
      <c r="IRS14" s="1"/>
      <c r="IRT14" s="1"/>
      <c r="IRU14" s="1"/>
      <c r="IRV14" s="1"/>
      <c r="IRW14" s="1"/>
      <c r="IRX14" s="1"/>
      <c r="IRY14" s="1"/>
      <c r="IRZ14" s="1"/>
      <c r="ISA14" s="1"/>
      <c r="ISB14" s="1"/>
      <c r="ISC14" s="1"/>
      <c r="ISD14" s="1"/>
      <c r="ISE14" s="1"/>
      <c r="ISF14" s="1"/>
      <c r="ISG14" s="1"/>
      <c r="ISH14" s="1"/>
      <c r="ISI14" s="1"/>
      <c r="ISJ14" s="1"/>
      <c r="ISK14" s="1"/>
      <c r="ISL14" s="1"/>
      <c r="ISM14" s="1"/>
      <c r="ISN14" s="1"/>
      <c r="ISO14" s="1"/>
      <c r="ISP14" s="1"/>
      <c r="ISQ14" s="1"/>
      <c r="ISR14" s="1"/>
      <c r="ISS14" s="1"/>
      <c r="IST14" s="1"/>
      <c r="ISU14" s="1"/>
      <c r="ISV14" s="1"/>
      <c r="ISW14" s="1"/>
      <c r="ISX14" s="1"/>
      <c r="ISY14" s="1"/>
      <c r="ISZ14" s="1"/>
      <c r="ITA14" s="1"/>
      <c r="ITB14" s="1"/>
      <c r="ITC14" s="1"/>
      <c r="ITD14" s="1"/>
      <c r="ITE14" s="1"/>
      <c r="ITF14" s="1"/>
      <c r="ITG14" s="1"/>
      <c r="ITH14" s="1"/>
      <c r="ITI14" s="1"/>
      <c r="ITJ14" s="1"/>
      <c r="ITK14" s="1"/>
      <c r="ITL14" s="1"/>
      <c r="ITM14" s="1"/>
      <c r="ITN14" s="1"/>
      <c r="ITO14" s="1"/>
      <c r="ITP14" s="1"/>
      <c r="ITQ14" s="1"/>
      <c r="ITR14" s="1"/>
      <c r="ITS14" s="1"/>
      <c r="ITT14" s="1"/>
      <c r="ITU14" s="1"/>
      <c r="ITV14" s="1"/>
      <c r="ITW14" s="1"/>
      <c r="ITX14" s="1"/>
      <c r="ITY14" s="1"/>
      <c r="ITZ14" s="1"/>
      <c r="IUA14" s="1"/>
      <c r="IUB14" s="1"/>
      <c r="IUC14" s="1"/>
      <c r="IUD14" s="1"/>
      <c r="IUE14" s="1"/>
      <c r="IUF14" s="1"/>
      <c r="IUG14" s="1"/>
      <c r="IUH14" s="1"/>
      <c r="IUI14" s="1"/>
      <c r="IUJ14" s="1"/>
      <c r="IUK14" s="1"/>
      <c r="IUL14" s="1"/>
      <c r="IUM14" s="1"/>
      <c r="IUN14" s="1"/>
      <c r="IUO14" s="1"/>
      <c r="IUP14" s="1"/>
      <c r="IUQ14" s="1"/>
      <c r="IUR14" s="1"/>
      <c r="IUS14" s="1"/>
      <c r="IUT14" s="1"/>
      <c r="IUU14" s="1"/>
      <c r="IUV14" s="1"/>
      <c r="IUW14" s="1"/>
      <c r="IUX14" s="1"/>
      <c r="IUY14" s="1"/>
      <c r="IUZ14" s="1"/>
      <c r="IVA14" s="1"/>
      <c r="IVB14" s="1"/>
      <c r="IVC14" s="1"/>
      <c r="IVD14" s="1"/>
      <c r="IVE14" s="1"/>
      <c r="IVF14" s="1"/>
      <c r="IVG14" s="1"/>
      <c r="IVH14" s="1"/>
      <c r="IVI14" s="1"/>
      <c r="IVJ14" s="1"/>
      <c r="IVK14" s="1"/>
      <c r="IVL14" s="1"/>
      <c r="IVM14" s="1"/>
      <c r="IVN14" s="1"/>
      <c r="IVO14" s="1"/>
      <c r="IVP14" s="1"/>
      <c r="IVQ14" s="1"/>
      <c r="IVR14" s="1"/>
      <c r="IVS14" s="1"/>
      <c r="IVT14" s="1"/>
      <c r="IVU14" s="1"/>
      <c r="IVV14" s="1"/>
      <c r="IVW14" s="1"/>
      <c r="IVX14" s="1"/>
      <c r="IVY14" s="1"/>
      <c r="IVZ14" s="1"/>
      <c r="IWA14" s="1"/>
      <c r="IWB14" s="1"/>
      <c r="IWC14" s="1"/>
      <c r="IWD14" s="1"/>
      <c r="IWE14" s="1"/>
      <c r="IWF14" s="1"/>
      <c r="IWG14" s="1"/>
      <c r="IWH14" s="1"/>
      <c r="IWI14" s="1"/>
      <c r="IWJ14" s="1"/>
      <c r="IWK14" s="1"/>
      <c r="IWL14" s="1"/>
      <c r="IWM14" s="1"/>
      <c r="IWN14" s="1"/>
      <c r="IWO14" s="1"/>
      <c r="IWP14" s="1"/>
      <c r="IWQ14" s="1"/>
      <c r="IWR14" s="1"/>
      <c r="IWS14" s="1"/>
      <c r="IWT14" s="1"/>
      <c r="IWU14" s="1"/>
      <c r="IWV14" s="1"/>
      <c r="IWW14" s="1"/>
      <c r="IWX14" s="1"/>
      <c r="IWY14" s="1"/>
      <c r="IWZ14" s="1"/>
      <c r="IXA14" s="1"/>
      <c r="IXB14" s="1"/>
      <c r="IXC14" s="1"/>
      <c r="IXD14" s="1"/>
      <c r="IXE14" s="1"/>
      <c r="IXF14" s="1"/>
      <c r="IXG14" s="1"/>
      <c r="IXH14" s="1"/>
      <c r="IXI14" s="1"/>
      <c r="IXJ14" s="1"/>
      <c r="IXK14" s="1"/>
      <c r="IXL14" s="1"/>
      <c r="IXM14" s="1"/>
      <c r="IXN14" s="1"/>
      <c r="IXO14" s="1"/>
      <c r="IXP14" s="1"/>
      <c r="IXQ14" s="1"/>
      <c r="IXR14" s="1"/>
      <c r="IXS14" s="1"/>
      <c r="IXT14" s="1"/>
      <c r="IXU14" s="1"/>
      <c r="IXV14" s="1"/>
      <c r="IXW14" s="1"/>
      <c r="IXX14" s="1"/>
      <c r="IXY14" s="1"/>
      <c r="IXZ14" s="1"/>
      <c r="IYA14" s="1"/>
      <c r="IYB14" s="1"/>
      <c r="IYC14" s="1"/>
      <c r="IYD14" s="1"/>
      <c r="IYE14" s="1"/>
      <c r="IYF14" s="1"/>
      <c r="IYG14" s="1"/>
      <c r="IYH14" s="1"/>
      <c r="IYI14" s="1"/>
      <c r="IYJ14" s="1"/>
      <c r="IYK14" s="1"/>
      <c r="IYL14" s="1"/>
      <c r="IYM14" s="1"/>
      <c r="IYN14" s="1"/>
      <c r="IYO14" s="1"/>
      <c r="IYP14" s="1"/>
      <c r="IYQ14" s="1"/>
      <c r="IYR14" s="1"/>
      <c r="IYS14" s="1"/>
      <c r="IYT14" s="1"/>
      <c r="IYU14" s="1"/>
      <c r="IYV14" s="1"/>
      <c r="IYW14" s="1"/>
      <c r="IYX14" s="1"/>
      <c r="IYY14" s="1"/>
      <c r="IYZ14" s="1"/>
      <c r="IZA14" s="1"/>
      <c r="IZB14" s="1"/>
      <c r="IZC14" s="1"/>
      <c r="IZD14" s="1"/>
      <c r="IZE14" s="1"/>
      <c r="IZF14" s="1"/>
      <c r="IZG14" s="1"/>
      <c r="IZH14" s="1"/>
      <c r="IZI14" s="1"/>
      <c r="IZJ14" s="1"/>
      <c r="IZK14" s="1"/>
      <c r="IZL14" s="1"/>
      <c r="IZM14" s="1"/>
      <c r="IZN14" s="1"/>
      <c r="IZO14" s="1"/>
      <c r="IZP14" s="1"/>
      <c r="IZQ14" s="1"/>
      <c r="IZR14" s="1"/>
      <c r="IZS14" s="1"/>
      <c r="IZT14" s="1"/>
      <c r="IZU14" s="1"/>
      <c r="IZV14" s="1"/>
      <c r="IZW14" s="1"/>
      <c r="IZX14" s="1"/>
      <c r="IZY14" s="1"/>
      <c r="IZZ14" s="1"/>
      <c r="JAA14" s="1"/>
      <c r="JAB14" s="1"/>
      <c r="JAC14" s="1"/>
      <c r="JAD14" s="1"/>
      <c r="JAE14" s="1"/>
      <c r="JAF14" s="1"/>
      <c r="JAG14" s="1"/>
      <c r="JAH14" s="1"/>
      <c r="JAI14" s="1"/>
      <c r="JAJ14" s="1"/>
      <c r="JAK14" s="1"/>
      <c r="JAL14" s="1"/>
      <c r="JAM14" s="1"/>
      <c r="JAN14" s="1"/>
      <c r="JAO14" s="1"/>
      <c r="JAP14" s="1"/>
      <c r="JAQ14" s="1"/>
      <c r="JAR14" s="1"/>
      <c r="JAS14" s="1"/>
      <c r="JAT14" s="1"/>
      <c r="JAU14" s="1"/>
      <c r="JAV14" s="1"/>
      <c r="JAW14" s="1"/>
      <c r="JAX14" s="1"/>
      <c r="JAY14" s="1"/>
      <c r="JAZ14" s="1"/>
      <c r="JBA14" s="1"/>
      <c r="JBB14" s="1"/>
      <c r="JBC14" s="1"/>
      <c r="JBD14" s="1"/>
      <c r="JBE14" s="1"/>
      <c r="JBF14" s="1"/>
      <c r="JBG14" s="1"/>
      <c r="JBH14" s="1"/>
      <c r="JBI14" s="1"/>
      <c r="JBJ14" s="1"/>
      <c r="JBK14" s="1"/>
      <c r="JBL14" s="1"/>
      <c r="JBM14" s="1"/>
      <c r="JBN14" s="1"/>
      <c r="JBO14" s="1"/>
      <c r="JBP14" s="1"/>
      <c r="JBQ14" s="1"/>
      <c r="JBR14" s="1"/>
      <c r="JBS14" s="1"/>
      <c r="JBT14" s="1"/>
      <c r="JBU14" s="1"/>
      <c r="JBV14" s="1"/>
      <c r="JBW14" s="1"/>
      <c r="JBX14" s="1"/>
      <c r="JBY14" s="1"/>
      <c r="JBZ14" s="1"/>
      <c r="JCA14" s="1"/>
      <c r="JCB14" s="1"/>
      <c r="JCC14" s="1"/>
      <c r="JCD14" s="1"/>
      <c r="JCE14" s="1"/>
      <c r="JCF14" s="1"/>
      <c r="JCG14" s="1"/>
      <c r="JCH14" s="1"/>
      <c r="JCI14" s="1"/>
      <c r="JCJ14" s="1"/>
      <c r="JCK14" s="1"/>
      <c r="JCL14" s="1"/>
      <c r="JCM14" s="1"/>
      <c r="JCN14" s="1"/>
      <c r="JCO14" s="1"/>
      <c r="JCP14" s="1"/>
      <c r="JCQ14" s="1"/>
      <c r="JCR14" s="1"/>
      <c r="JCS14" s="1"/>
      <c r="JCT14" s="1"/>
      <c r="JCU14" s="1"/>
      <c r="JCV14" s="1"/>
      <c r="JCW14" s="1"/>
      <c r="JCX14" s="1"/>
      <c r="JCY14" s="1"/>
      <c r="JCZ14" s="1"/>
      <c r="JDA14" s="1"/>
      <c r="JDB14" s="1"/>
      <c r="JDC14" s="1"/>
      <c r="JDD14" s="1"/>
      <c r="JDE14" s="1"/>
      <c r="JDF14" s="1"/>
      <c r="JDG14" s="1"/>
      <c r="JDH14" s="1"/>
      <c r="JDI14" s="1"/>
      <c r="JDJ14" s="1"/>
      <c r="JDK14" s="1"/>
      <c r="JDL14" s="1"/>
      <c r="JDM14" s="1"/>
      <c r="JDN14" s="1"/>
      <c r="JDO14" s="1"/>
      <c r="JDP14" s="1"/>
      <c r="JDQ14" s="1"/>
      <c r="JDR14" s="1"/>
      <c r="JDS14" s="1"/>
      <c r="JDT14" s="1"/>
      <c r="JDU14" s="1"/>
      <c r="JDV14" s="1"/>
      <c r="JDW14" s="1"/>
      <c r="JDX14" s="1"/>
      <c r="JDY14" s="1"/>
      <c r="JDZ14" s="1"/>
      <c r="JEA14" s="1"/>
      <c r="JEB14" s="1"/>
      <c r="JEC14" s="1"/>
      <c r="JED14" s="1"/>
      <c r="JEE14" s="1"/>
      <c r="JEF14" s="1"/>
      <c r="JEG14" s="1"/>
      <c r="JEH14" s="1"/>
      <c r="JEI14" s="1"/>
      <c r="JEJ14" s="1"/>
      <c r="JEK14" s="1"/>
      <c r="JEL14" s="1"/>
      <c r="JEM14" s="1"/>
      <c r="JEN14" s="1"/>
      <c r="JEO14" s="1"/>
      <c r="JEP14" s="1"/>
      <c r="JEQ14" s="1"/>
      <c r="JER14" s="1"/>
      <c r="JES14" s="1"/>
      <c r="JET14" s="1"/>
      <c r="JEU14" s="1"/>
      <c r="JEV14" s="1"/>
      <c r="JEW14" s="1"/>
      <c r="JEX14" s="1"/>
      <c r="JEY14" s="1"/>
      <c r="JEZ14" s="1"/>
      <c r="JFA14" s="1"/>
      <c r="JFB14" s="1"/>
      <c r="JFC14" s="1"/>
      <c r="JFD14" s="1"/>
      <c r="JFE14" s="1"/>
      <c r="JFF14" s="1"/>
      <c r="JFG14" s="1"/>
      <c r="JFH14" s="1"/>
      <c r="JFI14" s="1"/>
      <c r="JFJ14" s="1"/>
      <c r="JFK14" s="1"/>
      <c r="JFL14" s="1"/>
      <c r="JFM14" s="1"/>
      <c r="JFN14" s="1"/>
      <c r="JFO14" s="1"/>
      <c r="JFP14" s="1"/>
      <c r="JFQ14" s="1"/>
      <c r="JFR14" s="1"/>
      <c r="JFS14" s="1"/>
      <c r="JFT14" s="1"/>
      <c r="JFU14" s="1"/>
      <c r="JFV14" s="1"/>
      <c r="JFW14" s="1"/>
      <c r="JFX14" s="1"/>
      <c r="JFY14" s="1"/>
      <c r="JFZ14" s="1"/>
      <c r="JGA14" s="1"/>
      <c r="JGB14" s="1"/>
      <c r="JGC14" s="1"/>
      <c r="JGD14" s="1"/>
      <c r="JGE14" s="1"/>
      <c r="JGF14" s="1"/>
      <c r="JGG14" s="1"/>
      <c r="JGH14" s="1"/>
      <c r="JGI14" s="1"/>
      <c r="JGJ14" s="1"/>
      <c r="JGK14" s="1"/>
      <c r="JGL14" s="1"/>
      <c r="JGM14" s="1"/>
      <c r="JGN14" s="1"/>
      <c r="JGO14" s="1"/>
      <c r="JGP14" s="1"/>
      <c r="JGQ14" s="1"/>
      <c r="JGR14" s="1"/>
      <c r="JGS14" s="1"/>
      <c r="JGT14" s="1"/>
      <c r="JGU14" s="1"/>
      <c r="JGV14" s="1"/>
      <c r="JGW14" s="1"/>
      <c r="JGX14" s="1"/>
      <c r="JGY14" s="1"/>
      <c r="JGZ14" s="1"/>
      <c r="JHA14" s="1"/>
      <c r="JHB14" s="1"/>
      <c r="JHC14" s="1"/>
      <c r="JHD14" s="1"/>
      <c r="JHE14" s="1"/>
      <c r="JHF14" s="1"/>
      <c r="JHG14" s="1"/>
      <c r="JHH14" s="1"/>
      <c r="JHI14" s="1"/>
      <c r="JHJ14" s="1"/>
      <c r="JHK14" s="1"/>
      <c r="JHL14" s="1"/>
      <c r="JHM14" s="1"/>
      <c r="JHN14" s="1"/>
      <c r="JHO14" s="1"/>
      <c r="JHP14" s="1"/>
      <c r="JHQ14" s="1"/>
      <c r="JHR14" s="1"/>
      <c r="JHS14" s="1"/>
      <c r="JHT14" s="1"/>
      <c r="JHU14" s="1"/>
      <c r="JHV14" s="1"/>
      <c r="JHW14" s="1"/>
      <c r="JHX14" s="1"/>
      <c r="JHY14" s="1"/>
      <c r="JHZ14" s="1"/>
      <c r="JIA14" s="1"/>
      <c r="JIB14" s="1"/>
      <c r="JIC14" s="1"/>
      <c r="JID14" s="1"/>
      <c r="JIE14" s="1"/>
      <c r="JIF14" s="1"/>
      <c r="JIG14" s="1"/>
      <c r="JIH14" s="1"/>
      <c r="JII14" s="1"/>
      <c r="JIJ14" s="1"/>
      <c r="JIK14" s="1"/>
      <c r="JIL14" s="1"/>
      <c r="JIM14" s="1"/>
      <c r="JIN14" s="1"/>
      <c r="JIO14" s="1"/>
      <c r="JIP14" s="1"/>
      <c r="JIQ14" s="1"/>
      <c r="JIR14" s="1"/>
      <c r="JIS14" s="1"/>
      <c r="JIT14" s="1"/>
      <c r="JIU14" s="1"/>
      <c r="JIV14" s="1"/>
      <c r="JIW14" s="1"/>
      <c r="JIX14" s="1"/>
      <c r="JIY14" s="1"/>
      <c r="JIZ14" s="1"/>
      <c r="JJA14" s="1"/>
      <c r="JJB14" s="1"/>
      <c r="JJC14" s="1"/>
      <c r="JJD14" s="1"/>
      <c r="JJE14" s="1"/>
      <c r="JJF14" s="1"/>
      <c r="JJG14" s="1"/>
      <c r="JJH14" s="1"/>
      <c r="JJI14" s="1"/>
      <c r="JJJ14" s="1"/>
      <c r="JJK14" s="1"/>
      <c r="JJL14" s="1"/>
      <c r="JJM14" s="1"/>
      <c r="JJN14" s="1"/>
      <c r="JJO14" s="1"/>
      <c r="JJP14" s="1"/>
      <c r="JJQ14" s="1"/>
      <c r="JJR14" s="1"/>
      <c r="JJS14" s="1"/>
      <c r="JJT14" s="1"/>
      <c r="JJU14" s="1"/>
      <c r="JJV14" s="1"/>
      <c r="JJW14" s="1"/>
      <c r="JJX14" s="1"/>
      <c r="JJY14" s="1"/>
      <c r="JJZ14" s="1"/>
      <c r="JKA14" s="1"/>
      <c r="JKB14" s="1"/>
      <c r="JKC14" s="1"/>
      <c r="JKD14" s="1"/>
      <c r="JKE14" s="1"/>
      <c r="JKF14" s="1"/>
      <c r="JKG14" s="1"/>
      <c r="JKH14" s="1"/>
      <c r="JKI14" s="1"/>
      <c r="JKJ14" s="1"/>
      <c r="JKK14" s="1"/>
      <c r="JKL14" s="1"/>
      <c r="JKM14" s="1"/>
      <c r="JKN14" s="1"/>
      <c r="JKO14" s="1"/>
      <c r="JKP14" s="1"/>
      <c r="JKQ14" s="1"/>
      <c r="JKR14" s="1"/>
      <c r="JKS14" s="1"/>
      <c r="JKT14" s="1"/>
      <c r="JKU14" s="1"/>
      <c r="JKV14" s="1"/>
      <c r="JKW14" s="1"/>
      <c r="JKX14" s="1"/>
      <c r="JKY14" s="1"/>
      <c r="JKZ14" s="1"/>
      <c r="JLA14" s="1"/>
      <c r="JLB14" s="1"/>
      <c r="JLC14" s="1"/>
      <c r="JLD14" s="1"/>
      <c r="JLE14" s="1"/>
      <c r="JLF14" s="1"/>
      <c r="JLG14" s="1"/>
      <c r="JLH14" s="1"/>
      <c r="JLI14" s="1"/>
      <c r="JLJ14" s="1"/>
      <c r="JLK14" s="1"/>
      <c r="JLL14" s="1"/>
      <c r="JLM14" s="1"/>
      <c r="JLN14" s="1"/>
      <c r="JLO14" s="1"/>
      <c r="JLP14" s="1"/>
      <c r="JLQ14" s="1"/>
      <c r="JLR14" s="1"/>
      <c r="JLS14" s="1"/>
      <c r="JLT14" s="1"/>
      <c r="JLU14" s="1"/>
      <c r="JLV14" s="1"/>
      <c r="JLW14" s="1"/>
      <c r="JLX14" s="1"/>
      <c r="JLY14" s="1"/>
      <c r="JLZ14" s="1"/>
      <c r="JMA14" s="1"/>
      <c r="JMB14" s="1"/>
      <c r="JMC14" s="1"/>
      <c r="JMD14" s="1"/>
      <c r="JME14" s="1"/>
      <c r="JMF14" s="1"/>
      <c r="JMG14" s="1"/>
      <c r="JMH14" s="1"/>
      <c r="JMI14" s="1"/>
      <c r="JMJ14" s="1"/>
      <c r="JMK14" s="1"/>
      <c r="JML14" s="1"/>
      <c r="JMM14" s="1"/>
      <c r="JMN14" s="1"/>
      <c r="JMO14" s="1"/>
      <c r="JMP14" s="1"/>
      <c r="JMQ14" s="1"/>
      <c r="JMR14" s="1"/>
      <c r="JMS14" s="1"/>
      <c r="JMT14" s="1"/>
      <c r="JMU14" s="1"/>
      <c r="JMV14" s="1"/>
      <c r="JMW14" s="1"/>
      <c r="JMX14" s="1"/>
      <c r="JMY14" s="1"/>
      <c r="JMZ14" s="1"/>
      <c r="JNA14" s="1"/>
      <c r="JNB14" s="1"/>
      <c r="JNC14" s="1"/>
      <c r="JND14" s="1"/>
      <c r="JNE14" s="1"/>
      <c r="JNF14" s="1"/>
      <c r="JNG14" s="1"/>
      <c r="JNH14" s="1"/>
      <c r="JNI14" s="1"/>
      <c r="JNJ14" s="1"/>
      <c r="JNK14" s="1"/>
      <c r="JNL14" s="1"/>
      <c r="JNM14" s="1"/>
      <c r="JNN14" s="1"/>
      <c r="JNO14" s="1"/>
      <c r="JNP14" s="1"/>
      <c r="JNQ14" s="1"/>
      <c r="JNR14" s="1"/>
      <c r="JNS14" s="1"/>
      <c r="JNT14" s="1"/>
      <c r="JNU14" s="1"/>
      <c r="JNV14" s="1"/>
      <c r="JNW14" s="1"/>
      <c r="JNX14" s="1"/>
      <c r="JNY14" s="1"/>
      <c r="JNZ14" s="1"/>
      <c r="JOA14" s="1"/>
      <c r="JOB14" s="1"/>
      <c r="JOC14" s="1"/>
      <c r="JOD14" s="1"/>
      <c r="JOE14" s="1"/>
      <c r="JOF14" s="1"/>
      <c r="JOG14" s="1"/>
      <c r="JOH14" s="1"/>
      <c r="JOI14" s="1"/>
      <c r="JOJ14" s="1"/>
      <c r="JOK14" s="1"/>
      <c r="JOL14" s="1"/>
      <c r="JOM14" s="1"/>
      <c r="JON14" s="1"/>
      <c r="JOO14" s="1"/>
      <c r="JOP14" s="1"/>
      <c r="JOQ14" s="1"/>
      <c r="JOR14" s="1"/>
      <c r="JOS14" s="1"/>
      <c r="JOT14" s="1"/>
      <c r="JOU14" s="1"/>
      <c r="JOV14" s="1"/>
      <c r="JOW14" s="1"/>
      <c r="JOX14" s="1"/>
      <c r="JOY14" s="1"/>
      <c r="JOZ14" s="1"/>
      <c r="JPA14" s="1"/>
      <c r="JPB14" s="1"/>
      <c r="JPC14" s="1"/>
      <c r="JPD14" s="1"/>
      <c r="JPE14" s="1"/>
      <c r="JPF14" s="1"/>
      <c r="JPG14" s="1"/>
      <c r="JPH14" s="1"/>
      <c r="JPI14" s="1"/>
      <c r="JPJ14" s="1"/>
      <c r="JPK14" s="1"/>
      <c r="JPL14" s="1"/>
      <c r="JPM14" s="1"/>
      <c r="JPN14" s="1"/>
      <c r="JPO14" s="1"/>
      <c r="JPP14" s="1"/>
      <c r="JPQ14" s="1"/>
      <c r="JPR14" s="1"/>
      <c r="JPS14" s="1"/>
      <c r="JPT14" s="1"/>
      <c r="JPU14" s="1"/>
      <c r="JPV14" s="1"/>
      <c r="JPW14" s="1"/>
      <c r="JPX14" s="1"/>
      <c r="JPY14" s="1"/>
      <c r="JPZ14" s="1"/>
      <c r="JQA14" s="1"/>
      <c r="JQB14" s="1"/>
      <c r="JQC14" s="1"/>
      <c r="JQD14" s="1"/>
      <c r="JQE14" s="1"/>
      <c r="JQF14" s="1"/>
      <c r="JQG14" s="1"/>
      <c r="JQH14" s="1"/>
      <c r="JQI14" s="1"/>
      <c r="JQJ14" s="1"/>
      <c r="JQK14" s="1"/>
      <c r="JQL14" s="1"/>
      <c r="JQM14" s="1"/>
      <c r="JQN14" s="1"/>
      <c r="JQO14" s="1"/>
      <c r="JQP14" s="1"/>
      <c r="JQQ14" s="1"/>
      <c r="JQR14" s="1"/>
      <c r="JQS14" s="1"/>
      <c r="JQT14" s="1"/>
      <c r="JQU14" s="1"/>
      <c r="JQV14" s="1"/>
      <c r="JQW14" s="1"/>
      <c r="JQX14" s="1"/>
      <c r="JQY14" s="1"/>
      <c r="JQZ14" s="1"/>
      <c r="JRA14" s="1"/>
      <c r="JRB14" s="1"/>
      <c r="JRC14" s="1"/>
      <c r="JRD14" s="1"/>
      <c r="JRE14" s="1"/>
      <c r="JRF14" s="1"/>
      <c r="JRG14" s="1"/>
      <c r="JRH14" s="1"/>
      <c r="JRI14" s="1"/>
      <c r="JRJ14" s="1"/>
      <c r="JRK14" s="1"/>
      <c r="JRL14" s="1"/>
      <c r="JRM14" s="1"/>
      <c r="JRN14" s="1"/>
      <c r="JRO14" s="1"/>
      <c r="JRP14" s="1"/>
      <c r="JRQ14" s="1"/>
      <c r="JRR14" s="1"/>
      <c r="JRS14" s="1"/>
      <c r="JRT14" s="1"/>
      <c r="JRU14" s="1"/>
      <c r="JRV14" s="1"/>
      <c r="JRW14" s="1"/>
      <c r="JRX14" s="1"/>
      <c r="JRY14" s="1"/>
      <c r="JRZ14" s="1"/>
      <c r="JSA14" s="1"/>
      <c r="JSB14" s="1"/>
      <c r="JSC14" s="1"/>
      <c r="JSD14" s="1"/>
      <c r="JSE14" s="1"/>
      <c r="JSF14" s="1"/>
      <c r="JSG14" s="1"/>
      <c r="JSH14" s="1"/>
      <c r="JSI14" s="1"/>
      <c r="JSJ14" s="1"/>
      <c r="JSK14" s="1"/>
      <c r="JSL14" s="1"/>
      <c r="JSM14" s="1"/>
      <c r="JSN14" s="1"/>
      <c r="JSO14" s="1"/>
      <c r="JSP14" s="1"/>
      <c r="JSQ14" s="1"/>
      <c r="JSR14" s="1"/>
      <c r="JSS14" s="1"/>
      <c r="JST14" s="1"/>
      <c r="JSU14" s="1"/>
      <c r="JSV14" s="1"/>
      <c r="JSW14" s="1"/>
      <c r="JSX14" s="1"/>
      <c r="JSY14" s="1"/>
      <c r="JSZ14" s="1"/>
      <c r="JTA14" s="1"/>
      <c r="JTB14" s="1"/>
      <c r="JTC14" s="1"/>
      <c r="JTD14" s="1"/>
      <c r="JTE14" s="1"/>
      <c r="JTF14" s="1"/>
      <c r="JTG14" s="1"/>
      <c r="JTH14" s="1"/>
      <c r="JTI14" s="1"/>
      <c r="JTJ14" s="1"/>
      <c r="JTK14" s="1"/>
      <c r="JTL14" s="1"/>
      <c r="JTM14" s="1"/>
      <c r="JTN14" s="1"/>
      <c r="JTO14" s="1"/>
      <c r="JTP14" s="1"/>
      <c r="JTQ14" s="1"/>
      <c r="JTR14" s="1"/>
      <c r="JTS14" s="1"/>
      <c r="JTT14" s="1"/>
      <c r="JTU14" s="1"/>
      <c r="JTV14" s="1"/>
      <c r="JTW14" s="1"/>
      <c r="JTX14" s="1"/>
      <c r="JTY14" s="1"/>
      <c r="JTZ14" s="1"/>
      <c r="JUA14" s="1"/>
      <c r="JUB14" s="1"/>
      <c r="JUC14" s="1"/>
      <c r="JUD14" s="1"/>
      <c r="JUE14" s="1"/>
      <c r="JUF14" s="1"/>
      <c r="JUG14" s="1"/>
      <c r="JUH14" s="1"/>
      <c r="JUI14" s="1"/>
      <c r="JUJ14" s="1"/>
      <c r="JUK14" s="1"/>
      <c r="JUL14" s="1"/>
      <c r="JUM14" s="1"/>
      <c r="JUN14" s="1"/>
      <c r="JUO14" s="1"/>
      <c r="JUP14" s="1"/>
      <c r="JUQ14" s="1"/>
      <c r="JUR14" s="1"/>
      <c r="JUS14" s="1"/>
      <c r="JUT14" s="1"/>
      <c r="JUU14" s="1"/>
      <c r="JUV14" s="1"/>
      <c r="JUW14" s="1"/>
      <c r="JUX14" s="1"/>
      <c r="JUY14" s="1"/>
      <c r="JUZ14" s="1"/>
      <c r="JVA14" s="1"/>
      <c r="JVB14" s="1"/>
      <c r="JVC14" s="1"/>
      <c r="JVD14" s="1"/>
      <c r="JVE14" s="1"/>
      <c r="JVF14" s="1"/>
      <c r="JVG14" s="1"/>
      <c r="JVH14" s="1"/>
      <c r="JVI14" s="1"/>
      <c r="JVJ14" s="1"/>
      <c r="JVK14" s="1"/>
      <c r="JVL14" s="1"/>
      <c r="JVM14" s="1"/>
      <c r="JVN14" s="1"/>
      <c r="JVO14" s="1"/>
      <c r="JVP14" s="1"/>
      <c r="JVQ14" s="1"/>
      <c r="JVR14" s="1"/>
      <c r="JVS14" s="1"/>
      <c r="JVT14" s="1"/>
      <c r="JVU14" s="1"/>
      <c r="JVV14" s="1"/>
      <c r="JVW14" s="1"/>
      <c r="JVX14" s="1"/>
      <c r="JVY14" s="1"/>
      <c r="JVZ14" s="1"/>
      <c r="JWA14" s="1"/>
      <c r="JWB14" s="1"/>
      <c r="JWC14" s="1"/>
      <c r="JWD14" s="1"/>
      <c r="JWE14" s="1"/>
      <c r="JWF14" s="1"/>
      <c r="JWG14" s="1"/>
      <c r="JWH14" s="1"/>
      <c r="JWI14" s="1"/>
      <c r="JWJ14" s="1"/>
      <c r="JWK14" s="1"/>
      <c r="JWL14" s="1"/>
      <c r="JWM14" s="1"/>
      <c r="JWN14" s="1"/>
      <c r="JWO14" s="1"/>
      <c r="JWP14" s="1"/>
      <c r="JWQ14" s="1"/>
      <c r="JWR14" s="1"/>
      <c r="JWS14" s="1"/>
      <c r="JWT14" s="1"/>
      <c r="JWU14" s="1"/>
      <c r="JWV14" s="1"/>
      <c r="JWW14" s="1"/>
      <c r="JWX14" s="1"/>
      <c r="JWY14" s="1"/>
      <c r="JWZ14" s="1"/>
      <c r="JXA14" s="1"/>
      <c r="JXB14" s="1"/>
      <c r="JXC14" s="1"/>
      <c r="JXD14" s="1"/>
      <c r="JXE14" s="1"/>
      <c r="JXF14" s="1"/>
      <c r="JXG14" s="1"/>
      <c r="JXH14" s="1"/>
      <c r="JXI14" s="1"/>
      <c r="JXJ14" s="1"/>
      <c r="JXK14" s="1"/>
      <c r="JXL14" s="1"/>
      <c r="JXM14" s="1"/>
      <c r="JXN14" s="1"/>
      <c r="JXO14" s="1"/>
      <c r="JXP14" s="1"/>
      <c r="JXQ14" s="1"/>
      <c r="JXR14" s="1"/>
      <c r="JXS14" s="1"/>
      <c r="JXT14" s="1"/>
      <c r="JXU14" s="1"/>
      <c r="JXV14" s="1"/>
      <c r="JXW14" s="1"/>
      <c r="JXX14" s="1"/>
      <c r="JXY14" s="1"/>
      <c r="JXZ14" s="1"/>
      <c r="JYA14" s="1"/>
      <c r="JYB14" s="1"/>
      <c r="JYC14" s="1"/>
      <c r="JYD14" s="1"/>
      <c r="JYE14" s="1"/>
      <c r="JYF14" s="1"/>
      <c r="JYG14" s="1"/>
      <c r="JYH14" s="1"/>
      <c r="JYI14" s="1"/>
      <c r="JYJ14" s="1"/>
      <c r="JYK14" s="1"/>
      <c r="JYL14" s="1"/>
      <c r="JYM14" s="1"/>
      <c r="JYN14" s="1"/>
      <c r="JYO14" s="1"/>
      <c r="JYP14" s="1"/>
      <c r="JYQ14" s="1"/>
      <c r="JYR14" s="1"/>
      <c r="JYS14" s="1"/>
      <c r="JYT14" s="1"/>
      <c r="JYU14" s="1"/>
      <c r="JYV14" s="1"/>
      <c r="JYW14" s="1"/>
      <c r="JYX14" s="1"/>
      <c r="JYY14" s="1"/>
      <c r="JYZ14" s="1"/>
      <c r="JZA14" s="1"/>
      <c r="JZB14" s="1"/>
      <c r="JZC14" s="1"/>
      <c r="JZD14" s="1"/>
      <c r="JZE14" s="1"/>
      <c r="JZF14" s="1"/>
      <c r="JZG14" s="1"/>
      <c r="JZH14" s="1"/>
      <c r="JZI14" s="1"/>
      <c r="JZJ14" s="1"/>
      <c r="JZK14" s="1"/>
      <c r="JZL14" s="1"/>
      <c r="JZM14" s="1"/>
      <c r="JZN14" s="1"/>
      <c r="JZO14" s="1"/>
      <c r="JZP14" s="1"/>
      <c r="JZQ14" s="1"/>
      <c r="JZR14" s="1"/>
      <c r="JZS14" s="1"/>
      <c r="JZT14" s="1"/>
      <c r="JZU14" s="1"/>
      <c r="JZV14" s="1"/>
      <c r="JZW14" s="1"/>
      <c r="JZX14" s="1"/>
      <c r="JZY14" s="1"/>
      <c r="JZZ14" s="1"/>
      <c r="KAA14" s="1"/>
      <c r="KAB14" s="1"/>
      <c r="KAC14" s="1"/>
      <c r="KAD14" s="1"/>
      <c r="KAE14" s="1"/>
      <c r="KAF14" s="1"/>
      <c r="KAG14" s="1"/>
      <c r="KAH14" s="1"/>
      <c r="KAI14" s="1"/>
      <c r="KAJ14" s="1"/>
      <c r="KAK14" s="1"/>
      <c r="KAL14" s="1"/>
      <c r="KAM14" s="1"/>
      <c r="KAN14" s="1"/>
      <c r="KAO14" s="1"/>
      <c r="KAP14" s="1"/>
      <c r="KAQ14" s="1"/>
      <c r="KAR14" s="1"/>
      <c r="KAS14" s="1"/>
      <c r="KAT14" s="1"/>
      <c r="KAU14" s="1"/>
      <c r="KAV14" s="1"/>
      <c r="KAW14" s="1"/>
      <c r="KAX14" s="1"/>
      <c r="KAY14" s="1"/>
      <c r="KAZ14" s="1"/>
      <c r="KBA14" s="1"/>
      <c r="KBB14" s="1"/>
      <c r="KBC14" s="1"/>
      <c r="KBD14" s="1"/>
      <c r="KBE14" s="1"/>
      <c r="KBF14" s="1"/>
      <c r="KBG14" s="1"/>
      <c r="KBH14" s="1"/>
      <c r="KBI14" s="1"/>
      <c r="KBJ14" s="1"/>
      <c r="KBK14" s="1"/>
      <c r="KBL14" s="1"/>
      <c r="KBM14" s="1"/>
      <c r="KBN14" s="1"/>
      <c r="KBO14" s="1"/>
      <c r="KBP14" s="1"/>
      <c r="KBQ14" s="1"/>
      <c r="KBR14" s="1"/>
      <c r="KBS14" s="1"/>
      <c r="KBT14" s="1"/>
      <c r="KBU14" s="1"/>
      <c r="KBV14" s="1"/>
      <c r="KBW14" s="1"/>
      <c r="KBX14" s="1"/>
      <c r="KBY14" s="1"/>
      <c r="KBZ14" s="1"/>
      <c r="KCA14" s="1"/>
      <c r="KCB14" s="1"/>
      <c r="KCC14" s="1"/>
      <c r="KCD14" s="1"/>
      <c r="KCE14" s="1"/>
      <c r="KCF14" s="1"/>
      <c r="KCG14" s="1"/>
      <c r="KCH14" s="1"/>
      <c r="KCI14" s="1"/>
      <c r="KCJ14" s="1"/>
      <c r="KCK14" s="1"/>
      <c r="KCL14" s="1"/>
      <c r="KCM14" s="1"/>
      <c r="KCN14" s="1"/>
      <c r="KCO14" s="1"/>
      <c r="KCP14" s="1"/>
      <c r="KCQ14" s="1"/>
      <c r="KCR14" s="1"/>
      <c r="KCS14" s="1"/>
      <c r="KCT14" s="1"/>
      <c r="KCU14" s="1"/>
      <c r="KCV14" s="1"/>
      <c r="KCW14" s="1"/>
      <c r="KCX14" s="1"/>
      <c r="KCY14" s="1"/>
      <c r="KCZ14" s="1"/>
      <c r="KDA14" s="1"/>
      <c r="KDB14" s="1"/>
      <c r="KDC14" s="1"/>
      <c r="KDD14" s="1"/>
      <c r="KDE14" s="1"/>
      <c r="KDF14" s="1"/>
      <c r="KDG14" s="1"/>
      <c r="KDH14" s="1"/>
      <c r="KDI14" s="1"/>
      <c r="KDJ14" s="1"/>
      <c r="KDK14" s="1"/>
      <c r="KDL14" s="1"/>
      <c r="KDM14" s="1"/>
      <c r="KDN14" s="1"/>
      <c r="KDO14" s="1"/>
      <c r="KDP14" s="1"/>
      <c r="KDQ14" s="1"/>
      <c r="KDR14" s="1"/>
      <c r="KDS14" s="1"/>
      <c r="KDT14" s="1"/>
      <c r="KDU14" s="1"/>
      <c r="KDV14" s="1"/>
      <c r="KDW14" s="1"/>
      <c r="KDX14" s="1"/>
      <c r="KDY14" s="1"/>
      <c r="KDZ14" s="1"/>
      <c r="KEA14" s="1"/>
      <c r="KEB14" s="1"/>
      <c r="KEC14" s="1"/>
      <c r="KED14" s="1"/>
      <c r="KEE14" s="1"/>
      <c r="KEF14" s="1"/>
      <c r="KEG14" s="1"/>
      <c r="KEH14" s="1"/>
      <c r="KEI14" s="1"/>
      <c r="KEJ14" s="1"/>
      <c r="KEK14" s="1"/>
      <c r="KEL14" s="1"/>
      <c r="KEM14" s="1"/>
      <c r="KEN14" s="1"/>
      <c r="KEO14" s="1"/>
      <c r="KEP14" s="1"/>
      <c r="KEQ14" s="1"/>
      <c r="KER14" s="1"/>
      <c r="KES14" s="1"/>
      <c r="KET14" s="1"/>
      <c r="KEU14" s="1"/>
      <c r="KEV14" s="1"/>
      <c r="KEW14" s="1"/>
      <c r="KEX14" s="1"/>
      <c r="KEY14" s="1"/>
      <c r="KEZ14" s="1"/>
      <c r="KFA14" s="1"/>
      <c r="KFB14" s="1"/>
      <c r="KFC14" s="1"/>
      <c r="KFD14" s="1"/>
      <c r="KFE14" s="1"/>
      <c r="KFF14" s="1"/>
      <c r="KFG14" s="1"/>
      <c r="KFH14" s="1"/>
      <c r="KFI14" s="1"/>
      <c r="KFJ14" s="1"/>
      <c r="KFK14" s="1"/>
      <c r="KFL14" s="1"/>
      <c r="KFM14" s="1"/>
      <c r="KFN14" s="1"/>
      <c r="KFO14" s="1"/>
      <c r="KFP14" s="1"/>
      <c r="KFQ14" s="1"/>
      <c r="KFR14" s="1"/>
      <c r="KFS14" s="1"/>
      <c r="KFT14" s="1"/>
      <c r="KFU14" s="1"/>
      <c r="KFV14" s="1"/>
      <c r="KFW14" s="1"/>
      <c r="KFX14" s="1"/>
      <c r="KFY14" s="1"/>
      <c r="KFZ14" s="1"/>
      <c r="KGA14" s="1"/>
      <c r="KGB14" s="1"/>
      <c r="KGC14" s="1"/>
      <c r="KGD14" s="1"/>
      <c r="KGE14" s="1"/>
      <c r="KGF14" s="1"/>
      <c r="KGG14" s="1"/>
      <c r="KGH14" s="1"/>
      <c r="KGI14" s="1"/>
      <c r="KGJ14" s="1"/>
      <c r="KGK14" s="1"/>
      <c r="KGL14" s="1"/>
      <c r="KGM14" s="1"/>
      <c r="KGN14" s="1"/>
      <c r="KGO14" s="1"/>
      <c r="KGP14" s="1"/>
      <c r="KGQ14" s="1"/>
      <c r="KGR14" s="1"/>
      <c r="KGS14" s="1"/>
      <c r="KGT14" s="1"/>
      <c r="KGU14" s="1"/>
      <c r="KGV14" s="1"/>
      <c r="KGW14" s="1"/>
      <c r="KGX14" s="1"/>
      <c r="KGY14" s="1"/>
      <c r="KGZ14" s="1"/>
      <c r="KHA14" s="1"/>
      <c r="KHB14" s="1"/>
      <c r="KHC14" s="1"/>
      <c r="KHD14" s="1"/>
      <c r="KHE14" s="1"/>
      <c r="KHF14" s="1"/>
      <c r="KHG14" s="1"/>
      <c r="KHH14" s="1"/>
      <c r="KHI14" s="1"/>
      <c r="KHJ14" s="1"/>
      <c r="KHK14" s="1"/>
      <c r="KHL14" s="1"/>
      <c r="KHM14" s="1"/>
      <c r="KHN14" s="1"/>
      <c r="KHO14" s="1"/>
      <c r="KHP14" s="1"/>
      <c r="KHQ14" s="1"/>
      <c r="KHR14" s="1"/>
      <c r="KHS14" s="1"/>
      <c r="KHT14" s="1"/>
      <c r="KHU14" s="1"/>
      <c r="KHV14" s="1"/>
      <c r="KHW14" s="1"/>
      <c r="KHX14" s="1"/>
      <c r="KHY14" s="1"/>
      <c r="KHZ14" s="1"/>
      <c r="KIA14" s="1"/>
      <c r="KIB14" s="1"/>
      <c r="KIC14" s="1"/>
      <c r="KID14" s="1"/>
      <c r="KIE14" s="1"/>
      <c r="KIF14" s="1"/>
      <c r="KIG14" s="1"/>
      <c r="KIH14" s="1"/>
      <c r="KII14" s="1"/>
      <c r="KIJ14" s="1"/>
      <c r="KIK14" s="1"/>
      <c r="KIL14" s="1"/>
      <c r="KIM14" s="1"/>
      <c r="KIN14" s="1"/>
      <c r="KIO14" s="1"/>
      <c r="KIP14" s="1"/>
      <c r="KIQ14" s="1"/>
      <c r="KIR14" s="1"/>
      <c r="KIS14" s="1"/>
      <c r="KIT14" s="1"/>
      <c r="KIU14" s="1"/>
      <c r="KIV14" s="1"/>
      <c r="KIW14" s="1"/>
      <c r="KIX14" s="1"/>
      <c r="KIY14" s="1"/>
      <c r="KIZ14" s="1"/>
      <c r="KJA14" s="1"/>
      <c r="KJB14" s="1"/>
      <c r="KJC14" s="1"/>
      <c r="KJD14" s="1"/>
      <c r="KJE14" s="1"/>
      <c r="KJF14" s="1"/>
      <c r="KJG14" s="1"/>
      <c r="KJH14" s="1"/>
      <c r="KJI14" s="1"/>
      <c r="KJJ14" s="1"/>
      <c r="KJK14" s="1"/>
      <c r="KJL14" s="1"/>
      <c r="KJM14" s="1"/>
      <c r="KJN14" s="1"/>
      <c r="KJO14" s="1"/>
      <c r="KJP14" s="1"/>
      <c r="KJQ14" s="1"/>
      <c r="KJR14" s="1"/>
      <c r="KJS14" s="1"/>
      <c r="KJT14" s="1"/>
      <c r="KJU14" s="1"/>
      <c r="KJV14" s="1"/>
      <c r="KJW14" s="1"/>
      <c r="KJX14" s="1"/>
      <c r="KJY14" s="1"/>
      <c r="KJZ14" s="1"/>
      <c r="KKA14" s="1"/>
      <c r="KKB14" s="1"/>
      <c r="KKC14" s="1"/>
      <c r="KKD14" s="1"/>
      <c r="KKE14" s="1"/>
      <c r="KKF14" s="1"/>
      <c r="KKG14" s="1"/>
      <c r="KKH14" s="1"/>
      <c r="KKI14" s="1"/>
      <c r="KKJ14" s="1"/>
      <c r="KKK14" s="1"/>
      <c r="KKL14" s="1"/>
      <c r="KKM14" s="1"/>
      <c r="KKN14" s="1"/>
      <c r="KKO14" s="1"/>
      <c r="KKP14" s="1"/>
      <c r="KKQ14" s="1"/>
      <c r="KKR14" s="1"/>
      <c r="KKS14" s="1"/>
      <c r="KKT14" s="1"/>
      <c r="KKU14" s="1"/>
      <c r="KKV14" s="1"/>
      <c r="KKW14" s="1"/>
      <c r="KKX14" s="1"/>
      <c r="KKY14" s="1"/>
      <c r="KKZ14" s="1"/>
      <c r="KLA14" s="1"/>
      <c r="KLB14" s="1"/>
      <c r="KLC14" s="1"/>
      <c r="KLD14" s="1"/>
      <c r="KLE14" s="1"/>
      <c r="KLF14" s="1"/>
      <c r="KLG14" s="1"/>
      <c r="KLH14" s="1"/>
      <c r="KLI14" s="1"/>
      <c r="KLJ14" s="1"/>
      <c r="KLK14" s="1"/>
      <c r="KLL14" s="1"/>
      <c r="KLM14" s="1"/>
      <c r="KLN14" s="1"/>
      <c r="KLO14" s="1"/>
      <c r="KLP14" s="1"/>
      <c r="KLQ14" s="1"/>
      <c r="KLR14" s="1"/>
      <c r="KLS14" s="1"/>
      <c r="KLT14" s="1"/>
      <c r="KLU14" s="1"/>
      <c r="KLV14" s="1"/>
      <c r="KLW14" s="1"/>
      <c r="KLX14" s="1"/>
      <c r="KLY14" s="1"/>
      <c r="KLZ14" s="1"/>
      <c r="KMA14" s="1"/>
      <c r="KMB14" s="1"/>
      <c r="KMC14" s="1"/>
      <c r="KMD14" s="1"/>
      <c r="KME14" s="1"/>
      <c r="KMF14" s="1"/>
      <c r="KMG14" s="1"/>
      <c r="KMH14" s="1"/>
      <c r="KMI14" s="1"/>
      <c r="KMJ14" s="1"/>
      <c r="KMK14" s="1"/>
      <c r="KML14" s="1"/>
      <c r="KMM14" s="1"/>
      <c r="KMN14" s="1"/>
      <c r="KMO14" s="1"/>
      <c r="KMP14" s="1"/>
      <c r="KMQ14" s="1"/>
      <c r="KMR14" s="1"/>
      <c r="KMS14" s="1"/>
      <c r="KMT14" s="1"/>
      <c r="KMU14" s="1"/>
      <c r="KMV14" s="1"/>
      <c r="KMW14" s="1"/>
      <c r="KMX14" s="1"/>
      <c r="KMY14" s="1"/>
      <c r="KMZ14" s="1"/>
      <c r="KNA14" s="1"/>
      <c r="KNB14" s="1"/>
      <c r="KNC14" s="1"/>
      <c r="KND14" s="1"/>
      <c r="KNE14" s="1"/>
      <c r="KNF14" s="1"/>
      <c r="KNG14" s="1"/>
      <c r="KNH14" s="1"/>
      <c r="KNI14" s="1"/>
      <c r="KNJ14" s="1"/>
      <c r="KNK14" s="1"/>
      <c r="KNL14" s="1"/>
      <c r="KNM14" s="1"/>
      <c r="KNN14" s="1"/>
      <c r="KNO14" s="1"/>
      <c r="KNP14" s="1"/>
      <c r="KNQ14" s="1"/>
      <c r="KNR14" s="1"/>
      <c r="KNS14" s="1"/>
      <c r="KNT14" s="1"/>
      <c r="KNU14" s="1"/>
      <c r="KNV14" s="1"/>
      <c r="KNW14" s="1"/>
      <c r="KNX14" s="1"/>
      <c r="KNY14" s="1"/>
      <c r="KNZ14" s="1"/>
      <c r="KOA14" s="1"/>
      <c r="KOB14" s="1"/>
      <c r="KOC14" s="1"/>
      <c r="KOD14" s="1"/>
      <c r="KOE14" s="1"/>
      <c r="KOF14" s="1"/>
      <c r="KOG14" s="1"/>
      <c r="KOH14" s="1"/>
      <c r="KOI14" s="1"/>
      <c r="KOJ14" s="1"/>
      <c r="KOK14" s="1"/>
      <c r="KOL14" s="1"/>
      <c r="KOM14" s="1"/>
      <c r="KON14" s="1"/>
      <c r="KOO14" s="1"/>
      <c r="KOP14" s="1"/>
      <c r="KOQ14" s="1"/>
      <c r="KOR14" s="1"/>
      <c r="KOS14" s="1"/>
      <c r="KOT14" s="1"/>
      <c r="KOU14" s="1"/>
      <c r="KOV14" s="1"/>
      <c r="KOW14" s="1"/>
      <c r="KOX14" s="1"/>
      <c r="KOY14" s="1"/>
      <c r="KOZ14" s="1"/>
      <c r="KPA14" s="1"/>
      <c r="KPB14" s="1"/>
      <c r="KPC14" s="1"/>
      <c r="KPD14" s="1"/>
      <c r="KPE14" s="1"/>
      <c r="KPF14" s="1"/>
      <c r="KPG14" s="1"/>
      <c r="KPH14" s="1"/>
      <c r="KPI14" s="1"/>
      <c r="KPJ14" s="1"/>
      <c r="KPK14" s="1"/>
      <c r="KPL14" s="1"/>
      <c r="KPM14" s="1"/>
      <c r="KPN14" s="1"/>
      <c r="KPO14" s="1"/>
      <c r="KPP14" s="1"/>
      <c r="KPQ14" s="1"/>
      <c r="KPR14" s="1"/>
      <c r="KPS14" s="1"/>
      <c r="KPT14" s="1"/>
      <c r="KPU14" s="1"/>
      <c r="KPV14" s="1"/>
      <c r="KPW14" s="1"/>
      <c r="KPX14" s="1"/>
      <c r="KPY14" s="1"/>
      <c r="KPZ14" s="1"/>
      <c r="KQA14" s="1"/>
      <c r="KQB14" s="1"/>
      <c r="KQC14" s="1"/>
      <c r="KQD14" s="1"/>
      <c r="KQE14" s="1"/>
      <c r="KQF14" s="1"/>
      <c r="KQG14" s="1"/>
      <c r="KQH14" s="1"/>
      <c r="KQI14" s="1"/>
      <c r="KQJ14" s="1"/>
      <c r="KQK14" s="1"/>
      <c r="KQL14" s="1"/>
      <c r="KQM14" s="1"/>
      <c r="KQN14" s="1"/>
      <c r="KQO14" s="1"/>
      <c r="KQP14" s="1"/>
      <c r="KQQ14" s="1"/>
      <c r="KQR14" s="1"/>
      <c r="KQS14" s="1"/>
      <c r="KQT14" s="1"/>
      <c r="KQU14" s="1"/>
      <c r="KQV14" s="1"/>
      <c r="KQW14" s="1"/>
      <c r="KQX14" s="1"/>
      <c r="KQY14" s="1"/>
      <c r="KQZ14" s="1"/>
      <c r="KRA14" s="1"/>
      <c r="KRB14" s="1"/>
      <c r="KRC14" s="1"/>
      <c r="KRD14" s="1"/>
      <c r="KRE14" s="1"/>
      <c r="KRF14" s="1"/>
      <c r="KRG14" s="1"/>
      <c r="KRH14" s="1"/>
      <c r="KRI14" s="1"/>
      <c r="KRJ14" s="1"/>
      <c r="KRK14" s="1"/>
      <c r="KRL14" s="1"/>
      <c r="KRM14" s="1"/>
      <c r="KRN14" s="1"/>
    </row>
    <row r="15" spans="1:7918" s="168" customFormat="1">
      <c r="A15" s="1">
        <f t="shared" si="0"/>
        <v>13</v>
      </c>
      <c r="B15" s="305" t="s">
        <v>128</v>
      </c>
      <c r="C15" s="179" t="s">
        <v>704</v>
      </c>
      <c r="D15" s="305" t="s">
        <v>128</v>
      </c>
      <c r="E15" s="190" t="str">
        <f>VLOOKUP(B15,distribucion!C$9:FL$332,2,0)</f>
        <v>Empacadora</v>
      </c>
      <c r="F15" s="177">
        <f>VLOOKUP($B15,'Nomina Unhesa'!$B$4:$AB$281,4,0)</f>
        <v>15</v>
      </c>
      <c r="G15" s="182">
        <f>VLOOKUP($B15,'Nomina Unhesa'!$B$4:$AB$281,6,0)</f>
        <v>2001.14</v>
      </c>
      <c r="H15" s="182">
        <f>VLOOKUP($B15,'Nomina Unhesa'!$B$4:$AB$281,7,0)</f>
        <v>125</v>
      </c>
      <c r="I15" s="182">
        <f>VLOOKUP($B15,'Nomina Unhesa'!$B$4:$AB$281,9,0)</f>
        <v>0</v>
      </c>
      <c r="J15" s="186">
        <f>VLOOKUP($B15,'Nomina Unhesa'!$B$4:$AB$281,10,0)</f>
        <v>0</v>
      </c>
      <c r="K15" s="182">
        <f>VLOOKUP($B15,'Nomina Unhesa'!$B$4:$AB$281,11,0)</f>
        <v>0</v>
      </c>
      <c r="L15" s="182">
        <f>VLOOKUP($B15,'Nomina Unhesa'!$B$4:$AB$281,12,0)</f>
        <v>0</v>
      </c>
      <c r="M15" s="182">
        <f>VLOOKUP($B15,'Nomina Unhesa'!$B$4:$AB$281,14,0)</f>
        <v>0</v>
      </c>
      <c r="N15" s="186">
        <f>VLOOKUP($B15,'Nomina Unhesa'!$B$4:$AB$281,15,0)</f>
        <v>2126.1400000000003</v>
      </c>
      <c r="O15" s="186">
        <f>VLOOKUP($B15,'Nomina Unhesa'!$B$4:$AB$281,16,0)</f>
        <v>96.66</v>
      </c>
      <c r="P15" s="186">
        <f>VLOOKUP($B15,'Nomina Unhesa'!$B$4:$AB$281,17,0)</f>
        <v>46.41</v>
      </c>
      <c r="Q15" s="186">
        <f>VLOOKUP($B15,'Nomina Unhesa'!$B$4:$AB$281,18,0)</f>
        <v>695.47</v>
      </c>
      <c r="R15" s="186">
        <f>VLOOKUP($B15,'Nomina Unhesa'!$B$4:$AB$281,19,0)</f>
        <v>0</v>
      </c>
      <c r="S15" s="186">
        <f>VLOOKUP($B15,'Nomina Unhesa'!$B$4:$AB$281,20,0)</f>
        <v>0</v>
      </c>
      <c r="T15" s="186">
        <f>VLOOKUP($B15,'Nomina Unhesa'!$B$4:$AB$281,21,0)</f>
        <v>0</v>
      </c>
      <c r="U15" s="186">
        <f>VLOOKUP($B15,'Nomina Unhesa'!$B$4:$AB$281,22,0)</f>
        <v>279.75</v>
      </c>
      <c r="V15" s="186">
        <f>ROUND((VLOOKUP($B15,'Nomina Unhesa'!$B$4:$AB$281,23,0)),2)</f>
        <v>0</v>
      </c>
      <c r="W15" s="186">
        <f>VLOOKUP($B15,'Nomina Unhesa'!$B$4:$AB$281,24,0)</f>
        <v>1118.29</v>
      </c>
      <c r="X15" s="186">
        <f>VLOOKUP(B15,'Nomina Unhesa'!$B$9:$Z$234,25,FALSE)</f>
        <v>1007.8500000000004</v>
      </c>
      <c r="Y15" s="187">
        <f>ROUND((VLOOKUP(B15,'Nomina Unhesa'!$B$9:$AB$231,26,FALSE)),2)</f>
        <v>1007.85</v>
      </c>
      <c r="Z15" s="293">
        <f>VLOOKUP(B15,'Nomina Unhesa'!$B$9:$AB$231,27,FALSE)</f>
        <v>0</v>
      </c>
      <c r="AA15" s="316"/>
      <c r="AB15" s="285"/>
    </row>
    <row r="16" spans="1:7918">
      <c r="A16" s="1">
        <f t="shared" si="0"/>
        <v>14</v>
      </c>
      <c r="B16" s="305" t="s">
        <v>142</v>
      </c>
      <c r="C16" s="179">
        <v>3170047561</v>
      </c>
      <c r="D16" s="305" t="s">
        <v>142</v>
      </c>
      <c r="E16" s="190" t="str">
        <f>VLOOKUP(B16,distribucion!C$9:FL$332,2,0)</f>
        <v>Empacadora</v>
      </c>
      <c r="F16" s="177">
        <f>VLOOKUP($B16,'Nomina Unhesa'!$B$4:$AB$281,4,0)</f>
        <v>0</v>
      </c>
      <c r="G16" s="182">
        <f>VLOOKUP($B16,'Nomina Unhesa'!$B$4:$AB$281,6,0)</f>
        <v>0</v>
      </c>
      <c r="H16" s="182">
        <f>VLOOKUP($B16,'Nomina Unhesa'!$B$4:$AB$281,7,0)</f>
        <v>0</v>
      </c>
      <c r="I16" s="182">
        <f>VLOOKUP($B16,'Nomina Unhesa'!$B$4:$AB$281,9,0)</f>
        <v>0</v>
      </c>
      <c r="J16" s="186">
        <f>VLOOKUP($B16,'Nomina Unhesa'!$B$4:$AB$281,10,0)</f>
        <v>0</v>
      </c>
      <c r="K16" s="182">
        <f>VLOOKUP($B16,'Nomina Unhesa'!$B$4:$AB$281,11,0)</f>
        <v>0</v>
      </c>
      <c r="L16" s="182">
        <f>VLOOKUP($B16,'Nomina Unhesa'!$B$4:$AB$281,12,0)</f>
        <v>0</v>
      </c>
      <c r="M16" s="182">
        <f>VLOOKUP($B16,'Nomina Unhesa'!$B$4:$AB$281,14,0)</f>
        <v>0</v>
      </c>
      <c r="N16" s="186">
        <f>VLOOKUP($B16,'Nomina Unhesa'!$B$4:$AB$281,15,0)</f>
        <v>0</v>
      </c>
      <c r="O16" s="186">
        <f>VLOOKUP($B16,'Nomina Unhesa'!$B$4:$AB$281,16,0)</f>
        <v>0</v>
      </c>
      <c r="P16" s="186">
        <f>VLOOKUP($B16,'Nomina Unhesa'!$B$4:$AB$281,17,0)</f>
        <v>0</v>
      </c>
      <c r="Q16" s="186">
        <f>VLOOKUP($B16,'Nomina Unhesa'!$B$4:$AB$281,18,0)</f>
        <v>0</v>
      </c>
      <c r="R16" s="186">
        <f>VLOOKUP($B16,'Nomina Unhesa'!$B$4:$AB$281,19,0)</f>
        <v>0</v>
      </c>
      <c r="S16" s="186">
        <f>VLOOKUP($B16,'Nomina Unhesa'!$B$4:$AB$281,20,0)</f>
        <v>0</v>
      </c>
      <c r="T16" s="186">
        <f>VLOOKUP($B16,'Nomina Unhesa'!$B$4:$AB$281,21,0)</f>
        <v>0</v>
      </c>
      <c r="U16" s="186">
        <f>VLOOKUP($B16,'Nomina Unhesa'!$B$4:$AB$281,22,0)</f>
        <v>0</v>
      </c>
      <c r="V16" s="186">
        <f>ROUND((VLOOKUP($B16,'Nomina Unhesa'!$B$4:$AB$281,23,0)),2)</f>
        <v>0</v>
      </c>
      <c r="W16" s="186">
        <f>VLOOKUP($B16,'Nomina Unhesa'!$B$4:$AB$281,24,0)</f>
        <v>0</v>
      </c>
      <c r="X16" s="186">
        <f>VLOOKUP(B16,'Nomina Unhesa'!$B$9:$Z$234,25,FALSE)</f>
        <v>0</v>
      </c>
      <c r="Y16" s="187">
        <f>ROUND((VLOOKUP(B16,'Nomina Unhesa'!$B$9:$AB$231,26,FALSE)),2)</f>
        <v>0</v>
      </c>
      <c r="Z16" s="293">
        <f>VLOOKUP(B16,'Nomina Unhesa'!$B$9:$AB$231,27,FALSE)</f>
        <v>0</v>
      </c>
      <c r="AA16" s="319"/>
      <c r="AB16" s="287"/>
      <c r="AC16" s="1495"/>
    </row>
    <row r="17" spans="1:29">
      <c r="A17" s="1">
        <f t="shared" si="0"/>
        <v>15</v>
      </c>
      <c r="B17" s="305" t="s">
        <v>462</v>
      </c>
      <c r="C17" s="179" t="s">
        <v>705</v>
      </c>
      <c r="D17" s="305" t="s">
        <v>462</v>
      </c>
      <c r="E17" s="190" t="str">
        <f>VLOOKUP(B17,distribucion!C$9:FL$332,2,0)</f>
        <v xml:space="preserve">Vendedor   </v>
      </c>
      <c r="F17" s="177">
        <f>VLOOKUP($B17,'Nomina Unhesa'!$B$4:$AB$281,4,0)</f>
        <v>15</v>
      </c>
      <c r="G17" s="182">
        <f>VLOOKUP($B17,'Nomina Unhesa'!$B$4:$AB$281,6,0)</f>
        <v>2001.14</v>
      </c>
      <c r="H17" s="182">
        <f>VLOOKUP($B17,'Nomina Unhesa'!$B$4:$AB$281,7,0)</f>
        <v>1927.5</v>
      </c>
      <c r="I17" s="182">
        <f>VLOOKUP($B17,'Nomina Unhesa'!$B$4:$AB$281,9,0)</f>
        <v>0</v>
      </c>
      <c r="J17" s="186">
        <f>VLOOKUP($B17,'Nomina Unhesa'!$B$4:$AB$281,10,0)</f>
        <v>0</v>
      </c>
      <c r="K17" s="182">
        <f>VLOOKUP($B17,'Nomina Unhesa'!$B$4:$AB$281,11,0)</f>
        <v>0</v>
      </c>
      <c r="L17" s="182">
        <f>VLOOKUP($B17,'Nomina Unhesa'!$B$4:$AB$281,12,0)</f>
        <v>0</v>
      </c>
      <c r="M17" s="182">
        <f>VLOOKUP($B17,'Nomina Unhesa'!$B$4:$AB$281,14,0)</f>
        <v>0</v>
      </c>
      <c r="N17" s="186">
        <f>VLOOKUP($B17,'Nomina Unhesa'!$B$4:$AB$281,15,0)</f>
        <v>3928.6400000000003</v>
      </c>
      <c r="O17" s="186">
        <f>VLOOKUP($B17,'Nomina Unhesa'!$B$4:$AB$281,16,0)</f>
        <v>96.66</v>
      </c>
      <c r="P17" s="186">
        <f>VLOOKUP($B17,'Nomina Unhesa'!$B$4:$AB$281,17,0)</f>
        <v>44.1</v>
      </c>
      <c r="Q17" s="186">
        <f>VLOOKUP($B17,'Nomina Unhesa'!$B$4:$AB$281,18,0)</f>
        <v>0</v>
      </c>
      <c r="R17" s="186">
        <f>VLOOKUP($B17,'Nomina Unhesa'!$B$4:$AB$281,19,0)</f>
        <v>0</v>
      </c>
      <c r="S17" s="186">
        <f>VLOOKUP($B17,'Nomina Unhesa'!$B$4:$AB$281,20,0)</f>
        <v>0</v>
      </c>
      <c r="T17" s="186">
        <f>VLOOKUP($B17,'Nomina Unhesa'!$B$4:$AB$281,21,0)</f>
        <v>0</v>
      </c>
      <c r="U17" s="186">
        <f>VLOOKUP($B17,'Nomina Unhesa'!$B$4:$AB$281,22,0)</f>
        <v>0</v>
      </c>
      <c r="V17" s="186">
        <f>ROUND((VLOOKUP($B17,'Nomina Unhesa'!$B$4:$AB$281,23,0)),2)</f>
        <v>0</v>
      </c>
      <c r="W17" s="186">
        <f>VLOOKUP($B17,'Nomina Unhesa'!$B$4:$AB$281,24,0)</f>
        <v>140.76</v>
      </c>
      <c r="X17" s="186">
        <f>VLOOKUP(B17,'Nomina Unhesa'!$B$9:$Z$234,25,FALSE)</f>
        <v>3787.88</v>
      </c>
      <c r="Y17" s="187">
        <f>ROUND((VLOOKUP(B17,'Nomina Unhesa'!$B$9:$AB$231,26,FALSE)),2)</f>
        <v>3787.88</v>
      </c>
      <c r="Z17" s="293">
        <f>VLOOKUP(B17,'Nomina Unhesa'!$B$9:$AB$231,27,FALSE)</f>
        <v>0</v>
      </c>
      <c r="AA17" s="319"/>
      <c r="AB17" s="287">
        <v>201201265564</v>
      </c>
      <c r="AC17" s="1495"/>
    </row>
    <row r="18" spans="1:29">
      <c r="A18" s="1">
        <f t="shared" si="0"/>
        <v>16</v>
      </c>
      <c r="B18" s="305" t="s">
        <v>403</v>
      </c>
      <c r="C18" s="179" t="s">
        <v>706</v>
      </c>
      <c r="D18" s="763" t="s">
        <v>403</v>
      </c>
      <c r="E18" s="190" t="str">
        <f>VLOOKUP(B18,distribucion!C$9:FL$332,2,0)</f>
        <v>Conserje</v>
      </c>
      <c r="F18" s="177">
        <f>VLOOKUP($B18,'Nomina Unhesa'!$B$4:$AB$281,4,0)</f>
        <v>15</v>
      </c>
      <c r="G18" s="182">
        <f>VLOOKUP($B18,'Nomina Unhesa'!$B$4:$AB$281,6,0)</f>
        <v>2001.14</v>
      </c>
      <c r="H18" s="182">
        <f>VLOOKUP($B18,'Nomina Unhesa'!$B$4:$AB$281,7,0)</f>
        <v>125</v>
      </c>
      <c r="I18" s="182">
        <f>VLOOKUP($B18,'Nomina Unhesa'!$B$4:$AB$281,9,0)</f>
        <v>0</v>
      </c>
      <c r="J18" s="186">
        <f>VLOOKUP($B18,'Nomina Unhesa'!$B$4:$AB$281,10,0)</f>
        <v>0</v>
      </c>
      <c r="K18" s="182">
        <f>VLOOKUP($B18,'Nomina Unhesa'!$B$4:$AB$281,11,0)</f>
        <v>0</v>
      </c>
      <c r="L18" s="182">
        <f>VLOOKUP($B18,'Nomina Unhesa'!$B$4:$AB$281,12,0)</f>
        <v>0</v>
      </c>
      <c r="M18" s="182">
        <f>VLOOKUP($B18,'Nomina Unhesa'!$B$4:$AB$281,14,0)</f>
        <v>0</v>
      </c>
      <c r="N18" s="186">
        <f>VLOOKUP($B18,'Nomina Unhesa'!$B$4:$AB$281,15,0)</f>
        <v>2126.1400000000003</v>
      </c>
      <c r="O18" s="186">
        <f>VLOOKUP($B18,'Nomina Unhesa'!$B$4:$AB$281,16,0)</f>
        <v>96.66</v>
      </c>
      <c r="P18" s="186">
        <f>VLOOKUP($B18,'Nomina Unhesa'!$B$4:$AB$281,17,0)</f>
        <v>1.48</v>
      </c>
      <c r="Q18" s="186">
        <f>VLOOKUP($B18,'Nomina Unhesa'!$B$4:$AB$281,18,0)</f>
        <v>975.53</v>
      </c>
      <c r="R18" s="186">
        <f>VLOOKUP($B18,'Nomina Unhesa'!$B$4:$AB$281,19,0)</f>
        <v>0</v>
      </c>
      <c r="S18" s="186">
        <f>VLOOKUP($B18,'Nomina Unhesa'!$B$4:$AB$281,20,0)</f>
        <v>0</v>
      </c>
      <c r="T18" s="186">
        <f>VLOOKUP($B18,'Nomina Unhesa'!$B$4:$AB$281,21,0)</f>
        <v>0</v>
      </c>
      <c r="U18" s="186">
        <f>VLOOKUP($B18,'Nomina Unhesa'!$B$4:$AB$281,22,0)</f>
        <v>0</v>
      </c>
      <c r="V18" s="186">
        <f>ROUND((VLOOKUP($B18,'Nomina Unhesa'!$B$4:$AB$281,23,0)),2)</f>
        <v>0</v>
      </c>
      <c r="W18" s="186">
        <f>VLOOKUP($B18,'Nomina Unhesa'!$B$4:$AB$281,24,0)</f>
        <v>1073.67</v>
      </c>
      <c r="X18" s="186">
        <f>VLOOKUP(B18,'Nomina Unhesa'!$B$9:$Z$234,25,FALSE)</f>
        <v>1052.4700000000003</v>
      </c>
      <c r="Y18" s="187">
        <f>ROUND((VLOOKUP(B18,'Nomina Unhesa'!$B$9:$AB$231,26,FALSE)),2)</f>
        <v>1052.47</v>
      </c>
      <c r="Z18" s="293">
        <f>VLOOKUP(B18,'Nomina Unhesa'!$B$9:$AB$231,27,FALSE)</f>
        <v>0</v>
      </c>
      <c r="AA18" s="319"/>
      <c r="AB18" s="287">
        <v>3006725860101</v>
      </c>
      <c r="AC18" s="1495"/>
    </row>
    <row r="19" spans="1:29">
      <c r="A19" s="1">
        <f t="shared" si="0"/>
        <v>17</v>
      </c>
      <c r="B19" s="305" t="s">
        <v>404</v>
      </c>
      <c r="C19" s="179" t="s">
        <v>707</v>
      </c>
      <c r="D19" s="763" t="s">
        <v>404</v>
      </c>
      <c r="E19" s="190" t="str">
        <f>VLOOKUP(B19,distribucion!C$9:FL$332,2,0)</f>
        <v>Conserje</v>
      </c>
      <c r="F19" s="177">
        <f>VLOOKUP($B19,'Nomina Unhesa'!$B$4:$AB$281,4,0)</f>
        <v>15</v>
      </c>
      <c r="G19" s="182">
        <f>VLOOKUP($B19,'Nomina Unhesa'!$B$4:$AB$281,6,0)</f>
        <v>2001.14</v>
      </c>
      <c r="H19" s="182">
        <f>VLOOKUP($B19,'Nomina Unhesa'!$B$4:$AB$281,7,0)</f>
        <v>125</v>
      </c>
      <c r="I19" s="182">
        <f>VLOOKUP($B19,'Nomina Unhesa'!$B$4:$AB$281,9,0)</f>
        <v>0</v>
      </c>
      <c r="J19" s="186">
        <f>VLOOKUP($B19,'Nomina Unhesa'!$B$4:$AB$281,10,0)</f>
        <v>0</v>
      </c>
      <c r="K19" s="182">
        <f>VLOOKUP($B19,'Nomina Unhesa'!$B$4:$AB$281,11,0)</f>
        <v>0</v>
      </c>
      <c r="L19" s="182">
        <f>VLOOKUP($B19,'Nomina Unhesa'!$B$4:$AB$281,12,0)</f>
        <v>0</v>
      </c>
      <c r="M19" s="182">
        <f>VLOOKUP($B19,'Nomina Unhesa'!$B$4:$AB$281,14,0)</f>
        <v>0</v>
      </c>
      <c r="N19" s="186">
        <f>VLOOKUP($B19,'Nomina Unhesa'!$B$4:$AB$281,15,0)</f>
        <v>2126.1400000000003</v>
      </c>
      <c r="O19" s="186">
        <f>VLOOKUP($B19,'Nomina Unhesa'!$B$4:$AB$281,16,0)</f>
        <v>96.66</v>
      </c>
      <c r="P19" s="186">
        <f>VLOOKUP($B19,'Nomina Unhesa'!$B$4:$AB$281,17,0)</f>
        <v>1.48</v>
      </c>
      <c r="Q19" s="186">
        <f>VLOOKUP($B19,'Nomina Unhesa'!$B$4:$AB$281,18,0)</f>
        <v>0</v>
      </c>
      <c r="R19" s="186">
        <f>VLOOKUP($B19,'Nomina Unhesa'!$B$4:$AB$281,19,0)</f>
        <v>0</v>
      </c>
      <c r="S19" s="186">
        <f>VLOOKUP($B19,'Nomina Unhesa'!$B$4:$AB$281,20,0)</f>
        <v>0</v>
      </c>
      <c r="T19" s="186">
        <f>VLOOKUP($B19,'Nomina Unhesa'!$B$4:$AB$281,21,0)</f>
        <v>0</v>
      </c>
      <c r="U19" s="186">
        <f>VLOOKUP($B19,'Nomina Unhesa'!$B$4:$AB$281,22,0)</f>
        <v>0</v>
      </c>
      <c r="V19" s="186">
        <f>ROUND((VLOOKUP($B19,'Nomina Unhesa'!$B$4:$AB$281,23,0)),2)</f>
        <v>0</v>
      </c>
      <c r="W19" s="186">
        <f>VLOOKUP($B19,'Nomina Unhesa'!$B$4:$AB$281,24,0)</f>
        <v>98.14</v>
      </c>
      <c r="X19" s="186">
        <f>VLOOKUP(B19,'Nomina Unhesa'!$B$9:$Z$234,25,FALSE)</f>
        <v>2028.0000000000002</v>
      </c>
      <c r="Y19" s="187">
        <f>ROUND((VLOOKUP(B19,'Nomina Unhesa'!$B$9:$AB$231,26,FALSE)),2)</f>
        <v>2028</v>
      </c>
      <c r="Z19" s="293">
        <f>VLOOKUP(B19,'Nomina Unhesa'!$B$9:$AB$231,27,FALSE)</f>
        <v>0</v>
      </c>
      <c r="AA19" s="319"/>
      <c r="AB19" s="287">
        <v>3006725860101</v>
      </c>
      <c r="AC19" s="1495"/>
    </row>
    <row r="20" spans="1:29">
      <c r="A20" s="1">
        <f t="shared" si="0"/>
        <v>18</v>
      </c>
      <c r="B20" s="305" t="s">
        <v>508</v>
      </c>
      <c r="C20" s="179" t="s">
        <v>708</v>
      </c>
      <c r="D20" s="763" t="s">
        <v>508</v>
      </c>
      <c r="E20" s="190" t="str">
        <f>VLOOKUP(B20,distribucion!C$9:FL$332,2,0)</f>
        <v xml:space="preserve">Empacadora </v>
      </c>
      <c r="F20" s="177">
        <f>VLOOKUP($B20,'Nomina Unhesa'!$B$4:$AB$281,4,0)</f>
        <v>8</v>
      </c>
      <c r="G20" s="182">
        <f>VLOOKUP($B20,'Nomina Unhesa'!$B$4:$AB$281,6,0)</f>
        <v>1067.27</v>
      </c>
      <c r="H20" s="182">
        <f>VLOOKUP($B20,'Nomina Unhesa'!$B$4:$AB$281,7,0)</f>
        <v>66.67</v>
      </c>
      <c r="I20" s="182">
        <f>VLOOKUP($B20,'Nomina Unhesa'!$B$4:$AB$281,9,0)</f>
        <v>0</v>
      </c>
      <c r="J20" s="186">
        <f>VLOOKUP($B20,'Nomina Unhesa'!$B$4:$AB$281,10,0)</f>
        <v>0</v>
      </c>
      <c r="K20" s="182">
        <f>VLOOKUP($B20,'Nomina Unhesa'!$B$4:$AB$281,11,0)</f>
        <v>0</v>
      </c>
      <c r="L20" s="182">
        <f>VLOOKUP($B20,'Nomina Unhesa'!$B$4:$AB$281,12,0)</f>
        <v>0</v>
      </c>
      <c r="M20" s="182">
        <f>VLOOKUP($B20,'Nomina Unhesa'!$B$4:$AB$281,14,0)</f>
        <v>0</v>
      </c>
      <c r="N20" s="186">
        <f>VLOOKUP($B20,'Nomina Unhesa'!$B$4:$AB$281,15,0)</f>
        <v>1133.94</v>
      </c>
      <c r="O20" s="186">
        <f>VLOOKUP($B20,'Nomina Unhesa'!$B$4:$AB$281,16,0)</f>
        <v>51.55</v>
      </c>
      <c r="P20" s="186">
        <f>VLOOKUP($B20,'Nomina Unhesa'!$B$4:$AB$281,17,0)</f>
        <v>0</v>
      </c>
      <c r="Q20" s="186">
        <f>VLOOKUP($B20,'Nomina Unhesa'!$B$4:$AB$281,18,0)</f>
        <v>0</v>
      </c>
      <c r="R20" s="186">
        <f>VLOOKUP($B20,'Nomina Unhesa'!$B$4:$AB$281,19,0)</f>
        <v>0</v>
      </c>
      <c r="S20" s="186">
        <f>VLOOKUP($B20,'Nomina Unhesa'!$B$4:$AB$281,20,0)</f>
        <v>0</v>
      </c>
      <c r="T20" s="186">
        <f>VLOOKUP($B20,'Nomina Unhesa'!$B$4:$AB$281,21,0)</f>
        <v>0</v>
      </c>
      <c r="U20" s="186">
        <f>VLOOKUP($B20,'Nomina Unhesa'!$B$4:$AB$281,22,0)</f>
        <v>0</v>
      </c>
      <c r="V20" s="186">
        <f>ROUND((VLOOKUP($B20,'Nomina Unhesa'!$B$4:$AB$281,23,0)),2)</f>
        <v>0</v>
      </c>
      <c r="W20" s="186">
        <f>VLOOKUP($B20,'Nomina Unhesa'!$B$4:$AB$281,24,0)</f>
        <v>51.55</v>
      </c>
      <c r="X20" s="186">
        <f>VLOOKUP(B20,'Nomina Unhesa'!$B$9:$Z$234,25,FALSE)</f>
        <v>1082.3900000000001</v>
      </c>
      <c r="Y20" s="187">
        <f>ROUND((VLOOKUP(B20,'Nomina Unhesa'!$B$9:$AB$231,26,FALSE)),2)</f>
        <v>1082.3900000000001</v>
      </c>
      <c r="Z20" s="293">
        <f>VLOOKUP(B20,'Nomina Unhesa'!$B$9:$AB$231,27,FALSE)</f>
        <v>0</v>
      </c>
      <c r="AA20" s="319"/>
      <c r="AB20" s="287">
        <v>3006725860101</v>
      </c>
      <c r="AC20" s="1495"/>
    </row>
    <row r="21" spans="1:29">
      <c r="A21" s="1">
        <f t="shared" si="0"/>
        <v>19</v>
      </c>
      <c r="B21" s="305" t="s">
        <v>470</v>
      </c>
      <c r="C21" s="179" t="s">
        <v>709</v>
      </c>
      <c r="D21" s="763" t="s">
        <v>470</v>
      </c>
      <c r="E21" s="190" t="str">
        <f>VLOOKUP(B21,distribucion!C$9:FL$332,2,0)</f>
        <v>Auxiliar de Ventas</v>
      </c>
      <c r="F21" s="177">
        <f>VLOOKUP($B21,'Nomina Unhesa'!$B$4:$AB$281,4,0)</f>
        <v>15</v>
      </c>
      <c r="G21" s="182">
        <f>VLOOKUP($B21,'Nomina Unhesa'!$B$4:$AB$281,6,0)</f>
        <v>2001.14</v>
      </c>
      <c r="H21" s="182">
        <f>VLOOKUP($B21,'Nomina Unhesa'!$B$4:$AB$281,7,0)</f>
        <v>912.5</v>
      </c>
      <c r="I21" s="182">
        <f>VLOOKUP($B21,'Nomina Unhesa'!$B$4:$AB$281,9,0)</f>
        <v>0</v>
      </c>
      <c r="J21" s="186">
        <f>VLOOKUP($B21,'Nomina Unhesa'!$B$4:$AB$281,10,0)</f>
        <v>0</v>
      </c>
      <c r="K21" s="182">
        <f>VLOOKUP($B21,'Nomina Unhesa'!$B$4:$AB$281,11,0)</f>
        <v>0</v>
      </c>
      <c r="L21" s="182">
        <f>VLOOKUP($B21,'Nomina Unhesa'!$B$4:$AB$281,12,0)</f>
        <v>0</v>
      </c>
      <c r="M21" s="182">
        <f>VLOOKUP($B21,'Nomina Unhesa'!$B$4:$AB$281,14,0)</f>
        <v>0</v>
      </c>
      <c r="N21" s="186">
        <f>VLOOKUP($B21,'Nomina Unhesa'!$B$4:$AB$281,15,0)</f>
        <v>2913.6400000000003</v>
      </c>
      <c r="O21" s="186">
        <f>VLOOKUP($B21,'Nomina Unhesa'!$B$4:$AB$281,16,0)</f>
        <v>96.66</v>
      </c>
      <c r="P21" s="186">
        <f>VLOOKUP($B21,'Nomina Unhesa'!$B$4:$AB$281,17,0)</f>
        <v>16.399999999999999</v>
      </c>
      <c r="Q21" s="186">
        <f>VLOOKUP($B21,'Nomina Unhesa'!$B$4:$AB$281,18,0)</f>
        <v>0</v>
      </c>
      <c r="R21" s="186">
        <f>VLOOKUP($B21,'Nomina Unhesa'!$B$4:$AB$281,19,0)</f>
        <v>0</v>
      </c>
      <c r="S21" s="186">
        <f>VLOOKUP($B21,'Nomina Unhesa'!$B$4:$AB$281,20,0)</f>
        <v>0</v>
      </c>
      <c r="T21" s="186">
        <f>VLOOKUP($B21,'Nomina Unhesa'!$B$4:$AB$281,21,0)</f>
        <v>0</v>
      </c>
      <c r="U21" s="186">
        <f>VLOOKUP($B21,'Nomina Unhesa'!$B$4:$AB$281,22,0)</f>
        <v>0</v>
      </c>
      <c r="V21" s="186">
        <f>ROUND((VLOOKUP($B21,'Nomina Unhesa'!$B$4:$AB$281,23,0)),2)</f>
        <v>0</v>
      </c>
      <c r="W21" s="186">
        <f>VLOOKUP($B21,'Nomina Unhesa'!$B$4:$AB$281,24,0)</f>
        <v>113.06</v>
      </c>
      <c r="X21" s="186">
        <f>VLOOKUP(B21,'Nomina Unhesa'!$B$9:$Z$234,25,FALSE)</f>
        <v>2800.5800000000004</v>
      </c>
      <c r="Y21" s="187">
        <f>ROUND((VLOOKUP(B21,'Nomina Unhesa'!$B$9:$AB$231,26,FALSE)),2)</f>
        <v>2800.58</v>
      </c>
      <c r="Z21" s="293">
        <f>VLOOKUP(B21,'Nomina Unhesa'!$B$9:$AB$231,27,FALSE)</f>
        <v>0</v>
      </c>
      <c r="AA21" s="319"/>
      <c r="AB21" s="287">
        <v>3006725860101</v>
      </c>
      <c r="AC21" s="1495"/>
    </row>
    <row r="22" spans="1:29">
      <c r="A22" s="1">
        <f t="shared" si="0"/>
        <v>20</v>
      </c>
      <c r="B22" s="305" t="s">
        <v>437</v>
      </c>
      <c r="C22" s="179" t="s">
        <v>710</v>
      </c>
      <c r="D22" s="763" t="s">
        <v>437</v>
      </c>
      <c r="E22" s="190" t="str">
        <f>VLOOKUP(B22,distribucion!C$9:FL$332,2,0)</f>
        <v>Jefe de Ventas Online</v>
      </c>
      <c r="F22" s="177">
        <f>VLOOKUP($B22,'Nomina Unhesa'!$B$4:$AB$281,4,0)</f>
        <v>15</v>
      </c>
      <c r="G22" s="182">
        <f>VLOOKUP($B22,'Nomina Unhesa'!$B$4:$AB$281,6,0)</f>
        <v>2500</v>
      </c>
      <c r="H22" s="182">
        <f>VLOOKUP($B22,'Nomina Unhesa'!$B$4:$AB$281,7,0)</f>
        <v>1875</v>
      </c>
      <c r="I22" s="182">
        <f>VLOOKUP($B22,'Nomina Unhesa'!$B$4:$AB$281,9,0)</f>
        <v>0</v>
      </c>
      <c r="J22" s="186">
        <f>VLOOKUP($B22,'Nomina Unhesa'!$B$4:$AB$281,10,0)</f>
        <v>0</v>
      </c>
      <c r="K22" s="182">
        <f>VLOOKUP($B22,'Nomina Unhesa'!$B$4:$AB$281,11,0)</f>
        <v>0</v>
      </c>
      <c r="L22" s="182">
        <f>VLOOKUP($B22,'Nomina Unhesa'!$B$4:$AB$281,12,0)</f>
        <v>0</v>
      </c>
      <c r="M22" s="182">
        <f>VLOOKUP($B22,'Nomina Unhesa'!$B$4:$AB$281,14,0)</f>
        <v>0</v>
      </c>
      <c r="N22" s="186">
        <f>VLOOKUP($B22,'Nomina Unhesa'!$B$4:$AB$281,15,0)</f>
        <v>4375</v>
      </c>
      <c r="O22" s="186">
        <f>VLOOKUP($B22,'Nomina Unhesa'!$B$4:$AB$281,16,0)</f>
        <v>120.75</v>
      </c>
      <c r="P22" s="186">
        <f>VLOOKUP($B22,'Nomina Unhesa'!$B$4:$AB$281,17,0)</f>
        <v>106.46</v>
      </c>
      <c r="Q22" s="186">
        <f>VLOOKUP($B22,'Nomina Unhesa'!$B$4:$AB$281,18,0)</f>
        <v>0</v>
      </c>
      <c r="R22" s="186">
        <f>VLOOKUP($B22,'Nomina Unhesa'!$B$4:$AB$281,19,0)</f>
        <v>0</v>
      </c>
      <c r="S22" s="186">
        <f>VLOOKUP($B22,'Nomina Unhesa'!$B$4:$AB$281,20,0)</f>
        <v>0</v>
      </c>
      <c r="T22" s="186">
        <f>VLOOKUP($B22,'Nomina Unhesa'!$B$4:$AB$281,21,0)</f>
        <v>0</v>
      </c>
      <c r="U22" s="186">
        <f>VLOOKUP($B22,'Nomina Unhesa'!$B$4:$AB$281,22,0)</f>
        <v>0</v>
      </c>
      <c r="V22" s="186">
        <f>ROUND((VLOOKUP($B22,'Nomina Unhesa'!$B$4:$AB$281,23,0)),2)</f>
        <v>0</v>
      </c>
      <c r="W22" s="186">
        <f>VLOOKUP($B22,'Nomina Unhesa'!$B$4:$AB$281,24,0)</f>
        <v>227.20999999999998</v>
      </c>
      <c r="X22" s="186">
        <f>VLOOKUP(B22,'Nomina Unhesa'!$B$9:$Z$234,25,FALSE)</f>
        <v>4147.79</v>
      </c>
      <c r="Y22" s="187">
        <f>ROUND((VLOOKUP(B22,'Nomina Unhesa'!$B$9:$AB$231,26,FALSE)),2)</f>
        <v>4147.79</v>
      </c>
      <c r="Z22" s="293">
        <f>VLOOKUP(B22,'Nomina Unhesa'!$B$9:$AB$231,27,FALSE)</f>
        <v>0</v>
      </c>
      <c r="AA22" s="319"/>
      <c r="AB22" s="287">
        <v>3006725860101</v>
      </c>
      <c r="AC22" s="1495"/>
    </row>
    <row r="23" spans="1:29">
      <c r="A23" s="1">
        <f t="shared" si="0"/>
        <v>21</v>
      </c>
      <c r="B23" s="1168" t="s">
        <v>536</v>
      </c>
      <c r="C23" s="1496">
        <v>5520081893</v>
      </c>
      <c r="D23" s="763" t="s">
        <v>536</v>
      </c>
      <c r="E23" s="190" t="str">
        <f>VLOOKUP(B23,distribucion!C$9:FL$332,2,0)</f>
        <v>Asistente de Vta en Linea</v>
      </c>
      <c r="F23" s="177">
        <f>VLOOKUP($B23,'Nomina Unhesa'!$B$4:$AB$281,4,0)</f>
        <v>15</v>
      </c>
      <c r="G23" s="182">
        <f>VLOOKUP($B23,'Nomina Unhesa'!$B$4:$AB$281,6,0)</f>
        <v>2050</v>
      </c>
      <c r="H23" s="182">
        <f>VLOOKUP($B23,'Nomina Unhesa'!$B$4:$AB$281,7,0)</f>
        <v>400</v>
      </c>
      <c r="I23" s="182">
        <f>VLOOKUP($B23,'Nomina Unhesa'!$B$4:$AB$281,9,0)</f>
        <v>0</v>
      </c>
      <c r="J23" s="186">
        <f>VLOOKUP($B23,'Nomina Unhesa'!$B$4:$AB$281,10,0)</f>
        <v>0</v>
      </c>
      <c r="K23" s="182">
        <f>VLOOKUP($B23,'Nomina Unhesa'!$B$4:$AB$281,11,0)</f>
        <v>0</v>
      </c>
      <c r="L23" s="182">
        <f>VLOOKUP($B23,'Nomina Unhesa'!$B$4:$AB$281,12,0)</f>
        <v>0</v>
      </c>
      <c r="M23" s="182">
        <f>VLOOKUP($B23,'Nomina Unhesa'!$B$4:$AB$281,14,0)</f>
        <v>0</v>
      </c>
      <c r="N23" s="186">
        <f>VLOOKUP($B23,'Nomina Unhesa'!$B$4:$AB$281,15,0)</f>
        <v>2450</v>
      </c>
      <c r="O23" s="186">
        <f>VLOOKUP($B23,'Nomina Unhesa'!$B$4:$AB$281,16,0)</f>
        <v>99.02</v>
      </c>
      <c r="P23" s="186">
        <f>VLOOKUP($B23,'Nomina Unhesa'!$B$4:$AB$281,17,0)</f>
        <v>9.15</v>
      </c>
      <c r="Q23" s="186">
        <f>VLOOKUP($B23,'Nomina Unhesa'!$B$4:$AB$281,18,0)</f>
        <v>0</v>
      </c>
      <c r="R23" s="186">
        <f>VLOOKUP($B23,'Nomina Unhesa'!$B$4:$AB$281,19,0)</f>
        <v>0</v>
      </c>
      <c r="S23" s="186">
        <f>VLOOKUP($B23,'Nomina Unhesa'!$B$4:$AB$281,20,0)</f>
        <v>0</v>
      </c>
      <c r="T23" s="186">
        <f>VLOOKUP($B23,'Nomina Unhesa'!$B$4:$AB$281,21,0)</f>
        <v>0</v>
      </c>
      <c r="U23" s="186">
        <f>VLOOKUP($B23,'Nomina Unhesa'!$B$4:$AB$281,22,0)</f>
        <v>0</v>
      </c>
      <c r="V23" s="186">
        <f>ROUND((VLOOKUP($B23,'Nomina Unhesa'!$B$4:$AB$281,23,0)),2)</f>
        <v>0</v>
      </c>
      <c r="W23" s="186">
        <f>VLOOKUP($B23,'Nomina Unhesa'!$B$4:$AB$281,24,0)</f>
        <v>108.17</v>
      </c>
      <c r="X23" s="186">
        <f>VLOOKUP(B23,'Nomina Unhesa'!$B$9:$Z$234,25,FALSE)</f>
        <v>2341.83</v>
      </c>
      <c r="Y23" s="187">
        <f>ROUND((VLOOKUP(B23,'Nomina Unhesa'!$B$9:$AB$231,26,FALSE)),2)</f>
        <v>2341.83</v>
      </c>
      <c r="Z23" s="293">
        <f>VLOOKUP(B23,'Nomina Unhesa'!$B$9:$AB$231,27,FALSE)</f>
        <v>0</v>
      </c>
      <c r="AA23" s="319"/>
      <c r="AB23" s="287">
        <v>3006725860101</v>
      </c>
      <c r="AC23" s="1495"/>
    </row>
    <row r="24" spans="1:29">
      <c r="A24" s="1">
        <f t="shared" si="0"/>
        <v>22</v>
      </c>
      <c r="B24" s="1168" t="str">
        <f>+'Nomina Unhesa'!B58</f>
        <v>Recinos Martinez Dany Gudiel</v>
      </c>
      <c r="C24" s="1497">
        <v>3290074982</v>
      </c>
      <c r="D24" s="763" t="str">
        <f>+'Nomina Unhesa'!B58</f>
        <v>Recinos Martinez Dany Gudiel</v>
      </c>
      <c r="E24" s="190" t="str">
        <f>VLOOKUP(B24,distribucion!C$9:FL$332,2,0)</f>
        <v>Vendedor Mayorista</v>
      </c>
      <c r="F24" s="177">
        <f>VLOOKUP($B24,'Nomina Unhesa'!$B$4:$AB$281,4,0)</f>
        <v>15</v>
      </c>
      <c r="G24" s="182">
        <f>VLOOKUP($B24,'Nomina Unhesa'!$B$4:$AB$281,6,0)</f>
        <v>2001.14</v>
      </c>
      <c r="H24" s="182">
        <f>VLOOKUP($B24,'Nomina Unhesa'!$B$4:$AB$281,7,0)</f>
        <v>3006.25</v>
      </c>
      <c r="I24" s="182">
        <f>VLOOKUP($B24,'Nomina Unhesa'!$B$4:$AB$281,9,0)</f>
        <v>0</v>
      </c>
      <c r="J24" s="186">
        <f>VLOOKUP($B24,'Nomina Unhesa'!$B$4:$AB$281,10,0)</f>
        <v>0</v>
      </c>
      <c r="K24" s="182">
        <f>VLOOKUP($B24,'Nomina Unhesa'!$B$4:$AB$281,11,0)</f>
        <v>0</v>
      </c>
      <c r="L24" s="182">
        <f>VLOOKUP($B24,'Nomina Unhesa'!$B$4:$AB$281,12,0)</f>
        <v>0</v>
      </c>
      <c r="M24" s="182">
        <f>VLOOKUP($B24,'Nomina Unhesa'!$B$4:$AB$281,14,0)</f>
        <v>0</v>
      </c>
      <c r="N24" s="186">
        <f>VLOOKUP($B24,'Nomina Unhesa'!$B$4:$AB$281,15,0)</f>
        <v>5007.3900000000003</v>
      </c>
      <c r="O24" s="186">
        <f>VLOOKUP($B24,'Nomina Unhesa'!$B$4:$AB$281,16,0)</f>
        <v>96.66</v>
      </c>
      <c r="P24" s="186">
        <f>VLOOKUP($B24,'Nomina Unhesa'!$B$4:$AB$281,17,0)</f>
        <v>48.56</v>
      </c>
      <c r="Q24" s="186">
        <f>VLOOKUP($B24,'Nomina Unhesa'!$B$4:$AB$281,18,0)</f>
        <v>0</v>
      </c>
      <c r="R24" s="186">
        <f>VLOOKUP($B24,'Nomina Unhesa'!$B$4:$AB$281,19,0)</f>
        <v>0</v>
      </c>
      <c r="S24" s="186">
        <f>VLOOKUP($B24,'Nomina Unhesa'!$B$4:$AB$281,20,0)</f>
        <v>0</v>
      </c>
      <c r="T24" s="186">
        <f>VLOOKUP($B24,'Nomina Unhesa'!$B$4:$AB$281,21,0)</f>
        <v>0</v>
      </c>
      <c r="U24" s="186">
        <f>VLOOKUP($B24,'Nomina Unhesa'!$B$4:$AB$281,22,0)</f>
        <v>0</v>
      </c>
      <c r="V24" s="186">
        <f>ROUND((VLOOKUP($B24,'Nomina Unhesa'!$B$4:$AB$281,23,0)),2)</f>
        <v>0</v>
      </c>
      <c r="W24" s="186">
        <f>VLOOKUP($B24,'Nomina Unhesa'!$B$4:$AB$281,24,0)</f>
        <v>145.22</v>
      </c>
      <c r="X24" s="186">
        <f>VLOOKUP(B24,'Nomina Unhesa'!$B$9:$Z$234,25,FALSE)</f>
        <v>4862.17</v>
      </c>
      <c r="Y24" s="187">
        <f>ROUND((VLOOKUP(B24,'Nomina Unhesa'!$B$9:$AB$231,26,FALSE)),2)</f>
        <v>4862.17</v>
      </c>
      <c r="Z24" s="293">
        <f>VLOOKUP(B24,'Nomina Unhesa'!$B$9:$AB$231,27,FALSE)</f>
        <v>0</v>
      </c>
      <c r="AA24" s="319"/>
      <c r="AB24" s="287">
        <v>3006725860101</v>
      </c>
      <c r="AC24" s="1495"/>
    </row>
    <row r="25" spans="1:29">
      <c r="A25" s="1">
        <f t="shared" si="0"/>
        <v>23</v>
      </c>
      <c r="B25" s="1168" t="str">
        <f>+'Nomina Unhesa'!B11</f>
        <v>Chavez Najera Fredy Amilcar</v>
      </c>
      <c r="C25" s="1497">
        <v>4400009389</v>
      </c>
      <c r="D25" s="763" t="str">
        <f>+'Nomina Unhesa'!B11</f>
        <v>Chavez Najera Fredy Amilcar</v>
      </c>
      <c r="E25" s="190" t="str">
        <f>VLOOKUP(B25,distribucion!C$9:FL$332,2,0)</f>
        <v>Piloto</v>
      </c>
      <c r="F25" s="177">
        <f>VLOOKUP($B25,'Nomina Unhesa'!$B$4:$AB$281,4,0)</f>
        <v>15</v>
      </c>
      <c r="G25" s="182">
        <f>VLOOKUP($B25,'Nomina Unhesa'!$B$4:$AB$281,6,0)</f>
        <v>2001.14</v>
      </c>
      <c r="H25" s="182">
        <f>VLOOKUP($B25,'Nomina Unhesa'!$B$4:$AB$281,7,0)</f>
        <v>750</v>
      </c>
      <c r="I25" s="182">
        <f>VLOOKUP($B25,'Nomina Unhesa'!$B$4:$AB$281,9,0)</f>
        <v>0</v>
      </c>
      <c r="J25" s="186">
        <f>VLOOKUP($B25,'Nomina Unhesa'!$B$4:$AB$281,10,0)</f>
        <v>0</v>
      </c>
      <c r="K25" s="182">
        <f>VLOOKUP($B25,'Nomina Unhesa'!$B$4:$AB$281,11,0)</f>
        <v>0</v>
      </c>
      <c r="L25" s="182">
        <f>VLOOKUP($B25,'Nomina Unhesa'!$B$4:$AB$281,12,0)</f>
        <v>0</v>
      </c>
      <c r="M25" s="182">
        <f>VLOOKUP($B25,'Nomina Unhesa'!$B$4:$AB$281,14,0)</f>
        <v>0</v>
      </c>
      <c r="N25" s="186">
        <f>VLOOKUP($B25,'Nomina Unhesa'!$B$4:$AB$281,15,0)</f>
        <v>2751.1400000000003</v>
      </c>
      <c r="O25" s="186">
        <f>VLOOKUP($B25,'Nomina Unhesa'!$B$4:$AB$281,16,0)</f>
        <v>96.66</v>
      </c>
      <c r="P25" s="186">
        <f>VLOOKUP($B25,'Nomina Unhesa'!$B$4:$AB$281,17,0)</f>
        <v>32.729999999999997</v>
      </c>
      <c r="Q25" s="186">
        <f>VLOOKUP($B25,'Nomina Unhesa'!$B$4:$AB$281,18,0)</f>
        <v>0</v>
      </c>
      <c r="R25" s="186">
        <f>VLOOKUP($B25,'Nomina Unhesa'!$B$4:$AB$281,19,0)</f>
        <v>0</v>
      </c>
      <c r="S25" s="186">
        <f>VLOOKUP($B25,'Nomina Unhesa'!$B$4:$AB$281,20,0)</f>
        <v>0</v>
      </c>
      <c r="T25" s="186">
        <f>VLOOKUP($B25,'Nomina Unhesa'!$B$4:$AB$281,21,0)</f>
        <v>0</v>
      </c>
      <c r="U25" s="186">
        <f>VLOOKUP($B25,'Nomina Unhesa'!$B$4:$AB$281,22,0)</f>
        <v>0</v>
      </c>
      <c r="V25" s="186">
        <f>ROUND((VLOOKUP($B25,'Nomina Unhesa'!$B$4:$AB$281,23,0)),2)</f>
        <v>0</v>
      </c>
      <c r="W25" s="186">
        <f>VLOOKUP($B25,'Nomina Unhesa'!$B$4:$AB$281,24,0)</f>
        <v>129.38999999999999</v>
      </c>
      <c r="X25" s="186">
        <f>VLOOKUP(B25,'Nomina Unhesa'!$B$9:$Z$234,25,FALSE)</f>
        <v>2621.7500000000005</v>
      </c>
      <c r="Y25" s="187">
        <f>ROUND((VLOOKUP(B25,'Nomina Unhesa'!$B$9:$AB$231,26,FALSE)),2)</f>
        <v>2621.75</v>
      </c>
      <c r="Z25" s="293">
        <f>VLOOKUP(B25,'Nomina Unhesa'!$B$9:$AB$231,27,FALSE)</f>
        <v>0</v>
      </c>
      <c r="AA25" s="319"/>
      <c r="AB25" s="287">
        <v>3006725860101</v>
      </c>
      <c r="AC25" s="1495"/>
    </row>
    <row r="26" spans="1:29">
      <c r="A26" s="1">
        <f t="shared" si="0"/>
        <v>24</v>
      </c>
      <c r="B26" s="1168" t="str">
        <f>+'Nomina Unhesa'!B96</f>
        <v>Paniagua Carias Surama Gabriela</v>
      </c>
      <c r="C26" s="1497">
        <v>1030163198</v>
      </c>
      <c r="D26" s="763" t="str">
        <f>+'Nomina Unhesa'!B96</f>
        <v>Paniagua Carias Surama Gabriela</v>
      </c>
      <c r="E26" s="190" t="str">
        <f>VLOOKUP(B26,distribucion!C$9:FL$332,2,0)</f>
        <v>aux de ventas</v>
      </c>
      <c r="F26" s="177">
        <f>VLOOKUP($B26,'Nomina Unhesa'!$B$4:$AB$281,4,0)</f>
        <v>15</v>
      </c>
      <c r="G26" s="182">
        <f>VLOOKUP($B26,'Nomina Unhesa'!$B$4:$AB$281,6,0)</f>
        <v>2001.14</v>
      </c>
      <c r="H26" s="182">
        <f>VLOOKUP($B26,'Nomina Unhesa'!$B$4:$AB$281,7,0)</f>
        <v>1283.75</v>
      </c>
      <c r="I26" s="182">
        <f>VLOOKUP($B26,'Nomina Unhesa'!$B$4:$AB$281,9,0)</f>
        <v>0</v>
      </c>
      <c r="J26" s="186">
        <f>VLOOKUP($B26,'Nomina Unhesa'!$B$4:$AB$281,10,0)</f>
        <v>0</v>
      </c>
      <c r="K26" s="182">
        <f>VLOOKUP($B26,'Nomina Unhesa'!$B$4:$AB$281,11,0)</f>
        <v>0</v>
      </c>
      <c r="L26" s="182">
        <f>VLOOKUP($B26,'Nomina Unhesa'!$B$4:$AB$281,12,0)</f>
        <v>0</v>
      </c>
      <c r="M26" s="182">
        <f>VLOOKUP($B26,'Nomina Unhesa'!$B$4:$AB$281,14,0)</f>
        <v>0</v>
      </c>
      <c r="N26" s="186">
        <f>VLOOKUP($B26,'Nomina Unhesa'!$B$4:$AB$281,15,0)</f>
        <v>3284.8900000000003</v>
      </c>
      <c r="O26" s="186">
        <f>VLOOKUP($B26,'Nomina Unhesa'!$B$4:$AB$281,16,0)</f>
        <v>96.66</v>
      </c>
      <c r="P26" s="186">
        <f>VLOOKUP($B26,'Nomina Unhesa'!$B$4:$AB$281,17,0)</f>
        <v>16.829999999999998</v>
      </c>
      <c r="Q26" s="186">
        <f>VLOOKUP($B26,'Nomina Unhesa'!$B$4:$AB$281,18,0)</f>
        <v>0</v>
      </c>
      <c r="R26" s="186">
        <f>VLOOKUP($B26,'Nomina Unhesa'!$B$4:$AB$281,19,0)</f>
        <v>0</v>
      </c>
      <c r="S26" s="186">
        <f>VLOOKUP($B26,'Nomina Unhesa'!$B$4:$AB$281,20,0)</f>
        <v>0</v>
      </c>
      <c r="T26" s="186">
        <f>VLOOKUP($B26,'Nomina Unhesa'!$B$4:$AB$281,21,0)</f>
        <v>0</v>
      </c>
      <c r="U26" s="186">
        <f>VLOOKUP($B26,'Nomina Unhesa'!$B$4:$AB$281,22,0)</f>
        <v>0</v>
      </c>
      <c r="V26" s="186">
        <f>ROUND((VLOOKUP($B26,'Nomina Unhesa'!$B$4:$AB$281,23,0)),2)</f>
        <v>0</v>
      </c>
      <c r="W26" s="186">
        <f>VLOOKUP($B26,'Nomina Unhesa'!$B$4:$AB$281,24,0)</f>
        <v>113.49</v>
      </c>
      <c r="X26" s="186">
        <f>VLOOKUP(B26,'Nomina Unhesa'!$B$9:$Z$234,25,FALSE)</f>
        <v>3171.4000000000005</v>
      </c>
      <c r="Y26" s="187">
        <f>ROUND((VLOOKUP(B26,'Nomina Unhesa'!$B$9:$AB$231,26,FALSE)),2)</f>
        <v>3171.4</v>
      </c>
      <c r="Z26" s="293">
        <f>VLOOKUP(B26,'Nomina Unhesa'!$B$9:$AB$231,27,FALSE)</f>
        <v>0</v>
      </c>
      <c r="AA26" s="319"/>
      <c r="AB26" s="287">
        <v>3006725860101</v>
      </c>
      <c r="AC26" s="1495"/>
    </row>
    <row r="27" spans="1:29">
      <c r="A27" s="1">
        <f t="shared" si="0"/>
        <v>25</v>
      </c>
      <c r="B27" s="1168" t="str">
        <f>+'Nomina Unhesa'!B52</f>
        <v>Chun Zacarias Fernando Ovidio</v>
      </c>
      <c r="C27" s="179" t="s">
        <v>711</v>
      </c>
      <c r="D27" s="763" t="str">
        <f>+'Nomina Unhesa'!B52</f>
        <v>Chun Zacarias Fernando Ovidio</v>
      </c>
      <c r="E27" s="190" t="str">
        <f>VLOOKUP(B27,distribucion!C$9:FL$332,2,0)</f>
        <v>Supervisor de Ventas</v>
      </c>
      <c r="F27" s="177">
        <f>VLOOKUP($B27,'Nomina Unhesa'!$B$4:$AB$281,4,0)</f>
        <v>15</v>
      </c>
      <c r="G27" s="182">
        <f>VLOOKUP($B27,'Nomina Unhesa'!$B$4:$AB$281,6,0)</f>
        <v>2500</v>
      </c>
      <c r="H27" s="182">
        <f>VLOOKUP($B27,'Nomina Unhesa'!$B$4:$AB$281,7,0)</f>
        <v>3125</v>
      </c>
      <c r="I27" s="182">
        <f>VLOOKUP($B27,'Nomina Unhesa'!$B$4:$AB$281,9,0)</f>
        <v>0</v>
      </c>
      <c r="J27" s="186">
        <f>VLOOKUP($B27,'Nomina Unhesa'!$B$4:$AB$281,10,0)</f>
        <v>0</v>
      </c>
      <c r="K27" s="182">
        <f>VLOOKUP($B27,'Nomina Unhesa'!$B$4:$AB$281,11,0)</f>
        <v>0</v>
      </c>
      <c r="L27" s="182">
        <f>VLOOKUP($B27,'Nomina Unhesa'!$B$4:$AB$281,12,0)</f>
        <v>0</v>
      </c>
      <c r="M27" s="182">
        <f>VLOOKUP($B27,'Nomina Unhesa'!$B$4:$AB$281,14,0)</f>
        <v>0</v>
      </c>
      <c r="N27" s="186">
        <f>VLOOKUP($B27,'Nomina Unhesa'!$B$4:$AB$281,15,0)</f>
        <v>5625</v>
      </c>
      <c r="O27" s="186">
        <f>VLOOKUP($B27,'Nomina Unhesa'!$B$4:$AB$281,16,0)</f>
        <v>120.75</v>
      </c>
      <c r="P27" s="186">
        <f>VLOOKUP($B27,'Nomina Unhesa'!$B$4:$AB$281,17,0)</f>
        <v>117.01</v>
      </c>
      <c r="Q27" s="186">
        <f>VLOOKUP($B27,'Nomina Unhesa'!$B$4:$AB$281,18,0)</f>
        <v>0</v>
      </c>
      <c r="R27" s="186">
        <f>VLOOKUP($B27,'Nomina Unhesa'!$B$4:$AB$281,19,0)</f>
        <v>0</v>
      </c>
      <c r="S27" s="186">
        <f>VLOOKUP($B27,'Nomina Unhesa'!$B$4:$AB$281,20,0)</f>
        <v>0</v>
      </c>
      <c r="T27" s="186">
        <f>VLOOKUP($B27,'Nomina Unhesa'!$B$4:$AB$281,21,0)</f>
        <v>0</v>
      </c>
      <c r="U27" s="186">
        <f>VLOOKUP($B27,'Nomina Unhesa'!$B$4:$AB$281,22,0)</f>
        <v>0</v>
      </c>
      <c r="V27" s="186">
        <f>ROUND((VLOOKUP($B27,'Nomina Unhesa'!$B$4:$AB$281,23,0)),2)</f>
        <v>311.17</v>
      </c>
      <c r="W27" s="186">
        <f>VLOOKUP($B27,'Nomina Unhesa'!$B$4:$AB$281,24,0)</f>
        <v>548.93000000000006</v>
      </c>
      <c r="X27" s="186">
        <f>VLOOKUP(B27,'Nomina Unhesa'!$B$9:$Z$234,25,FALSE)</f>
        <v>5076.07</v>
      </c>
      <c r="Y27" s="187">
        <f>ROUND((VLOOKUP(B27,'Nomina Unhesa'!$B$9:$AB$231,26,FALSE)),2)</f>
        <v>5076.07</v>
      </c>
      <c r="Z27" s="293">
        <f>VLOOKUP(B27,'Nomina Unhesa'!$B$9:$AB$231,27,FALSE)</f>
        <v>0</v>
      </c>
      <c r="AA27" s="319"/>
      <c r="AB27" s="287">
        <v>3006725860101</v>
      </c>
      <c r="AC27" s="1495"/>
    </row>
    <row r="28" spans="1:29">
      <c r="A28" s="1">
        <f t="shared" si="0"/>
        <v>26</v>
      </c>
      <c r="B28" s="1168" t="str">
        <f>+'Nomina Unhesa'!B38</f>
        <v>Garcia Sanchez Juan Pablo</v>
      </c>
      <c r="C28" s="179" t="s">
        <v>712</v>
      </c>
      <c r="D28" s="763" t="str">
        <f>+'Nomina Unhesa'!B38</f>
        <v>Garcia Sanchez Juan Pablo</v>
      </c>
      <c r="E28" s="190" t="str">
        <f>VLOOKUP(B28,distribucion!C$9:FL$332,2,0)</f>
        <v>Aux contable</v>
      </c>
      <c r="F28" s="177">
        <f>VLOOKUP($B28,'Nomina Unhesa'!$B$4:$AB$281,4,0)</f>
        <v>15</v>
      </c>
      <c r="G28" s="182">
        <f>VLOOKUP($B28,'Nomina Unhesa'!$B$4:$AB$281,6,0)</f>
        <v>2425</v>
      </c>
      <c r="H28" s="182">
        <f>VLOOKUP($B28,'Nomina Unhesa'!$B$4:$AB$281,7,0)</f>
        <v>450</v>
      </c>
      <c r="I28" s="182">
        <f>VLOOKUP($B28,'Nomina Unhesa'!$B$4:$AB$281,9,0)</f>
        <v>0</v>
      </c>
      <c r="J28" s="186">
        <f>VLOOKUP($B28,'Nomina Unhesa'!$B$4:$AB$281,10,0)</f>
        <v>0</v>
      </c>
      <c r="K28" s="182">
        <f>VLOOKUP($B28,'Nomina Unhesa'!$B$4:$AB$281,11,0)</f>
        <v>0</v>
      </c>
      <c r="L28" s="182">
        <f>VLOOKUP($B28,'Nomina Unhesa'!$B$4:$AB$281,12,0)</f>
        <v>0</v>
      </c>
      <c r="M28" s="182">
        <f>VLOOKUP($B28,'Nomina Unhesa'!$B$4:$AB$281,14,0)</f>
        <v>0</v>
      </c>
      <c r="N28" s="186">
        <f>VLOOKUP($B28,'Nomina Unhesa'!$B$4:$AB$281,15,0)</f>
        <v>2875</v>
      </c>
      <c r="O28" s="186">
        <f>VLOOKUP($B28,'Nomina Unhesa'!$B$4:$AB$281,16,0)</f>
        <v>117.13</v>
      </c>
      <c r="P28" s="186">
        <f>VLOOKUP($B28,'Nomina Unhesa'!$B$4:$AB$281,17,0)</f>
        <v>52.6</v>
      </c>
      <c r="Q28" s="186">
        <f>VLOOKUP($B28,'Nomina Unhesa'!$B$4:$AB$281,18,0)</f>
        <v>0</v>
      </c>
      <c r="R28" s="186">
        <f>VLOOKUP($B28,'Nomina Unhesa'!$B$4:$AB$281,19,0)</f>
        <v>0</v>
      </c>
      <c r="S28" s="186">
        <f>VLOOKUP($B28,'Nomina Unhesa'!$B$4:$AB$281,20,0)</f>
        <v>0</v>
      </c>
      <c r="T28" s="186">
        <f>VLOOKUP($B28,'Nomina Unhesa'!$B$4:$AB$281,21,0)</f>
        <v>0</v>
      </c>
      <c r="U28" s="186">
        <f>VLOOKUP($B28,'Nomina Unhesa'!$B$4:$AB$281,22,0)</f>
        <v>0</v>
      </c>
      <c r="V28" s="186">
        <f>ROUND((VLOOKUP($B28,'Nomina Unhesa'!$B$4:$AB$281,23,0)),2)</f>
        <v>0</v>
      </c>
      <c r="W28" s="186">
        <f>VLOOKUP($B28,'Nomina Unhesa'!$B$4:$AB$281,24,0)</f>
        <v>169.73</v>
      </c>
      <c r="X28" s="186">
        <f>VLOOKUP(B28,'Nomina Unhesa'!$B$9:$Z$234,25,FALSE)</f>
        <v>2705.27</v>
      </c>
      <c r="Y28" s="187">
        <f>ROUND((VLOOKUP(B28,'Nomina Unhesa'!$B$9:$AB$231,26,FALSE)),2)</f>
        <v>2705.27</v>
      </c>
      <c r="Z28" s="293">
        <f>VLOOKUP(B28,'Nomina Unhesa'!$B$9:$AB$231,27,FALSE)</f>
        <v>0</v>
      </c>
      <c r="AA28" s="319"/>
      <c r="AB28" s="287">
        <v>3006725860101</v>
      </c>
      <c r="AC28" s="1495"/>
    </row>
    <row r="29" spans="1:29">
      <c r="A29" s="1">
        <f t="shared" si="0"/>
        <v>27</v>
      </c>
      <c r="B29" s="1168" t="str">
        <f>+'Nomina Unhesa'!B77</f>
        <v>Aguilar Chun Cristian Josue</v>
      </c>
      <c r="C29" s="179">
        <v>660170838</v>
      </c>
      <c r="D29" s="763" t="str">
        <f>+'Nomina Unhesa'!B77</f>
        <v>Aguilar Chun Cristian Josue</v>
      </c>
      <c r="E29" s="190" t="str">
        <f>VLOOKUP(B29,distribucion!C$9:FL$332,2,0)</f>
        <v>Vendedor Mayorista</v>
      </c>
      <c r="F29" s="177">
        <f>VLOOKUP($B29,'Nomina Unhesa'!$B$4:$AB$281,4,0)</f>
        <v>15</v>
      </c>
      <c r="G29" s="182">
        <f>VLOOKUP($B29,'Nomina Unhesa'!$B$4:$AB$281,6,0)</f>
        <v>2001.14</v>
      </c>
      <c r="H29" s="182">
        <f>VLOOKUP($B29,'Nomina Unhesa'!$B$4:$AB$281,7,0)</f>
        <v>4631.25</v>
      </c>
      <c r="I29" s="182">
        <f>VLOOKUP($B29,'Nomina Unhesa'!$B$4:$AB$281,9,0)</f>
        <v>0</v>
      </c>
      <c r="J29" s="186">
        <f>VLOOKUP($B29,'Nomina Unhesa'!$B$4:$AB$281,10,0)</f>
        <v>0</v>
      </c>
      <c r="K29" s="182">
        <f>VLOOKUP($B29,'Nomina Unhesa'!$B$4:$AB$281,11,0)</f>
        <v>0</v>
      </c>
      <c r="L29" s="182">
        <f>VLOOKUP($B29,'Nomina Unhesa'!$B$4:$AB$281,12,0)</f>
        <v>0</v>
      </c>
      <c r="M29" s="182">
        <f>VLOOKUP($B29,'Nomina Unhesa'!$B$4:$AB$281,14,0)</f>
        <v>0</v>
      </c>
      <c r="N29" s="186">
        <f>VLOOKUP($B29,'Nomina Unhesa'!$B$4:$AB$281,15,0)</f>
        <v>6632.39</v>
      </c>
      <c r="O29" s="186">
        <f>VLOOKUP($B29,'Nomina Unhesa'!$B$4:$AB$281,16,0)</f>
        <v>96.66</v>
      </c>
      <c r="P29" s="186">
        <f>VLOOKUP($B29,'Nomina Unhesa'!$B$4:$AB$281,17,0)</f>
        <v>51.48</v>
      </c>
      <c r="Q29" s="186">
        <f>VLOOKUP($B29,'Nomina Unhesa'!$B$4:$AB$281,18,0)</f>
        <v>0</v>
      </c>
      <c r="R29" s="186">
        <f>VLOOKUP($B29,'Nomina Unhesa'!$B$4:$AB$281,19,0)</f>
        <v>0</v>
      </c>
      <c r="S29" s="186">
        <f>VLOOKUP($B29,'Nomina Unhesa'!$B$4:$AB$281,20,0)</f>
        <v>0</v>
      </c>
      <c r="T29" s="186">
        <f>VLOOKUP($B29,'Nomina Unhesa'!$B$4:$AB$281,21,0)</f>
        <v>0</v>
      </c>
      <c r="U29" s="186">
        <f>VLOOKUP($B29,'Nomina Unhesa'!$B$4:$AB$281,22,0)</f>
        <v>0</v>
      </c>
      <c r="V29" s="186">
        <f>ROUND((VLOOKUP($B29,'Nomina Unhesa'!$B$4:$AB$281,23,0)),2)</f>
        <v>0</v>
      </c>
      <c r="W29" s="186">
        <f>VLOOKUP($B29,'Nomina Unhesa'!$B$4:$AB$281,24,0)</f>
        <v>148.13999999999999</v>
      </c>
      <c r="X29" s="186">
        <f>VLOOKUP(B29,'Nomina Unhesa'!$B$9:$Z$234,25,FALSE)</f>
        <v>6484.25</v>
      </c>
      <c r="Y29" s="187">
        <f>ROUND((VLOOKUP(B29,'Nomina Unhesa'!$B$9:$AB$231,26,FALSE)),2)</f>
        <v>6484.25</v>
      </c>
      <c r="Z29" s="293">
        <f>VLOOKUP(B29,'Nomina Unhesa'!$B$9:$AB$231,27,FALSE)</f>
        <v>0</v>
      </c>
      <c r="AA29" s="319"/>
      <c r="AB29" s="287">
        <v>3006725860101</v>
      </c>
      <c r="AC29" s="1495"/>
    </row>
    <row r="30" spans="1:29">
      <c r="A30" s="1">
        <f t="shared" si="0"/>
        <v>28</v>
      </c>
      <c r="B30" s="1168" t="str">
        <f>+'Nomina Unhesa'!B72</f>
        <v>Gomez Ruano Jose David</v>
      </c>
      <c r="C30" s="179">
        <v>64724365</v>
      </c>
      <c r="D30" s="763" t="str">
        <f>+'Nomina Unhesa'!B72</f>
        <v>Gomez Ruano Jose David</v>
      </c>
      <c r="E30" s="190" t="str">
        <f>VLOOKUP(B30,distribucion!C$9:FL$332,2,0)</f>
        <v>Key Account Manager</v>
      </c>
      <c r="F30" s="177">
        <f>VLOOKUP($B30,'Nomina Unhesa'!$B$4:$AB$281,4,0)</f>
        <v>15</v>
      </c>
      <c r="G30" s="182">
        <f>VLOOKUP($B30,'Nomina Unhesa'!$B$4:$AB$281,6,0)</f>
        <v>3000</v>
      </c>
      <c r="H30" s="182">
        <f>VLOOKUP($B30,'Nomina Unhesa'!$B$4:$AB$281,7,0)</f>
        <v>8437.5</v>
      </c>
      <c r="I30" s="182">
        <f>VLOOKUP($B30,'Nomina Unhesa'!$B$4:$AB$281,9,0)</f>
        <v>0</v>
      </c>
      <c r="J30" s="186">
        <f>VLOOKUP($B30,'Nomina Unhesa'!$B$4:$AB$281,10,0)</f>
        <v>0</v>
      </c>
      <c r="K30" s="182">
        <f>VLOOKUP($B30,'Nomina Unhesa'!$B$4:$AB$281,11,0)</f>
        <v>0</v>
      </c>
      <c r="L30" s="182">
        <f>VLOOKUP($B30,'Nomina Unhesa'!$B$4:$AB$281,12,0)</f>
        <v>0</v>
      </c>
      <c r="M30" s="182">
        <f>VLOOKUP($B30,'Nomina Unhesa'!$B$4:$AB$281,14,0)</f>
        <v>0</v>
      </c>
      <c r="N30" s="186">
        <f>VLOOKUP($B30,'Nomina Unhesa'!$B$4:$AB$281,15,0)</f>
        <v>11437.5</v>
      </c>
      <c r="O30" s="186">
        <f>VLOOKUP($B30,'Nomina Unhesa'!$B$4:$AB$281,16,0)</f>
        <v>144.9</v>
      </c>
      <c r="P30" s="186">
        <f>VLOOKUP($B30,'Nomina Unhesa'!$B$4:$AB$281,17,0)</f>
        <v>153.31</v>
      </c>
      <c r="Q30" s="186">
        <f>VLOOKUP($B30,'Nomina Unhesa'!$B$4:$AB$281,18,0)</f>
        <v>0</v>
      </c>
      <c r="R30" s="186">
        <f>VLOOKUP($B30,'Nomina Unhesa'!$B$4:$AB$281,19,0)</f>
        <v>0</v>
      </c>
      <c r="S30" s="186">
        <f>VLOOKUP($B30,'Nomina Unhesa'!$B$4:$AB$281,20,0)</f>
        <v>0</v>
      </c>
      <c r="T30" s="186">
        <f>VLOOKUP($B30,'Nomina Unhesa'!$B$4:$AB$281,21,0)</f>
        <v>0</v>
      </c>
      <c r="U30" s="186">
        <f>VLOOKUP($B30,'Nomina Unhesa'!$B$4:$AB$281,22,0)</f>
        <v>0</v>
      </c>
      <c r="V30" s="186">
        <f>ROUND((VLOOKUP($B30,'Nomina Unhesa'!$B$4:$AB$281,23,0)),2)</f>
        <v>0</v>
      </c>
      <c r="W30" s="186">
        <f>VLOOKUP($B30,'Nomina Unhesa'!$B$4:$AB$281,24,0)</f>
        <v>298.21000000000004</v>
      </c>
      <c r="X30" s="186">
        <f>VLOOKUP(B30,'Nomina Unhesa'!$B$9:$Z$234,25,FALSE)</f>
        <v>11139.29</v>
      </c>
      <c r="Y30" s="187">
        <f>ROUND((VLOOKUP(B30,'Nomina Unhesa'!$B$9:$AB$231,26,FALSE)),2)</f>
        <v>11139.29</v>
      </c>
      <c r="Z30" s="293">
        <f>VLOOKUP(B30,'Nomina Unhesa'!$B$9:$AB$231,27,FALSE)</f>
        <v>0</v>
      </c>
      <c r="AA30" s="319"/>
      <c r="AB30" s="287">
        <v>3006725860101</v>
      </c>
      <c r="AC30" s="1495"/>
    </row>
    <row r="31" spans="1:29">
      <c r="A31" s="1">
        <f t="shared" si="0"/>
        <v>29</v>
      </c>
      <c r="B31" s="1168" t="str">
        <f>+'Nomina Unhesa'!B152</f>
        <v>Alinan Chamale Richar Stevens</v>
      </c>
      <c r="C31" s="179">
        <v>3250178518</v>
      </c>
      <c r="D31" s="763" t="str">
        <f>+'Nomina Unhesa'!B152</f>
        <v>Alinan Chamale Richar Stevens</v>
      </c>
      <c r="E31" s="190" t="str">
        <f>VLOOKUP(B31,distribucion!C$9:FL$332,2,0)</f>
        <v>Operario</v>
      </c>
      <c r="F31" s="177">
        <f>VLOOKUP($B31,'Nomina Unhesa'!$B$4:$AB$281,4,0)</f>
        <v>15</v>
      </c>
      <c r="G31" s="182">
        <f>VLOOKUP($B31,'Nomina Unhesa'!$B$4:$AB$281,6,0)</f>
        <v>2001.14</v>
      </c>
      <c r="H31" s="182">
        <f>VLOOKUP($B31,'Nomina Unhesa'!$B$4:$AB$281,7,0)</f>
        <v>125.00000000000001</v>
      </c>
      <c r="I31" s="182">
        <f>VLOOKUP($B31,'Nomina Unhesa'!$B$4:$AB$281,9,0)</f>
        <v>0</v>
      </c>
      <c r="J31" s="186">
        <f>VLOOKUP($B31,'Nomina Unhesa'!$B$4:$AB$281,10,0)</f>
        <v>0</v>
      </c>
      <c r="K31" s="182">
        <f>VLOOKUP($B31,'Nomina Unhesa'!$B$4:$AB$281,11,0)</f>
        <v>0</v>
      </c>
      <c r="L31" s="182">
        <f>VLOOKUP($B31,'Nomina Unhesa'!$B$4:$AB$281,12,0)</f>
        <v>0</v>
      </c>
      <c r="M31" s="182">
        <f>VLOOKUP($B31,'Nomina Unhesa'!$B$4:$AB$281,14,0)</f>
        <v>0</v>
      </c>
      <c r="N31" s="186">
        <f>VLOOKUP($B31,'Nomina Unhesa'!$B$4:$AB$281,15,0)</f>
        <v>2126.1400000000003</v>
      </c>
      <c r="O31" s="186">
        <f>VLOOKUP($B31,'Nomina Unhesa'!$B$4:$AB$281,16,0)</f>
        <v>96.66</v>
      </c>
      <c r="P31" s="186">
        <f>VLOOKUP($B31,'Nomina Unhesa'!$B$4:$AB$281,17,0)</f>
        <v>30.35</v>
      </c>
      <c r="Q31" s="186">
        <f>VLOOKUP($B31,'Nomina Unhesa'!$B$4:$AB$281,18,0)</f>
        <v>0</v>
      </c>
      <c r="R31" s="186">
        <f>VLOOKUP($B31,'Nomina Unhesa'!$B$4:$AB$281,19,0)</f>
        <v>0</v>
      </c>
      <c r="S31" s="186">
        <f>VLOOKUP($B31,'Nomina Unhesa'!$B$4:$AB$281,20,0)</f>
        <v>0</v>
      </c>
      <c r="T31" s="186">
        <f>VLOOKUP($B31,'Nomina Unhesa'!$B$4:$AB$281,21,0)</f>
        <v>0</v>
      </c>
      <c r="U31" s="186">
        <f>VLOOKUP($B31,'Nomina Unhesa'!$B$4:$AB$281,22,0)</f>
        <v>0</v>
      </c>
      <c r="V31" s="186">
        <f>ROUND((VLOOKUP($B31,'Nomina Unhesa'!$B$4:$AB$281,23,0)),2)</f>
        <v>0</v>
      </c>
      <c r="W31" s="186">
        <f>VLOOKUP($B31,'Nomina Unhesa'!$B$4:$AB$281,24,0)</f>
        <v>127.00999999999999</v>
      </c>
      <c r="X31" s="186">
        <f>VLOOKUP(B31,'Nomina Unhesa'!$B$9:$Z$234,25,FALSE)</f>
        <v>1999.1300000000003</v>
      </c>
      <c r="Y31" s="187">
        <f>ROUND((VLOOKUP(B31,'Nomina Unhesa'!$B$9:$AB$231,26,FALSE)),2)</f>
        <v>1999.13</v>
      </c>
      <c r="Z31" s="293">
        <f>VLOOKUP(B31,'Nomina Unhesa'!$B$9:$AB$231,27,FALSE)</f>
        <v>0</v>
      </c>
      <c r="AA31" s="319"/>
      <c r="AB31" s="287">
        <v>3006725860101</v>
      </c>
      <c r="AC31" s="1495"/>
    </row>
    <row r="32" spans="1:29">
      <c r="A32" s="1">
        <f t="shared" si="0"/>
        <v>30</v>
      </c>
      <c r="B32" s="1168" t="str">
        <f>+'Nomina Unhesa'!B150</f>
        <v>Oxlaj Dardon Jhosep Daniel</v>
      </c>
      <c r="C32" s="179">
        <v>1270570805</v>
      </c>
      <c r="D32" s="763" t="str">
        <f>+'Nomina Unhesa'!B150</f>
        <v>Oxlaj Dardon Jhosep Daniel</v>
      </c>
      <c r="E32" s="190" t="str">
        <f>VLOOKUP(B32,distribucion!C$9:FL$332,2,0)</f>
        <v>Operario</v>
      </c>
      <c r="F32" s="177">
        <f>VLOOKUP($B32,'Nomina Unhesa'!$B$4:$AB$281,4,0)</f>
        <v>15</v>
      </c>
      <c r="G32" s="182">
        <f>VLOOKUP($B32,'Nomina Unhesa'!$B$4:$AB$281,6,0)</f>
        <v>2100</v>
      </c>
      <c r="H32" s="182">
        <f>VLOOKUP($B32,'Nomina Unhesa'!$B$4:$AB$281,7,0)</f>
        <v>125</v>
      </c>
      <c r="I32" s="182">
        <f>VLOOKUP($B32,'Nomina Unhesa'!$B$4:$AB$281,9,0)</f>
        <v>0</v>
      </c>
      <c r="J32" s="186">
        <f>VLOOKUP($B32,'Nomina Unhesa'!$B$4:$AB$281,10,0)</f>
        <v>0</v>
      </c>
      <c r="K32" s="182">
        <f>VLOOKUP($B32,'Nomina Unhesa'!$B$4:$AB$281,11,0)</f>
        <v>0</v>
      </c>
      <c r="L32" s="182">
        <f>VLOOKUP($B32,'Nomina Unhesa'!$B$4:$AB$281,12,0)</f>
        <v>0</v>
      </c>
      <c r="M32" s="182">
        <f>VLOOKUP($B32,'Nomina Unhesa'!$B$4:$AB$281,14,0)</f>
        <v>0</v>
      </c>
      <c r="N32" s="186">
        <f>VLOOKUP($B32,'Nomina Unhesa'!$B$4:$AB$281,15,0)</f>
        <v>2225</v>
      </c>
      <c r="O32" s="186">
        <f>VLOOKUP($B32,'Nomina Unhesa'!$B$4:$AB$281,16,0)</f>
        <v>101.43</v>
      </c>
      <c r="P32" s="186">
        <f>VLOOKUP($B32,'Nomina Unhesa'!$B$4:$AB$281,17,0)</f>
        <v>21.44</v>
      </c>
      <c r="Q32" s="186">
        <f>VLOOKUP($B32,'Nomina Unhesa'!$B$4:$AB$281,18,0)</f>
        <v>0</v>
      </c>
      <c r="R32" s="186">
        <f>VLOOKUP($B32,'Nomina Unhesa'!$B$4:$AB$281,19,0)</f>
        <v>0</v>
      </c>
      <c r="S32" s="186">
        <f>VLOOKUP($B32,'Nomina Unhesa'!$B$4:$AB$281,20,0)</f>
        <v>0</v>
      </c>
      <c r="T32" s="186">
        <f>VLOOKUP($B32,'Nomina Unhesa'!$B$4:$AB$281,21,0)</f>
        <v>0</v>
      </c>
      <c r="U32" s="186">
        <f>VLOOKUP($B32,'Nomina Unhesa'!$B$4:$AB$281,22,0)</f>
        <v>327.5</v>
      </c>
      <c r="V32" s="186">
        <f>ROUND((VLOOKUP($B32,'Nomina Unhesa'!$B$4:$AB$281,23,0)),2)</f>
        <v>0</v>
      </c>
      <c r="W32" s="186">
        <f>VLOOKUP($B32,'Nomina Unhesa'!$B$4:$AB$281,24,0)</f>
        <v>450.37</v>
      </c>
      <c r="X32" s="186">
        <f>VLOOKUP(B32,'Nomina Unhesa'!$B$9:$Z$234,25,FALSE)</f>
        <v>1774.63</v>
      </c>
      <c r="Y32" s="187">
        <f>ROUND((VLOOKUP(B32,'Nomina Unhesa'!$B$9:$AB$231,26,FALSE)),2)</f>
        <v>1774.63</v>
      </c>
      <c r="Z32" s="293">
        <f>VLOOKUP(B32,'Nomina Unhesa'!$B$9:$AB$231,27,FALSE)</f>
        <v>0</v>
      </c>
      <c r="AA32" s="319"/>
      <c r="AB32" s="287">
        <v>3006725860101</v>
      </c>
      <c r="AC32" s="1495"/>
    </row>
    <row r="33" spans="1:29">
      <c r="A33" s="1">
        <f t="shared" si="0"/>
        <v>31</v>
      </c>
      <c r="B33" s="1168" t="str">
        <f>+'Nomina Unhesa'!B107</f>
        <v>Rosales Canel Melany Nohemi</v>
      </c>
      <c r="C33" s="179">
        <v>1270811183</v>
      </c>
      <c r="D33" s="763" t="str">
        <f>+'Nomina Unhesa'!B107</f>
        <v>Rosales Canel Melany Nohemi</v>
      </c>
      <c r="E33" s="190" t="str">
        <f>VLOOKUP(B33,distribucion!C$9:FL$332,2,0)</f>
        <v>Asistente de Mercadeo</v>
      </c>
      <c r="F33" s="177">
        <f>VLOOKUP($B33,'Nomina Unhesa'!$B$4:$AB$281,4,0)</f>
        <v>15</v>
      </c>
      <c r="G33" s="182">
        <f>VLOOKUP($B33,'Nomina Unhesa'!$B$4:$AB$281,6,0)</f>
        <v>2625</v>
      </c>
      <c r="H33" s="182">
        <f>VLOOKUP($B33,'Nomina Unhesa'!$B$4:$AB$281,7,0)</f>
        <v>875</v>
      </c>
      <c r="I33" s="182">
        <f>VLOOKUP($B33,'Nomina Unhesa'!$B$4:$AB$281,9,0)</f>
        <v>0</v>
      </c>
      <c r="J33" s="186">
        <f>VLOOKUP($B33,'Nomina Unhesa'!$B$4:$AB$281,10,0)</f>
        <v>0</v>
      </c>
      <c r="K33" s="182">
        <f>VLOOKUP($B33,'Nomina Unhesa'!$B$4:$AB$281,11,0)</f>
        <v>0</v>
      </c>
      <c r="L33" s="182">
        <f>VLOOKUP($B33,'Nomina Unhesa'!$B$4:$AB$281,12,0)</f>
        <v>0</v>
      </c>
      <c r="M33" s="182">
        <f>VLOOKUP($B33,'Nomina Unhesa'!$B$4:$AB$281,14,0)</f>
        <v>0</v>
      </c>
      <c r="N33" s="186">
        <f>VLOOKUP($B33,'Nomina Unhesa'!$B$4:$AB$281,15,0)</f>
        <v>3500</v>
      </c>
      <c r="O33" s="186">
        <f>VLOOKUP($B33,'Nomina Unhesa'!$B$4:$AB$281,16,0)</f>
        <v>126.79</v>
      </c>
      <c r="P33" s="186">
        <f>VLOOKUP($B33,'Nomina Unhesa'!$B$4:$AB$281,17,0)</f>
        <v>68.66</v>
      </c>
      <c r="Q33" s="186">
        <f>VLOOKUP($B33,'Nomina Unhesa'!$B$4:$AB$281,18,0)</f>
        <v>0</v>
      </c>
      <c r="R33" s="186">
        <f>VLOOKUP($B33,'Nomina Unhesa'!$B$4:$AB$281,19,0)</f>
        <v>0</v>
      </c>
      <c r="S33" s="186">
        <f>VLOOKUP($B33,'Nomina Unhesa'!$B$4:$AB$281,20,0)</f>
        <v>0</v>
      </c>
      <c r="T33" s="186">
        <f>VLOOKUP($B33,'Nomina Unhesa'!$B$4:$AB$281,21,0)</f>
        <v>0</v>
      </c>
      <c r="U33" s="186">
        <f>VLOOKUP($B33,'Nomina Unhesa'!$B$4:$AB$281,22,0)</f>
        <v>0</v>
      </c>
      <c r="V33" s="186">
        <f>ROUND((VLOOKUP($B33,'Nomina Unhesa'!$B$4:$AB$281,23,0)),2)</f>
        <v>0</v>
      </c>
      <c r="W33" s="186">
        <f>VLOOKUP($B33,'Nomina Unhesa'!$B$4:$AB$281,24,0)</f>
        <v>195.45</v>
      </c>
      <c r="X33" s="186">
        <f>VLOOKUP(B33,'Nomina Unhesa'!$B$9:$Z$234,25,FALSE)</f>
        <v>3304.55</v>
      </c>
      <c r="Y33" s="187">
        <f>ROUND((VLOOKUP(B33,'Nomina Unhesa'!$B$9:$AB$231,26,FALSE)),2)</f>
        <v>3304.55</v>
      </c>
      <c r="Z33" s="293">
        <f>VLOOKUP(B33,'Nomina Unhesa'!$B$9:$AB$231,27,FALSE)</f>
        <v>0</v>
      </c>
      <c r="AA33" s="319"/>
      <c r="AB33" s="287">
        <v>3006725860101</v>
      </c>
      <c r="AC33" s="1495"/>
    </row>
    <row r="34" spans="1:29">
      <c r="A34" s="1">
        <f t="shared" si="0"/>
        <v>32</v>
      </c>
      <c r="B34" s="1168" t="str">
        <f>+'Nomina Unhesa'!B162</f>
        <v>Velasquez de Paz Luis Daniel</v>
      </c>
      <c r="C34" s="179">
        <v>4630147603</v>
      </c>
      <c r="D34" s="763" t="str">
        <f>+'Nomina Unhesa'!B162</f>
        <v>Velasquez de Paz Luis Daniel</v>
      </c>
      <c r="E34" s="190" t="str">
        <f>VLOOKUP(B34,distribucion!C$9:FL$332,2,0)</f>
        <v>Operario</v>
      </c>
      <c r="F34" s="177">
        <f>VLOOKUP($B34,'Nomina Unhesa'!$B$4:$AB$281,4,0)</f>
        <v>7</v>
      </c>
      <c r="G34" s="182">
        <f>VLOOKUP($B34,'Nomina Unhesa'!$B$4:$AB$281,6,0)</f>
        <v>933.87</v>
      </c>
      <c r="H34" s="182">
        <f>VLOOKUP($B34,'Nomina Unhesa'!$B$4:$AB$281,7,0)</f>
        <v>58.333333333333336</v>
      </c>
      <c r="I34" s="182">
        <f>VLOOKUP($B34,'Nomina Unhesa'!$B$4:$AB$281,9,0)</f>
        <v>0</v>
      </c>
      <c r="J34" s="186">
        <f>VLOOKUP($B34,'Nomina Unhesa'!$B$4:$AB$281,10,0)</f>
        <v>0</v>
      </c>
      <c r="K34" s="182">
        <f>VLOOKUP($B34,'Nomina Unhesa'!$B$4:$AB$281,11,0)</f>
        <v>0</v>
      </c>
      <c r="L34" s="182">
        <f>VLOOKUP($B34,'Nomina Unhesa'!$B$4:$AB$281,12,0)</f>
        <v>0</v>
      </c>
      <c r="M34" s="182">
        <f>VLOOKUP($B34,'Nomina Unhesa'!$B$4:$AB$281,14,0)</f>
        <v>0</v>
      </c>
      <c r="N34" s="186">
        <f>VLOOKUP($B34,'Nomina Unhesa'!$B$4:$AB$281,15,0)</f>
        <v>992.20333333333338</v>
      </c>
      <c r="O34" s="186">
        <f>VLOOKUP($B34,'Nomina Unhesa'!$B$4:$AB$281,16,0)</f>
        <v>45.11</v>
      </c>
      <c r="P34" s="186">
        <f>VLOOKUP($B34,'Nomina Unhesa'!$B$4:$AB$281,17,0)</f>
        <v>27.87</v>
      </c>
      <c r="Q34" s="186">
        <f>VLOOKUP($B34,'Nomina Unhesa'!$B$4:$AB$281,18,0)</f>
        <v>0</v>
      </c>
      <c r="R34" s="186">
        <f>VLOOKUP($B34,'Nomina Unhesa'!$B$4:$AB$281,19,0)</f>
        <v>0</v>
      </c>
      <c r="S34" s="186">
        <f>VLOOKUP($B34,'Nomina Unhesa'!$B$4:$AB$281,20,0)</f>
        <v>0</v>
      </c>
      <c r="T34" s="186">
        <f>VLOOKUP($B34,'Nomina Unhesa'!$B$4:$AB$281,21,0)</f>
        <v>0</v>
      </c>
      <c r="U34" s="186">
        <f>VLOOKUP($B34,'Nomina Unhesa'!$B$4:$AB$281,22,0)</f>
        <v>0</v>
      </c>
      <c r="V34" s="186">
        <f>ROUND((VLOOKUP($B34,'Nomina Unhesa'!$B$4:$AB$281,23,0)),2)</f>
        <v>0</v>
      </c>
      <c r="W34" s="186">
        <f>VLOOKUP($B34,'Nomina Unhesa'!$B$4:$AB$281,24,0)</f>
        <v>72.98</v>
      </c>
      <c r="X34" s="186">
        <f>VLOOKUP(B34,'Nomina Unhesa'!$B$9:$Z$234,25,FALSE)</f>
        <v>919.22333333333336</v>
      </c>
      <c r="Y34" s="187">
        <f>ROUND((VLOOKUP(B34,'Nomina Unhesa'!$B$9:$AB$231,26,FALSE)),2)</f>
        <v>919.22</v>
      </c>
      <c r="Z34" s="293">
        <f>VLOOKUP(B34,'Nomina Unhesa'!$B$9:$AB$231,27,FALSE)</f>
        <v>0</v>
      </c>
      <c r="AA34" s="319"/>
      <c r="AB34" s="287">
        <v>3006725860101</v>
      </c>
      <c r="AC34" s="1495"/>
    </row>
    <row r="35" spans="1:29">
      <c r="A35" s="1">
        <f t="shared" si="0"/>
        <v>33</v>
      </c>
      <c r="B35" s="1168" t="str">
        <f>+'Nomina Unhesa'!B171</f>
        <v>Cisneros Lopez Marvin Daniel</v>
      </c>
      <c r="C35" s="179">
        <v>1100078698</v>
      </c>
      <c r="D35" s="763" t="str">
        <f>+'Nomina Unhesa'!B171</f>
        <v>Cisneros Lopez Marvin Daniel</v>
      </c>
      <c r="E35" s="190" t="str">
        <f>VLOOKUP(B35,distribucion!C$9:FL$332,2,0)</f>
        <v>Operario  Sobres</v>
      </c>
      <c r="F35" s="177">
        <f>VLOOKUP($B35,'Nomina Unhesa'!$B$4:$AB$281,4,0)</f>
        <v>15</v>
      </c>
      <c r="G35" s="182">
        <f>VLOOKUP($B35,'Nomina Unhesa'!$B$4:$AB$281,6,0)</f>
        <v>2100</v>
      </c>
      <c r="H35" s="182">
        <f>VLOOKUP($B35,'Nomina Unhesa'!$B$4:$AB$281,7,0)</f>
        <v>150</v>
      </c>
      <c r="I35" s="182">
        <f>VLOOKUP($B35,'Nomina Unhesa'!$B$4:$AB$281,9,0)</f>
        <v>0</v>
      </c>
      <c r="J35" s="186">
        <f>VLOOKUP($B35,'Nomina Unhesa'!$B$4:$AB$281,10,0)</f>
        <v>0</v>
      </c>
      <c r="K35" s="182">
        <f>VLOOKUP($B35,'Nomina Unhesa'!$B$4:$AB$281,11,0)</f>
        <v>0</v>
      </c>
      <c r="L35" s="182">
        <f>VLOOKUP($B35,'Nomina Unhesa'!$B$4:$AB$281,12,0)</f>
        <v>0</v>
      </c>
      <c r="M35" s="182">
        <f>VLOOKUP($B35,'Nomina Unhesa'!$B$4:$AB$281,14,0)</f>
        <v>0</v>
      </c>
      <c r="N35" s="186">
        <f>VLOOKUP($B35,'Nomina Unhesa'!$B$4:$AB$281,15,0)</f>
        <v>2250</v>
      </c>
      <c r="O35" s="186">
        <f>VLOOKUP($B35,'Nomina Unhesa'!$B$4:$AB$281,16,0)</f>
        <v>101.43</v>
      </c>
      <c r="P35" s="186">
        <f>VLOOKUP($B35,'Nomina Unhesa'!$B$4:$AB$281,17,0)</f>
        <v>72.819999999999993</v>
      </c>
      <c r="Q35" s="186">
        <f>VLOOKUP($B35,'Nomina Unhesa'!$B$4:$AB$281,18,0)</f>
        <v>0</v>
      </c>
      <c r="R35" s="186">
        <f>VLOOKUP($B35,'Nomina Unhesa'!$B$4:$AB$281,19,0)</f>
        <v>0</v>
      </c>
      <c r="S35" s="186">
        <f>VLOOKUP($B35,'Nomina Unhesa'!$B$4:$AB$281,20,0)</f>
        <v>0</v>
      </c>
      <c r="T35" s="186">
        <f>VLOOKUP($B35,'Nomina Unhesa'!$B$4:$AB$281,21,0)</f>
        <v>0</v>
      </c>
      <c r="U35" s="186">
        <f>VLOOKUP($B35,'Nomina Unhesa'!$B$4:$AB$281,22,0)</f>
        <v>0</v>
      </c>
      <c r="V35" s="186">
        <f>ROUND((VLOOKUP($B35,'Nomina Unhesa'!$B$4:$AB$281,23,0)),2)</f>
        <v>0</v>
      </c>
      <c r="W35" s="186">
        <f>VLOOKUP($B35,'Nomina Unhesa'!$B$4:$AB$281,24,0)</f>
        <v>174.25</v>
      </c>
      <c r="X35" s="186">
        <f>VLOOKUP(B35,'Nomina Unhesa'!$B$9:$Z$234,25,FALSE)</f>
        <v>2075.75</v>
      </c>
      <c r="Y35" s="187">
        <f>ROUND((VLOOKUP(B35,'Nomina Unhesa'!$B$9:$AB$231,26,FALSE)),2)</f>
        <v>2075.75</v>
      </c>
      <c r="Z35" s="293">
        <f>VLOOKUP(B35,'Nomina Unhesa'!$B$9:$AB$231,27,FALSE)</f>
        <v>0</v>
      </c>
      <c r="AA35" s="319"/>
      <c r="AB35" s="287">
        <v>3006725860101</v>
      </c>
      <c r="AC35" s="1495"/>
    </row>
    <row r="36" spans="1:29">
      <c r="A36" s="1">
        <f t="shared" si="0"/>
        <v>34</v>
      </c>
      <c r="B36" s="1168" t="str">
        <f>+'Nomina Unhesa'!B62</f>
        <v>Sarceño Folgar Rosa Maria</v>
      </c>
      <c r="C36" s="179">
        <v>1050201266</v>
      </c>
      <c r="D36" s="763" t="str">
        <f>+'Nomina Unhesa'!B62</f>
        <v>Sarceño Folgar Rosa Maria</v>
      </c>
      <c r="E36" s="190" t="str">
        <f>VLOOKUP(B36,distribucion!C$9:FL$332,2,0)</f>
        <v>Vendedor Mayorista</v>
      </c>
      <c r="F36" s="177">
        <f>VLOOKUP($B36,'Nomina Unhesa'!$B$4:$AB$281,4,0)</f>
        <v>15</v>
      </c>
      <c r="G36" s="182">
        <f>VLOOKUP($B36,'Nomina Unhesa'!$B$4:$AB$281,6,0)</f>
        <v>2001.14</v>
      </c>
      <c r="H36" s="182">
        <f>VLOOKUP($B36,'Nomina Unhesa'!$B$4:$AB$281,7,0)</f>
        <v>1536.25</v>
      </c>
      <c r="I36" s="182">
        <f>VLOOKUP($B36,'Nomina Unhesa'!$B$4:$AB$281,9,0)</f>
        <v>0</v>
      </c>
      <c r="J36" s="186">
        <f>VLOOKUP($B36,'Nomina Unhesa'!$B$4:$AB$281,10,0)</f>
        <v>0</v>
      </c>
      <c r="K36" s="182">
        <f>VLOOKUP($B36,'Nomina Unhesa'!$B$4:$AB$281,11,0)</f>
        <v>0</v>
      </c>
      <c r="L36" s="182">
        <f>VLOOKUP($B36,'Nomina Unhesa'!$B$4:$AB$281,12,0)</f>
        <v>0</v>
      </c>
      <c r="M36" s="182">
        <f>VLOOKUP($B36,'Nomina Unhesa'!$B$4:$AB$281,14,0)</f>
        <v>0</v>
      </c>
      <c r="N36" s="186">
        <f>VLOOKUP($B36,'Nomina Unhesa'!$B$4:$AB$281,15,0)</f>
        <v>3537.3900000000003</v>
      </c>
      <c r="O36" s="186">
        <f>VLOOKUP($B36,'Nomina Unhesa'!$B$4:$AB$281,16,0)</f>
        <v>96.66</v>
      </c>
      <c r="P36" s="186">
        <f>VLOOKUP($B36,'Nomina Unhesa'!$B$4:$AB$281,17,0)</f>
        <v>35.11</v>
      </c>
      <c r="Q36" s="186">
        <f>VLOOKUP($B36,'Nomina Unhesa'!$B$4:$AB$281,18,0)</f>
        <v>0</v>
      </c>
      <c r="R36" s="186">
        <f>VLOOKUP($B36,'Nomina Unhesa'!$B$4:$AB$281,19,0)</f>
        <v>0</v>
      </c>
      <c r="S36" s="186">
        <f>VLOOKUP($B36,'Nomina Unhesa'!$B$4:$AB$281,20,0)</f>
        <v>0</v>
      </c>
      <c r="T36" s="186">
        <f>VLOOKUP($B36,'Nomina Unhesa'!$B$4:$AB$281,21,0)</f>
        <v>0</v>
      </c>
      <c r="U36" s="186">
        <f>VLOOKUP($B36,'Nomina Unhesa'!$B$4:$AB$281,22,0)</f>
        <v>0</v>
      </c>
      <c r="V36" s="186">
        <f>ROUND((VLOOKUP($B36,'Nomina Unhesa'!$B$4:$AB$281,23,0)),2)</f>
        <v>0</v>
      </c>
      <c r="W36" s="186">
        <f>VLOOKUP($B36,'Nomina Unhesa'!$B$4:$AB$281,24,0)</f>
        <v>131.76999999999998</v>
      </c>
      <c r="X36" s="186">
        <f>VLOOKUP(B36,'Nomina Unhesa'!$B$9:$Z$234,25,FALSE)</f>
        <v>3405.6200000000003</v>
      </c>
      <c r="Y36" s="187">
        <f>ROUND((VLOOKUP(B36,'Nomina Unhesa'!$B$9:$AB$231,26,FALSE)),2)</f>
        <v>3405.62</v>
      </c>
      <c r="Z36" s="293">
        <f>VLOOKUP(B36,'Nomina Unhesa'!$B$9:$AB$231,27,FALSE)</f>
        <v>0</v>
      </c>
      <c r="AA36" s="319"/>
      <c r="AB36" s="287">
        <v>3006725860101</v>
      </c>
      <c r="AC36" s="1495"/>
    </row>
    <row r="37" spans="1:29">
      <c r="A37" s="1">
        <f t="shared" si="0"/>
        <v>35</v>
      </c>
      <c r="B37" s="1168" t="str">
        <f>+'Nomina Unhesa'!B214</f>
        <v>Ignacio Amaya Leyla Lisseth</v>
      </c>
      <c r="C37" s="179">
        <v>2361399229</v>
      </c>
      <c r="D37" s="763" t="str">
        <f>+'Nomina Unhesa'!B214</f>
        <v>Ignacio Amaya Leyla Lisseth</v>
      </c>
      <c r="E37" s="190" t="str">
        <f>VLOOKUP(B37,distribucion!C$9:FL$332,2,0)</f>
        <v>Aux de control de calidad</v>
      </c>
      <c r="F37" s="177">
        <f>VLOOKUP($B37,'Nomina Unhesa'!$B$4:$AB$281,4,0)</f>
        <v>15</v>
      </c>
      <c r="G37" s="182">
        <f>VLOOKUP($B37,'Nomina Unhesa'!$B$4:$AB$281,6,0)</f>
        <v>2050</v>
      </c>
      <c r="H37" s="182">
        <f>VLOOKUP($B37,'Nomina Unhesa'!$B$4:$AB$281,7,0)</f>
        <v>175</v>
      </c>
      <c r="I37" s="182">
        <f>VLOOKUP($B37,'Nomina Unhesa'!$B$4:$AB$281,9,0)</f>
        <v>0</v>
      </c>
      <c r="J37" s="186">
        <f>VLOOKUP($B37,'Nomina Unhesa'!$B$4:$AB$281,10,0)</f>
        <v>0</v>
      </c>
      <c r="K37" s="182">
        <f>VLOOKUP($B37,'Nomina Unhesa'!$B$4:$AB$281,11,0)</f>
        <v>0</v>
      </c>
      <c r="L37" s="182">
        <f>VLOOKUP($B37,'Nomina Unhesa'!$B$4:$AB$281,12,0)</f>
        <v>0</v>
      </c>
      <c r="M37" s="182">
        <f>VLOOKUP($B37,'Nomina Unhesa'!$B$4:$AB$281,14,0)</f>
        <v>0</v>
      </c>
      <c r="N37" s="186">
        <f>VLOOKUP($B37,'Nomina Unhesa'!$B$4:$AB$281,15,0)</f>
        <v>2225</v>
      </c>
      <c r="O37" s="186">
        <f>VLOOKUP($B37,'Nomina Unhesa'!$B$4:$AB$281,16,0)</f>
        <v>99.02</v>
      </c>
      <c r="P37" s="186">
        <f>VLOOKUP($B37,'Nomina Unhesa'!$B$4:$AB$281,17,0)</f>
        <v>9.34</v>
      </c>
      <c r="Q37" s="186">
        <f>VLOOKUP($B37,'Nomina Unhesa'!$B$4:$AB$281,18,0)</f>
        <v>0</v>
      </c>
      <c r="R37" s="186">
        <f>VLOOKUP($B37,'Nomina Unhesa'!$B$4:$AB$281,19,0)</f>
        <v>0</v>
      </c>
      <c r="S37" s="186">
        <f>VLOOKUP($B37,'Nomina Unhesa'!$B$4:$AB$281,20,0)</f>
        <v>0</v>
      </c>
      <c r="T37" s="186">
        <f>VLOOKUP($B37,'Nomina Unhesa'!$B$4:$AB$281,21,0)</f>
        <v>0</v>
      </c>
      <c r="U37" s="186">
        <f>VLOOKUP($B37,'Nomina Unhesa'!$B$4:$AB$281,22,0)</f>
        <v>0</v>
      </c>
      <c r="V37" s="186">
        <f>ROUND((VLOOKUP($B37,'Nomina Unhesa'!$B$4:$AB$281,23,0)),2)</f>
        <v>0</v>
      </c>
      <c r="W37" s="186">
        <f>VLOOKUP($B37,'Nomina Unhesa'!$B$4:$AB$281,24,0)</f>
        <v>108.36</v>
      </c>
      <c r="X37" s="186">
        <f>VLOOKUP(B37,'Nomina Unhesa'!$B$9:$Z$234,25,FALSE)</f>
        <v>2116.64</v>
      </c>
      <c r="Y37" s="187">
        <f>ROUND((VLOOKUP(B37,'Nomina Unhesa'!$B$9:$AB$231,26,FALSE)),2)</f>
        <v>2116.64</v>
      </c>
      <c r="Z37" s="293">
        <f>VLOOKUP(B37,'Nomina Unhesa'!$B$9:$AB$231,27,FALSE)</f>
        <v>0</v>
      </c>
      <c r="AA37" s="319"/>
      <c r="AB37" s="287">
        <v>3006725860101</v>
      </c>
      <c r="AC37" s="1495"/>
    </row>
    <row r="38" spans="1:29">
      <c r="A38" s="1">
        <f t="shared" si="0"/>
        <v>36</v>
      </c>
      <c r="B38" s="1168" t="str">
        <f>+'Nomina Unhesa'!B142</f>
        <v>Velasquez Montufar Dilsy Arletty</v>
      </c>
      <c r="C38" s="179">
        <v>2360328872</v>
      </c>
      <c r="D38" s="763" t="str">
        <f>+'Nomina Unhesa'!B142</f>
        <v>Velasquez Montufar Dilsy Arletty</v>
      </c>
      <c r="E38" s="190" t="str">
        <f>VLOOKUP(B38,distribucion!C$9:FL$332,2,0)</f>
        <v xml:space="preserve">Empacadora </v>
      </c>
      <c r="F38" s="177">
        <f>VLOOKUP($B38,'Nomina Unhesa'!$B$4:$AB$281,4,0)</f>
        <v>15</v>
      </c>
      <c r="G38" s="182">
        <f>VLOOKUP($B38,'Nomina Unhesa'!$B$4:$AB$281,6,0)</f>
        <v>2001.14</v>
      </c>
      <c r="H38" s="182">
        <f>VLOOKUP($B38,'Nomina Unhesa'!$B$4:$AB$281,7,0)</f>
        <v>125</v>
      </c>
      <c r="I38" s="182">
        <f>VLOOKUP($B38,'Nomina Unhesa'!$B$4:$AB$281,9,0)</f>
        <v>0</v>
      </c>
      <c r="J38" s="186">
        <f>VLOOKUP($B38,'Nomina Unhesa'!$B$4:$AB$281,10,0)</f>
        <v>0</v>
      </c>
      <c r="K38" s="182">
        <f>VLOOKUP($B38,'Nomina Unhesa'!$B$4:$AB$281,11,0)</f>
        <v>0</v>
      </c>
      <c r="L38" s="182">
        <f>VLOOKUP($B38,'Nomina Unhesa'!$B$4:$AB$281,12,0)</f>
        <v>0</v>
      </c>
      <c r="M38" s="182">
        <f>VLOOKUP($B38,'Nomina Unhesa'!$B$4:$AB$281,14,0)</f>
        <v>0</v>
      </c>
      <c r="N38" s="186">
        <f>VLOOKUP($B38,'Nomina Unhesa'!$B$4:$AB$281,15,0)</f>
        <v>2126.1400000000003</v>
      </c>
      <c r="O38" s="186">
        <f>VLOOKUP($B38,'Nomina Unhesa'!$B$4:$AB$281,16,0)</f>
        <v>96.66</v>
      </c>
      <c r="P38" s="186">
        <f>VLOOKUP($B38,'Nomina Unhesa'!$B$4:$AB$281,17,0)</f>
        <v>17.03</v>
      </c>
      <c r="Q38" s="186">
        <f>VLOOKUP($B38,'Nomina Unhesa'!$B$4:$AB$281,18,0)</f>
        <v>0</v>
      </c>
      <c r="R38" s="186">
        <f>VLOOKUP($B38,'Nomina Unhesa'!$B$4:$AB$281,19,0)</f>
        <v>0</v>
      </c>
      <c r="S38" s="186">
        <f>VLOOKUP($B38,'Nomina Unhesa'!$B$4:$AB$281,20,0)</f>
        <v>0</v>
      </c>
      <c r="T38" s="186">
        <f>VLOOKUP($B38,'Nomina Unhesa'!$B$4:$AB$281,21,0)</f>
        <v>0</v>
      </c>
      <c r="U38" s="186">
        <f>VLOOKUP($B38,'Nomina Unhesa'!$B$4:$AB$281,22,0)</f>
        <v>325</v>
      </c>
      <c r="V38" s="186">
        <f>ROUND((VLOOKUP($B38,'Nomina Unhesa'!$B$4:$AB$281,23,0)),2)</f>
        <v>0</v>
      </c>
      <c r="W38" s="186">
        <f>VLOOKUP($B38,'Nomina Unhesa'!$B$4:$AB$281,24,0)</f>
        <v>438.69</v>
      </c>
      <c r="X38" s="186">
        <f>VLOOKUP(B38,'Nomina Unhesa'!$B$9:$Z$234,25,FALSE)</f>
        <v>1687.4500000000003</v>
      </c>
      <c r="Y38" s="187">
        <f>ROUND((VLOOKUP(B38,'Nomina Unhesa'!$B$9:$AB$231,26,FALSE)),2)</f>
        <v>1687.45</v>
      </c>
      <c r="Z38" s="293">
        <f>VLOOKUP(B38,'Nomina Unhesa'!$B$9:$AB$231,27,FALSE)</f>
        <v>0</v>
      </c>
      <c r="AA38" s="319"/>
      <c r="AB38" s="287">
        <v>3006725860101</v>
      </c>
      <c r="AC38" s="1495"/>
    </row>
    <row r="39" spans="1:29">
      <c r="A39" s="1">
        <f t="shared" si="0"/>
        <v>37</v>
      </c>
      <c r="B39" s="1168" t="str">
        <f>+'Nomina Unhesa'!B139</f>
        <v>Contreras Vasquez Oscar Jose</v>
      </c>
      <c r="C39" s="179">
        <v>2920101470</v>
      </c>
      <c r="D39" s="763" t="str">
        <f>+'Nomina Unhesa'!B139</f>
        <v>Contreras Vasquez Oscar Jose</v>
      </c>
      <c r="E39" s="190" t="str">
        <f>VLOOKUP(B39,distribucion!C$9:FL$332,2,0)</f>
        <v xml:space="preserve">Operario   </v>
      </c>
      <c r="F39" s="177">
        <f>VLOOKUP($B39,'Nomina Unhesa'!$B$4:$AB$281,4,0)</f>
        <v>15</v>
      </c>
      <c r="G39" s="182">
        <f>VLOOKUP($B39,'Nomina Unhesa'!$B$4:$AB$281,6,0)</f>
        <v>2001.14</v>
      </c>
      <c r="H39" s="182">
        <f>VLOOKUP($B39,'Nomina Unhesa'!$B$4:$AB$281,7,0)</f>
        <v>125</v>
      </c>
      <c r="I39" s="182">
        <f>VLOOKUP($B39,'Nomina Unhesa'!$B$4:$AB$281,9,0)</f>
        <v>0</v>
      </c>
      <c r="J39" s="186">
        <f>VLOOKUP($B39,'Nomina Unhesa'!$B$4:$AB$281,10,0)</f>
        <v>0</v>
      </c>
      <c r="K39" s="182">
        <f>VLOOKUP($B39,'Nomina Unhesa'!$B$4:$AB$281,11,0)</f>
        <v>0</v>
      </c>
      <c r="L39" s="182">
        <f>VLOOKUP($B39,'Nomina Unhesa'!$B$4:$AB$281,12,0)</f>
        <v>0</v>
      </c>
      <c r="M39" s="182">
        <f>VLOOKUP($B39,'Nomina Unhesa'!$B$4:$AB$281,14,0)</f>
        <v>0</v>
      </c>
      <c r="N39" s="186">
        <f>VLOOKUP($B39,'Nomina Unhesa'!$B$4:$AB$281,15,0)</f>
        <v>2126.1400000000003</v>
      </c>
      <c r="O39" s="186">
        <f>VLOOKUP($B39,'Nomina Unhesa'!$B$4:$AB$281,16,0)</f>
        <v>96.66</v>
      </c>
      <c r="P39" s="186">
        <f>VLOOKUP($B39,'Nomina Unhesa'!$B$4:$AB$281,17,0)</f>
        <v>23.56</v>
      </c>
      <c r="Q39" s="186">
        <f>VLOOKUP($B39,'Nomina Unhesa'!$B$4:$AB$281,18,0)</f>
        <v>0</v>
      </c>
      <c r="R39" s="186">
        <f>VLOOKUP($B39,'Nomina Unhesa'!$B$4:$AB$281,19,0)</f>
        <v>0</v>
      </c>
      <c r="S39" s="186">
        <f>VLOOKUP($B39,'Nomina Unhesa'!$B$4:$AB$281,20,0)</f>
        <v>0</v>
      </c>
      <c r="T39" s="186">
        <f>VLOOKUP($B39,'Nomina Unhesa'!$B$4:$AB$281,21,0)</f>
        <v>0</v>
      </c>
      <c r="U39" s="186">
        <f>VLOOKUP($B39,'Nomina Unhesa'!$B$4:$AB$281,22,0)</f>
        <v>107.75</v>
      </c>
      <c r="V39" s="186">
        <f>ROUND((VLOOKUP($B39,'Nomina Unhesa'!$B$4:$AB$281,23,0)),2)</f>
        <v>0</v>
      </c>
      <c r="W39" s="186">
        <f>VLOOKUP($B39,'Nomina Unhesa'!$B$4:$AB$281,24,0)</f>
        <v>227.97</v>
      </c>
      <c r="X39" s="186">
        <f>VLOOKUP(B39,'Nomina Unhesa'!$B$9:$Z$234,25,FALSE)</f>
        <v>1898.1700000000003</v>
      </c>
      <c r="Y39" s="187">
        <f>ROUND((VLOOKUP(B39,'Nomina Unhesa'!$B$9:$AB$231,26,FALSE)),2)</f>
        <v>1898.17</v>
      </c>
      <c r="Z39" s="293">
        <f>VLOOKUP(B39,'Nomina Unhesa'!$B$9:$AB$231,27,FALSE)</f>
        <v>0</v>
      </c>
      <c r="AA39" s="319"/>
      <c r="AB39" s="287">
        <v>3006725860101</v>
      </c>
      <c r="AC39" s="1495"/>
    </row>
    <row r="40" spans="1:29">
      <c r="A40" s="1">
        <f t="shared" si="0"/>
        <v>38</v>
      </c>
      <c r="B40" s="1168" t="str">
        <f>+'Nomina Unhesa'!B131</f>
        <v>De Paz Corado Erick Geovanni</v>
      </c>
      <c r="C40" s="179" t="s">
        <v>679</v>
      </c>
      <c r="D40" s="763" t="str">
        <f>+'Nomina Unhesa'!B131</f>
        <v>De Paz Corado Erick Geovanni</v>
      </c>
      <c r="E40" s="190" t="str">
        <f>VLOOKUP(B40,distribucion!C$9:FL$332,2,0)</f>
        <v>Coordinador de Produccion</v>
      </c>
      <c r="F40" s="177">
        <f>VLOOKUP($B40,'Nomina Unhesa'!$B$4:$AB$281,4,0)</f>
        <v>15</v>
      </c>
      <c r="G40" s="182">
        <f>VLOOKUP($B40,'Nomina Unhesa'!$B$4:$AB$281,6,0)</f>
        <v>2001.14</v>
      </c>
      <c r="H40" s="182">
        <f>VLOOKUP($B40,'Nomina Unhesa'!$B$4:$AB$281,7,0)</f>
        <v>2400</v>
      </c>
      <c r="I40" s="182">
        <f>VLOOKUP($B40,'Nomina Unhesa'!$B$4:$AB$281,9,0)</f>
        <v>0</v>
      </c>
      <c r="J40" s="186">
        <f>VLOOKUP($B40,'Nomina Unhesa'!$B$4:$AB$281,10,0)</f>
        <v>0</v>
      </c>
      <c r="K40" s="182">
        <f>VLOOKUP($B40,'Nomina Unhesa'!$B$4:$AB$281,11,0)</f>
        <v>0</v>
      </c>
      <c r="L40" s="182">
        <f>VLOOKUP($B40,'Nomina Unhesa'!$B$4:$AB$281,12,0)</f>
        <v>0</v>
      </c>
      <c r="M40" s="182">
        <f>VLOOKUP($B40,'Nomina Unhesa'!$B$4:$AB$281,14,0)</f>
        <v>0</v>
      </c>
      <c r="N40" s="186">
        <f>VLOOKUP($B40,'Nomina Unhesa'!$B$4:$AB$281,15,0)</f>
        <v>4401.1400000000003</v>
      </c>
      <c r="O40" s="186">
        <f>VLOOKUP($B40,'Nomina Unhesa'!$B$4:$AB$281,16,0)</f>
        <v>96.66</v>
      </c>
      <c r="P40" s="186">
        <f>VLOOKUP($B40,'Nomina Unhesa'!$B$4:$AB$281,17,0)</f>
        <v>68.069999999999993</v>
      </c>
      <c r="Q40" s="186">
        <f>VLOOKUP($B40,'Nomina Unhesa'!$B$4:$AB$281,18,0)</f>
        <v>0</v>
      </c>
      <c r="R40" s="186">
        <f>VLOOKUP($B40,'Nomina Unhesa'!$B$4:$AB$281,19,0)</f>
        <v>0</v>
      </c>
      <c r="S40" s="186">
        <f>VLOOKUP($B40,'Nomina Unhesa'!$B$4:$AB$281,20,0)</f>
        <v>0</v>
      </c>
      <c r="T40" s="186">
        <f>VLOOKUP($B40,'Nomina Unhesa'!$B$4:$AB$281,21,0)</f>
        <v>0</v>
      </c>
      <c r="U40" s="186">
        <f>VLOOKUP($B40,'Nomina Unhesa'!$B$4:$AB$281,22,0)</f>
        <v>194</v>
      </c>
      <c r="V40" s="186">
        <f>ROUND((VLOOKUP($B40,'Nomina Unhesa'!$B$4:$AB$281,23,0)),2)</f>
        <v>0</v>
      </c>
      <c r="W40" s="186">
        <f>VLOOKUP($B40,'Nomina Unhesa'!$B$4:$AB$281,24,0)</f>
        <v>358.73</v>
      </c>
      <c r="X40" s="186">
        <f>VLOOKUP(B40,'Nomina Unhesa'!$B$9:$Z$234,25,FALSE)</f>
        <v>4042.4100000000003</v>
      </c>
      <c r="Y40" s="187">
        <f>ROUND((VLOOKUP(B40,'Nomina Unhesa'!$B$9:$AB$231,26,FALSE)),2)</f>
        <v>4042.41</v>
      </c>
      <c r="Z40" s="293">
        <f>VLOOKUP(B40,'Nomina Unhesa'!$B$9:$AB$231,27,FALSE)</f>
        <v>0</v>
      </c>
      <c r="AA40" s="319"/>
      <c r="AB40" s="287">
        <v>3006725860101</v>
      </c>
      <c r="AC40" s="1495"/>
    </row>
    <row r="41" spans="1:29">
      <c r="A41" s="1">
        <f t="shared" si="0"/>
        <v>39</v>
      </c>
      <c r="B41" s="1168" t="str">
        <f>+'Nomina Unhesa'!B188</f>
        <v>Marroquin Tahuite Denis Yuvini</v>
      </c>
      <c r="C41" s="179" t="s">
        <v>713</v>
      </c>
      <c r="D41" s="763" t="str">
        <f>+'Nomina Unhesa'!B188</f>
        <v>Marroquin Tahuite Denis Yuvini</v>
      </c>
      <c r="E41" s="190" t="str">
        <f>VLOOKUP(B41,distribucion!C$9:FL$332,2,0)</f>
        <v>Asistente de Vta en Linea</v>
      </c>
      <c r="F41" s="177">
        <f>VLOOKUP($B41,'Nomina Unhesa'!$B$4:$AB$281,4,0)</f>
        <v>15</v>
      </c>
      <c r="G41" s="182">
        <f>VLOOKUP($B41,'Nomina Unhesa'!$B$4:$AB$281,6,0)</f>
        <v>2050</v>
      </c>
      <c r="H41" s="182">
        <f>VLOOKUP($B41,'Nomina Unhesa'!$B$4:$AB$281,7,0)</f>
        <v>150</v>
      </c>
      <c r="I41" s="182">
        <f>VLOOKUP($B41,'Nomina Unhesa'!$B$4:$AB$281,9,0)</f>
        <v>0</v>
      </c>
      <c r="J41" s="186">
        <f>VLOOKUP($B41,'Nomina Unhesa'!$B$4:$AB$281,10,0)</f>
        <v>0</v>
      </c>
      <c r="K41" s="182">
        <f>VLOOKUP($B41,'Nomina Unhesa'!$B$4:$AB$281,11,0)</f>
        <v>0</v>
      </c>
      <c r="L41" s="182">
        <f>VLOOKUP($B41,'Nomina Unhesa'!$B$4:$AB$281,12,0)</f>
        <v>0</v>
      </c>
      <c r="M41" s="182">
        <f>VLOOKUP($B41,'Nomina Unhesa'!$B$4:$AB$281,14,0)</f>
        <v>0</v>
      </c>
      <c r="N41" s="186">
        <f>VLOOKUP($B41,'Nomina Unhesa'!$B$4:$AB$281,15,0)</f>
        <v>2200</v>
      </c>
      <c r="O41" s="186">
        <f>VLOOKUP($B41,'Nomina Unhesa'!$B$4:$AB$281,16,0)</f>
        <v>99.02</v>
      </c>
      <c r="P41" s="186">
        <f>VLOOKUP($B41,'Nomina Unhesa'!$B$4:$AB$281,17,0)</f>
        <v>5.08</v>
      </c>
      <c r="Q41" s="186">
        <f>VLOOKUP($B41,'Nomina Unhesa'!$B$4:$AB$281,18,0)</f>
        <v>0</v>
      </c>
      <c r="R41" s="186">
        <f>VLOOKUP($B41,'Nomina Unhesa'!$B$4:$AB$281,19,0)</f>
        <v>0</v>
      </c>
      <c r="S41" s="186">
        <f>VLOOKUP($B41,'Nomina Unhesa'!$B$4:$AB$281,20,0)</f>
        <v>0</v>
      </c>
      <c r="T41" s="186">
        <f>VLOOKUP($B41,'Nomina Unhesa'!$B$4:$AB$281,21,0)</f>
        <v>0</v>
      </c>
      <c r="U41" s="186">
        <f>VLOOKUP($B41,'Nomina Unhesa'!$B$4:$AB$281,22,0)</f>
        <v>37.5</v>
      </c>
      <c r="V41" s="186">
        <f>ROUND((VLOOKUP($B41,'Nomina Unhesa'!$B$4:$AB$281,23,0)),2)</f>
        <v>0</v>
      </c>
      <c r="W41" s="186">
        <f>VLOOKUP($B41,'Nomina Unhesa'!$B$4:$AB$281,24,0)</f>
        <v>141.6</v>
      </c>
      <c r="X41" s="186">
        <f>VLOOKUP(B41,'Nomina Unhesa'!$B$9:$Z$234,25,FALSE)</f>
        <v>2058.4</v>
      </c>
      <c r="Y41" s="187">
        <f>ROUND((VLOOKUP(B41,'Nomina Unhesa'!$B$9:$AB$231,26,FALSE)),2)</f>
        <v>2058.4</v>
      </c>
      <c r="Z41" s="293">
        <f>VLOOKUP(B41,'Nomina Unhesa'!$B$9:$AB$231,27,FALSE)</f>
        <v>0</v>
      </c>
      <c r="AA41" s="319"/>
      <c r="AB41" s="287">
        <v>3006725860101</v>
      </c>
      <c r="AC41" s="1495"/>
    </row>
    <row r="42" spans="1:29">
      <c r="A42" s="1">
        <f t="shared" si="0"/>
        <v>40</v>
      </c>
      <c r="B42" s="1168" t="str">
        <f>+'Nomina Unhesa'!B140</f>
        <v>Istupe Diaz Gerardo Joel</v>
      </c>
      <c r="C42" s="179">
        <v>1270802455</v>
      </c>
      <c r="D42" s="763" t="str">
        <f>+'Nomina Unhesa'!B140</f>
        <v>Istupe Diaz Gerardo Joel</v>
      </c>
      <c r="E42" s="190" t="str">
        <f>VLOOKUP(B42,distribucion!C$9:FL$332,2,0)</f>
        <v>Operario</v>
      </c>
      <c r="F42" s="177">
        <f>VLOOKUP($B42,'Nomina Unhesa'!$B$4:$AB$281,4,0)</f>
        <v>15</v>
      </c>
      <c r="G42" s="182">
        <f>VLOOKUP($B42,'Nomina Unhesa'!$B$4:$AB$281,6,0)</f>
        <v>2100</v>
      </c>
      <c r="H42" s="182">
        <f>VLOOKUP($B42,'Nomina Unhesa'!$B$4:$AB$281,7,0)</f>
        <v>150</v>
      </c>
      <c r="I42" s="182">
        <f>VLOOKUP($B42,'Nomina Unhesa'!$B$4:$AB$281,9,0)</f>
        <v>0</v>
      </c>
      <c r="J42" s="186">
        <f>VLOOKUP($B42,'Nomina Unhesa'!$B$4:$AB$281,10,0)</f>
        <v>0</v>
      </c>
      <c r="K42" s="182">
        <f>VLOOKUP($B42,'Nomina Unhesa'!$B$4:$AB$281,11,0)</f>
        <v>0</v>
      </c>
      <c r="L42" s="182">
        <f>VLOOKUP($B42,'Nomina Unhesa'!$B$4:$AB$281,12,0)</f>
        <v>0</v>
      </c>
      <c r="M42" s="182">
        <f>VLOOKUP($B42,'Nomina Unhesa'!$B$4:$AB$281,14,0)</f>
        <v>0</v>
      </c>
      <c r="N42" s="186">
        <f>VLOOKUP($B42,'Nomina Unhesa'!$B$4:$AB$281,15,0)</f>
        <v>2250</v>
      </c>
      <c r="O42" s="186">
        <f>VLOOKUP($B42,'Nomina Unhesa'!$B$4:$AB$281,16,0)</f>
        <v>101.43</v>
      </c>
      <c r="P42" s="186">
        <f>VLOOKUP($B42,'Nomina Unhesa'!$B$4:$AB$281,17,0)</f>
        <v>36.020000000000003</v>
      </c>
      <c r="Q42" s="186">
        <f>VLOOKUP($B42,'Nomina Unhesa'!$B$4:$AB$281,18,0)</f>
        <v>0</v>
      </c>
      <c r="R42" s="186">
        <f>VLOOKUP($B42,'Nomina Unhesa'!$B$4:$AB$281,19,0)</f>
        <v>0</v>
      </c>
      <c r="S42" s="186">
        <f>VLOOKUP($B42,'Nomina Unhesa'!$B$4:$AB$281,20,0)</f>
        <v>0</v>
      </c>
      <c r="T42" s="186">
        <f>VLOOKUP($B42,'Nomina Unhesa'!$B$4:$AB$281,21,0)</f>
        <v>0</v>
      </c>
      <c r="U42" s="186">
        <f>VLOOKUP($B42,'Nomina Unhesa'!$B$4:$AB$281,22,0)</f>
        <v>0</v>
      </c>
      <c r="V42" s="186">
        <f>ROUND((VLOOKUP($B42,'Nomina Unhesa'!$B$4:$AB$281,23,0)),2)</f>
        <v>0</v>
      </c>
      <c r="W42" s="186">
        <f>VLOOKUP($B42,'Nomina Unhesa'!$B$4:$AB$281,24,0)</f>
        <v>137.45000000000002</v>
      </c>
      <c r="X42" s="186">
        <f>VLOOKUP(B42,'Nomina Unhesa'!$B$9:$Z$234,25,FALSE)</f>
        <v>2112.5500000000002</v>
      </c>
      <c r="Y42" s="187">
        <f>ROUND((VLOOKUP(B42,'Nomina Unhesa'!$B$9:$AB$231,26,FALSE)),2)</f>
        <v>2112.5500000000002</v>
      </c>
      <c r="Z42" s="293">
        <f>VLOOKUP(B42,'Nomina Unhesa'!$B$9:$AB$231,27,FALSE)</f>
        <v>0</v>
      </c>
      <c r="AA42" s="319"/>
      <c r="AB42" s="287">
        <v>3006725860101</v>
      </c>
      <c r="AC42" s="1495"/>
    </row>
    <row r="43" spans="1:29">
      <c r="A43" s="1">
        <f t="shared" si="0"/>
        <v>41</v>
      </c>
      <c r="B43" s="1168" t="str">
        <f>+'Nomina Unhesa'!B106</f>
        <v>Estrada Gonzalez Gerardo</v>
      </c>
      <c r="C43" s="179">
        <v>7050121230</v>
      </c>
      <c r="D43" s="763" t="str">
        <f>+'Nomina Unhesa'!B106</f>
        <v>Estrada Gonzalez Gerardo</v>
      </c>
      <c r="E43" s="190" t="str">
        <f>VLOOKUP(B43,distribucion!C$9:FL$332,2,0)</f>
        <v>Asistente 2  de Mercadeo</v>
      </c>
      <c r="F43" s="177">
        <f>VLOOKUP($B43,'Nomina Unhesa'!$B$4:$AB$281,4,0)</f>
        <v>15</v>
      </c>
      <c r="G43" s="182">
        <f>VLOOKUP($B43,'Nomina Unhesa'!$B$4:$AB$281,6,0)</f>
        <v>2001.14</v>
      </c>
      <c r="H43" s="182">
        <f>VLOOKUP($B43,'Nomina Unhesa'!$B$4:$AB$281,7,0)</f>
        <v>125</v>
      </c>
      <c r="I43" s="182">
        <f>VLOOKUP($B43,'Nomina Unhesa'!$B$4:$AB$281,9,0)</f>
        <v>0</v>
      </c>
      <c r="J43" s="186">
        <f>VLOOKUP($B43,'Nomina Unhesa'!$B$4:$AB$281,10,0)</f>
        <v>0</v>
      </c>
      <c r="K43" s="182">
        <f>VLOOKUP($B43,'Nomina Unhesa'!$B$4:$AB$281,11,0)</f>
        <v>0</v>
      </c>
      <c r="L43" s="182">
        <f>VLOOKUP($B43,'Nomina Unhesa'!$B$4:$AB$281,12,0)</f>
        <v>0</v>
      </c>
      <c r="M43" s="182">
        <f>VLOOKUP($B43,'Nomina Unhesa'!$B$4:$AB$281,14,0)</f>
        <v>0</v>
      </c>
      <c r="N43" s="186">
        <f>VLOOKUP($B43,'Nomina Unhesa'!$B$4:$AB$281,15,0)</f>
        <v>2126.1400000000003</v>
      </c>
      <c r="O43" s="186">
        <f>VLOOKUP($B43,'Nomina Unhesa'!$B$4:$AB$281,16,0)</f>
        <v>96.66</v>
      </c>
      <c r="P43" s="186">
        <f>VLOOKUP($B43,'Nomina Unhesa'!$B$4:$AB$281,17,0)</f>
        <v>0</v>
      </c>
      <c r="Q43" s="186">
        <f>VLOOKUP($B43,'Nomina Unhesa'!$B$4:$AB$281,18,0)</f>
        <v>0</v>
      </c>
      <c r="R43" s="186">
        <f>VLOOKUP($B43,'Nomina Unhesa'!$B$4:$AB$281,19,0)</f>
        <v>0</v>
      </c>
      <c r="S43" s="186">
        <f>VLOOKUP($B43,'Nomina Unhesa'!$B$4:$AB$281,20,0)</f>
        <v>0</v>
      </c>
      <c r="T43" s="186">
        <f>VLOOKUP($B43,'Nomina Unhesa'!$B$4:$AB$281,21,0)</f>
        <v>0</v>
      </c>
      <c r="U43" s="186">
        <f>VLOOKUP($B43,'Nomina Unhesa'!$B$4:$AB$281,22,0)</f>
        <v>0</v>
      </c>
      <c r="V43" s="186">
        <f>ROUND((VLOOKUP($B43,'Nomina Unhesa'!$B$4:$AB$281,23,0)),2)</f>
        <v>0</v>
      </c>
      <c r="W43" s="186">
        <f>VLOOKUP($B43,'Nomina Unhesa'!$B$4:$AB$281,24,0)</f>
        <v>96.66</v>
      </c>
      <c r="X43" s="186">
        <f>VLOOKUP(B43,'Nomina Unhesa'!$B$9:$Z$234,25,FALSE)</f>
        <v>2029.4800000000002</v>
      </c>
      <c r="Y43" s="187">
        <f>ROUND((VLOOKUP(B43,'Nomina Unhesa'!$B$9:$AB$231,26,FALSE)),2)</f>
        <v>2029.48</v>
      </c>
      <c r="Z43" s="293">
        <f>VLOOKUP(B43,'Nomina Unhesa'!$B$9:$AB$231,27,FALSE)</f>
        <v>0</v>
      </c>
      <c r="AA43" s="319"/>
      <c r="AB43" s="287">
        <v>3006725860101</v>
      </c>
      <c r="AC43" s="1495"/>
    </row>
    <row r="44" spans="1:29">
      <c r="A44" s="1">
        <f t="shared" si="0"/>
        <v>42</v>
      </c>
      <c r="B44" s="1168" t="str">
        <f>+'Nomina Unhesa'!B170</f>
        <v>Perez Avilez Dominic Geovanny</v>
      </c>
      <c r="C44" s="179">
        <v>5520122325</v>
      </c>
      <c r="D44" s="763" t="str">
        <f>+'Nomina Unhesa'!B170</f>
        <v>Perez Avilez Dominic Geovanny</v>
      </c>
      <c r="E44" s="190" t="str">
        <f>VLOOKUP(B44,distribucion!C$9:FL$332,2,0)</f>
        <v>Operario</v>
      </c>
      <c r="F44" s="177">
        <f>VLOOKUP($B44,'Nomina Unhesa'!$B$4:$AB$281,4,0)</f>
        <v>15</v>
      </c>
      <c r="G44" s="182">
        <f>VLOOKUP($B44,'Nomina Unhesa'!$B$4:$AB$281,6,0)</f>
        <v>2001.14</v>
      </c>
      <c r="H44" s="182">
        <f>VLOOKUP($B44,'Nomina Unhesa'!$B$4:$AB$281,7,0)</f>
        <v>125.00000000000001</v>
      </c>
      <c r="I44" s="182">
        <f>VLOOKUP($B44,'Nomina Unhesa'!$B$4:$AB$281,9,0)</f>
        <v>0</v>
      </c>
      <c r="J44" s="186">
        <f>VLOOKUP($B44,'Nomina Unhesa'!$B$4:$AB$281,10,0)</f>
        <v>0</v>
      </c>
      <c r="K44" s="182">
        <f>VLOOKUP($B44,'Nomina Unhesa'!$B$4:$AB$281,11,0)</f>
        <v>0</v>
      </c>
      <c r="L44" s="182">
        <f>VLOOKUP($B44,'Nomina Unhesa'!$B$4:$AB$281,12,0)</f>
        <v>0</v>
      </c>
      <c r="M44" s="182">
        <f>VLOOKUP($B44,'Nomina Unhesa'!$B$4:$AB$281,14,0)</f>
        <v>0</v>
      </c>
      <c r="N44" s="186">
        <f>VLOOKUP($B44,'Nomina Unhesa'!$B$4:$AB$281,15,0)</f>
        <v>2126.1400000000003</v>
      </c>
      <c r="O44" s="186">
        <f>VLOOKUP($B44,'Nomina Unhesa'!$B$4:$AB$281,16,0)</f>
        <v>96.66</v>
      </c>
      <c r="P44" s="186">
        <f>VLOOKUP($B44,'Nomina Unhesa'!$B$4:$AB$281,17,0)</f>
        <v>0</v>
      </c>
      <c r="Q44" s="186">
        <f>VLOOKUP($B44,'Nomina Unhesa'!$B$4:$AB$281,18,0)</f>
        <v>0</v>
      </c>
      <c r="R44" s="186">
        <f>VLOOKUP($B44,'Nomina Unhesa'!$B$4:$AB$281,19,0)</f>
        <v>0</v>
      </c>
      <c r="S44" s="186">
        <f>VLOOKUP($B44,'Nomina Unhesa'!$B$4:$AB$281,20,0)</f>
        <v>0</v>
      </c>
      <c r="T44" s="186">
        <f>VLOOKUP($B44,'Nomina Unhesa'!$B$4:$AB$281,21,0)</f>
        <v>0</v>
      </c>
      <c r="U44" s="186">
        <f>VLOOKUP($B44,'Nomina Unhesa'!$B$4:$AB$281,22,0)</f>
        <v>0</v>
      </c>
      <c r="V44" s="186">
        <f>ROUND((VLOOKUP($B44,'Nomina Unhesa'!$B$4:$AB$281,23,0)),2)</f>
        <v>0</v>
      </c>
      <c r="W44" s="186">
        <f>VLOOKUP($B44,'Nomina Unhesa'!$B$4:$AB$281,24,0)</f>
        <v>96.66</v>
      </c>
      <c r="X44" s="186">
        <f>VLOOKUP(B44,'Nomina Unhesa'!$B$9:$Z$234,25,FALSE)</f>
        <v>2029.4800000000002</v>
      </c>
      <c r="Y44" s="187">
        <f>ROUND((VLOOKUP(B44,'Nomina Unhesa'!$B$9:$AB$231,26,FALSE)),2)</f>
        <v>2029.48</v>
      </c>
      <c r="Z44" s="293">
        <f>VLOOKUP(B44,'Nomina Unhesa'!$B$9:$AB$231,27,FALSE)</f>
        <v>0</v>
      </c>
      <c r="AA44" s="319"/>
      <c r="AB44" s="287">
        <v>3006725860101</v>
      </c>
      <c r="AC44" s="1495"/>
    </row>
    <row r="45" spans="1:29">
      <c r="A45" s="1" t="e">
        <f>+#REF!+1</f>
        <v>#REF!</v>
      </c>
      <c r="B45" s="1168" t="str">
        <f>+'Nomina Unhesa'!B169</f>
        <v>Peralta Gomez Antoni Alexander</v>
      </c>
      <c r="C45" s="179" t="s">
        <v>679</v>
      </c>
      <c r="D45" s="763" t="str">
        <f>+'Nomina Unhesa'!B169</f>
        <v>Peralta Gomez Antoni Alexander</v>
      </c>
      <c r="E45" s="190" t="str">
        <f>VLOOKUP(B45,distribucion!C$9:FL$332,2,0)</f>
        <v>Operario</v>
      </c>
      <c r="F45" s="177">
        <f>VLOOKUP($B45,'Nomina Unhesa'!$B$4:$AB$281,4,0)</f>
        <v>15</v>
      </c>
      <c r="G45" s="182">
        <f>VLOOKUP($B45,'Nomina Unhesa'!$B$4:$AB$281,6,0)</f>
        <v>2001.14</v>
      </c>
      <c r="H45" s="182">
        <f>VLOOKUP($B45,'Nomina Unhesa'!$B$4:$AB$281,7,0)</f>
        <v>125.00000000000001</v>
      </c>
      <c r="I45" s="182">
        <f>VLOOKUP($B45,'Nomina Unhesa'!$B$4:$AB$281,9,0)</f>
        <v>0</v>
      </c>
      <c r="J45" s="186">
        <f>VLOOKUP($B45,'Nomina Unhesa'!$B$4:$AB$281,10,0)</f>
        <v>0</v>
      </c>
      <c r="K45" s="182">
        <f>VLOOKUP($B45,'Nomina Unhesa'!$B$4:$AB$281,11,0)</f>
        <v>0</v>
      </c>
      <c r="L45" s="182">
        <f>VLOOKUP($B45,'Nomina Unhesa'!$B$4:$AB$281,12,0)</f>
        <v>0</v>
      </c>
      <c r="M45" s="182">
        <f>VLOOKUP($B45,'Nomina Unhesa'!$B$4:$AB$281,14,0)</f>
        <v>0</v>
      </c>
      <c r="N45" s="186">
        <f>VLOOKUP($B45,'Nomina Unhesa'!$B$4:$AB$281,15,0)</f>
        <v>2126.1400000000003</v>
      </c>
      <c r="O45" s="186">
        <f>VLOOKUP($B45,'Nomina Unhesa'!$B$4:$AB$281,16,0)</f>
        <v>96.66</v>
      </c>
      <c r="P45" s="186">
        <f>VLOOKUP($B45,'Nomina Unhesa'!$B$4:$AB$281,17,0)</f>
        <v>0</v>
      </c>
      <c r="Q45" s="186">
        <f>VLOOKUP($B45,'Nomina Unhesa'!$B$4:$AB$281,18,0)</f>
        <v>0</v>
      </c>
      <c r="R45" s="186">
        <f>VLOOKUP($B45,'Nomina Unhesa'!$B$4:$AB$281,19,0)</f>
        <v>0</v>
      </c>
      <c r="S45" s="186">
        <f>VLOOKUP($B45,'Nomina Unhesa'!$B$4:$AB$281,20,0)</f>
        <v>0</v>
      </c>
      <c r="T45" s="186">
        <f>VLOOKUP($B45,'Nomina Unhesa'!$B$4:$AB$281,21,0)</f>
        <v>0</v>
      </c>
      <c r="U45" s="186">
        <f>VLOOKUP($B45,'Nomina Unhesa'!$B$4:$AB$281,22,0)</f>
        <v>0</v>
      </c>
      <c r="V45" s="186">
        <f>ROUND((VLOOKUP($B45,'Nomina Unhesa'!$B$4:$AB$281,23,0)),2)</f>
        <v>0</v>
      </c>
      <c r="W45" s="186">
        <f>VLOOKUP($B45,'Nomina Unhesa'!$B$4:$AB$281,24,0)</f>
        <v>96.66</v>
      </c>
      <c r="X45" s="186">
        <f>VLOOKUP(B45,'Nomina Unhesa'!$B$9:$Z$234,25,FALSE)</f>
        <v>2029.4800000000002</v>
      </c>
      <c r="Y45" s="187">
        <f>ROUND((VLOOKUP(B45,'Nomina Unhesa'!$B$9:$AB$231,26,FALSE)),2)</f>
        <v>2029.48</v>
      </c>
      <c r="Z45" s="293">
        <f>VLOOKUP(B45,'Nomina Unhesa'!$B$9:$AB$231,27,FALSE)</f>
        <v>0</v>
      </c>
      <c r="AA45" s="319"/>
      <c r="AB45" s="287">
        <v>3006725860101</v>
      </c>
      <c r="AC45" s="1495"/>
    </row>
    <row r="46" spans="1:29">
      <c r="A46" s="1" t="e">
        <f t="shared" si="0"/>
        <v>#REF!</v>
      </c>
      <c r="B46" s="1168" t="str">
        <f>+'Nomina Unhesa'!B163</f>
        <v>Palacios Cumes Willy Estuardo</v>
      </c>
      <c r="C46" s="179">
        <v>144593761</v>
      </c>
      <c r="D46" s="763" t="str">
        <f>+'Nomina Unhesa'!B163</f>
        <v>Palacios Cumes Willy Estuardo</v>
      </c>
      <c r="E46" s="190" t="str">
        <f>VLOOKUP(B46,distribucion!C$9:FL$332,2,0)</f>
        <v>Operario</v>
      </c>
      <c r="F46" s="177">
        <f>VLOOKUP($B46,'Nomina Unhesa'!$B$4:$AB$281,4,0)</f>
        <v>15</v>
      </c>
      <c r="G46" s="182">
        <f>VLOOKUP($B46,'Nomina Unhesa'!$B$4:$AB$281,6,0)</f>
        <v>2001.14</v>
      </c>
      <c r="H46" s="182">
        <f>VLOOKUP($B46,'Nomina Unhesa'!$B$4:$AB$281,7,0)</f>
        <v>125.00000000000001</v>
      </c>
      <c r="I46" s="182">
        <f>VLOOKUP($B46,'Nomina Unhesa'!$B$4:$AB$281,9,0)</f>
        <v>0</v>
      </c>
      <c r="J46" s="186">
        <f>VLOOKUP($B46,'Nomina Unhesa'!$B$4:$AB$281,10,0)</f>
        <v>0</v>
      </c>
      <c r="K46" s="182">
        <f>VLOOKUP($B46,'Nomina Unhesa'!$B$4:$AB$281,11,0)</f>
        <v>0</v>
      </c>
      <c r="L46" s="182">
        <f>VLOOKUP($B46,'Nomina Unhesa'!$B$4:$AB$281,12,0)</f>
        <v>0</v>
      </c>
      <c r="M46" s="182">
        <f>VLOOKUP($B46,'Nomina Unhesa'!$B$4:$AB$281,14,0)</f>
        <v>0</v>
      </c>
      <c r="N46" s="186">
        <f>VLOOKUP($B46,'Nomina Unhesa'!$B$4:$AB$281,15,0)</f>
        <v>2126.1400000000003</v>
      </c>
      <c r="O46" s="186">
        <f>VLOOKUP($B46,'Nomina Unhesa'!$B$4:$AB$281,16,0)</f>
        <v>96.66</v>
      </c>
      <c r="P46" s="186">
        <f>VLOOKUP($B46,'Nomina Unhesa'!$B$4:$AB$281,17,0)</f>
        <v>0</v>
      </c>
      <c r="Q46" s="186">
        <f>VLOOKUP($B46,'Nomina Unhesa'!$B$4:$AB$281,18,0)</f>
        <v>0</v>
      </c>
      <c r="R46" s="186">
        <f>VLOOKUP($B46,'Nomina Unhesa'!$B$4:$AB$281,19,0)</f>
        <v>0</v>
      </c>
      <c r="S46" s="186">
        <f>VLOOKUP($B46,'Nomina Unhesa'!$B$4:$AB$281,20,0)</f>
        <v>0</v>
      </c>
      <c r="T46" s="186">
        <f>VLOOKUP($B46,'Nomina Unhesa'!$B$4:$AB$281,21,0)</f>
        <v>0</v>
      </c>
      <c r="U46" s="186">
        <f>VLOOKUP($B46,'Nomina Unhesa'!$B$4:$AB$281,22,0)</f>
        <v>0</v>
      </c>
      <c r="V46" s="186">
        <f>ROUND((VLOOKUP($B46,'Nomina Unhesa'!$B$4:$AB$281,23,0)),2)</f>
        <v>0</v>
      </c>
      <c r="W46" s="186">
        <f>VLOOKUP($B46,'Nomina Unhesa'!$B$4:$AB$281,24,0)</f>
        <v>96.66</v>
      </c>
      <c r="X46" s="186">
        <f>VLOOKUP(B46,'Nomina Unhesa'!$B$9:$Z$234,25,FALSE)</f>
        <v>2029.4800000000002</v>
      </c>
      <c r="Y46" s="187">
        <f>ROUND((VLOOKUP(B46,'Nomina Unhesa'!$B$9:$AB$231,26,FALSE)),2)</f>
        <v>2029.48</v>
      </c>
      <c r="Z46" s="293">
        <f>VLOOKUP(B46,'Nomina Unhesa'!$B$9:$AB$231,27,FALSE)</f>
        <v>0</v>
      </c>
      <c r="AA46" s="319"/>
      <c r="AB46" s="287">
        <v>3006725860101</v>
      </c>
      <c r="AC46" s="1495"/>
    </row>
    <row r="47" spans="1:29">
      <c r="A47" s="1" t="e">
        <f t="shared" si="0"/>
        <v>#REF!</v>
      </c>
      <c r="B47" s="1168" t="str">
        <f>+'Nomina Unhesa'!B151</f>
        <v>Monroy Raxtun Mirna Ester</v>
      </c>
      <c r="C47" s="179">
        <v>20206959</v>
      </c>
      <c r="D47" s="763" t="str">
        <f>+'Nomina Unhesa'!B151</f>
        <v>Monroy Raxtun Mirna Ester</v>
      </c>
      <c r="E47" s="190" t="str">
        <f>VLOOKUP(B47,distribucion!C$9:FL$332,2,0)</f>
        <v>Empacadora</v>
      </c>
      <c r="F47" s="177">
        <f>VLOOKUP($B47,'Nomina Unhesa'!$B$4:$AB$281,4,0)</f>
        <v>15</v>
      </c>
      <c r="G47" s="182">
        <f>VLOOKUP($B47,'Nomina Unhesa'!$B$4:$AB$281,6,0)</f>
        <v>2001.14</v>
      </c>
      <c r="H47" s="182">
        <f>VLOOKUP($B47,'Nomina Unhesa'!$B$4:$AB$281,7,0)</f>
        <v>125</v>
      </c>
      <c r="I47" s="182">
        <f>VLOOKUP($B47,'Nomina Unhesa'!$B$4:$AB$281,9,0)</f>
        <v>0</v>
      </c>
      <c r="J47" s="186">
        <f>VLOOKUP($B47,'Nomina Unhesa'!$B$4:$AB$281,10,0)</f>
        <v>0</v>
      </c>
      <c r="K47" s="182">
        <f>VLOOKUP($B47,'Nomina Unhesa'!$B$4:$AB$281,11,0)</f>
        <v>0</v>
      </c>
      <c r="L47" s="182">
        <f>VLOOKUP($B47,'Nomina Unhesa'!$B$4:$AB$281,12,0)</f>
        <v>0</v>
      </c>
      <c r="M47" s="182">
        <f>VLOOKUP($B47,'Nomina Unhesa'!$B$4:$AB$281,14,0)</f>
        <v>0</v>
      </c>
      <c r="N47" s="186">
        <f>VLOOKUP($B47,'Nomina Unhesa'!$B$4:$AB$281,15,0)</f>
        <v>2126.1400000000003</v>
      </c>
      <c r="O47" s="186">
        <f>VLOOKUP($B47,'Nomina Unhesa'!$B$4:$AB$281,16,0)</f>
        <v>96.66</v>
      </c>
      <c r="P47" s="186">
        <f>VLOOKUP($B47,'Nomina Unhesa'!$B$4:$AB$281,17,0)</f>
        <v>0</v>
      </c>
      <c r="Q47" s="186">
        <f>VLOOKUP($B47,'Nomina Unhesa'!$B$4:$AB$281,18,0)</f>
        <v>0</v>
      </c>
      <c r="R47" s="186">
        <f>VLOOKUP($B47,'Nomina Unhesa'!$B$4:$AB$281,19,0)</f>
        <v>0</v>
      </c>
      <c r="S47" s="186">
        <f>VLOOKUP($B47,'Nomina Unhesa'!$B$4:$AB$281,20,0)</f>
        <v>0</v>
      </c>
      <c r="T47" s="186">
        <f>VLOOKUP($B47,'Nomina Unhesa'!$B$4:$AB$281,21,0)</f>
        <v>0</v>
      </c>
      <c r="U47" s="186">
        <f>VLOOKUP($B47,'Nomina Unhesa'!$B$4:$AB$281,22,0)</f>
        <v>0</v>
      </c>
      <c r="V47" s="186">
        <f>ROUND((VLOOKUP($B47,'Nomina Unhesa'!$B$4:$AB$281,23,0)),2)</f>
        <v>0</v>
      </c>
      <c r="W47" s="186">
        <f>VLOOKUP($B47,'Nomina Unhesa'!$B$4:$AB$281,24,0)</f>
        <v>96.66</v>
      </c>
      <c r="X47" s="186">
        <f>VLOOKUP(B47,'Nomina Unhesa'!$B$9:$Z$234,25,FALSE)</f>
        <v>2029.4800000000002</v>
      </c>
      <c r="Y47" s="187">
        <f>ROUND((VLOOKUP(B47,'Nomina Unhesa'!$B$9:$AB$231,26,FALSE)),2)</f>
        <v>2029.48</v>
      </c>
      <c r="Z47" s="293">
        <f>VLOOKUP(B47,'Nomina Unhesa'!$B$9:$AB$231,27,FALSE)</f>
        <v>0</v>
      </c>
      <c r="AA47" s="319"/>
      <c r="AB47" s="287">
        <v>3006725860101</v>
      </c>
      <c r="AC47" s="1495"/>
    </row>
    <row r="48" spans="1:29">
      <c r="A48" s="1" t="e">
        <f t="shared" si="0"/>
        <v>#REF!</v>
      </c>
      <c r="B48" s="1168" t="str">
        <f>+'Nomina Unhesa'!B168</f>
        <v>Herrera Hernandez Mirna Francisca</v>
      </c>
      <c r="C48" s="179">
        <v>620221523</v>
      </c>
      <c r="D48" s="763" t="str">
        <f>+'Nomina Unhesa'!B168</f>
        <v>Herrera Hernandez Mirna Francisca</v>
      </c>
      <c r="E48" s="190" t="str">
        <f>VLOOKUP(B48,distribucion!C$9:FL$332,2,0)</f>
        <v>Empacadora</v>
      </c>
      <c r="F48" s="177">
        <f>VLOOKUP($B48,'Nomina Unhesa'!$B$4:$AB$281,4,0)</f>
        <v>15</v>
      </c>
      <c r="G48" s="182">
        <f>VLOOKUP($B48,'Nomina Unhesa'!$B$4:$AB$281,6,0)</f>
        <v>2001.14</v>
      </c>
      <c r="H48" s="182">
        <f>VLOOKUP($B48,'Nomina Unhesa'!$B$4:$AB$281,7,0)</f>
        <v>125.00000000000001</v>
      </c>
      <c r="I48" s="182">
        <f>VLOOKUP($B48,'Nomina Unhesa'!$B$4:$AB$281,9,0)</f>
        <v>0</v>
      </c>
      <c r="J48" s="186">
        <f>VLOOKUP($B48,'Nomina Unhesa'!$B$4:$AB$281,10,0)</f>
        <v>0</v>
      </c>
      <c r="K48" s="182">
        <f>VLOOKUP($B48,'Nomina Unhesa'!$B$4:$AB$281,11,0)</f>
        <v>0</v>
      </c>
      <c r="L48" s="182">
        <f>VLOOKUP($B48,'Nomina Unhesa'!$B$4:$AB$281,12,0)</f>
        <v>0</v>
      </c>
      <c r="M48" s="182">
        <f>VLOOKUP($B48,'Nomina Unhesa'!$B$4:$AB$281,14,0)</f>
        <v>0</v>
      </c>
      <c r="N48" s="186">
        <f>VLOOKUP($B48,'Nomina Unhesa'!$B$4:$AB$281,15,0)</f>
        <v>2126.1400000000003</v>
      </c>
      <c r="O48" s="186">
        <f>VLOOKUP($B48,'Nomina Unhesa'!$B$4:$AB$281,16,0)</f>
        <v>96.66</v>
      </c>
      <c r="P48" s="186">
        <f>VLOOKUP($B48,'Nomina Unhesa'!$B$4:$AB$281,17,0)</f>
        <v>0</v>
      </c>
      <c r="Q48" s="186">
        <f>VLOOKUP($B48,'Nomina Unhesa'!$B$4:$AB$281,18,0)</f>
        <v>0</v>
      </c>
      <c r="R48" s="186">
        <f>VLOOKUP($B48,'Nomina Unhesa'!$B$4:$AB$281,19,0)</f>
        <v>0</v>
      </c>
      <c r="S48" s="186">
        <f>VLOOKUP($B48,'Nomina Unhesa'!$B$4:$AB$281,20,0)</f>
        <v>0</v>
      </c>
      <c r="T48" s="186">
        <f>VLOOKUP($B48,'Nomina Unhesa'!$B$4:$AB$281,21,0)</f>
        <v>0</v>
      </c>
      <c r="U48" s="186">
        <f>VLOOKUP($B48,'Nomina Unhesa'!$B$4:$AB$281,22,0)</f>
        <v>0</v>
      </c>
      <c r="V48" s="186">
        <f>ROUND((VLOOKUP($B48,'Nomina Unhesa'!$B$4:$AB$281,23,0)),2)</f>
        <v>0</v>
      </c>
      <c r="W48" s="186">
        <f>VLOOKUP($B48,'Nomina Unhesa'!$B$4:$AB$281,24,0)</f>
        <v>96.66</v>
      </c>
      <c r="X48" s="186">
        <f>VLOOKUP(B48,'Nomina Unhesa'!$B$9:$Z$234,25,FALSE)</f>
        <v>2029.4800000000002</v>
      </c>
      <c r="Y48" s="187">
        <f>ROUND((VLOOKUP(B48,'Nomina Unhesa'!$B$9:$AB$231,26,FALSE)),2)</f>
        <v>2029.48</v>
      </c>
      <c r="Z48" s="293">
        <f>VLOOKUP(B48,'Nomina Unhesa'!$B$9:$AB$231,27,FALSE)</f>
        <v>0</v>
      </c>
      <c r="AA48" s="319"/>
      <c r="AB48" s="287">
        <v>3006725860101</v>
      </c>
      <c r="AC48" s="1495"/>
    </row>
    <row r="49" spans="1:29">
      <c r="A49" s="1" t="e">
        <f t="shared" si="0"/>
        <v>#REF!</v>
      </c>
      <c r="B49" s="1168" t="str">
        <f>+'Nomina Unhesa'!B141</f>
        <v>Calanche Jerez Ismael Adrian</v>
      </c>
      <c r="C49" s="179">
        <v>760183871</v>
      </c>
      <c r="D49" s="763" t="str">
        <f>+'Nomina Unhesa'!B141</f>
        <v>Calanche Jerez Ismael Adrian</v>
      </c>
      <c r="E49" s="190" t="str">
        <f>VLOOKUP(B49,distribucion!C$9:FL$332,2,0)</f>
        <v xml:space="preserve">Operario   </v>
      </c>
      <c r="F49" s="177">
        <f>VLOOKUP($B49,'Nomina Unhesa'!$B$4:$AB$281,4,0)</f>
        <v>15</v>
      </c>
      <c r="G49" s="182">
        <f>VLOOKUP($B49,'Nomina Unhesa'!$B$4:$AB$281,6,0)</f>
        <v>2001.14</v>
      </c>
      <c r="H49" s="182">
        <f>VLOOKUP($B49,'Nomina Unhesa'!$B$4:$AB$281,7,0)</f>
        <v>125</v>
      </c>
      <c r="I49" s="182">
        <f>VLOOKUP($B49,'Nomina Unhesa'!$B$4:$AB$281,9,0)</f>
        <v>0</v>
      </c>
      <c r="J49" s="186">
        <f>VLOOKUP($B49,'Nomina Unhesa'!$B$4:$AB$281,10,0)</f>
        <v>0</v>
      </c>
      <c r="K49" s="182">
        <f>VLOOKUP($B49,'Nomina Unhesa'!$B$4:$AB$281,11,0)</f>
        <v>0</v>
      </c>
      <c r="L49" s="182">
        <f>VLOOKUP($B49,'Nomina Unhesa'!$B$4:$AB$281,12,0)</f>
        <v>0</v>
      </c>
      <c r="M49" s="182">
        <f>VLOOKUP($B49,'Nomina Unhesa'!$B$4:$AB$281,14,0)</f>
        <v>0</v>
      </c>
      <c r="N49" s="186">
        <f>VLOOKUP($B49,'Nomina Unhesa'!$B$4:$AB$281,15,0)</f>
        <v>2126.1400000000003</v>
      </c>
      <c r="O49" s="186">
        <f>VLOOKUP($B49,'Nomina Unhesa'!$B$4:$AB$281,16,0)</f>
        <v>96.66</v>
      </c>
      <c r="P49" s="186">
        <f>VLOOKUP($B49,'Nomina Unhesa'!$B$4:$AB$281,17,0)</f>
        <v>0</v>
      </c>
      <c r="Q49" s="186">
        <f>VLOOKUP($B49,'Nomina Unhesa'!$B$4:$AB$281,18,0)</f>
        <v>0</v>
      </c>
      <c r="R49" s="186">
        <f>VLOOKUP($B49,'Nomina Unhesa'!$B$4:$AB$281,19,0)</f>
        <v>0</v>
      </c>
      <c r="S49" s="186">
        <f>VLOOKUP($B49,'Nomina Unhesa'!$B$4:$AB$281,20,0)</f>
        <v>0</v>
      </c>
      <c r="T49" s="186">
        <f>VLOOKUP($B49,'Nomina Unhesa'!$B$4:$AB$281,21,0)</f>
        <v>0</v>
      </c>
      <c r="U49" s="186">
        <f>VLOOKUP($B49,'Nomina Unhesa'!$B$4:$AB$281,22,0)</f>
        <v>0</v>
      </c>
      <c r="V49" s="186">
        <f>ROUND((VLOOKUP($B49,'Nomina Unhesa'!$B$4:$AB$281,23,0)),2)</f>
        <v>0</v>
      </c>
      <c r="W49" s="186">
        <f>VLOOKUP($B49,'Nomina Unhesa'!$B$4:$AB$281,24,0)</f>
        <v>96.66</v>
      </c>
      <c r="X49" s="186">
        <f>VLOOKUP(B49,'Nomina Unhesa'!$B$9:$Z$234,25,FALSE)</f>
        <v>2029.4800000000002</v>
      </c>
      <c r="Y49" s="187">
        <f>ROUND((VLOOKUP(B49,'Nomina Unhesa'!$B$9:$AB$231,26,FALSE)),2)</f>
        <v>2029.48</v>
      </c>
      <c r="Z49" s="293">
        <f>VLOOKUP(B49,'Nomina Unhesa'!$B$9:$AB$231,27,FALSE)</f>
        <v>0</v>
      </c>
      <c r="AA49" s="319"/>
      <c r="AB49" s="287">
        <v>3006725860101</v>
      </c>
      <c r="AC49" s="1495"/>
    </row>
    <row r="50" spans="1:29">
      <c r="A50" s="1" t="e">
        <f t="shared" si="0"/>
        <v>#REF!</v>
      </c>
      <c r="B50" s="1168" t="str">
        <f>+'Nomina Unhesa'!B138</f>
        <v>Turcios Castro Josue Alexander</v>
      </c>
      <c r="C50" s="179">
        <v>130169329</v>
      </c>
      <c r="D50" s="763" t="str">
        <f>+'Nomina Unhesa'!B138</f>
        <v>Turcios Castro Josue Alexander</v>
      </c>
      <c r="E50" s="190" t="str">
        <f>VLOOKUP(B50,distribucion!C$9:FL$332,2,0)</f>
        <v>Supervisor</v>
      </c>
      <c r="F50" s="177">
        <f>VLOOKUP($B50,'Nomina Unhesa'!$B$4:$AB$281,4,0)</f>
        <v>15</v>
      </c>
      <c r="G50" s="182">
        <f>VLOOKUP($B50,'Nomina Unhesa'!$B$4:$AB$281,6,0)</f>
        <v>2250</v>
      </c>
      <c r="H50" s="182">
        <f>VLOOKUP($B50,'Nomina Unhesa'!$B$4:$AB$281,7,0)</f>
        <v>250</v>
      </c>
      <c r="I50" s="182">
        <f>VLOOKUP($B50,'Nomina Unhesa'!$B$4:$AB$281,9,0)</f>
        <v>0</v>
      </c>
      <c r="J50" s="186">
        <f>VLOOKUP($B50,'Nomina Unhesa'!$B$4:$AB$281,10,0)</f>
        <v>0</v>
      </c>
      <c r="K50" s="182">
        <f>VLOOKUP($B50,'Nomina Unhesa'!$B$4:$AB$281,11,0)</f>
        <v>0</v>
      </c>
      <c r="L50" s="182">
        <f>VLOOKUP($B50,'Nomina Unhesa'!$B$4:$AB$281,12,0)</f>
        <v>0</v>
      </c>
      <c r="M50" s="182">
        <f>VLOOKUP($B50,'Nomina Unhesa'!$B$4:$AB$281,14,0)</f>
        <v>0</v>
      </c>
      <c r="N50" s="186">
        <f>VLOOKUP($B50,'Nomina Unhesa'!$B$4:$AB$281,15,0)</f>
        <v>2500</v>
      </c>
      <c r="O50" s="186">
        <f>VLOOKUP($B50,'Nomina Unhesa'!$B$4:$AB$281,16,0)</f>
        <v>108.68</v>
      </c>
      <c r="P50" s="186">
        <f>VLOOKUP($B50,'Nomina Unhesa'!$B$4:$AB$281,17,0)</f>
        <v>0</v>
      </c>
      <c r="Q50" s="186">
        <f>VLOOKUP($B50,'Nomina Unhesa'!$B$4:$AB$281,18,0)</f>
        <v>0</v>
      </c>
      <c r="R50" s="186">
        <f>VLOOKUP($B50,'Nomina Unhesa'!$B$4:$AB$281,19,0)</f>
        <v>0</v>
      </c>
      <c r="S50" s="186">
        <f>VLOOKUP($B50,'Nomina Unhesa'!$B$4:$AB$281,20,0)</f>
        <v>121.25</v>
      </c>
      <c r="T50" s="186">
        <f>VLOOKUP($B50,'Nomina Unhesa'!$B$4:$AB$281,21,0)</f>
        <v>0</v>
      </c>
      <c r="U50" s="186">
        <f>VLOOKUP($B50,'Nomina Unhesa'!$B$4:$AB$281,22,0)</f>
        <v>0</v>
      </c>
      <c r="V50" s="186">
        <f>ROUND((VLOOKUP($B50,'Nomina Unhesa'!$B$4:$AB$281,23,0)),2)</f>
        <v>0</v>
      </c>
      <c r="W50" s="186">
        <f>VLOOKUP($B50,'Nomina Unhesa'!$B$4:$AB$281,24,0)</f>
        <v>229.93</v>
      </c>
      <c r="X50" s="186">
        <f>VLOOKUP(B50,'Nomina Unhesa'!$B$9:$Z$234,25,FALSE)</f>
        <v>2270.0700000000002</v>
      </c>
      <c r="Y50" s="187">
        <f>ROUND((VLOOKUP(B50,'Nomina Unhesa'!$B$9:$AB$231,26,FALSE)),2)</f>
        <v>2270.0700000000002</v>
      </c>
      <c r="Z50" s="293">
        <f>VLOOKUP(B50,'Nomina Unhesa'!$B$9:$AB$231,27,FALSE)</f>
        <v>0</v>
      </c>
      <c r="AA50" s="319"/>
      <c r="AB50" s="287">
        <v>3006725860101</v>
      </c>
      <c r="AC50" s="1495"/>
    </row>
    <row r="51" spans="1:29">
      <c r="A51" s="1" t="e">
        <f t="shared" si="0"/>
        <v>#REF!</v>
      </c>
      <c r="B51" s="1168" t="str">
        <f>+'Nomina Unhesa'!B132</f>
        <v>Chavez Martinez Alfonzo Rene</v>
      </c>
      <c r="C51" s="179" t="s">
        <v>939</v>
      </c>
      <c r="D51" s="763" t="str">
        <f>+'Nomina Unhesa'!B132</f>
        <v>Chavez Martinez Alfonzo Rene</v>
      </c>
      <c r="E51" s="190" t="str">
        <f>VLOOKUP(B51,distribucion!C$9:FL$332,2,0)</f>
        <v>Jefe de Produccion Unhesa</v>
      </c>
      <c r="F51" s="177">
        <f>VLOOKUP($B51,'Nomina Unhesa'!$B$4:$AB$281,4,0)</f>
        <v>15</v>
      </c>
      <c r="G51" s="182">
        <f>VLOOKUP($B51,'Nomina Unhesa'!$B$4:$AB$281,6,0)</f>
        <v>3750</v>
      </c>
      <c r="H51" s="182">
        <f>VLOOKUP($B51,'Nomina Unhesa'!$B$4:$AB$281,7,0)</f>
        <v>1000</v>
      </c>
      <c r="I51" s="182">
        <f>VLOOKUP($B51,'Nomina Unhesa'!$B$4:$AB$281,9,0)</f>
        <v>0</v>
      </c>
      <c r="J51" s="186">
        <f>VLOOKUP($B51,'Nomina Unhesa'!$B$4:$AB$281,10,0)</f>
        <v>0</v>
      </c>
      <c r="K51" s="182">
        <f>VLOOKUP($B51,'Nomina Unhesa'!$B$4:$AB$281,11,0)</f>
        <v>0</v>
      </c>
      <c r="L51" s="182">
        <f>VLOOKUP($B51,'Nomina Unhesa'!$B$4:$AB$281,12,0)</f>
        <v>0</v>
      </c>
      <c r="M51" s="182">
        <f>VLOOKUP($B51,'Nomina Unhesa'!$B$4:$AB$281,14,0)</f>
        <v>0</v>
      </c>
      <c r="N51" s="186">
        <f>VLOOKUP($B51,'Nomina Unhesa'!$B$4:$AB$281,15,0)</f>
        <v>4750</v>
      </c>
      <c r="O51" s="186">
        <f>VLOOKUP($B51,'Nomina Unhesa'!$B$4:$AB$281,16,0)</f>
        <v>181.13</v>
      </c>
      <c r="P51" s="186">
        <f>VLOOKUP($B51,'Nomina Unhesa'!$B$4:$AB$281,17,0)</f>
        <v>174.44</v>
      </c>
      <c r="Q51" s="186">
        <f>VLOOKUP($B51,'Nomina Unhesa'!$B$4:$AB$281,18,0)</f>
        <v>0</v>
      </c>
      <c r="R51" s="186">
        <f>VLOOKUP($B51,'Nomina Unhesa'!$B$4:$AB$281,19,0)</f>
        <v>0</v>
      </c>
      <c r="S51" s="186">
        <f>VLOOKUP($B51,'Nomina Unhesa'!$B$4:$AB$281,20,0)</f>
        <v>0</v>
      </c>
      <c r="T51" s="186">
        <f>VLOOKUP($B51,'Nomina Unhesa'!$B$4:$AB$281,21,0)</f>
        <v>0</v>
      </c>
      <c r="U51" s="186">
        <f>VLOOKUP($B51,'Nomina Unhesa'!$B$4:$AB$281,22,0)</f>
        <v>0</v>
      </c>
      <c r="V51" s="186">
        <f>ROUND((VLOOKUP($B51,'Nomina Unhesa'!$B$4:$AB$281,23,0)),2)</f>
        <v>0</v>
      </c>
      <c r="W51" s="186">
        <f>VLOOKUP($B51,'Nomina Unhesa'!$B$4:$AB$281,24,0)</f>
        <v>355.57</v>
      </c>
      <c r="X51" s="186">
        <f>VLOOKUP(B51,'Nomina Unhesa'!$B$9:$Z$234,25,FALSE)</f>
        <v>4394.43</v>
      </c>
      <c r="Y51" s="187">
        <f>ROUND((VLOOKUP(B51,'Nomina Unhesa'!$B$9:$AB$231,26,FALSE)),2)</f>
        <v>4394.43</v>
      </c>
      <c r="Z51" s="293">
        <f>VLOOKUP(B51,'Nomina Unhesa'!$B$9:$AB$231,27,FALSE)</f>
        <v>0</v>
      </c>
      <c r="AA51" s="319"/>
      <c r="AB51" s="287">
        <v>3006725860101</v>
      </c>
      <c r="AC51" s="1495"/>
    </row>
    <row r="52" spans="1:29">
      <c r="A52" s="1" t="e">
        <f>+#REF!+1</f>
        <v>#REF!</v>
      </c>
      <c r="B52" s="1168" t="str">
        <f>+'Nomina Unhesa'!B164</f>
        <v>Reyes Maldonado Percy Anderson</v>
      </c>
      <c r="C52" s="179">
        <v>144339439</v>
      </c>
      <c r="D52" s="763" t="str">
        <f>+'Nomina Unhesa'!B164</f>
        <v>Reyes Maldonado Percy Anderson</v>
      </c>
      <c r="E52" s="190" t="str">
        <f>VLOOKUP(B52,distribucion!C$9:FL$332,2,0)</f>
        <v>Operario</v>
      </c>
      <c r="F52" s="177">
        <f>VLOOKUP($B52,'Nomina Unhesa'!$B$4:$AB$281,4,0)</f>
        <v>15</v>
      </c>
      <c r="G52" s="182">
        <f>VLOOKUP($B52,'Nomina Unhesa'!$B$4:$AB$281,6,0)</f>
        <v>2001.14</v>
      </c>
      <c r="H52" s="182">
        <f>VLOOKUP($B52,'Nomina Unhesa'!$B$4:$AB$281,7,0)</f>
        <v>125.00000000000001</v>
      </c>
      <c r="I52" s="182">
        <f>VLOOKUP($B52,'Nomina Unhesa'!$B$4:$AB$281,9,0)</f>
        <v>0</v>
      </c>
      <c r="J52" s="186">
        <f>VLOOKUP($B52,'Nomina Unhesa'!$B$4:$AB$281,10,0)</f>
        <v>0</v>
      </c>
      <c r="K52" s="182">
        <f>VLOOKUP($B52,'Nomina Unhesa'!$B$4:$AB$281,11,0)</f>
        <v>0</v>
      </c>
      <c r="L52" s="182">
        <f>VLOOKUP($B52,'Nomina Unhesa'!$B$4:$AB$281,12,0)</f>
        <v>0</v>
      </c>
      <c r="M52" s="182">
        <f>VLOOKUP($B52,'Nomina Unhesa'!$B$4:$AB$281,14,0)</f>
        <v>0</v>
      </c>
      <c r="N52" s="186">
        <f>VLOOKUP($B52,'Nomina Unhesa'!$B$4:$AB$281,15,0)</f>
        <v>2126.1400000000003</v>
      </c>
      <c r="O52" s="186">
        <f>VLOOKUP($B52,'Nomina Unhesa'!$B$4:$AB$281,16,0)</f>
        <v>96.66</v>
      </c>
      <c r="P52" s="186">
        <f>VLOOKUP($B52,'Nomina Unhesa'!$B$4:$AB$281,17,0)</f>
        <v>0</v>
      </c>
      <c r="Q52" s="186">
        <f>VLOOKUP($B52,'Nomina Unhesa'!$B$4:$AB$281,18,0)</f>
        <v>0</v>
      </c>
      <c r="R52" s="186">
        <f>VLOOKUP($B52,'Nomina Unhesa'!$B$4:$AB$281,19,0)</f>
        <v>0</v>
      </c>
      <c r="S52" s="186">
        <f>VLOOKUP($B52,'Nomina Unhesa'!$B$4:$AB$281,20,0)</f>
        <v>0</v>
      </c>
      <c r="T52" s="186">
        <f>VLOOKUP($B52,'Nomina Unhesa'!$B$4:$AB$281,21,0)</f>
        <v>0</v>
      </c>
      <c r="U52" s="186">
        <f>VLOOKUP($B52,'Nomina Unhesa'!$B$4:$AB$281,22,0)</f>
        <v>0</v>
      </c>
      <c r="V52" s="186">
        <f>ROUND((VLOOKUP($B52,'Nomina Unhesa'!$B$4:$AB$281,23,0)),2)</f>
        <v>0</v>
      </c>
      <c r="W52" s="186">
        <f>VLOOKUP($B52,'Nomina Unhesa'!$B$4:$AB$281,24,0)</f>
        <v>96.66</v>
      </c>
      <c r="X52" s="186">
        <f>VLOOKUP(B52,'Nomina Unhesa'!$B$9:$Z$234,25,FALSE)</f>
        <v>2029.4800000000002</v>
      </c>
      <c r="Y52" s="187">
        <f>ROUND((VLOOKUP(B52,'Nomina Unhesa'!$B$9:$AB$231,26,FALSE)),2)</f>
        <v>2029.48</v>
      </c>
      <c r="Z52" s="293">
        <f>VLOOKUP(B52,'Nomina Unhesa'!$B$9:$AB$231,27,FALSE)</f>
        <v>0</v>
      </c>
      <c r="AA52" s="319"/>
      <c r="AB52" s="287">
        <v>3006725860101</v>
      </c>
      <c r="AC52" s="1495"/>
    </row>
    <row r="53" spans="1:29">
      <c r="A53" s="1" t="e">
        <f t="shared" si="0"/>
        <v>#REF!</v>
      </c>
      <c r="B53" s="1168" t="str">
        <f>+'Nomina Unhesa'!B166</f>
        <v>Chajon Patzan Claudia Patricia</v>
      </c>
      <c r="C53" s="179" t="s">
        <v>679</v>
      </c>
      <c r="D53" s="763" t="str">
        <f>+'Nomina Unhesa'!B166</f>
        <v>Chajon Patzan Claudia Patricia</v>
      </c>
      <c r="E53" s="190" t="str">
        <f>VLOOKUP(B53,distribucion!C$9:FL$332,2,0)</f>
        <v>Empacadora</v>
      </c>
      <c r="F53" s="177">
        <f>VLOOKUP($B53,'Nomina Unhesa'!$B$4:$AB$281,4,0)</f>
        <v>15</v>
      </c>
      <c r="G53" s="182">
        <f>VLOOKUP($B53,'Nomina Unhesa'!$B$4:$AB$281,6,0)</f>
        <v>2001.14</v>
      </c>
      <c r="H53" s="182">
        <f>VLOOKUP($B53,'Nomina Unhesa'!$B$4:$AB$281,7,0)</f>
        <v>125.00000000000001</v>
      </c>
      <c r="I53" s="182">
        <f>VLOOKUP($B53,'Nomina Unhesa'!$B$4:$AB$281,9,0)</f>
        <v>0</v>
      </c>
      <c r="J53" s="186">
        <f>VLOOKUP($B53,'Nomina Unhesa'!$B$4:$AB$281,10,0)</f>
        <v>0</v>
      </c>
      <c r="K53" s="182">
        <f>VLOOKUP($B53,'Nomina Unhesa'!$B$4:$AB$281,11,0)</f>
        <v>0</v>
      </c>
      <c r="L53" s="182">
        <f>VLOOKUP($B53,'Nomina Unhesa'!$B$4:$AB$281,12,0)</f>
        <v>0</v>
      </c>
      <c r="M53" s="182">
        <f>VLOOKUP($B53,'Nomina Unhesa'!$B$4:$AB$281,14,0)</f>
        <v>133.41</v>
      </c>
      <c r="N53" s="186">
        <f>VLOOKUP($B53,'Nomina Unhesa'!$B$4:$AB$281,15,0)</f>
        <v>2259.5500000000002</v>
      </c>
      <c r="O53" s="186">
        <f>VLOOKUP($B53,'Nomina Unhesa'!$B$4:$AB$281,16,0)</f>
        <v>103.1</v>
      </c>
      <c r="P53" s="186">
        <f>VLOOKUP($B53,'Nomina Unhesa'!$B$4:$AB$281,17,0)</f>
        <v>0</v>
      </c>
      <c r="Q53" s="186">
        <f>VLOOKUP($B53,'Nomina Unhesa'!$B$4:$AB$281,18,0)</f>
        <v>0</v>
      </c>
      <c r="R53" s="186">
        <f>VLOOKUP($B53,'Nomina Unhesa'!$B$4:$AB$281,19,0)</f>
        <v>0</v>
      </c>
      <c r="S53" s="186">
        <f>VLOOKUP($B53,'Nomina Unhesa'!$B$4:$AB$281,20,0)</f>
        <v>0</v>
      </c>
      <c r="T53" s="186">
        <f>VLOOKUP($B53,'Nomina Unhesa'!$B$4:$AB$281,21,0)</f>
        <v>0</v>
      </c>
      <c r="U53" s="186">
        <f>VLOOKUP($B53,'Nomina Unhesa'!$B$4:$AB$281,22,0)</f>
        <v>0</v>
      </c>
      <c r="V53" s="186">
        <f>ROUND((VLOOKUP($B53,'Nomina Unhesa'!$B$4:$AB$281,23,0)),2)</f>
        <v>0</v>
      </c>
      <c r="W53" s="186">
        <f>VLOOKUP($B53,'Nomina Unhesa'!$B$4:$AB$281,24,0)</f>
        <v>103.1</v>
      </c>
      <c r="X53" s="186">
        <f>VLOOKUP(B53,'Nomina Unhesa'!$B$9:$Z$234,25,FALSE)</f>
        <v>2156.4500000000003</v>
      </c>
      <c r="Y53" s="187">
        <f>ROUND((VLOOKUP(B53,'Nomina Unhesa'!$B$9:$AB$231,26,FALSE)),2)</f>
        <v>2156.4499999999998</v>
      </c>
      <c r="Z53" s="293">
        <f>VLOOKUP(B53,'Nomina Unhesa'!$B$9:$AB$231,27,FALSE)</f>
        <v>0</v>
      </c>
      <c r="AA53" s="319"/>
      <c r="AB53" s="287">
        <v>3006725860101</v>
      </c>
      <c r="AC53" s="1495"/>
    </row>
    <row r="54" spans="1:29">
      <c r="A54" s="1" t="e">
        <f t="shared" si="0"/>
        <v>#REF!</v>
      </c>
      <c r="B54" s="1168" t="str">
        <f>+'Nomina Unhesa'!B167</f>
        <v>Morales Alcantara Sheila Elizabeth</v>
      </c>
      <c r="C54" s="179" t="s">
        <v>679</v>
      </c>
      <c r="D54" s="763" t="str">
        <f>+'Nomina Unhesa'!B167</f>
        <v>Morales Alcantara Sheila Elizabeth</v>
      </c>
      <c r="E54" s="190" t="str">
        <f>VLOOKUP(B54,distribucion!C$9:FL$332,2,0)</f>
        <v>Empacadora</v>
      </c>
      <c r="F54" s="177">
        <f>VLOOKUP($B54,'Nomina Unhesa'!$B$4:$AB$281,4,0)</f>
        <v>12</v>
      </c>
      <c r="G54" s="182">
        <f>VLOOKUP($B54,'Nomina Unhesa'!$B$4:$AB$281,6,0)</f>
        <v>1600.91</v>
      </c>
      <c r="H54" s="182">
        <f>VLOOKUP($B54,'Nomina Unhesa'!$B$4:$AB$281,7,0)</f>
        <v>150</v>
      </c>
      <c r="I54" s="182">
        <f>VLOOKUP($B54,'Nomina Unhesa'!$B$4:$AB$281,9,0)</f>
        <v>0</v>
      </c>
      <c r="J54" s="186">
        <f>VLOOKUP($B54,'Nomina Unhesa'!$B$4:$AB$281,10,0)</f>
        <v>0</v>
      </c>
      <c r="K54" s="182">
        <f>VLOOKUP($B54,'Nomina Unhesa'!$B$4:$AB$281,11,0)</f>
        <v>0</v>
      </c>
      <c r="L54" s="182">
        <f>VLOOKUP($B54,'Nomina Unhesa'!$B$4:$AB$281,12,0)</f>
        <v>0</v>
      </c>
      <c r="M54" s="182">
        <f>VLOOKUP($B54,'Nomina Unhesa'!$B$4:$AB$281,14,0)</f>
        <v>0</v>
      </c>
      <c r="N54" s="186">
        <f>VLOOKUP($B54,'Nomina Unhesa'!$B$4:$AB$281,15,0)</f>
        <v>1750.91</v>
      </c>
      <c r="O54" s="186">
        <f>VLOOKUP($B54,'Nomina Unhesa'!$B$4:$AB$281,16,0)</f>
        <v>77.319999999999993</v>
      </c>
      <c r="P54" s="186">
        <f>VLOOKUP($B54,'Nomina Unhesa'!$B$4:$AB$281,17,0)</f>
        <v>0</v>
      </c>
      <c r="Q54" s="186">
        <f>VLOOKUP($B54,'Nomina Unhesa'!$B$4:$AB$281,18,0)</f>
        <v>0</v>
      </c>
      <c r="R54" s="186">
        <f>VLOOKUP($B54,'Nomina Unhesa'!$B$4:$AB$281,19,0)</f>
        <v>0</v>
      </c>
      <c r="S54" s="186">
        <f>VLOOKUP($B54,'Nomina Unhesa'!$B$4:$AB$281,20,0)</f>
        <v>0</v>
      </c>
      <c r="T54" s="186">
        <f>VLOOKUP($B54,'Nomina Unhesa'!$B$4:$AB$281,21,0)</f>
        <v>0</v>
      </c>
      <c r="U54" s="186">
        <f>VLOOKUP($B54,'Nomina Unhesa'!$B$4:$AB$281,22,0)</f>
        <v>0</v>
      </c>
      <c r="V54" s="186">
        <f>ROUND((VLOOKUP($B54,'Nomina Unhesa'!$B$4:$AB$281,23,0)),2)</f>
        <v>0</v>
      </c>
      <c r="W54" s="186">
        <f>VLOOKUP($B54,'Nomina Unhesa'!$B$4:$AB$281,24,0)</f>
        <v>77.319999999999993</v>
      </c>
      <c r="X54" s="186">
        <f>VLOOKUP(B54,'Nomina Unhesa'!$B$9:$Z$234,25,FALSE)</f>
        <v>1673.5900000000001</v>
      </c>
      <c r="Y54" s="187">
        <f>ROUND((VLOOKUP(B54,'Nomina Unhesa'!$B$9:$AB$231,26,FALSE)),2)</f>
        <v>1673.59</v>
      </c>
      <c r="Z54" s="293">
        <f>VLOOKUP(B54,'Nomina Unhesa'!$B$9:$AB$231,27,FALSE)</f>
        <v>0</v>
      </c>
      <c r="AA54" s="319"/>
      <c r="AB54" s="287">
        <v>3006725860101</v>
      </c>
      <c r="AC54" s="1495"/>
    </row>
    <row r="55" spans="1:29">
      <c r="A55" s="1" t="e">
        <f t="shared" si="0"/>
        <v>#REF!</v>
      </c>
      <c r="B55" s="1168" t="str">
        <f>+'Nomina Unhesa'!B63</f>
        <v>Godinez Ax Sonia Elizabeth</v>
      </c>
      <c r="C55" s="179" t="s">
        <v>679</v>
      </c>
      <c r="D55" s="763" t="str">
        <f>+'Nomina Unhesa'!B63</f>
        <v>Godinez Ax Sonia Elizabeth</v>
      </c>
      <c r="E55" s="190" t="str">
        <f>VLOOKUP(B55,distribucion!C$9:FL$332,2,0)</f>
        <v>Promovendedora</v>
      </c>
      <c r="F55" s="177">
        <f>VLOOKUP($B55,'Nomina Unhesa'!$B$4:$AB$281,4,0)</f>
        <v>12</v>
      </c>
      <c r="G55" s="182">
        <f>VLOOKUP($B55,'Nomina Unhesa'!$B$4:$AB$281,6,0)</f>
        <v>1600.91</v>
      </c>
      <c r="H55" s="182">
        <f>VLOOKUP($B55,'Nomina Unhesa'!$B$4:$AB$281,7,0)</f>
        <v>100</v>
      </c>
      <c r="I55" s="182">
        <f>VLOOKUP($B55,'Nomina Unhesa'!$B$4:$AB$281,9,0)</f>
        <v>0</v>
      </c>
      <c r="J55" s="186">
        <f>VLOOKUP($B55,'Nomina Unhesa'!$B$4:$AB$281,10,0)</f>
        <v>0</v>
      </c>
      <c r="K55" s="182">
        <f>VLOOKUP($B55,'Nomina Unhesa'!$B$4:$AB$281,11,0)</f>
        <v>0</v>
      </c>
      <c r="L55" s="182">
        <f>VLOOKUP($B55,'Nomina Unhesa'!$B$4:$AB$281,12,0)</f>
        <v>0</v>
      </c>
      <c r="M55" s="182">
        <f>VLOOKUP($B55,'Nomina Unhesa'!$B$4:$AB$281,14,0)</f>
        <v>0</v>
      </c>
      <c r="N55" s="186">
        <f>VLOOKUP($B55,'Nomina Unhesa'!$B$4:$AB$281,15,0)</f>
        <v>1700.91</v>
      </c>
      <c r="O55" s="186">
        <f>VLOOKUP($B55,'Nomina Unhesa'!$B$4:$AB$281,16,0)</f>
        <v>77.319999999999993</v>
      </c>
      <c r="P55" s="186">
        <f>VLOOKUP($B55,'Nomina Unhesa'!$B$4:$AB$281,17,0)</f>
        <v>0</v>
      </c>
      <c r="Q55" s="186">
        <f>VLOOKUP($B55,'Nomina Unhesa'!$B$4:$AB$281,18,0)</f>
        <v>0</v>
      </c>
      <c r="R55" s="186">
        <f>VLOOKUP($B55,'Nomina Unhesa'!$B$4:$AB$281,19,0)</f>
        <v>0</v>
      </c>
      <c r="S55" s="186">
        <f>VLOOKUP($B55,'Nomina Unhesa'!$B$4:$AB$281,20,0)</f>
        <v>0</v>
      </c>
      <c r="T55" s="186">
        <f>VLOOKUP($B55,'Nomina Unhesa'!$B$4:$AB$281,21,0)</f>
        <v>0</v>
      </c>
      <c r="U55" s="186">
        <f>VLOOKUP($B55,'Nomina Unhesa'!$B$4:$AB$281,22,0)</f>
        <v>0</v>
      </c>
      <c r="V55" s="186">
        <f>ROUND((VLOOKUP($B55,'Nomina Unhesa'!$B$4:$AB$281,23,0)),2)</f>
        <v>0</v>
      </c>
      <c r="W55" s="186">
        <f>VLOOKUP($B55,'Nomina Unhesa'!$B$4:$AB$281,24,0)</f>
        <v>77.319999999999993</v>
      </c>
      <c r="X55" s="186">
        <f>VLOOKUP(B55,'Nomina Unhesa'!$B$9:$Z$234,25,FALSE)</f>
        <v>1623.5900000000001</v>
      </c>
      <c r="Y55" s="187">
        <f>ROUND((VLOOKUP(B55,'Nomina Unhesa'!$B$9:$AB$231,26,FALSE)),2)</f>
        <v>1623.59</v>
      </c>
      <c r="Z55" s="293">
        <f>VLOOKUP(B55,'Nomina Unhesa'!$B$9:$AB$231,27,FALSE)</f>
        <v>0</v>
      </c>
      <c r="AA55" s="319"/>
      <c r="AB55" s="287">
        <v>3006725860101</v>
      </c>
      <c r="AC55" s="1495"/>
    </row>
    <row r="56" spans="1:29">
      <c r="A56" s="1" t="e">
        <f t="shared" si="0"/>
        <v>#REF!</v>
      </c>
      <c r="B56" s="1168" t="str">
        <f>+'Nomina Unhesa'!B165</f>
        <v>Montecinos Cruz Sulma Johana</v>
      </c>
      <c r="C56" s="179" t="s">
        <v>679</v>
      </c>
      <c r="D56" s="763" t="str">
        <f>+'Nomina Unhesa'!B165</f>
        <v>Montecinos Cruz Sulma Johana</v>
      </c>
      <c r="E56" s="190" t="str">
        <f>VLOOKUP(B56,distribucion!C$9:FL$332,2,0)</f>
        <v>Empacadora</v>
      </c>
      <c r="F56" s="177">
        <f>VLOOKUP($B56,'Nomina Unhesa'!$B$4:$AB$281,4,0)</f>
        <v>15</v>
      </c>
      <c r="G56" s="182">
        <f>VLOOKUP($B56,'Nomina Unhesa'!$B$4:$AB$281,6,0)</f>
        <v>2001.14</v>
      </c>
      <c r="H56" s="182">
        <f>VLOOKUP($B56,'Nomina Unhesa'!$B$4:$AB$281,7,0)</f>
        <v>125.00000000000001</v>
      </c>
      <c r="I56" s="182">
        <f>VLOOKUP($B56,'Nomina Unhesa'!$B$4:$AB$281,9,0)</f>
        <v>0</v>
      </c>
      <c r="J56" s="186">
        <f>VLOOKUP($B56,'Nomina Unhesa'!$B$4:$AB$281,10,0)</f>
        <v>0</v>
      </c>
      <c r="K56" s="182">
        <f>VLOOKUP($B56,'Nomina Unhesa'!$B$4:$AB$281,11,0)</f>
        <v>0</v>
      </c>
      <c r="L56" s="182">
        <f>VLOOKUP($B56,'Nomina Unhesa'!$B$4:$AB$281,12,0)</f>
        <v>0</v>
      </c>
      <c r="M56" s="182">
        <f>VLOOKUP($B56,'Nomina Unhesa'!$B$4:$AB$281,14,0)</f>
        <v>133.41</v>
      </c>
      <c r="N56" s="186">
        <f>VLOOKUP($B56,'Nomina Unhesa'!$B$4:$AB$281,15,0)</f>
        <v>2259.5500000000002</v>
      </c>
      <c r="O56" s="186">
        <f>VLOOKUP($B56,'Nomina Unhesa'!$B$4:$AB$281,16,0)</f>
        <v>103.1</v>
      </c>
      <c r="P56" s="186">
        <f>VLOOKUP($B56,'Nomina Unhesa'!$B$4:$AB$281,17,0)</f>
        <v>0</v>
      </c>
      <c r="Q56" s="186">
        <f>VLOOKUP($B56,'Nomina Unhesa'!$B$4:$AB$281,18,0)</f>
        <v>0</v>
      </c>
      <c r="R56" s="186">
        <f>VLOOKUP($B56,'Nomina Unhesa'!$B$4:$AB$281,19,0)</f>
        <v>0</v>
      </c>
      <c r="S56" s="186">
        <f>VLOOKUP($B56,'Nomina Unhesa'!$B$4:$AB$281,20,0)</f>
        <v>0</v>
      </c>
      <c r="T56" s="186">
        <f>VLOOKUP($B56,'Nomina Unhesa'!$B$4:$AB$281,21,0)</f>
        <v>0</v>
      </c>
      <c r="U56" s="186">
        <f>VLOOKUP($B56,'Nomina Unhesa'!$B$4:$AB$281,22,0)</f>
        <v>0</v>
      </c>
      <c r="V56" s="186">
        <f>ROUND((VLOOKUP($B56,'Nomina Unhesa'!$B$4:$AB$281,23,0)),2)</f>
        <v>0</v>
      </c>
      <c r="W56" s="186">
        <f>VLOOKUP($B56,'Nomina Unhesa'!$B$4:$AB$281,24,0)</f>
        <v>103.1</v>
      </c>
      <c r="X56" s="186">
        <f>VLOOKUP(B56,'Nomina Unhesa'!$B$9:$Z$234,25,FALSE)</f>
        <v>2156.4500000000003</v>
      </c>
      <c r="Y56" s="187">
        <f>ROUND((VLOOKUP(B56,'Nomina Unhesa'!$B$9:$AB$231,26,FALSE)),2)</f>
        <v>2156.4499999999998</v>
      </c>
      <c r="Z56" s="293">
        <f>VLOOKUP(B56,'Nomina Unhesa'!$B$9:$AB$231,27,FALSE)</f>
        <v>0</v>
      </c>
      <c r="AA56" s="319"/>
      <c r="AB56" s="287">
        <v>3006725860101</v>
      </c>
      <c r="AC56" s="1495"/>
    </row>
  </sheetData>
  <sheetProtection selectLockedCells="1" selectUnlockedCells="1"/>
  <autoFilter ref="A2:XER15" xr:uid="{00000000-0009-0000-0000-000007000000}"/>
  <conditionalFormatting sqref="A57:B1048576 A1:B3 A4:A56">
    <cfRule type="duplicateValues" dxfId="35" priority="937"/>
  </conditionalFormatting>
  <conditionalFormatting sqref="B4:B14">
    <cfRule type="duplicateValues" dxfId="34" priority="23310"/>
    <cfRule type="duplicateValues" dxfId="33" priority="23311"/>
  </conditionalFormatting>
  <conditionalFormatting sqref="B15">
    <cfRule type="duplicateValues" dxfId="32" priority="4879"/>
    <cfRule type="duplicateValues" dxfId="31" priority="4880"/>
    <cfRule type="duplicateValues" dxfId="30" priority="4881"/>
  </conditionalFormatting>
  <conditionalFormatting sqref="B16">
    <cfRule type="duplicateValues" dxfId="29" priority="164"/>
  </conditionalFormatting>
  <conditionalFormatting sqref="B17">
    <cfRule type="duplicateValues" dxfId="28" priority="141"/>
  </conditionalFormatting>
  <conditionalFormatting sqref="B18">
    <cfRule type="duplicateValues" dxfId="27" priority="116"/>
  </conditionalFormatting>
  <conditionalFormatting sqref="B19">
    <cfRule type="duplicateValues" dxfId="26" priority="113"/>
  </conditionalFormatting>
  <conditionalFormatting sqref="B20">
    <cfRule type="duplicateValues" dxfId="25" priority="65"/>
  </conditionalFormatting>
  <conditionalFormatting sqref="B21">
    <cfRule type="duplicateValues" dxfId="24" priority="62"/>
  </conditionalFormatting>
  <conditionalFormatting sqref="B22">
    <cfRule type="duplicateValues" dxfId="23" priority="56"/>
  </conditionalFormatting>
  <conditionalFormatting sqref="B23">
    <cfRule type="duplicateValues" dxfId="22" priority="17535"/>
  </conditionalFormatting>
  <conditionalFormatting sqref="B24:B56">
    <cfRule type="duplicateValues" dxfId="21" priority="24706"/>
  </conditionalFormatting>
  <conditionalFormatting sqref="B57:B1048576 B1:B3">
    <cfRule type="duplicateValues" dxfId="20" priority="255"/>
    <cfRule type="duplicateValues" dxfId="19" priority="1013"/>
  </conditionalFormatting>
  <conditionalFormatting sqref="B57:B1048576">
    <cfRule type="duplicateValues" dxfId="18" priority="236"/>
  </conditionalFormatting>
  <conditionalFormatting sqref="D3:D14">
    <cfRule type="duplicateValues" dxfId="17" priority="23316"/>
    <cfRule type="duplicateValues" dxfId="16" priority="23317"/>
  </conditionalFormatting>
  <conditionalFormatting sqref="D15">
    <cfRule type="duplicateValues" dxfId="15" priority="6118"/>
    <cfRule type="duplicateValues" dxfId="14" priority="6119"/>
    <cfRule type="duplicateValues" dxfId="13" priority="6120"/>
  </conditionalFormatting>
  <conditionalFormatting sqref="D16">
    <cfRule type="duplicateValues" dxfId="12" priority="165"/>
  </conditionalFormatting>
  <conditionalFormatting sqref="D17">
    <cfRule type="duplicateValues" dxfId="11" priority="142"/>
  </conditionalFormatting>
  <conditionalFormatting sqref="D18">
    <cfRule type="duplicateValues" dxfId="10" priority="117"/>
  </conditionalFormatting>
  <conditionalFormatting sqref="D19">
    <cfRule type="duplicateValues" dxfId="9" priority="114"/>
  </conditionalFormatting>
  <conditionalFormatting sqref="D20">
    <cfRule type="duplicateValues" dxfId="8" priority="66"/>
  </conditionalFormatting>
  <conditionalFormatting sqref="D21">
    <cfRule type="duplicateValues" dxfId="7" priority="63"/>
  </conditionalFormatting>
  <conditionalFormatting sqref="D22">
    <cfRule type="duplicateValues" dxfId="6" priority="57"/>
  </conditionalFormatting>
  <conditionalFormatting sqref="D23">
    <cfRule type="duplicateValues" dxfId="5" priority="17538"/>
  </conditionalFormatting>
  <conditionalFormatting sqref="D24:D56">
    <cfRule type="duplicateValues" dxfId="4" priority="24708"/>
  </conditionalFormatting>
  <pageMargins left="0.7" right="0.7" top="0.75" bottom="0.75" header="0.51180555555555551" footer="0.51180555555555551"/>
  <pageSetup firstPageNumber="0" orientation="portrait" horizontalDpi="300" verticalDpi="300" r:id="rId1"/>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6"/>
  <dimension ref="A1:AC73"/>
  <sheetViews>
    <sheetView showGridLines="0" workbookViewId="0">
      <pane xSplit="6" ySplit="6" topLeftCell="G7" activePane="bottomRight" state="frozen"/>
      <selection pane="topRight" activeCell="W1" sqref="W1"/>
      <selection pane="bottomLeft" activeCell="A19" sqref="A19"/>
      <selection pane="bottomRight" activeCell="B19" sqref="B19"/>
    </sheetView>
  </sheetViews>
  <sheetFormatPr baseColWidth="10" defaultColWidth="11.44140625" defaultRowHeight="10.199999999999999"/>
  <cols>
    <col min="1" max="1" width="7" style="3" customWidth="1"/>
    <col min="2" max="2" width="28.6640625" style="3" customWidth="1"/>
    <col min="3" max="3" width="13.109375" style="3" customWidth="1"/>
    <col min="4" max="4" width="11.44140625" style="3" customWidth="1"/>
    <col min="5" max="5" width="7.5546875" style="3" customWidth="1"/>
    <col min="6" max="6" width="14.5546875" style="12" customWidth="1"/>
    <col min="7" max="7" width="14.109375" style="13" customWidth="1"/>
    <col min="8" max="8" width="15.33203125" style="13" customWidth="1"/>
    <col min="9" max="9" width="11.109375" style="13" customWidth="1"/>
    <col min="10" max="13" width="9" style="13" customWidth="1"/>
    <col min="14" max="16" width="10.5546875" style="13" customWidth="1"/>
    <col min="17" max="17" width="8.6640625" style="13" customWidth="1"/>
    <col min="18" max="18" width="9.44140625" style="13" customWidth="1"/>
    <col min="19" max="22" width="11.44140625" style="13" customWidth="1"/>
    <col min="23" max="23" width="12.5546875" style="13" customWidth="1"/>
    <col min="24" max="24" width="12" style="13" customWidth="1"/>
    <col min="25" max="25" width="12.109375" style="13" customWidth="1"/>
    <col min="26" max="27" width="13.33203125" style="13" customWidth="1"/>
    <col min="28" max="28" width="12.109375" style="14" hidden="1" customWidth="1"/>
    <col min="29" max="29" width="10" style="3" hidden="1" customWidth="1"/>
    <col min="30" max="16384" width="11.44140625" style="3"/>
  </cols>
  <sheetData>
    <row r="1" spans="1:29">
      <c r="B1" s="3">
        <v>1</v>
      </c>
      <c r="C1" s="3">
        <v>2</v>
      </c>
      <c r="D1" s="3">
        <v>3</v>
      </c>
      <c r="E1" s="3">
        <v>4</v>
      </c>
      <c r="F1" s="3">
        <v>5</v>
      </c>
      <c r="G1" s="14">
        <v>6</v>
      </c>
      <c r="H1" s="14">
        <v>7</v>
      </c>
      <c r="I1" s="14">
        <v>8</v>
      </c>
      <c r="J1" s="14">
        <v>9</v>
      </c>
      <c r="K1" s="14">
        <v>10</v>
      </c>
      <c r="L1" s="14">
        <v>11</v>
      </c>
      <c r="M1" s="14">
        <v>12</v>
      </c>
      <c r="N1" s="14">
        <v>13</v>
      </c>
      <c r="O1" s="14">
        <v>14</v>
      </c>
      <c r="P1" s="14">
        <v>15</v>
      </c>
      <c r="Q1" s="14">
        <v>16</v>
      </c>
      <c r="R1" s="14">
        <v>17</v>
      </c>
      <c r="S1" s="14">
        <v>18</v>
      </c>
      <c r="T1" s="14">
        <v>19</v>
      </c>
      <c r="U1" s="14">
        <v>20</v>
      </c>
      <c r="V1" s="14">
        <v>21</v>
      </c>
      <c r="W1" s="14">
        <v>22</v>
      </c>
      <c r="X1" s="14">
        <v>23</v>
      </c>
      <c r="Y1" s="14">
        <v>24</v>
      </c>
      <c r="Z1" s="14">
        <v>25</v>
      </c>
      <c r="AA1" s="14">
        <v>26</v>
      </c>
      <c r="AB1" s="14">
        <v>27</v>
      </c>
    </row>
    <row r="2" spans="1:29" ht="15.6">
      <c r="A2" s="5" t="s">
        <v>714</v>
      </c>
      <c r="C2" s="5"/>
      <c r="F2" s="3"/>
      <c r="G2" s="64"/>
      <c r="H2" s="64"/>
      <c r="I2" s="64"/>
      <c r="J2" s="64"/>
      <c r="K2" s="64"/>
      <c r="L2" s="64"/>
      <c r="M2" s="64"/>
      <c r="N2" s="64"/>
      <c r="O2" s="64"/>
      <c r="P2" s="64"/>
      <c r="Q2" s="64"/>
      <c r="R2" s="64"/>
      <c r="S2" s="64"/>
      <c r="T2" s="64"/>
      <c r="U2" s="64"/>
      <c r="V2" s="64"/>
      <c r="W2" s="64"/>
      <c r="X2" s="64"/>
      <c r="Y2" s="64"/>
      <c r="Z2" s="64"/>
      <c r="AA2" s="64"/>
    </row>
    <row r="3" spans="1:29" ht="15.6">
      <c r="A3" s="6" t="str">
        <f>+distribucion!C3</f>
        <v>NOMINA MES DE: MAYO  2026  1ERA  QUINCENA</v>
      </c>
      <c r="C3" s="5"/>
      <c r="F3" s="3"/>
      <c r="G3" s="64"/>
      <c r="H3" s="64"/>
      <c r="I3" s="64"/>
      <c r="J3" s="64"/>
      <c r="K3" s="64"/>
      <c r="L3" s="64"/>
      <c r="M3" s="64"/>
      <c r="N3" s="64"/>
      <c r="O3" s="64"/>
      <c r="P3" s="64"/>
      <c r="Q3" s="64"/>
      <c r="R3" s="64"/>
      <c r="S3" s="64"/>
      <c r="T3" s="64"/>
      <c r="U3" s="64"/>
      <c r="V3" s="64"/>
      <c r="W3" s="64"/>
      <c r="X3" s="64"/>
      <c r="Y3" s="64"/>
      <c r="Z3" s="64"/>
      <c r="AA3" s="64"/>
    </row>
    <row r="4" spans="1:29" s="7" customFormat="1" ht="15" customHeight="1">
      <c r="A4" s="1840" t="s">
        <v>616</v>
      </c>
      <c r="B4" s="1841" t="s">
        <v>4</v>
      </c>
      <c r="C4" s="1842" t="s">
        <v>5</v>
      </c>
      <c r="D4" s="1843" t="s">
        <v>617</v>
      </c>
      <c r="E4" s="1844" t="s">
        <v>618</v>
      </c>
      <c r="F4" s="1839" t="s">
        <v>619</v>
      </c>
      <c r="G4" s="1838" t="s">
        <v>620</v>
      </c>
      <c r="H4" s="1835" t="s">
        <v>621</v>
      </c>
      <c r="I4" s="1835" t="s">
        <v>622</v>
      </c>
      <c r="J4" s="1835" t="s">
        <v>623</v>
      </c>
      <c r="K4" s="1835" t="s">
        <v>624</v>
      </c>
      <c r="L4" s="1835" t="s">
        <v>625</v>
      </c>
      <c r="M4" s="1835" t="s">
        <v>626</v>
      </c>
      <c r="N4" s="1836" t="s">
        <v>715</v>
      </c>
      <c r="O4" s="1836" t="s">
        <v>628</v>
      </c>
      <c r="P4" s="1836" t="s">
        <v>629</v>
      </c>
      <c r="Q4" s="1836" t="s">
        <v>376</v>
      </c>
      <c r="R4" s="1837" t="s">
        <v>630</v>
      </c>
      <c r="S4" s="1836" t="s">
        <v>631</v>
      </c>
      <c r="T4" s="1836" t="s">
        <v>384</v>
      </c>
      <c r="U4" s="1836" t="s">
        <v>383</v>
      </c>
      <c r="V4" s="1836" t="s">
        <v>379</v>
      </c>
      <c r="W4" s="1836" t="s">
        <v>632</v>
      </c>
      <c r="X4" s="1836" t="s">
        <v>633</v>
      </c>
      <c r="Y4" s="1835" t="s">
        <v>634</v>
      </c>
      <c r="Z4" s="1835" t="s">
        <v>635</v>
      </c>
      <c r="AA4" s="1835" t="s">
        <v>636</v>
      </c>
      <c r="AB4" s="65"/>
    </row>
    <row r="5" spans="1:29">
      <c r="A5" s="1840"/>
      <c r="B5" s="1841"/>
      <c r="C5" s="1841"/>
      <c r="D5" s="1843"/>
      <c r="E5" s="1844"/>
      <c r="F5" s="1839"/>
      <c r="G5" s="1838"/>
      <c r="H5" s="1835"/>
      <c r="I5" s="1835"/>
      <c r="J5" s="1835"/>
      <c r="K5" s="1835"/>
      <c r="L5" s="1835"/>
      <c r="M5" s="1835"/>
      <c r="N5" s="1836"/>
      <c r="O5" s="1836"/>
      <c r="P5" s="1836"/>
      <c r="Q5" s="1836"/>
      <c r="R5" s="1837"/>
      <c r="S5" s="1836"/>
      <c r="T5" s="1836"/>
      <c r="U5" s="1836"/>
      <c r="V5" s="1836"/>
      <c r="W5" s="1836"/>
      <c r="X5" s="1836"/>
      <c r="Y5" s="1835"/>
      <c r="Z5" s="1835"/>
      <c r="AA5" s="1835"/>
    </row>
    <row r="6" spans="1:29">
      <c r="A6" s="1840"/>
      <c r="B6" s="1841"/>
      <c r="C6" s="1842"/>
      <c r="D6" s="1843"/>
      <c r="E6" s="1844"/>
      <c r="F6" s="1839"/>
      <c r="G6" s="1838"/>
      <c r="H6" s="1835"/>
      <c r="I6" s="1835"/>
      <c r="J6" s="1835"/>
      <c r="K6" s="1835"/>
      <c r="L6" s="1835"/>
      <c r="M6" s="1835"/>
      <c r="N6" s="1836"/>
      <c r="O6" s="1836"/>
      <c r="P6" s="1836"/>
      <c r="Q6" s="1836"/>
      <c r="R6" s="1837"/>
      <c r="S6" s="1836"/>
      <c r="T6" s="1836"/>
      <c r="U6" s="1836"/>
      <c r="V6" s="1836"/>
      <c r="W6" s="1836"/>
      <c r="X6" s="1836"/>
      <c r="Y6" s="1835"/>
      <c r="Z6" s="1835"/>
      <c r="AA6" s="1835"/>
    </row>
    <row r="7" spans="1:29" ht="13.2">
      <c r="A7" s="8"/>
      <c r="B7" s="66" t="s">
        <v>11</v>
      </c>
      <c r="C7" s="8"/>
      <c r="D7" s="50"/>
      <c r="E7" s="50"/>
      <c r="G7" s="67"/>
      <c r="H7" s="67"/>
      <c r="I7" s="67"/>
      <c r="J7" s="67"/>
      <c r="K7" s="67"/>
      <c r="L7" s="67"/>
      <c r="M7" s="67"/>
      <c r="N7" s="68"/>
      <c r="O7" s="68"/>
      <c r="P7" s="68"/>
      <c r="Q7" s="68"/>
      <c r="R7" s="68"/>
      <c r="S7" s="68"/>
      <c r="T7" s="68"/>
      <c r="U7" s="68"/>
      <c r="V7" s="68"/>
      <c r="W7" s="68"/>
      <c r="X7" s="68"/>
      <c r="Y7" s="67"/>
      <c r="Z7" s="67"/>
      <c r="AA7" s="67"/>
    </row>
    <row r="8" spans="1:29" ht="13.2">
      <c r="A8" s="8"/>
      <c r="B8" s="10" t="s">
        <v>12</v>
      </c>
      <c r="C8" s="8"/>
      <c r="D8" s="50"/>
      <c r="E8" s="50"/>
      <c r="G8" s="67"/>
      <c r="H8" s="67"/>
      <c r="I8" s="67"/>
      <c r="J8" s="67"/>
      <c r="K8" s="67"/>
      <c r="L8" s="67"/>
      <c r="M8" s="67"/>
      <c r="N8" s="68"/>
      <c r="O8" s="68"/>
      <c r="P8" s="68"/>
      <c r="Q8" s="68"/>
      <c r="R8" s="68"/>
      <c r="S8" s="68"/>
      <c r="T8" s="68"/>
      <c r="U8" s="68"/>
      <c r="V8" s="68"/>
      <c r="W8" s="68"/>
      <c r="X8" s="68"/>
      <c r="Y8" s="67"/>
      <c r="Z8" s="67"/>
      <c r="AA8" s="67"/>
      <c r="AC8" s="103">
        <f>Y8-Z8-AA8</f>
        <v>0</v>
      </c>
    </row>
    <row r="9" spans="1:29" s="112" customFormat="1">
      <c r="A9" s="128">
        <v>1</v>
      </c>
      <c r="B9" s="112">
        <v>0</v>
      </c>
      <c r="C9" s="113" t="e">
        <f>VLOOKUP(B9,distribucion!C$9:FL$331,2,0)</f>
        <v>#N/A</v>
      </c>
      <c r="D9" s="113" t="e">
        <f>G9+K9+M9</f>
        <v>#N/A</v>
      </c>
      <c r="E9" s="115" t="e">
        <f>VLOOKUP(B9,distribucion!C$9:FL$331,7,0)</f>
        <v>#N/A</v>
      </c>
      <c r="F9" s="114" t="e">
        <f>VLOOKUP(B9,distribucion!$C$9:$DR$393,14,0)</f>
        <v>#N/A</v>
      </c>
      <c r="G9" s="129" t="e">
        <f>ROUND((VLOOKUP(B9,distribucion!C$9:FL$331,121,0)),2)</f>
        <v>#N/A</v>
      </c>
      <c r="H9" s="129" t="e">
        <f>ROUND((VLOOKUP(B9,distribucion!C$9:FL$331,122,0)),2)</f>
        <v>#N/A</v>
      </c>
      <c r="I9" s="109" t="e">
        <f>G9+H9</f>
        <v>#N/A</v>
      </c>
      <c r="J9" s="109" t="e">
        <f>VLOOKUP(B9,distribucion!C$9:FL$331,123,0)</f>
        <v>#N/A</v>
      </c>
      <c r="K9" s="109" t="e">
        <f>ROUND((VLOOKUP(B9,distribucion!C$9:FL$331,124,0)),2)</f>
        <v>#N/A</v>
      </c>
      <c r="L9" s="109" t="e">
        <f>VLOOKUP(B9,distribucion!C$9:FL$331,125,0)</f>
        <v>#N/A</v>
      </c>
      <c r="M9" s="109" t="e">
        <f>ROUND((VLOOKUP(B9,distribucion!C$9:FL$331,126,0)),2)</f>
        <v>#N/A</v>
      </c>
      <c r="N9" s="109" t="e">
        <f>ROUND((VLOOKUP(B9,distribucion!C$9:FL$331,127,0)),2)</f>
        <v>#N/A</v>
      </c>
      <c r="O9" s="109" t="e">
        <f>SUM(I9:N9)-J9-L9</f>
        <v>#N/A</v>
      </c>
      <c r="P9" s="109">
        <v>0</v>
      </c>
      <c r="Q9" s="109" t="e">
        <f>ROUND((VLOOKUP(B9,distribucion!C$9:FL$331,148,0)),2)</f>
        <v>#N/A</v>
      </c>
      <c r="R9" s="109" t="e">
        <f>ROUND((VLOOKUP(B9,distribucion!C$9:FL$331,149,0)),2)</f>
        <v>#N/A</v>
      </c>
      <c r="S9" s="109">
        <v>0</v>
      </c>
      <c r="T9" s="109" t="e">
        <f>ROUND((VLOOKUP(B9,distribucion!C1:FF333,153,0)),2)</f>
        <v>#N/A</v>
      </c>
      <c r="U9" s="109" t="e">
        <f>ROUND((VLOOKUP(B9,distribucion!C1:FF333,152,0)),2)</f>
        <v>#N/A</v>
      </c>
      <c r="V9" s="109" t="e">
        <f>ROUND((VLOOKUP(B9,distribucion!C1:FF333,151,0)),2)</f>
        <v>#N/A</v>
      </c>
      <c r="W9" s="109" t="e">
        <f>ROUND((VLOOKUP(B9,distribucion!C$9:FL$331,154,0)),2)</f>
        <v>#N/A</v>
      </c>
      <c r="X9" s="109" t="e">
        <f>SUM(P9:W9)</f>
        <v>#N/A</v>
      </c>
      <c r="Y9" s="109" t="e">
        <f>O9-X9</f>
        <v>#N/A</v>
      </c>
      <c r="Z9" s="109">
        <v>0</v>
      </c>
      <c r="AA9" s="109">
        <v>0</v>
      </c>
      <c r="AB9" s="126">
        <v>20000</v>
      </c>
      <c r="AC9" s="127">
        <f>+AA9-AB9</f>
        <v>-20000</v>
      </c>
    </row>
    <row r="10" spans="1:29" ht="10.8" thickBot="1">
      <c r="A10" s="8"/>
      <c r="B10" s="8"/>
      <c r="C10" s="8"/>
      <c r="D10" s="50"/>
      <c r="E10" s="50"/>
      <c r="G10" s="69" t="e">
        <f>SUM(G9)</f>
        <v>#N/A</v>
      </c>
      <c r="H10" s="70" t="e">
        <f>SUM(H9)</f>
        <v>#N/A</v>
      </c>
      <c r="I10" s="70" t="e">
        <f>SUM(I9)</f>
        <v>#N/A</v>
      </c>
      <c r="J10" s="70" t="e">
        <f t="shared" ref="J10:X10" si="0">SUM(J9)</f>
        <v>#N/A</v>
      </c>
      <c r="K10" s="70" t="e">
        <f t="shared" si="0"/>
        <v>#N/A</v>
      </c>
      <c r="L10" s="70" t="e">
        <f t="shared" si="0"/>
        <v>#N/A</v>
      </c>
      <c r="M10" s="70" t="e">
        <f t="shared" si="0"/>
        <v>#N/A</v>
      </c>
      <c r="N10" s="70" t="e">
        <f t="shared" si="0"/>
        <v>#N/A</v>
      </c>
      <c r="O10" s="70" t="e">
        <f>SUM(O9)</f>
        <v>#N/A</v>
      </c>
      <c r="P10" s="70">
        <f t="shared" si="0"/>
        <v>0</v>
      </c>
      <c r="Q10" s="70" t="e">
        <f t="shared" si="0"/>
        <v>#N/A</v>
      </c>
      <c r="R10" s="70" t="e">
        <f t="shared" si="0"/>
        <v>#N/A</v>
      </c>
      <c r="S10" s="70">
        <f t="shared" si="0"/>
        <v>0</v>
      </c>
      <c r="T10" s="70" t="e">
        <f t="shared" si="0"/>
        <v>#N/A</v>
      </c>
      <c r="U10" s="70" t="e">
        <f t="shared" si="0"/>
        <v>#N/A</v>
      </c>
      <c r="V10" s="70" t="e">
        <f t="shared" si="0"/>
        <v>#N/A</v>
      </c>
      <c r="W10" s="70" t="e">
        <f t="shared" si="0"/>
        <v>#N/A</v>
      </c>
      <c r="X10" s="70" t="e">
        <f t="shared" si="0"/>
        <v>#N/A</v>
      </c>
      <c r="Y10" s="70" t="e">
        <f>SUM(Y9)</f>
        <v>#N/A</v>
      </c>
      <c r="Z10" s="70">
        <f>SUM(Z9)</f>
        <v>0</v>
      </c>
      <c r="AA10" s="70">
        <f>SUM(AA9)</f>
        <v>0</v>
      </c>
      <c r="AB10" s="107" t="s">
        <v>716</v>
      </c>
      <c r="AC10" s="106" t="e">
        <f t="shared" ref="AC10:AC20" si="1">Y10-Z10-AA10</f>
        <v>#N/A</v>
      </c>
    </row>
    <row r="11" spans="1:29" ht="10.8" thickTop="1">
      <c r="A11" s="8"/>
      <c r="B11" s="8"/>
      <c r="C11" s="8"/>
      <c r="D11" s="50"/>
      <c r="E11" s="50"/>
      <c r="G11" s="71"/>
      <c r="H11" s="71"/>
      <c r="I11" s="71"/>
      <c r="J11" s="71"/>
      <c r="K11" s="71"/>
      <c r="L11" s="71"/>
      <c r="M11" s="71"/>
      <c r="N11" s="71"/>
      <c r="O11" s="71"/>
      <c r="P11" s="71"/>
      <c r="Q11" s="71"/>
      <c r="R11" s="71"/>
      <c r="S11" s="71"/>
      <c r="T11" s="71"/>
      <c r="U11" s="71"/>
      <c r="V11" s="71"/>
      <c r="W11" s="71"/>
      <c r="X11" s="71"/>
      <c r="Y11" s="71"/>
      <c r="Z11" s="71"/>
      <c r="AA11" s="71"/>
      <c r="AB11" s="107" t="s">
        <v>716</v>
      </c>
      <c r="AC11" s="106">
        <f t="shared" si="1"/>
        <v>0</v>
      </c>
    </row>
    <row r="12" spans="1:29" ht="13.2">
      <c r="B12" s="9" t="s">
        <v>97</v>
      </c>
      <c r="E12" s="52"/>
      <c r="G12" s="54"/>
      <c r="H12" s="54"/>
      <c r="I12" s="54"/>
      <c r="J12" s="55"/>
      <c r="K12" s="54"/>
      <c r="L12" s="54"/>
      <c r="M12" s="54"/>
      <c r="N12" s="54"/>
      <c r="O12" s="54"/>
      <c r="P12" s="54"/>
      <c r="Q12" s="54"/>
      <c r="R12" s="54"/>
      <c r="S12" s="54"/>
      <c r="T12" s="54"/>
      <c r="U12" s="54"/>
      <c r="V12" s="54"/>
      <c r="W12" s="54"/>
      <c r="X12" s="54"/>
      <c r="Y12" s="54"/>
      <c r="Z12" s="54"/>
      <c r="AA12" s="54"/>
      <c r="AB12" s="107" t="s">
        <v>716</v>
      </c>
      <c r="AC12" s="106">
        <f t="shared" si="1"/>
        <v>0</v>
      </c>
    </row>
    <row r="13" spans="1:29" s="15" customFormat="1" ht="13.2">
      <c r="A13" s="3"/>
      <c r="B13" s="10" t="s">
        <v>98</v>
      </c>
      <c r="C13" s="3"/>
      <c r="D13" s="3"/>
      <c r="E13" s="52"/>
      <c r="F13" s="12"/>
      <c r="G13" s="54"/>
      <c r="H13" s="54"/>
      <c r="I13" s="54"/>
      <c r="J13" s="55"/>
      <c r="K13" s="54"/>
      <c r="L13" s="54"/>
      <c r="M13" s="54"/>
      <c r="N13" s="54"/>
      <c r="O13" s="54"/>
      <c r="P13" s="54"/>
      <c r="Q13" s="54"/>
      <c r="R13" s="54"/>
      <c r="S13" s="54"/>
      <c r="T13" s="54"/>
      <c r="U13" s="54"/>
      <c r="V13" s="54"/>
      <c r="W13" s="54"/>
      <c r="X13" s="54"/>
      <c r="Y13" s="54"/>
      <c r="Z13" s="54"/>
      <c r="AA13" s="54"/>
      <c r="AB13" s="107" t="s">
        <v>716</v>
      </c>
      <c r="AC13" s="106">
        <f t="shared" si="1"/>
        <v>0</v>
      </c>
    </row>
    <row r="14" spans="1:29" ht="13.2">
      <c r="B14" s="66" t="s">
        <v>717</v>
      </c>
      <c r="E14" s="52"/>
      <c r="G14" s="54"/>
      <c r="H14" s="54"/>
      <c r="I14" s="54"/>
      <c r="J14" s="55"/>
      <c r="K14" s="54"/>
      <c r="L14" s="54"/>
      <c r="M14" s="54"/>
      <c r="N14" s="54"/>
      <c r="O14" s="54"/>
      <c r="P14" s="54"/>
      <c r="Q14" s="54"/>
      <c r="R14" s="54"/>
      <c r="S14" s="54"/>
      <c r="T14" s="54"/>
      <c r="U14" s="54"/>
      <c r="V14" s="54"/>
      <c r="W14" s="54"/>
      <c r="X14" s="54"/>
      <c r="Y14" s="54"/>
      <c r="Z14" s="54"/>
      <c r="AA14" s="54"/>
      <c r="AB14" s="107" t="s">
        <v>716</v>
      </c>
      <c r="AC14" s="106">
        <f t="shared" si="1"/>
        <v>0</v>
      </c>
    </row>
    <row r="15" spans="1:29" ht="14.4">
      <c r="A15" s="15"/>
      <c r="B15" s="15"/>
      <c r="C15" s="15"/>
      <c r="D15" s="15"/>
      <c r="E15"/>
      <c r="F15" s="57"/>
      <c r="G15" s="105"/>
      <c r="H15" s="105"/>
      <c r="I15" s="105"/>
      <c r="J15" s="105"/>
      <c r="K15" s="105"/>
      <c r="L15" s="105"/>
      <c r="M15" s="105"/>
      <c r="N15" s="105"/>
      <c r="O15" s="105"/>
      <c r="P15" s="105"/>
      <c r="Q15" s="105"/>
      <c r="R15" s="105"/>
      <c r="S15" s="105"/>
      <c r="T15" s="105"/>
      <c r="U15" s="105"/>
      <c r="V15" s="105"/>
      <c r="W15" s="105"/>
      <c r="X15" s="105"/>
      <c r="Y15" s="105"/>
      <c r="Z15" s="105"/>
      <c r="AA15" s="105"/>
      <c r="AB15" s="107" t="s">
        <v>716</v>
      </c>
      <c r="AC15" s="106">
        <f t="shared" si="1"/>
        <v>0</v>
      </c>
    </row>
    <row r="16" spans="1:29" ht="14.4">
      <c r="A16" s="15"/>
      <c r="B16" s="10" t="s">
        <v>156</v>
      </c>
      <c r="C16" s="15"/>
      <c r="D16" s="15"/>
      <c r="E16"/>
      <c r="F16" s="57"/>
      <c r="G16" s="105"/>
      <c r="H16" s="105"/>
      <c r="I16" s="105"/>
      <c r="J16" s="105"/>
      <c r="K16" s="105"/>
      <c r="L16" s="105"/>
      <c r="M16" s="105"/>
      <c r="N16" s="105"/>
      <c r="O16" s="105"/>
      <c r="P16" s="105"/>
      <c r="Q16" s="105"/>
      <c r="R16" s="105"/>
      <c r="S16" s="105"/>
      <c r="T16" s="105"/>
      <c r="U16" s="105"/>
      <c r="V16" s="105"/>
      <c r="W16" s="105"/>
      <c r="X16" s="105"/>
      <c r="Y16" s="105"/>
      <c r="Z16" s="105"/>
      <c r="AA16" s="105"/>
      <c r="AB16" s="107" t="s">
        <v>716</v>
      </c>
      <c r="AC16" s="106">
        <f t="shared" si="1"/>
        <v>0</v>
      </c>
    </row>
    <row r="17" spans="1:29" ht="14.4">
      <c r="A17" s="15"/>
      <c r="B17" s="15" t="s">
        <v>718</v>
      </c>
      <c r="C17" s="15"/>
      <c r="D17" s="15"/>
      <c r="E17"/>
      <c r="F17" s="57"/>
      <c r="G17" s="105"/>
      <c r="H17" s="105"/>
      <c r="I17" s="105"/>
      <c r="J17" s="105"/>
      <c r="K17" s="105"/>
      <c r="L17" s="105"/>
      <c r="M17" s="105"/>
      <c r="N17" s="105"/>
      <c r="O17" s="105"/>
      <c r="P17" s="105"/>
      <c r="Q17" s="105"/>
      <c r="R17" s="105"/>
      <c r="S17" s="105"/>
      <c r="T17" s="105"/>
      <c r="U17" s="105"/>
      <c r="V17" s="105"/>
      <c r="W17" s="105"/>
      <c r="X17" s="105"/>
      <c r="Y17" s="105"/>
      <c r="Z17" s="105"/>
      <c r="AA17" s="105"/>
      <c r="AB17" s="107" t="s">
        <v>716</v>
      </c>
      <c r="AC17" s="106">
        <f t="shared" si="1"/>
        <v>0</v>
      </c>
    </row>
    <row r="18" spans="1:29" s="6" customFormat="1">
      <c r="A18" s="3">
        <v>2</v>
      </c>
      <c r="B18" s="4">
        <v>0</v>
      </c>
      <c r="C18" s="11" t="e">
        <f>VLOOKUP(B18,distribucion!C$9:FL$331,2,0)</f>
        <v>#N/A</v>
      </c>
      <c r="D18" s="11" t="e">
        <f>G18+K18+M18</f>
        <v>#N/A</v>
      </c>
      <c r="E18" s="52" t="e">
        <f>VLOOKUP(B18,distribucion!C$9:FL$331,7,0)</f>
        <v>#N/A</v>
      </c>
      <c r="F18" s="12" t="e">
        <f>VLOOKUP(B18,distribucion!$C$9:$DR$393,14,0)</f>
        <v>#N/A</v>
      </c>
      <c r="G18" s="55" t="e">
        <f>ROUND((VLOOKUP(B18,distribucion!C$9:FL$331,121,0)),2)</f>
        <v>#N/A</v>
      </c>
      <c r="H18" s="55" t="e">
        <f>ROUND((VLOOKUP(B18,distribucion!C$9:FL$331,122,0)),2)</f>
        <v>#N/A</v>
      </c>
      <c r="I18" s="51" t="e">
        <f>G18+H18</f>
        <v>#N/A</v>
      </c>
      <c r="J18" s="51" t="e">
        <f>VLOOKUP(B18,distribucion!C$9:FL$331,123,0)</f>
        <v>#N/A</v>
      </c>
      <c r="K18" s="51" t="e">
        <f>ROUND((VLOOKUP(B18,distribucion!C$9:FL$331,124,0)),2)</f>
        <v>#N/A</v>
      </c>
      <c r="L18" s="51" t="e">
        <f>VLOOKUP(B18,distribucion!C$9:FL$331,125,0)</f>
        <v>#N/A</v>
      </c>
      <c r="M18" s="51" t="e">
        <f>ROUND((VLOOKUP(B18,distribucion!C$9:FL$331,126,0)),2)</f>
        <v>#N/A</v>
      </c>
      <c r="N18" s="51" t="e">
        <f>ROUND((VLOOKUP(B18,distribucion!C$9:FL$331,127,0)),2)</f>
        <v>#N/A</v>
      </c>
      <c r="O18" s="51" t="e">
        <f>SUM(I18:N18)-J18-L18</f>
        <v>#N/A</v>
      </c>
      <c r="P18" s="51" t="e">
        <f>ROUND(((G18+K18+M18+N18)*0.0483),2)</f>
        <v>#N/A</v>
      </c>
      <c r="Q18" s="51" t="e">
        <f>ROUND((VLOOKUP(B18,distribucion!C$9:FL$331,148,0)),2)</f>
        <v>#N/A</v>
      </c>
      <c r="R18" s="51" t="e">
        <f>ROUND((VLOOKUP(B18,distribucion!C$9:FL$331,149,0)),2)</f>
        <v>#N/A</v>
      </c>
      <c r="S18" s="51">
        <v>0</v>
      </c>
      <c r="T18" s="51" t="e">
        <f>ROUND((VLOOKUP(B18,distribucion!C39:FF349,153,0)),2)</f>
        <v>#N/A</v>
      </c>
      <c r="U18" s="51" t="e">
        <f>ROUND((VLOOKUP(B18,distribucion!C39:FF349,152,0)),2)</f>
        <v>#N/A</v>
      </c>
      <c r="V18" s="51" t="e">
        <f>ROUND((VLOOKUP(B18,distribucion!C39:FF349,151,0)),2)</f>
        <v>#N/A</v>
      </c>
      <c r="W18" s="51" t="e">
        <f>ROUND((VLOOKUP(B18,distribucion!C$9:FL$331,154,0)),2)</f>
        <v>#N/A</v>
      </c>
      <c r="X18" s="51" t="e">
        <f>SUM(P18:W18)</f>
        <v>#N/A</v>
      </c>
      <c r="Y18" s="51" t="e">
        <f>O18-X18</f>
        <v>#N/A</v>
      </c>
      <c r="Z18" s="109" t="e">
        <f>+Y18</f>
        <v>#N/A</v>
      </c>
      <c r="AA18" s="51" t="e">
        <f>+Y18-Z18</f>
        <v>#N/A</v>
      </c>
      <c r="AB18" s="107"/>
      <c r="AC18" s="106"/>
    </row>
    <row r="19" spans="1:29" ht="15" thickBot="1">
      <c r="A19" s="15"/>
      <c r="B19" s="15"/>
      <c r="C19" s="15"/>
      <c r="D19" s="15"/>
      <c r="E19"/>
      <c r="F19" s="57"/>
      <c r="G19" s="72" t="e">
        <f>+G18</f>
        <v>#N/A</v>
      </c>
      <c r="H19" s="72" t="e">
        <f t="shared" ref="H19:Z19" si="2">+H18</f>
        <v>#N/A</v>
      </c>
      <c r="I19" s="72" t="e">
        <f t="shared" si="2"/>
        <v>#N/A</v>
      </c>
      <c r="J19" s="72" t="e">
        <f t="shared" si="2"/>
        <v>#N/A</v>
      </c>
      <c r="K19" s="72" t="e">
        <f t="shared" si="2"/>
        <v>#N/A</v>
      </c>
      <c r="L19" s="72" t="e">
        <f t="shared" si="2"/>
        <v>#N/A</v>
      </c>
      <c r="M19" s="72" t="e">
        <f t="shared" si="2"/>
        <v>#N/A</v>
      </c>
      <c r="N19" s="72" t="e">
        <f t="shared" si="2"/>
        <v>#N/A</v>
      </c>
      <c r="O19" s="72" t="e">
        <f t="shared" si="2"/>
        <v>#N/A</v>
      </c>
      <c r="P19" s="72" t="e">
        <f t="shared" si="2"/>
        <v>#N/A</v>
      </c>
      <c r="Q19" s="72" t="e">
        <f t="shared" si="2"/>
        <v>#N/A</v>
      </c>
      <c r="R19" s="72" t="e">
        <f t="shared" si="2"/>
        <v>#N/A</v>
      </c>
      <c r="S19" s="72">
        <f t="shared" si="2"/>
        <v>0</v>
      </c>
      <c r="T19" s="72" t="e">
        <f t="shared" si="2"/>
        <v>#N/A</v>
      </c>
      <c r="U19" s="72" t="e">
        <f t="shared" si="2"/>
        <v>#N/A</v>
      </c>
      <c r="V19" s="72" t="e">
        <f t="shared" si="2"/>
        <v>#N/A</v>
      </c>
      <c r="W19" s="72" t="e">
        <f t="shared" si="2"/>
        <v>#N/A</v>
      </c>
      <c r="X19" s="72" t="e">
        <f t="shared" si="2"/>
        <v>#N/A</v>
      </c>
      <c r="Y19" s="72" t="e">
        <f t="shared" si="2"/>
        <v>#N/A</v>
      </c>
      <c r="Z19" s="72" t="e">
        <f t="shared" si="2"/>
        <v>#N/A</v>
      </c>
      <c r="AA19" s="72" t="e">
        <f>+AA18</f>
        <v>#N/A</v>
      </c>
      <c r="AB19" s="107" t="s">
        <v>716</v>
      </c>
      <c r="AC19" s="106" t="e">
        <f t="shared" si="1"/>
        <v>#N/A</v>
      </c>
    </row>
    <row r="20" spans="1:29" s="6" customFormat="1" ht="10.8" thickTop="1">
      <c r="A20" s="3"/>
      <c r="B20" s="16" t="s">
        <v>299</v>
      </c>
      <c r="C20" s="11"/>
      <c r="D20" s="11"/>
      <c r="E20" s="52"/>
      <c r="F20" s="12"/>
      <c r="G20" s="55"/>
      <c r="H20" s="55"/>
      <c r="I20" s="51"/>
      <c r="J20" s="51"/>
      <c r="K20" s="51"/>
      <c r="L20" s="51"/>
      <c r="M20" s="51"/>
      <c r="N20" s="51"/>
      <c r="O20" s="51"/>
      <c r="P20" s="51"/>
      <c r="Q20" s="51"/>
      <c r="R20" s="51"/>
      <c r="S20" s="51"/>
      <c r="T20" s="51"/>
      <c r="U20" s="51"/>
      <c r="V20" s="51"/>
      <c r="W20" s="51"/>
      <c r="X20" s="51"/>
      <c r="Y20" s="51"/>
      <c r="Z20" s="51"/>
      <c r="AA20" s="51"/>
      <c r="AB20" s="107" t="s">
        <v>716</v>
      </c>
      <c r="AC20" s="106">
        <f t="shared" si="1"/>
        <v>0</v>
      </c>
    </row>
    <row r="21" spans="1:29" s="6" customFormat="1">
      <c r="A21" s="3">
        <v>3</v>
      </c>
      <c r="B21" s="4">
        <v>0</v>
      </c>
      <c r="C21" s="11" t="e">
        <f>VLOOKUP(B21,distribucion!C$9:FL$331,2,0)</f>
        <v>#N/A</v>
      </c>
      <c r="D21" s="11" t="e">
        <f>G21+K21+M21</f>
        <v>#N/A</v>
      </c>
      <c r="E21" s="52" t="e">
        <f>VLOOKUP(B21,distribucion!C$9:FL$331,7,0)</f>
        <v>#N/A</v>
      </c>
      <c r="F21" s="12" t="e">
        <f>VLOOKUP(B21,distribucion!$C$9:$DR$393,14,0)</f>
        <v>#N/A</v>
      </c>
      <c r="G21" s="55" t="e">
        <f>ROUND((VLOOKUP(B21,distribucion!C$9:FL$331,121,0)),2)</f>
        <v>#N/A</v>
      </c>
      <c r="H21" s="55" t="e">
        <f>ROUND((VLOOKUP(B21,distribucion!C$9:FL$331,122,0)),2)</f>
        <v>#N/A</v>
      </c>
      <c r="I21" s="51" t="e">
        <f t="shared" ref="I21:I29" si="3">G21+H21</f>
        <v>#N/A</v>
      </c>
      <c r="J21" s="51" t="e">
        <f>VLOOKUP(B21,distribucion!C$9:FL$331,123,0)</f>
        <v>#N/A</v>
      </c>
      <c r="K21" s="51" t="e">
        <f>ROUND((VLOOKUP(B21,distribucion!C$9:FL$331,124,0)),2)</f>
        <v>#N/A</v>
      </c>
      <c r="L21" s="51" t="e">
        <f>VLOOKUP(B21,distribucion!C$9:FL$331,125,0)</f>
        <v>#N/A</v>
      </c>
      <c r="M21" s="51" t="e">
        <f>ROUND((VLOOKUP(B21,distribucion!C$9:FL$331,126,0)),2)</f>
        <v>#N/A</v>
      </c>
      <c r="N21" s="51" t="e">
        <f>ROUND((VLOOKUP(B21,distribucion!C$9:FL$331,127,0)),2)</f>
        <v>#N/A</v>
      </c>
      <c r="O21" s="51" t="e">
        <f t="shared" ref="O21:O29" si="4">SUM(I21:N21)-J21-L21</f>
        <v>#N/A</v>
      </c>
      <c r="P21" s="51" t="e">
        <f t="shared" ref="P21:P29" si="5">ROUND(((G21+K21+M21+N21)*0.0483),2)</f>
        <v>#N/A</v>
      </c>
      <c r="Q21" s="51" t="e">
        <f>ROUND((VLOOKUP(B21,distribucion!C$9:FL$331,148,0)),2)</f>
        <v>#N/A</v>
      </c>
      <c r="R21" s="51" t="e">
        <f>ROUND((VLOOKUP(B21,distribucion!C$9:FL$331,149,0)),2)</f>
        <v>#N/A</v>
      </c>
      <c r="S21" s="51">
        <v>0</v>
      </c>
      <c r="T21" s="51" t="e">
        <f>ROUND((VLOOKUP(B21,distribucion!C39:FF352,153,0)),2)</f>
        <v>#N/A</v>
      </c>
      <c r="U21" s="51" t="e">
        <f>ROUND((VLOOKUP(B21,distribucion!C39:FF352,152,0)),2)</f>
        <v>#N/A</v>
      </c>
      <c r="V21" s="51" t="e">
        <f>ROUND((VLOOKUP(B21,distribucion!C39:FF352,151,0)),2)</f>
        <v>#N/A</v>
      </c>
      <c r="W21" s="51" t="e">
        <f>ROUND((VLOOKUP(B21,distribucion!C$9:FL$331,154,0)),2)</f>
        <v>#N/A</v>
      </c>
      <c r="X21" s="51" t="e">
        <f>SUM(P21:W21)</f>
        <v>#N/A</v>
      </c>
      <c r="Y21" s="51" t="e">
        <f t="shared" ref="Y21:Y29" si="6">O21-X21</f>
        <v>#N/A</v>
      </c>
      <c r="Z21" s="109" t="e">
        <f>+Y21</f>
        <v>#N/A</v>
      </c>
      <c r="AA21" s="51" t="e">
        <f>+Y21-Z21</f>
        <v>#N/A</v>
      </c>
      <c r="AB21" s="107" t="e">
        <f>+Z21</f>
        <v>#N/A</v>
      </c>
      <c r="AC21" s="106" t="e">
        <f>+AA21-AB21</f>
        <v>#N/A</v>
      </c>
    </row>
    <row r="22" spans="1:29" s="6" customFormat="1">
      <c r="A22" s="3">
        <v>4</v>
      </c>
      <c r="B22" s="4">
        <v>0</v>
      </c>
      <c r="C22" s="11" t="e">
        <f>VLOOKUP(B22,distribucion!C$9:FL$331,2,0)</f>
        <v>#N/A</v>
      </c>
      <c r="D22" s="113" t="e">
        <f t="shared" ref="D22:D27" si="7">G22+K22+M22+N22</f>
        <v>#N/A</v>
      </c>
      <c r="E22" s="52" t="e">
        <f>VLOOKUP(B22,distribucion!C$9:FL$331,7,0)</f>
        <v>#N/A</v>
      </c>
      <c r="F22" s="12" t="e">
        <f>VLOOKUP(B22,distribucion!$C$9:$DR$393,14,0)</f>
        <v>#N/A</v>
      </c>
      <c r="G22" s="55" t="e">
        <f>ROUND((VLOOKUP(B22,distribucion!C$9:FL$331,121,0)),2)</f>
        <v>#N/A</v>
      </c>
      <c r="H22" s="55" t="e">
        <f>ROUND((VLOOKUP(B22,distribucion!C$9:FL$331,122,0)),2)</f>
        <v>#N/A</v>
      </c>
      <c r="I22" s="51" t="e">
        <f>G22+H22</f>
        <v>#N/A</v>
      </c>
      <c r="J22" s="51" t="e">
        <f>VLOOKUP(B22,distribucion!C$9:FL$331,123,0)</f>
        <v>#N/A</v>
      </c>
      <c r="K22" s="51" t="e">
        <f>ROUND((VLOOKUP(B22,distribucion!C$9:FL$331,124,0)),2)</f>
        <v>#N/A</v>
      </c>
      <c r="L22" s="51" t="e">
        <f>VLOOKUP(B22,distribucion!C$9:FL$331,125,0)</f>
        <v>#N/A</v>
      </c>
      <c r="M22" s="51" t="e">
        <f>ROUND((VLOOKUP(B22,distribucion!C$9:FL$331,126,0)),2)</f>
        <v>#N/A</v>
      </c>
      <c r="N22" s="51" t="e">
        <f>ROUND((VLOOKUP(B22,distribucion!C$9:FL$331,127,0)),2)</f>
        <v>#N/A</v>
      </c>
      <c r="O22" s="51" t="e">
        <f>SUM(I22:N22)-J22-L22</f>
        <v>#N/A</v>
      </c>
      <c r="P22" s="51" t="e">
        <f>ROUND(((G22+K22+M22+N22)*0.0483),2)</f>
        <v>#N/A</v>
      </c>
      <c r="Q22" s="51" t="e">
        <f>ROUND((VLOOKUP(B22,distribucion!C$9:FL$331,148,0)),2)</f>
        <v>#N/A</v>
      </c>
      <c r="R22" s="51" t="e">
        <f>ROUND((VLOOKUP(B22,distribucion!C$9:FL$331,149,0)),2)</f>
        <v>#N/A</v>
      </c>
      <c r="S22" s="51">
        <v>0</v>
      </c>
      <c r="T22" s="51" t="e">
        <f>ROUND((VLOOKUP(B22,distribucion!C41:FF357,153,0)),2)</f>
        <v>#N/A</v>
      </c>
      <c r="U22" s="51" t="e">
        <f>ROUND((VLOOKUP(B22,distribucion!C41:FF357,152,0)),2)</f>
        <v>#N/A</v>
      </c>
      <c r="V22" s="51" t="e">
        <f>ROUND((VLOOKUP(B22,distribucion!C41:FF357,151,0)),2)</f>
        <v>#N/A</v>
      </c>
      <c r="W22" s="51" t="e">
        <f>ROUND((VLOOKUP(B22,distribucion!C$9:FL$331,154,0)),2)</f>
        <v>#N/A</v>
      </c>
      <c r="X22" s="51" t="e">
        <f t="shared" ref="X22:X27" si="8">SUM(P22:W22)</f>
        <v>#N/A</v>
      </c>
      <c r="Y22" s="51" t="e">
        <f>O22-X22</f>
        <v>#N/A</v>
      </c>
      <c r="Z22" s="109" t="e">
        <f t="shared" ref="Z22:Z29" si="9">+Y22</f>
        <v>#N/A</v>
      </c>
      <c r="AA22" s="51" t="e">
        <f t="shared" ref="AA22:AA29" si="10">+Y22-Z22</f>
        <v>#N/A</v>
      </c>
      <c r="AB22" s="107" t="e">
        <f t="shared" ref="AB22:AB38" si="11">+Z22</f>
        <v>#N/A</v>
      </c>
      <c r="AC22" s="106" t="e">
        <f t="shared" ref="AC22:AC38" si="12">+AA22-AB22</f>
        <v>#N/A</v>
      </c>
    </row>
    <row r="23" spans="1:29" s="6" customFormat="1">
      <c r="A23" s="3">
        <v>5</v>
      </c>
      <c r="B23" s="4">
        <v>0</v>
      </c>
      <c r="C23" s="11" t="e">
        <f>VLOOKUP(B23,distribucion!C$9:FL$331,2,0)</f>
        <v>#N/A</v>
      </c>
      <c r="D23" s="113" t="e">
        <f>G23+K23+M23+N23</f>
        <v>#N/A</v>
      </c>
      <c r="E23" s="52" t="e">
        <f>VLOOKUP(B23,distribucion!C$9:FL$331,7,0)</f>
        <v>#N/A</v>
      </c>
      <c r="F23" s="12" t="e">
        <f>VLOOKUP(B23,distribucion!$C$9:$DR$393,14,0)</f>
        <v>#N/A</v>
      </c>
      <c r="G23" s="55" t="e">
        <f>ROUND((VLOOKUP(B23,distribucion!C$9:FL$331,121,0)),2)</f>
        <v>#N/A</v>
      </c>
      <c r="H23" s="55" t="e">
        <f>ROUND((VLOOKUP(B23,distribucion!C$9:FL$331,122,0)),2)</f>
        <v>#N/A</v>
      </c>
      <c r="I23" s="51" t="e">
        <f>G23+H23</f>
        <v>#N/A</v>
      </c>
      <c r="J23" s="51" t="e">
        <f>VLOOKUP(B23,distribucion!C$9:FL$331,123,0)</f>
        <v>#N/A</v>
      </c>
      <c r="K23" s="51" t="e">
        <f>ROUND((VLOOKUP(B23,distribucion!C$9:FL$331,124,0)),2)</f>
        <v>#N/A</v>
      </c>
      <c r="L23" s="51" t="e">
        <f>VLOOKUP(B23,distribucion!C$9:FL$331,125,0)</f>
        <v>#N/A</v>
      </c>
      <c r="M23" s="51" t="e">
        <f>ROUND((VLOOKUP(B23,distribucion!C$9:FL$331,126,0)),2)</f>
        <v>#N/A</v>
      </c>
      <c r="N23" s="51" t="e">
        <f>ROUND((VLOOKUP(B23,distribucion!C$9:FL$331,127,0)),2)</f>
        <v>#N/A</v>
      </c>
      <c r="O23" s="51" t="e">
        <f>SUM(I23:N23)-J23-L23</f>
        <v>#N/A</v>
      </c>
      <c r="P23" s="51" t="e">
        <f>ROUND(((G23+K23+M23+N23)*0.0483),2)</f>
        <v>#N/A</v>
      </c>
      <c r="Q23" s="51" t="e">
        <f>ROUND((VLOOKUP(B23,distribucion!C$9:FL$331,148,0)),2)</f>
        <v>#N/A</v>
      </c>
      <c r="R23" s="51" t="e">
        <f>ROUND((VLOOKUP(B23,distribucion!C$9:FL$331,149,0)),2)</f>
        <v>#N/A</v>
      </c>
      <c r="S23" s="51">
        <v>0</v>
      </c>
      <c r="T23" s="51" t="e">
        <f>ROUND((VLOOKUP(B23,distribucion!C41:FF358,153,0)),2)</f>
        <v>#N/A</v>
      </c>
      <c r="U23" s="51" t="e">
        <f>ROUND((VLOOKUP(B23,distribucion!C41:FF358,152,0)),2)</f>
        <v>#N/A</v>
      </c>
      <c r="V23" s="51" t="e">
        <f>ROUND((VLOOKUP(B23,distribucion!C41:FF358,151,0)),2)</f>
        <v>#N/A</v>
      </c>
      <c r="W23" s="51" t="e">
        <f>ROUND((VLOOKUP(B23,distribucion!C$9:FL$331,154,0)),2)</f>
        <v>#N/A</v>
      </c>
      <c r="X23" s="51" t="e">
        <f t="shared" si="8"/>
        <v>#N/A</v>
      </c>
      <c r="Y23" s="51" t="e">
        <f>O23-X23</f>
        <v>#N/A</v>
      </c>
      <c r="Z23" s="109" t="e">
        <f t="shared" si="9"/>
        <v>#N/A</v>
      </c>
      <c r="AA23" s="51" t="e">
        <f t="shared" si="10"/>
        <v>#N/A</v>
      </c>
      <c r="AB23" s="107" t="e">
        <f t="shared" si="11"/>
        <v>#N/A</v>
      </c>
      <c r="AC23" s="106" t="e">
        <f t="shared" si="12"/>
        <v>#N/A</v>
      </c>
    </row>
    <row r="24" spans="1:29" s="6" customFormat="1">
      <c r="A24" s="3">
        <v>6</v>
      </c>
      <c r="B24" s="4">
        <v>0</v>
      </c>
      <c r="C24" s="11" t="e">
        <f>VLOOKUP(B24,distribucion!C$9:FL$331,2,0)</f>
        <v>#N/A</v>
      </c>
      <c r="D24" s="113" t="e">
        <f t="shared" si="7"/>
        <v>#N/A</v>
      </c>
      <c r="E24" s="52" t="e">
        <f>VLOOKUP(B24,distribucion!C$9:FL$331,7,0)</f>
        <v>#N/A</v>
      </c>
      <c r="F24" s="12" t="e">
        <f>VLOOKUP(B24,distribucion!$C$9:$DR$393,14,0)</f>
        <v>#N/A</v>
      </c>
      <c r="G24" s="55" t="e">
        <f>ROUND((VLOOKUP(B24,distribucion!C$9:FL$331,121,0)),2)</f>
        <v>#N/A</v>
      </c>
      <c r="H24" s="55" t="e">
        <f>ROUND((VLOOKUP(B24,distribucion!C$9:FL$331,122,0)),2)</f>
        <v>#N/A</v>
      </c>
      <c r="I24" s="51" t="e">
        <f>G24+H24</f>
        <v>#N/A</v>
      </c>
      <c r="J24" s="51" t="e">
        <f>VLOOKUP(B24,distribucion!C$9:FL$331,123,0)</f>
        <v>#N/A</v>
      </c>
      <c r="K24" s="51" t="e">
        <f>ROUND((VLOOKUP(B24,distribucion!C$9:FL$331,124,0)),2)</f>
        <v>#N/A</v>
      </c>
      <c r="L24" s="51" t="e">
        <f>VLOOKUP(B24,distribucion!C$9:FL$331,125,0)</f>
        <v>#N/A</v>
      </c>
      <c r="M24" s="51" t="e">
        <f>ROUND((VLOOKUP(B24,distribucion!C$9:FL$331,126,0)),2)</f>
        <v>#N/A</v>
      </c>
      <c r="N24" s="51" t="e">
        <f>ROUND((VLOOKUP(B24,distribucion!C$9:FL$331,127,0)),2)</f>
        <v>#N/A</v>
      </c>
      <c r="O24" s="51" t="e">
        <f>SUM(I24:N24)-J24-L24</f>
        <v>#N/A</v>
      </c>
      <c r="P24" s="51" t="e">
        <f>ROUND(((G24+K24+M24+N24)*0.0483),2)</f>
        <v>#N/A</v>
      </c>
      <c r="Q24" s="51" t="e">
        <f>ROUND((VLOOKUP(B24,distribucion!C$9:FL$331,148,0)),2)</f>
        <v>#N/A</v>
      </c>
      <c r="R24" s="51" t="e">
        <f>ROUND((VLOOKUP(B24,distribucion!C$9:FL$331,149,0)),2)</f>
        <v>#N/A</v>
      </c>
      <c r="S24" s="51">
        <v>0</v>
      </c>
      <c r="T24" s="51" t="e">
        <f>ROUND((VLOOKUP(B24,distribucion!C41:FF358,153,0)),2)</f>
        <v>#N/A</v>
      </c>
      <c r="U24" s="51" t="e">
        <f>ROUND((VLOOKUP(B24,distribucion!C41:FF358,152,0)),2)</f>
        <v>#N/A</v>
      </c>
      <c r="V24" s="51" t="e">
        <f>ROUND((VLOOKUP(B24,distribucion!C41:FF358,151,0)),2)</f>
        <v>#N/A</v>
      </c>
      <c r="W24" s="51" t="e">
        <f>ROUND((VLOOKUP(B24,distribucion!C$9:FL$331,154,0)),2)</f>
        <v>#N/A</v>
      </c>
      <c r="X24" s="51" t="e">
        <f t="shared" si="8"/>
        <v>#N/A</v>
      </c>
      <c r="Y24" s="51" t="e">
        <f>O24-X24</f>
        <v>#N/A</v>
      </c>
      <c r="Z24" s="109" t="e">
        <f t="shared" si="9"/>
        <v>#N/A</v>
      </c>
      <c r="AA24" s="51" t="e">
        <f t="shared" si="10"/>
        <v>#N/A</v>
      </c>
      <c r="AB24" s="107" t="e">
        <f t="shared" si="11"/>
        <v>#N/A</v>
      </c>
      <c r="AC24" s="106" t="e">
        <f t="shared" si="12"/>
        <v>#N/A</v>
      </c>
    </row>
    <row r="25" spans="1:29" s="6" customFormat="1">
      <c r="A25" s="3">
        <v>7</v>
      </c>
      <c r="B25" s="4">
        <v>0</v>
      </c>
      <c r="C25" s="11" t="e">
        <f>VLOOKUP(B25,distribucion!C$9:FL$331,2,0)</f>
        <v>#N/A</v>
      </c>
      <c r="D25" s="113" t="e">
        <f t="shared" si="7"/>
        <v>#N/A</v>
      </c>
      <c r="E25" s="52" t="e">
        <f>VLOOKUP(B25,distribucion!C$9:FL$331,7,0)</f>
        <v>#N/A</v>
      </c>
      <c r="F25" s="12" t="e">
        <f>VLOOKUP(B25,distribucion!$C$9:$DR$393,14,0)</f>
        <v>#N/A</v>
      </c>
      <c r="G25" s="55" t="e">
        <f>ROUND((VLOOKUP(B25,distribucion!C$9:FL$331,121,0)),2)</f>
        <v>#N/A</v>
      </c>
      <c r="H25" s="55" t="e">
        <f>ROUND((VLOOKUP(B25,distribucion!C$9:FL$331,122,0)),2)</f>
        <v>#N/A</v>
      </c>
      <c r="I25" s="51" t="e">
        <f>G25+H25</f>
        <v>#N/A</v>
      </c>
      <c r="J25" s="51" t="e">
        <f>VLOOKUP(B25,distribucion!C$9:FL$331,123,0)</f>
        <v>#N/A</v>
      </c>
      <c r="K25" s="51" t="e">
        <f>ROUND((VLOOKUP(B25,distribucion!C$9:FL$331,124,0)),2)</f>
        <v>#N/A</v>
      </c>
      <c r="L25" s="51" t="e">
        <f>VLOOKUP(B25,distribucion!C$9:FL$331,125,0)</f>
        <v>#N/A</v>
      </c>
      <c r="M25" s="51" t="e">
        <f>ROUND((VLOOKUP(B25,distribucion!C$9:FL$331,126,0)),2)</f>
        <v>#N/A</v>
      </c>
      <c r="N25" s="51" t="e">
        <f>ROUND((VLOOKUP(B25,distribucion!C$9:FL$331,127,0)),2)</f>
        <v>#N/A</v>
      </c>
      <c r="O25" s="51" t="e">
        <f>SUM(I25:N25)-J25-L25</f>
        <v>#N/A</v>
      </c>
      <c r="P25" s="51" t="e">
        <f>ROUND(((G25+K25+M25+N25)*0.0483),2)</f>
        <v>#N/A</v>
      </c>
      <c r="Q25" s="51" t="e">
        <f>ROUND((VLOOKUP(B25,distribucion!C$9:FL$331,148,0)),2)</f>
        <v>#N/A</v>
      </c>
      <c r="R25" s="51" t="e">
        <f>ROUND((VLOOKUP(B25,distribucion!C$9:FL$331,149,0)),2)</f>
        <v>#N/A</v>
      </c>
      <c r="S25" s="51">
        <v>0</v>
      </c>
      <c r="T25" s="51" t="e">
        <f>ROUND((VLOOKUP(B25,distribucion!C41:FF357,153,0)),2)</f>
        <v>#N/A</v>
      </c>
      <c r="U25" s="51" t="e">
        <f>ROUND((VLOOKUP(B25,distribucion!C41:FF357,152,0)),2)</f>
        <v>#N/A</v>
      </c>
      <c r="V25" s="51" t="e">
        <f>ROUND((VLOOKUP(B25,distribucion!C41:FF357,151,0)),2)</f>
        <v>#N/A</v>
      </c>
      <c r="W25" s="51" t="e">
        <f>ROUND((VLOOKUP(B25,distribucion!C$9:FL$331,154,0)),2)</f>
        <v>#N/A</v>
      </c>
      <c r="X25" s="51" t="e">
        <f t="shared" si="8"/>
        <v>#N/A</v>
      </c>
      <c r="Y25" s="51" t="e">
        <f>O25-X25</f>
        <v>#N/A</v>
      </c>
      <c r="Z25" s="109" t="e">
        <f t="shared" si="9"/>
        <v>#N/A</v>
      </c>
      <c r="AA25" s="51" t="e">
        <f t="shared" si="10"/>
        <v>#N/A</v>
      </c>
      <c r="AB25" s="107" t="e">
        <f t="shared" si="11"/>
        <v>#N/A</v>
      </c>
      <c r="AC25" s="106" t="e">
        <f t="shared" si="12"/>
        <v>#N/A</v>
      </c>
    </row>
    <row r="26" spans="1:29" s="6" customFormat="1">
      <c r="A26" s="3">
        <v>8</v>
      </c>
      <c r="B26" s="4">
        <v>0</v>
      </c>
      <c r="C26" s="11" t="e">
        <f>VLOOKUP(B26,distribucion!C$9:FL$331,2,0)</f>
        <v>#N/A</v>
      </c>
      <c r="D26" s="113" t="e">
        <f t="shared" si="7"/>
        <v>#N/A</v>
      </c>
      <c r="E26" s="52" t="e">
        <f>VLOOKUP(B26,distribucion!C$9:FL$331,7,0)</f>
        <v>#N/A</v>
      </c>
      <c r="F26" s="12" t="e">
        <f>VLOOKUP(B26,distribucion!$C$9:$DR$393,14,0)</f>
        <v>#N/A</v>
      </c>
      <c r="G26" s="55" t="e">
        <f>ROUND((VLOOKUP(B26,distribucion!C$9:FL$331,121,0)),2)</f>
        <v>#N/A</v>
      </c>
      <c r="H26" s="55" t="e">
        <f>ROUND((VLOOKUP(B26,distribucion!C$9:FL$331,122,0)),2)</f>
        <v>#N/A</v>
      </c>
      <c r="I26" s="51" t="e">
        <f>G26+H26</f>
        <v>#N/A</v>
      </c>
      <c r="J26" s="51" t="e">
        <f>VLOOKUP(B26,distribucion!C$9:FL$331,123,0)</f>
        <v>#N/A</v>
      </c>
      <c r="K26" s="51" t="e">
        <f>ROUND((VLOOKUP(B26,distribucion!C$9:FL$331,124,0)),2)</f>
        <v>#N/A</v>
      </c>
      <c r="L26" s="51" t="e">
        <f>VLOOKUP(B26,distribucion!C$9:FL$331,125,0)</f>
        <v>#N/A</v>
      </c>
      <c r="M26" s="51" t="e">
        <f>ROUND((VLOOKUP(B26,distribucion!C$9:FL$331,126,0)),2)</f>
        <v>#N/A</v>
      </c>
      <c r="N26" s="51" t="e">
        <f>ROUND((VLOOKUP(B26,distribucion!C$9:FL$331,127,0)),2)</f>
        <v>#N/A</v>
      </c>
      <c r="O26" s="51" t="e">
        <f>SUM(I26:N26)-J26-L26</f>
        <v>#N/A</v>
      </c>
      <c r="P26" s="51" t="e">
        <f>ROUND(((G26+K26+M26+N26)*0.0483),2)</f>
        <v>#N/A</v>
      </c>
      <c r="Q26" s="51" t="e">
        <f>ROUND((VLOOKUP(B26,distribucion!C$9:FL$331,148,0)),2)</f>
        <v>#N/A</v>
      </c>
      <c r="R26" s="51" t="e">
        <f>ROUND((VLOOKUP(B26,distribucion!C$9:FL$331,149,0)),2)</f>
        <v>#N/A</v>
      </c>
      <c r="S26" s="51">
        <v>0</v>
      </c>
      <c r="T26" s="51" t="e">
        <f>ROUND((VLOOKUP(B26,distribucion!C41:FF354,153,0)),2)</f>
        <v>#N/A</v>
      </c>
      <c r="U26" s="51" t="e">
        <f>ROUND((VLOOKUP(B26,distribucion!C41:FF354,152,0)),2)</f>
        <v>#N/A</v>
      </c>
      <c r="V26" s="51" t="e">
        <f>ROUND((VLOOKUP(B26,distribucion!C41:FF354,151,0)),2)</f>
        <v>#N/A</v>
      </c>
      <c r="W26" s="51" t="e">
        <f>ROUND((VLOOKUP(B26,distribucion!C$9:FL$331,154,0)),2)</f>
        <v>#N/A</v>
      </c>
      <c r="X26" s="51" t="e">
        <f t="shared" si="8"/>
        <v>#N/A</v>
      </c>
      <c r="Y26" s="51" t="e">
        <f>O26-X26</f>
        <v>#N/A</v>
      </c>
      <c r="Z26" s="109" t="e">
        <f t="shared" si="9"/>
        <v>#N/A</v>
      </c>
      <c r="AA26" s="51" t="e">
        <f t="shared" si="10"/>
        <v>#N/A</v>
      </c>
      <c r="AB26" s="107" t="e">
        <f t="shared" si="11"/>
        <v>#N/A</v>
      </c>
      <c r="AC26" s="106" t="e">
        <f t="shared" si="12"/>
        <v>#N/A</v>
      </c>
    </row>
    <row r="27" spans="1:29" s="6" customFormat="1">
      <c r="A27" s="3">
        <v>9</v>
      </c>
      <c r="B27" s="4">
        <v>0</v>
      </c>
      <c r="C27" s="11" t="e">
        <f>VLOOKUP(B27,distribucion!C$9:FL$331,2,0)</f>
        <v>#N/A</v>
      </c>
      <c r="D27" s="113" t="e">
        <f t="shared" si="7"/>
        <v>#N/A</v>
      </c>
      <c r="E27" s="52" t="e">
        <f>VLOOKUP(B27,distribucion!C$9:FL$331,7,0)</f>
        <v>#N/A</v>
      </c>
      <c r="F27" s="12" t="e">
        <f>VLOOKUP(B27,distribucion!$C$9:$DR$393,14,0)</f>
        <v>#N/A</v>
      </c>
      <c r="G27" s="55" t="e">
        <f>ROUND((VLOOKUP(B27,distribucion!C$9:FL$331,121,0)),2)</f>
        <v>#N/A</v>
      </c>
      <c r="H27" s="55" t="e">
        <f>ROUND((VLOOKUP(B27,distribucion!C$9:FL$331,122,0)),2)</f>
        <v>#N/A</v>
      </c>
      <c r="I27" s="51" t="e">
        <f t="shared" si="3"/>
        <v>#N/A</v>
      </c>
      <c r="J27" s="51" t="e">
        <f>VLOOKUP(B27,distribucion!C$9:FL$331,123,0)</f>
        <v>#N/A</v>
      </c>
      <c r="K27" s="51" t="e">
        <f>ROUND((VLOOKUP(B27,distribucion!C$9:FL$331,124,0)),2)</f>
        <v>#N/A</v>
      </c>
      <c r="L27" s="51" t="e">
        <f>VLOOKUP(B27,distribucion!C$9:FL$331,125,0)</f>
        <v>#N/A</v>
      </c>
      <c r="M27" s="51" t="e">
        <f>ROUND((VLOOKUP(B27,distribucion!C$9:FL$331,126,0)),2)</f>
        <v>#N/A</v>
      </c>
      <c r="N27" s="51" t="e">
        <f>ROUND((VLOOKUP(B27,distribucion!C$9:FL$331,127,0)),2)</f>
        <v>#N/A</v>
      </c>
      <c r="O27" s="51" t="e">
        <f t="shared" si="4"/>
        <v>#N/A</v>
      </c>
      <c r="P27" s="51" t="e">
        <f t="shared" si="5"/>
        <v>#N/A</v>
      </c>
      <c r="Q27" s="51" t="e">
        <f>ROUND((VLOOKUP(B27,distribucion!C$9:FL$331,148,0)),2)</f>
        <v>#N/A</v>
      </c>
      <c r="R27" s="51" t="e">
        <f>ROUND((VLOOKUP(B27,distribucion!C$9:FL$331,149,0)),2)</f>
        <v>#N/A</v>
      </c>
      <c r="S27" s="51">
        <v>0</v>
      </c>
      <c r="T27" s="51" t="e">
        <f>ROUND((VLOOKUP(B27,distribucion!C41:FF355,153,0)),2)</f>
        <v>#N/A</v>
      </c>
      <c r="U27" s="51" t="e">
        <f>ROUND((VLOOKUP(B27,distribucion!C41:FF355,152,0)),2)</f>
        <v>#N/A</v>
      </c>
      <c r="V27" s="51" t="e">
        <f>ROUND((VLOOKUP(B27,distribucion!C41:FF355,151,0)),2)</f>
        <v>#N/A</v>
      </c>
      <c r="W27" s="51" t="e">
        <f>ROUND((VLOOKUP(B27,distribucion!C$9:FL$331,154,0)),2)</f>
        <v>#N/A</v>
      </c>
      <c r="X27" s="51" t="e">
        <f t="shared" si="8"/>
        <v>#N/A</v>
      </c>
      <c r="Y27" s="51" t="e">
        <f t="shared" si="6"/>
        <v>#N/A</v>
      </c>
      <c r="Z27" s="109" t="e">
        <f t="shared" si="9"/>
        <v>#N/A</v>
      </c>
      <c r="AA27" s="51" t="e">
        <f t="shared" si="10"/>
        <v>#N/A</v>
      </c>
      <c r="AB27" s="107" t="e">
        <f t="shared" si="11"/>
        <v>#N/A</v>
      </c>
      <c r="AC27" s="106" t="e">
        <f t="shared" si="12"/>
        <v>#N/A</v>
      </c>
    </row>
    <row r="28" spans="1:29" s="6" customFormat="1">
      <c r="A28" s="3">
        <v>10</v>
      </c>
      <c r="B28" s="4">
        <v>0</v>
      </c>
      <c r="C28" s="11" t="e">
        <f>VLOOKUP(B28,distribucion!C$9:FL$331,2,0)</f>
        <v>#N/A</v>
      </c>
      <c r="D28" s="11" t="e">
        <f>G28+K28+M28</f>
        <v>#N/A</v>
      </c>
      <c r="E28" s="52" t="e">
        <f>VLOOKUP(B28,distribucion!C$9:FL$331,7,0)</f>
        <v>#N/A</v>
      </c>
      <c r="F28" s="12" t="e">
        <f>VLOOKUP(B28,distribucion!$C$9:$DR$393,14,0)</f>
        <v>#N/A</v>
      </c>
      <c r="G28" s="55" t="e">
        <f>ROUND((VLOOKUP(B28,distribucion!C$9:FL$331,121,0)),2)</f>
        <v>#N/A</v>
      </c>
      <c r="H28" s="55" t="e">
        <f>ROUND((VLOOKUP(B28,distribucion!C$9:FL$331,122,0)),2)</f>
        <v>#N/A</v>
      </c>
      <c r="I28" s="51" t="e">
        <f t="shared" si="3"/>
        <v>#N/A</v>
      </c>
      <c r="J28" s="51" t="e">
        <f>VLOOKUP(B28,distribucion!C$9:FL$331,123,0)</f>
        <v>#N/A</v>
      </c>
      <c r="K28" s="51" t="e">
        <f>ROUND((VLOOKUP(B28,distribucion!C$9:FL$331,124,0)),2)</f>
        <v>#N/A</v>
      </c>
      <c r="L28" s="51" t="e">
        <f>VLOOKUP(B28,distribucion!C$9:FL$331,125,0)</f>
        <v>#N/A</v>
      </c>
      <c r="M28" s="51" t="e">
        <f>ROUND((VLOOKUP(B28,distribucion!C$9:FL$331,126,0)),2)</f>
        <v>#N/A</v>
      </c>
      <c r="N28" s="51" t="e">
        <f>ROUND((VLOOKUP(B28,distribucion!C$9:FL$331,127,0)),2)</f>
        <v>#N/A</v>
      </c>
      <c r="O28" s="51" t="e">
        <f t="shared" si="4"/>
        <v>#N/A</v>
      </c>
      <c r="P28" s="51" t="e">
        <f t="shared" si="5"/>
        <v>#N/A</v>
      </c>
      <c r="Q28" s="51" t="e">
        <f>ROUND((VLOOKUP(B28,distribucion!C$9:FL$331,148,0)),2)</f>
        <v>#N/A</v>
      </c>
      <c r="R28" s="51" t="e">
        <f>ROUND((VLOOKUP(B28,distribucion!C$9:FL$331,149,0)),2)</f>
        <v>#N/A</v>
      </c>
      <c r="S28" s="51">
        <v>0</v>
      </c>
      <c r="T28" s="51" t="e">
        <f>ROUND((VLOOKUP(B28,distribucion!C40:FF353,153,0)),2)</f>
        <v>#N/A</v>
      </c>
      <c r="U28" s="51" t="e">
        <f>ROUND((VLOOKUP(B28,distribucion!C40:FF353,152,0)),2)</f>
        <v>#N/A</v>
      </c>
      <c r="V28" s="51" t="e">
        <f>ROUND((VLOOKUP(B28,distribucion!C40:FF353,151,0)),2)</f>
        <v>#N/A</v>
      </c>
      <c r="W28" s="51" t="e">
        <f>ROUND((VLOOKUP(B28,distribucion!C$9:FL$331,154,0)),2)</f>
        <v>#N/A</v>
      </c>
      <c r="X28" s="51" t="e">
        <f>SUM(P28:W28)</f>
        <v>#N/A</v>
      </c>
      <c r="Y28" s="51" t="e">
        <f t="shared" si="6"/>
        <v>#N/A</v>
      </c>
      <c r="Z28" s="109" t="e">
        <f t="shared" si="9"/>
        <v>#N/A</v>
      </c>
      <c r="AA28" s="51" t="e">
        <f t="shared" si="10"/>
        <v>#N/A</v>
      </c>
      <c r="AB28" s="107" t="e">
        <f t="shared" si="11"/>
        <v>#N/A</v>
      </c>
      <c r="AC28" s="106" t="e">
        <f t="shared" si="12"/>
        <v>#N/A</v>
      </c>
    </row>
    <row r="29" spans="1:29" s="6" customFormat="1">
      <c r="A29" s="3">
        <v>11</v>
      </c>
      <c r="B29" s="4">
        <v>0</v>
      </c>
      <c r="C29" s="11" t="e">
        <f>VLOOKUP(B29,distribucion!C$9:FL$331,2,0)</f>
        <v>#N/A</v>
      </c>
      <c r="D29" s="11" t="e">
        <f>G29+K29+M29</f>
        <v>#N/A</v>
      </c>
      <c r="E29" s="52" t="e">
        <f>VLOOKUP(B29,distribucion!C$9:FL$331,7,0)</f>
        <v>#N/A</v>
      </c>
      <c r="F29" s="12" t="e">
        <f>VLOOKUP(B29,distribucion!$C$9:$DR$393,14,0)</f>
        <v>#N/A</v>
      </c>
      <c r="G29" s="55" t="e">
        <f>ROUND((VLOOKUP(B29,distribucion!C$9:FL$331,121,0)),2)</f>
        <v>#N/A</v>
      </c>
      <c r="H29" s="55" t="e">
        <f>ROUND((VLOOKUP(B29,distribucion!C$9:FL$331,122,0)),2)</f>
        <v>#N/A</v>
      </c>
      <c r="I29" s="51" t="e">
        <f t="shared" si="3"/>
        <v>#N/A</v>
      </c>
      <c r="J29" s="51" t="e">
        <f>VLOOKUP(B29,distribucion!C$9:FL$331,123,0)</f>
        <v>#N/A</v>
      </c>
      <c r="K29" s="51" t="e">
        <f>ROUND((VLOOKUP(B29,distribucion!C$9:FL$331,124,0)),2)</f>
        <v>#N/A</v>
      </c>
      <c r="L29" s="51" t="e">
        <f>VLOOKUP(B29,distribucion!C$9:FL$331,125,0)</f>
        <v>#N/A</v>
      </c>
      <c r="M29" s="51" t="e">
        <f>ROUND((VLOOKUP(B29,distribucion!C$9:FL$331,126,0)),2)</f>
        <v>#N/A</v>
      </c>
      <c r="N29" s="51" t="e">
        <f>ROUND((VLOOKUP(B29,distribucion!C$9:FL$331,127,0)),2)</f>
        <v>#N/A</v>
      </c>
      <c r="O29" s="51" t="e">
        <f t="shared" si="4"/>
        <v>#N/A</v>
      </c>
      <c r="P29" s="51" t="e">
        <f t="shared" si="5"/>
        <v>#N/A</v>
      </c>
      <c r="Q29" s="51" t="e">
        <f>ROUND((VLOOKUP(B29,distribucion!C$9:FL$331,148,0)),2)</f>
        <v>#N/A</v>
      </c>
      <c r="R29" s="51" t="e">
        <f>ROUND((VLOOKUP(B29,distribucion!C$9:FL$331,149,0)),2)</f>
        <v>#N/A</v>
      </c>
      <c r="S29" s="51">
        <v>0</v>
      </c>
      <c r="T29" s="51" t="e">
        <f>ROUND((VLOOKUP(B29,distribucion!C40:FF353,153,0)),2)</f>
        <v>#N/A</v>
      </c>
      <c r="U29" s="51" t="e">
        <f>ROUND((VLOOKUP(B29,distribucion!C40:FF353,152,0)),2)</f>
        <v>#N/A</v>
      </c>
      <c r="V29" s="51" t="e">
        <f>ROUND((VLOOKUP(B29,distribucion!C40:FF353,151,0)),2)</f>
        <v>#N/A</v>
      </c>
      <c r="W29" s="51" t="e">
        <f>ROUND((VLOOKUP(B29,distribucion!C$9:FL$331,154,0)),2)</f>
        <v>#N/A</v>
      </c>
      <c r="X29" s="51" t="e">
        <f>SUM(P29:W29)</f>
        <v>#N/A</v>
      </c>
      <c r="Y29" s="51" t="e">
        <f t="shared" si="6"/>
        <v>#N/A</v>
      </c>
      <c r="Z29" s="109" t="e">
        <f t="shared" si="9"/>
        <v>#N/A</v>
      </c>
      <c r="AA29" s="51" t="e">
        <f t="shared" si="10"/>
        <v>#N/A</v>
      </c>
      <c r="AB29" s="107" t="e">
        <f t="shared" si="11"/>
        <v>#N/A</v>
      </c>
      <c r="AC29" s="106" t="e">
        <f t="shared" si="12"/>
        <v>#N/A</v>
      </c>
    </row>
    <row r="30" spans="1:29" s="6" customFormat="1" ht="13.8" thickBot="1">
      <c r="A30" s="3"/>
      <c r="B30" s="10"/>
      <c r="C30" s="15" t="s">
        <v>298</v>
      </c>
      <c r="D30" s="15" t="s">
        <v>298</v>
      </c>
      <c r="E30" s="52"/>
      <c r="F30" s="12"/>
      <c r="G30" s="73" t="e">
        <f t="shared" ref="G30:Y30" si="13">SUM(G21:G29)</f>
        <v>#N/A</v>
      </c>
      <c r="H30" s="73" t="e">
        <f t="shared" si="13"/>
        <v>#N/A</v>
      </c>
      <c r="I30" s="73" t="e">
        <f t="shared" si="13"/>
        <v>#N/A</v>
      </c>
      <c r="J30" s="73" t="e">
        <f t="shared" si="13"/>
        <v>#N/A</v>
      </c>
      <c r="K30" s="73" t="e">
        <f t="shared" si="13"/>
        <v>#N/A</v>
      </c>
      <c r="L30" s="73" t="e">
        <f t="shared" si="13"/>
        <v>#N/A</v>
      </c>
      <c r="M30" s="73" t="e">
        <f t="shared" si="13"/>
        <v>#N/A</v>
      </c>
      <c r="N30" s="73" t="e">
        <f t="shared" si="13"/>
        <v>#N/A</v>
      </c>
      <c r="O30" s="73" t="e">
        <f t="shared" si="13"/>
        <v>#N/A</v>
      </c>
      <c r="P30" s="73" t="e">
        <f t="shared" si="13"/>
        <v>#N/A</v>
      </c>
      <c r="Q30" s="73" t="e">
        <f t="shared" si="13"/>
        <v>#N/A</v>
      </c>
      <c r="R30" s="73" t="e">
        <f t="shared" si="13"/>
        <v>#N/A</v>
      </c>
      <c r="S30" s="73">
        <f t="shared" si="13"/>
        <v>0</v>
      </c>
      <c r="T30" s="73" t="e">
        <f t="shared" si="13"/>
        <v>#N/A</v>
      </c>
      <c r="U30" s="73" t="e">
        <f t="shared" si="13"/>
        <v>#N/A</v>
      </c>
      <c r="V30" s="73" t="e">
        <f t="shared" si="13"/>
        <v>#N/A</v>
      </c>
      <c r="W30" s="73" t="e">
        <f t="shared" si="13"/>
        <v>#N/A</v>
      </c>
      <c r="X30" s="73" t="e">
        <f t="shared" si="13"/>
        <v>#N/A</v>
      </c>
      <c r="Y30" s="73" t="e">
        <f t="shared" si="13"/>
        <v>#N/A</v>
      </c>
      <c r="Z30" s="73" t="e">
        <f>SUM(Z21:Z29)</f>
        <v>#N/A</v>
      </c>
      <c r="AA30" s="73" t="e">
        <f>SUM(AA21:AA29)</f>
        <v>#N/A</v>
      </c>
      <c r="AB30" s="107" t="e">
        <f t="shared" si="11"/>
        <v>#N/A</v>
      </c>
      <c r="AC30" s="106" t="e">
        <f t="shared" si="12"/>
        <v>#N/A</v>
      </c>
    </row>
    <row r="31" spans="1:29" s="6" customFormat="1" ht="13.8" thickTop="1">
      <c r="A31" s="3"/>
      <c r="B31" s="10"/>
      <c r="C31" s="15"/>
      <c r="D31" s="15"/>
      <c r="E31" s="52"/>
      <c r="F31" s="12"/>
      <c r="G31" s="53"/>
      <c r="H31" s="53"/>
      <c r="I31" s="53"/>
      <c r="J31" s="53"/>
      <c r="K31" s="53"/>
      <c r="L31" s="53"/>
      <c r="M31" s="53"/>
      <c r="N31" s="53"/>
      <c r="O31" s="53"/>
      <c r="P31" s="53"/>
      <c r="Q31" s="53"/>
      <c r="R31" s="53"/>
      <c r="S31" s="53"/>
      <c r="T31" s="53"/>
      <c r="U31" s="53"/>
      <c r="V31" s="53"/>
      <c r="W31" s="53"/>
      <c r="X31" s="53"/>
      <c r="Y31" s="53"/>
      <c r="Z31" s="53"/>
      <c r="AA31" s="53"/>
      <c r="AB31" s="107">
        <f t="shared" si="11"/>
        <v>0</v>
      </c>
      <c r="AC31" s="106">
        <f t="shared" si="12"/>
        <v>0</v>
      </c>
    </row>
    <row r="32" spans="1:29" s="6" customFormat="1">
      <c r="A32" s="3"/>
      <c r="B32" s="16" t="s">
        <v>150</v>
      </c>
      <c r="C32" s="15"/>
      <c r="D32" s="15"/>
      <c r="E32" s="52"/>
      <c r="F32" s="12"/>
      <c r="G32" s="53"/>
      <c r="H32" s="53"/>
      <c r="I32" s="53"/>
      <c r="J32" s="53"/>
      <c r="K32" s="53"/>
      <c r="L32" s="53"/>
      <c r="M32" s="53"/>
      <c r="N32" s="53"/>
      <c r="O32" s="53"/>
      <c r="P32" s="53"/>
      <c r="Q32" s="53"/>
      <c r="R32" s="53"/>
      <c r="S32" s="53"/>
      <c r="T32" s="53"/>
      <c r="U32" s="53"/>
      <c r="V32" s="53"/>
      <c r="W32" s="53"/>
      <c r="X32" s="53"/>
      <c r="Y32" s="53"/>
      <c r="Z32" s="53"/>
      <c r="AA32" s="53"/>
      <c r="AB32" s="107">
        <f t="shared" si="11"/>
        <v>0</v>
      </c>
      <c r="AC32" s="106">
        <f t="shared" si="12"/>
        <v>0</v>
      </c>
    </row>
    <row r="33" spans="1:29" s="6" customFormat="1">
      <c r="A33" s="3">
        <v>12</v>
      </c>
      <c r="B33" s="4">
        <v>0</v>
      </c>
      <c r="C33" s="11" t="e">
        <f>VLOOKUP(B33,distribucion!C$9:FL$331,2,0)</f>
        <v>#N/A</v>
      </c>
      <c r="D33" s="11" t="e">
        <f>G33+K33+M33</f>
        <v>#N/A</v>
      </c>
      <c r="E33" s="52" t="e">
        <f>VLOOKUP(B33,distribucion!C$9:FL$331,7,0)</f>
        <v>#N/A</v>
      </c>
      <c r="F33" s="12" t="e">
        <f>VLOOKUP(B33,distribucion!$C$9:$DR$393,14,0)</f>
        <v>#N/A</v>
      </c>
      <c r="G33" s="55" t="e">
        <f>ROUND((VLOOKUP(B33,distribucion!C$9:FL$331,121,0)),2)</f>
        <v>#N/A</v>
      </c>
      <c r="H33" s="55" t="e">
        <f>ROUND((VLOOKUP(B33,distribucion!C$9:FL$331,122,0)),2)</f>
        <v>#N/A</v>
      </c>
      <c r="I33" s="51" t="e">
        <f>G33+H33</f>
        <v>#N/A</v>
      </c>
      <c r="J33" s="51" t="e">
        <f>VLOOKUP(B33,distribucion!C$9:FL$331,123,0)</f>
        <v>#N/A</v>
      </c>
      <c r="K33" s="51" t="e">
        <f>ROUND((VLOOKUP(B33,distribucion!C$9:FL$331,124,0)),2)</f>
        <v>#N/A</v>
      </c>
      <c r="L33" s="51" t="e">
        <f>VLOOKUP(B33,distribucion!C$9:FL$331,125,0)</f>
        <v>#N/A</v>
      </c>
      <c r="M33" s="51" t="e">
        <f>ROUND((VLOOKUP(B33,distribucion!C$9:FL$331,126,0)),2)</f>
        <v>#N/A</v>
      </c>
      <c r="N33" s="51" t="e">
        <f>ROUND((VLOOKUP(B33,distribucion!C$9:FL$331,127,0)),2)</f>
        <v>#N/A</v>
      </c>
      <c r="O33" s="51" t="e">
        <f>SUM(I33:N33)-J33-L33</f>
        <v>#N/A</v>
      </c>
      <c r="P33" s="51" t="e">
        <f>ROUND(((G33+K33+M33+N33)*0.0483),2)</f>
        <v>#N/A</v>
      </c>
      <c r="Q33" s="51" t="e">
        <f>ROUND((VLOOKUP(B33,distribucion!C$9:FL$331,148,0)),2)</f>
        <v>#N/A</v>
      </c>
      <c r="R33" s="51" t="e">
        <f>ROUND((VLOOKUP(B33,distribucion!C$9:FL$331,149,0)),2)</f>
        <v>#N/A</v>
      </c>
      <c r="S33" s="51">
        <v>0</v>
      </c>
      <c r="T33" s="51" t="e">
        <f>ROUND((VLOOKUP(B33,distribucion!C41:FF357,153,0)),2)</f>
        <v>#N/A</v>
      </c>
      <c r="U33" s="51" t="e">
        <f>ROUND((VLOOKUP(B33,distribucion!C41:FF357,152,0)),2)</f>
        <v>#N/A</v>
      </c>
      <c r="V33" s="51" t="e">
        <f>ROUND((VLOOKUP(B33,distribucion!C41:FF357,151,0)),2)</f>
        <v>#N/A</v>
      </c>
      <c r="W33" s="51" t="e">
        <f>ROUND((VLOOKUP(B33,distribucion!C$9:FL$331,154,0)),2)</f>
        <v>#N/A</v>
      </c>
      <c r="X33" s="51" t="e">
        <f>SUM(P33:W33)</f>
        <v>#N/A</v>
      </c>
      <c r="Y33" s="51" t="e">
        <f>O33-X33</f>
        <v>#N/A</v>
      </c>
      <c r="Z33" s="109" t="e">
        <f>+Y33</f>
        <v>#N/A</v>
      </c>
      <c r="AA33" s="51" t="e">
        <f>+Y33-Z33</f>
        <v>#N/A</v>
      </c>
      <c r="AB33" s="107" t="e">
        <f t="shared" si="11"/>
        <v>#N/A</v>
      </c>
      <c r="AC33" s="106" t="e">
        <f t="shared" si="12"/>
        <v>#N/A</v>
      </c>
    </row>
    <row r="34" spans="1:29" s="6" customFormat="1" ht="13.8" thickBot="1">
      <c r="A34" s="3"/>
      <c r="B34" s="10"/>
      <c r="C34" s="15"/>
      <c r="D34" s="15"/>
      <c r="E34" s="52"/>
      <c r="F34" s="12"/>
      <c r="G34" s="73" t="e">
        <f>+G33</f>
        <v>#N/A</v>
      </c>
      <c r="H34" s="73" t="e">
        <f t="shared" ref="H34:Z34" si="14">+H33</f>
        <v>#N/A</v>
      </c>
      <c r="I34" s="73" t="e">
        <f t="shared" si="14"/>
        <v>#N/A</v>
      </c>
      <c r="J34" s="73" t="e">
        <f t="shared" si="14"/>
        <v>#N/A</v>
      </c>
      <c r="K34" s="73" t="e">
        <f t="shared" si="14"/>
        <v>#N/A</v>
      </c>
      <c r="L34" s="73" t="e">
        <f t="shared" si="14"/>
        <v>#N/A</v>
      </c>
      <c r="M34" s="73" t="e">
        <f t="shared" si="14"/>
        <v>#N/A</v>
      </c>
      <c r="N34" s="73" t="e">
        <f t="shared" si="14"/>
        <v>#N/A</v>
      </c>
      <c r="O34" s="73" t="e">
        <f t="shared" si="14"/>
        <v>#N/A</v>
      </c>
      <c r="P34" s="73" t="e">
        <f t="shared" si="14"/>
        <v>#N/A</v>
      </c>
      <c r="Q34" s="73" t="e">
        <f t="shared" si="14"/>
        <v>#N/A</v>
      </c>
      <c r="R34" s="73" t="e">
        <f t="shared" si="14"/>
        <v>#N/A</v>
      </c>
      <c r="S34" s="73">
        <f t="shared" si="14"/>
        <v>0</v>
      </c>
      <c r="T34" s="73" t="e">
        <f t="shared" si="14"/>
        <v>#N/A</v>
      </c>
      <c r="U34" s="73" t="e">
        <f t="shared" si="14"/>
        <v>#N/A</v>
      </c>
      <c r="V34" s="73" t="e">
        <f t="shared" si="14"/>
        <v>#N/A</v>
      </c>
      <c r="W34" s="73" t="e">
        <f t="shared" si="14"/>
        <v>#N/A</v>
      </c>
      <c r="X34" s="73" t="e">
        <f t="shared" si="14"/>
        <v>#N/A</v>
      </c>
      <c r="Y34" s="73" t="e">
        <f t="shared" si="14"/>
        <v>#N/A</v>
      </c>
      <c r="Z34" s="73" t="e">
        <f t="shared" si="14"/>
        <v>#N/A</v>
      </c>
      <c r="AA34" s="73" t="e">
        <f>+AA33</f>
        <v>#N/A</v>
      </c>
      <c r="AB34" s="107" t="e">
        <f t="shared" si="11"/>
        <v>#N/A</v>
      </c>
      <c r="AC34" s="106" t="e">
        <f t="shared" si="12"/>
        <v>#N/A</v>
      </c>
    </row>
    <row r="35" spans="1:29" s="6" customFormat="1" ht="13.8" thickTop="1">
      <c r="A35" s="3"/>
      <c r="B35" s="10"/>
      <c r="C35" s="15"/>
      <c r="D35" s="15"/>
      <c r="E35" s="52"/>
      <c r="F35" s="12"/>
      <c r="G35" s="53"/>
      <c r="H35" s="53"/>
      <c r="I35" s="53"/>
      <c r="J35" s="53"/>
      <c r="K35" s="53"/>
      <c r="L35" s="53"/>
      <c r="M35" s="53"/>
      <c r="N35" s="53"/>
      <c r="O35" s="53"/>
      <c r="P35" s="53"/>
      <c r="Q35" s="53"/>
      <c r="R35" s="53"/>
      <c r="S35" s="53"/>
      <c r="T35" s="53"/>
      <c r="U35" s="53"/>
      <c r="V35" s="53"/>
      <c r="W35" s="53"/>
      <c r="X35" s="53"/>
      <c r="Y35" s="53"/>
      <c r="Z35" s="53"/>
      <c r="AA35" s="53"/>
      <c r="AB35" s="107">
        <f t="shared" si="11"/>
        <v>0</v>
      </c>
      <c r="AC35" s="106">
        <f t="shared" si="12"/>
        <v>0</v>
      </c>
    </row>
    <row r="36" spans="1:29" s="6" customFormat="1" ht="13.2">
      <c r="A36" s="3"/>
      <c r="B36" s="10"/>
      <c r="C36" s="15"/>
      <c r="D36" s="15"/>
      <c r="E36" s="52"/>
      <c r="F36" s="56" t="s">
        <v>697</v>
      </c>
      <c r="G36" s="74" t="e">
        <f t="shared" ref="G36:AA36" si="15">+G19+G30+G34</f>
        <v>#N/A</v>
      </c>
      <c r="H36" s="74" t="e">
        <f t="shared" si="15"/>
        <v>#N/A</v>
      </c>
      <c r="I36" s="74" t="e">
        <f t="shared" si="15"/>
        <v>#N/A</v>
      </c>
      <c r="J36" s="74" t="e">
        <f t="shared" si="15"/>
        <v>#N/A</v>
      </c>
      <c r="K36" s="74" t="e">
        <f t="shared" si="15"/>
        <v>#N/A</v>
      </c>
      <c r="L36" s="74" t="e">
        <f t="shared" si="15"/>
        <v>#N/A</v>
      </c>
      <c r="M36" s="74" t="e">
        <f t="shared" si="15"/>
        <v>#N/A</v>
      </c>
      <c r="N36" s="74" t="e">
        <f t="shared" si="15"/>
        <v>#N/A</v>
      </c>
      <c r="O36" s="74" t="e">
        <f t="shared" si="15"/>
        <v>#N/A</v>
      </c>
      <c r="P36" s="74" t="e">
        <f t="shared" si="15"/>
        <v>#N/A</v>
      </c>
      <c r="Q36" s="74" t="e">
        <f t="shared" si="15"/>
        <v>#N/A</v>
      </c>
      <c r="R36" s="74" t="e">
        <f t="shared" si="15"/>
        <v>#N/A</v>
      </c>
      <c r="S36" s="74">
        <f t="shared" si="15"/>
        <v>0</v>
      </c>
      <c r="T36" s="74" t="e">
        <f t="shared" si="15"/>
        <v>#N/A</v>
      </c>
      <c r="U36" s="74" t="e">
        <f t="shared" si="15"/>
        <v>#N/A</v>
      </c>
      <c r="V36" s="74" t="e">
        <f t="shared" si="15"/>
        <v>#N/A</v>
      </c>
      <c r="W36" s="74" t="e">
        <f t="shared" si="15"/>
        <v>#N/A</v>
      </c>
      <c r="X36" s="74" t="e">
        <f t="shared" si="15"/>
        <v>#N/A</v>
      </c>
      <c r="Y36" s="74" t="e">
        <f t="shared" si="15"/>
        <v>#N/A</v>
      </c>
      <c r="Z36" s="74" t="e">
        <f t="shared" si="15"/>
        <v>#N/A</v>
      </c>
      <c r="AA36" s="74" t="e">
        <f t="shared" si="15"/>
        <v>#N/A</v>
      </c>
      <c r="AB36" s="107" t="e">
        <f t="shared" si="11"/>
        <v>#N/A</v>
      </c>
      <c r="AC36" s="106" t="e">
        <f t="shared" si="12"/>
        <v>#N/A</v>
      </c>
    </row>
    <row r="37" spans="1:29" s="6" customFormat="1" ht="13.2">
      <c r="A37" s="3"/>
      <c r="B37" s="10"/>
      <c r="C37" s="15"/>
      <c r="D37" s="15"/>
      <c r="E37" s="52"/>
      <c r="F37" s="12"/>
      <c r="G37" s="53"/>
      <c r="H37" s="53"/>
      <c r="I37" s="53"/>
      <c r="J37" s="53"/>
      <c r="K37" s="53"/>
      <c r="L37" s="53"/>
      <c r="M37" s="53"/>
      <c r="N37" s="53"/>
      <c r="O37" s="53"/>
      <c r="P37" s="53"/>
      <c r="Q37" s="53"/>
      <c r="R37" s="53"/>
      <c r="S37" s="53"/>
      <c r="T37" s="53"/>
      <c r="U37" s="53"/>
      <c r="V37" s="53"/>
      <c r="W37" s="53"/>
      <c r="X37" s="53"/>
      <c r="Y37" s="53"/>
      <c r="Z37" s="53"/>
      <c r="AA37" s="53"/>
      <c r="AB37" s="107">
        <f t="shared" si="11"/>
        <v>0</v>
      </c>
      <c r="AC37" s="106">
        <f t="shared" si="12"/>
        <v>0</v>
      </c>
    </row>
    <row r="38" spans="1:29" ht="10.8" thickBot="1">
      <c r="A38" s="6"/>
      <c r="B38" s="6"/>
      <c r="C38" s="6" t="s">
        <v>248</v>
      </c>
      <c r="D38" s="6"/>
      <c r="E38" s="6"/>
      <c r="G38" s="58" t="e">
        <f t="shared" ref="G38:AA38" si="16">G36+G10</f>
        <v>#N/A</v>
      </c>
      <c r="H38" s="58" t="e">
        <f t="shared" si="16"/>
        <v>#N/A</v>
      </c>
      <c r="I38" s="58" t="e">
        <f t="shared" si="16"/>
        <v>#N/A</v>
      </c>
      <c r="J38" s="58" t="e">
        <f t="shared" si="16"/>
        <v>#N/A</v>
      </c>
      <c r="K38" s="58" t="e">
        <f t="shared" si="16"/>
        <v>#N/A</v>
      </c>
      <c r="L38" s="58" t="e">
        <f t="shared" si="16"/>
        <v>#N/A</v>
      </c>
      <c r="M38" s="58" t="e">
        <f t="shared" si="16"/>
        <v>#N/A</v>
      </c>
      <c r="N38" s="58" t="e">
        <f t="shared" si="16"/>
        <v>#N/A</v>
      </c>
      <c r="O38" s="58" t="e">
        <f t="shared" si="16"/>
        <v>#N/A</v>
      </c>
      <c r="P38" s="58" t="e">
        <f t="shared" si="16"/>
        <v>#N/A</v>
      </c>
      <c r="Q38" s="58" t="e">
        <f t="shared" si="16"/>
        <v>#N/A</v>
      </c>
      <c r="R38" s="58" t="e">
        <f t="shared" si="16"/>
        <v>#N/A</v>
      </c>
      <c r="S38" s="58">
        <f t="shared" si="16"/>
        <v>0</v>
      </c>
      <c r="T38" s="58" t="e">
        <f t="shared" si="16"/>
        <v>#N/A</v>
      </c>
      <c r="U38" s="58" t="e">
        <f t="shared" si="16"/>
        <v>#N/A</v>
      </c>
      <c r="V38" s="58" t="e">
        <f t="shared" si="16"/>
        <v>#N/A</v>
      </c>
      <c r="W38" s="58" t="e">
        <f t="shared" si="16"/>
        <v>#N/A</v>
      </c>
      <c r="X38" s="58" t="e">
        <f t="shared" si="16"/>
        <v>#N/A</v>
      </c>
      <c r="Y38" s="58" t="e">
        <f t="shared" si="16"/>
        <v>#N/A</v>
      </c>
      <c r="Z38" s="58" t="e">
        <f t="shared" si="16"/>
        <v>#N/A</v>
      </c>
      <c r="AA38" s="58" t="e">
        <f t="shared" si="16"/>
        <v>#N/A</v>
      </c>
      <c r="AB38" s="107" t="e">
        <f t="shared" si="11"/>
        <v>#N/A</v>
      </c>
      <c r="AC38" s="106" t="e">
        <f t="shared" si="12"/>
        <v>#N/A</v>
      </c>
    </row>
    <row r="39" spans="1:29" ht="10.8" thickTop="1">
      <c r="G39" s="51"/>
      <c r="H39" s="51"/>
      <c r="I39" s="51"/>
      <c r="J39" s="51"/>
      <c r="K39" s="51"/>
      <c r="L39" s="51"/>
      <c r="M39" s="51"/>
      <c r="N39" s="51"/>
      <c r="O39" s="51"/>
      <c r="P39" s="51"/>
      <c r="Q39" s="51"/>
      <c r="R39" s="51"/>
      <c r="S39" s="51"/>
      <c r="T39" s="51"/>
      <c r="U39" s="51"/>
      <c r="V39" s="51"/>
      <c r="W39" s="51"/>
      <c r="X39" s="51"/>
      <c r="Y39" s="51"/>
      <c r="Z39" s="51"/>
      <c r="AA39" s="51"/>
      <c r="AC39" s="103" t="e">
        <f>+Y40-Z40-AA40</f>
        <v>#N/A</v>
      </c>
    </row>
    <row r="40" spans="1:29">
      <c r="G40" s="108" t="e">
        <f t="shared" ref="G40:AA40" si="17">SUM(G7:G38)-G10-G19-G30-G36-G38-G34</f>
        <v>#N/A</v>
      </c>
      <c r="H40" s="108" t="e">
        <f t="shared" si="17"/>
        <v>#N/A</v>
      </c>
      <c r="I40" s="108" t="e">
        <f t="shared" si="17"/>
        <v>#N/A</v>
      </c>
      <c r="J40" s="108" t="e">
        <f t="shared" si="17"/>
        <v>#N/A</v>
      </c>
      <c r="K40" s="108" t="e">
        <f t="shared" si="17"/>
        <v>#N/A</v>
      </c>
      <c r="L40" s="108" t="e">
        <f t="shared" si="17"/>
        <v>#N/A</v>
      </c>
      <c r="M40" s="108" t="e">
        <f t="shared" si="17"/>
        <v>#N/A</v>
      </c>
      <c r="N40" s="108" t="e">
        <f t="shared" si="17"/>
        <v>#N/A</v>
      </c>
      <c r="O40" s="108" t="e">
        <f t="shared" si="17"/>
        <v>#N/A</v>
      </c>
      <c r="P40" s="108" t="e">
        <f t="shared" si="17"/>
        <v>#N/A</v>
      </c>
      <c r="Q40" s="108" t="e">
        <f t="shared" si="17"/>
        <v>#N/A</v>
      </c>
      <c r="R40" s="108" t="e">
        <f t="shared" si="17"/>
        <v>#N/A</v>
      </c>
      <c r="S40" s="108">
        <f t="shared" si="17"/>
        <v>0</v>
      </c>
      <c r="T40" s="108" t="e">
        <f t="shared" si="17"/>
        <v>#N/A</v>
      </c>
      <c r="U40" s="108" t="e">
        <f t="shared" si="17"/>
        <v>#N/A</v>
      </c>
      <c r="V40" s="108" t="e">
        <f t="shared" si="17"/>
        <v>#N/A</v>
      </c>
      <c r="W40" s="108" t="e">
        <f t="shared" si="17"/>
        <v>#N/A</v>
      </c>
      <c r="X40" s="108" t="e">
        <f t="shared" si="17"/>
        <v>#N/A</v>
      </c>
      <c r="Y40" s="108" t="e">
        <f t="shared" si="17"/>
        <v>#N/A</v>
      </c>
      <c r="Z40" s="108" t="e">
        <f t="shared" si="17"/>
        <v>#N/A</v>
      </c>
      <c r="AA40" s="108" t="e">
        <f t="shared" si="17"/>
        <v>#N/A</v>
      </c>
    </row>
    <row r="41" spans="1:29">
      <c r="G41" s="106" t="e">
        <f>ROUND((G40-G38),2)</f>
        <v>#N/A</v>
      </c>
      <c r="H41" s="106" t="e">
        <f t="shared" ref="H41:AA41" si="18">ROUND((H40-H38),2)</f>
        <v>#N/A</v>
      </c>
      <c r="I41" s="106" t="e">
        <f t="shared" si="18"/>
        <v>#N/A</v>
      </c>
      <c r="J41" s="106" t="e">
        <f t="shared" si="18"/>
        <v>#N/A</v>
      </c>
      <c r="K41" s="106" t="e">
        <f t="shared" si="18"/>
        <v>#N/A</v>
      </c>
      <c r="L41" s="106" t="e">
        <f t="shared" si="18"/>
        <v>#N/A</v>
      </c>
      <c r="M41" s="106" t="e">
        <f t="shared" si="18"/>
        <v>#N/A</v>
      </c>
      <c r="N41" s="106" t="e">
        <f t="shared" si="18"/>
        <v>#N/A</v>
      </c>
      <c r="O41" s="106" t="e">
        <f t="shared" si="18"/>
        <v>#N/A</v>
      </c>
      <c r="P41" s="106" t="e">
        <f t="shared" si="18"/>
        <v>#N/A</v>
      </c>
      <c r="Q41" s="106" t="e">
        <f t="shared" si="18"/>
        <v>#N/A</v>
      </c>
      <c r="R41" s="106" t="e">
        <f t="shared" si="18"/>
        <v>#N/A</v>
      </c>
      <c r="S41" s="106">
        <f t="shared" si="18"/>
        <v>0</v>
      </c>
      <c r="T41" s="106" t="e">
        <f t="shared" si="18"/>
        <v>#N/A</v>
      </c>
      <c r="U41" s="106" t="e">
        <f t="shared" si="18"/>
        <v>#N/A</v>
      </c>
      <c r="V41" s="106" t="e">
        <f t="shared" si="18"/>
        <v>#N/A</v>
      </c>
      <c r="W41" s="106" t="e">
        <f t="shared" si="18"/>
        <v>#N/A</v>
      </c>
      <c r="X41" s="106" t="e">
        <f t="shared" si="18"/>
        <v>#N/A</v>
      </c>
      <c r="Y41" s="106" t="e">
        <f t="shared" si="18"/>
        <v>#N/A</v>
      </c>
      <c r="Z41" s="106" t="e">
        <f t="shared" si="18"/>
        <v>#N/A</v>
      </c>
      <c r="AA41" s="106" t="e">
        <f t="shared" si="18"/>
        <v>#N/A</v>
      </c>
    </row>
    <row r="42" spans="1:29">
      <c r="G42" s="107" t="e">
        <f>IF(G41&lt;&gt;0,"Error,  Total general no coincide  con la suma individual","")</f>
        <v>#N/A</v>
      </c>
      <c r="H42" s="107" t="e">
        <f t="shared" ref="H42:AA42" si="19">IF(H41&lt;&gt;0,"Error,  Total general no coincide  con la suma individual","")</f>
        <v>#N/A</v>
      </c>
      <c r="I42" s="107" t="e">
        <f t="shared" si="19"/>
        <v>#N/A</v>
      </c>
      <c r="J42" s="107" t="e">
        <f t="shared" si="19"/>
        <v>#N/A</v>
      </c>
      <c r="K42" s="107" t="e">
        <f t="shared" si="19"/>
        <v>#N/A</v>
      </c>
      <c r="L42" s="107" t="e">
        <f t="shared" si="19"/>
        <v>#N/A</v>
      </c>
      <c r="M42" s="107" t="e">
        <f t="shared" si="19"/>
        <v>#N/A</v>
      </c>
      <c r="N42" s="107" t="e">
        <f t="shared" si="19"/>
        <v>#N/A</v>
      </c>
      <c r="O42" s="107" t="e">
        <f t="shared" si="19"/>
        <v>#N/A</v>
      </c>
      <c r="P42" s="107" t="e">
        <f t="shared" si="19"/>
        <v>#N/A</v>
      </c>
      <c r="Q42" s="107" t="e">
        <f t="shared" si="19"/>
        <v>#N/A</v>
      </c>
      <c r="R42" s="107" t="e">
        <f t="shared" si="19"/>
        <v>#N/A</v>
      </c>
      <c r="S42" s="107" t="str">
        <f t="shared" si="19"/>
        <v/>
      </c>
      <c r="T42" s="107" t="e">
        <f t="shared" si="19"/>
        <v>#N/A</v>
      </c>
      <c r="U42" s="107" t="e">
        <f t="shared" si="19"/>
        <v>#N/A</v>
      </c>
      <c r="V42" s="107" t="e">
        <f t="shared" si="19"/>
        <v>#N/A</v>
      </c>
      <c r="W42" s="107" t="e">
        <f t="shared" si="19"/>
        <v>#N/A</v>
      </c>
      <c r="X42" s="107" t="e">
        <f t="shared" si="19"/>
        <v>#N/A</v>
      </c>
      <c r="Y42" s="107" t="e">
        <f t="shared" si="19"/>
        <v>#N/A</v>
      </c>
      <c r="Z42" s="107" t="e">
        <f t="shared" si="19"/>
        <v>#N/A</v>
      </c>
      <c r="AA42" s="107" t="e">
        <f t="shared" si="19"/>
        <v>#N/A</v>
      </c>
    </row>
    <row r="43" spans="1:29">
      <c r="C43" s="17" t="s">
        <v>719</v>
      </c>
      <c r="D43" s="14"/>
      <c r="E43" s="14"/>
      <c r="F43" s="14" t="s">
        <v>2</v>
      </c>
      <c r="H43" s="51"/>
      <c r="I43" s="51"/>
      <c r="J43" s="51"/>
      <c r="K43" s="51"/>
      <c r="L43" s="51"/>
      <c r="M43" s="51"/>
      <c r="N43" s="51"/>
      <c r="O43" s="51"/>
      <c r="P43" s="51"/>
      <c r="Q43" s="51"/>
      <c r="R43" s="51"/>
      <c r="S43" s="51"/>
      <c r="T43" s="51"/>
      <c r="U43" s="51"/>
      <c r="V43" s="51"/>
      <c r="W43" s="51"/>
      <c r="X43" s="51"/>
      <c r="Y43" s="51"/>
      <c r="Z43" s="51"/>
      <c r="AA43" s="51"/>
    </row>
    <row r="44" spans="1:29">
      <c r="C44" s="3" t="s">
        <v>301</v>
      </c>
      <c r="D44" s="14"/>
      <c r="E44" s="14"/>
      <c r="F44" s="14"/>
      <c r="G44" s="13" t="e">
        <f>+G38</f>
        <v>#N/A</v>
      </c>
      <c r="H44" s="51"/>
      <c r="I44" s="51"/>
      <c r="J44" s="51"/>
      <c r="K44" s="51"/>
      <c r="L44" s="51"/>
      <c r="M44" s="51"/>
      <c r="N44" s="51"/>
      <c r="O44" s="51"/>
      <c r="P44" s="51"/>
      <c r="Q44" s="51"/>
      <c r="R44" s="51"/>
      <c r="S44" s="51"/>
      <c r="T44" s="51"/>
      <c r="U44" s="51"/>
      <c r="V44" s="51"/>
      <c r="W44" s="51"/>
      <c r="X44" s="51"/>
      <c r="Y44" s="51"/>
      <c r="Z44" s="51"/>
      <c r="AA44" s="51"/>
    </row>
    <row r="45" spans="1:29">
      <c r="C45" s="3" t="s">
        <v>720</v>
      </c>
      <c r="D45" s="14"/>
      <c r="E45" s="14"/>
      <c r="F45" s="14"/>
      <c r="G45" s="13" t="e">
        <f>+H38</f>
        <v>#N/A</v>
      </c>
      <c r="H45" s="51"/>
      <c r="I45" s="51"/>
      <c r="J45" s="51"/>
      <c r="K45" s="51"/>
      <c r="L45" s="51"/>
      <c r="M45" s="51"/>
      <c r="N45" s="51"/>
      <c r="O45" s="51"/>
      <c r="P45" s="51"/>
      <c r="Q45" s="51"/>
      <c r="R45" s="51"/>
      <c r="S45" s="51"/>
      <c r="T45" s="51"/>
      <c r="U45" s="51"/>
      <c r="V45" s="51"/>
      <c r="W45" s="51"/>
      <c r="X45" s="51"/>
      <c r="Y45" s="51"/>
      <c r="Z45" s="51"/>
      <c r="AA45" s="51"/>
    </row>
    <row r="46" spans="1:29">
      <c r="C46" s="3" t="s">
        <v>580</v>
      </c>
      <c r="D46" s="14"/>
      <c r="E46" s="14"/>
      <c r="F46" s="14"/>
      <c r="G46" s="13" t="e">
        <f>+K38+M38</f>
        <v>#N/A</v>
      </c>
      <c r="H46" s="51"/>
      <c r="I46" s="51"/>
      <c r="J46" s="51"/>
      <c r="K46" s="51"/>
      <c r="L46" s="51"/>
      <c r="M46" s="51"/>
      <c r="N46" s="51"/>
      <c r="O46" s="51"/>
      <c r="P46" s="51"/>
      <c r="Q46" s="51"/>
      <c r="R46" s="51"/>
      <c r="S46" s="51"/>
      <c r="T46" s="51"/>
      <c r="U46" s="51"/>
      <c r="V46" s="51"/>
      <c r="W46" s="51"/>
      <c r="X46" s="51"/>
      <c r="Y46" s="51"/>
      <c r="Z46" s="51"/>
      <c r="AA46" s="51"/>
    </row>
    <row r="47" spans="1:29">
      <c r="C47" s="3" t="s">
        <v>579</v>
      </c>
      <c r="D47" s="14"/>
      <c r="E47" s="14"/>
      <c r="F47" s="14"/>
      <c r="G47" s="13" t="e">
        <f>+N38</f>
        <v>#N/A</v>
      </c>
      <c r="H47" s="51"/>
      <c r="I47" s="51"/>
      <c r="J47" s="51"/>
      <c r="K47" s="51"/>
      <c r="L47" s="51"/>
      <c r="M47" s="51"/>
      <c r="N47" s="51"/>
      <c r="O47" s="51"/>
      <c r="P47" s="51"/>
      <c r="Q47" s="51"/>
      <c r="R47" s="51"/>
      <c r="S47" s="51"/>
      <c r="T47" s="51"/>
      <c r="U47" s="51"/>
      <c r="V47" s="51"/>
      <c r="W47" s="51"/>
      <c r="X47" s="51"/>
      <c r="Y47" s="51"/>
      <c r="Z47" s="51"/>
      <c r="AA47" s="51"/>
    </row>
    <row r="48" spans="1:29" ht="10.8" thickBot="1">
      <c r="D48" s="14"/>
      <c r="E48" s="14"/>
      <c r="F48" s="14"/>
      <c r="G48" s="18" t="e">
        <f>SUM(G44:G47)</f>
        <v>#N/A</v>
      </c>
      <c r="H48" s="51"/>
      <c r="I48" s="51"/>
      <c r="J48" s="51"/>
      <c r="K48" s="51"/>
      <c r="L48" s="51"/>
      <c r="M48" s="51"/>
      <c r="N48" s="51"/>
      <c r="O48" s="51"/>
      <c r="P48" s="51"/>
      <c r="Q48" s="51"/>
      <c r="R48" s="51"/>
      <c r="S48" s="51"/>
      <c r="T48" s="51"/>
      <c r="U48" s="51"/>
      <c r="V48" s="51"/>
      <c r="W48" s="51"/>
      <c r="X48" s="51"/>
      <c r="Y48" s="51"/>
      <c r="Z48" s="51"/>
      <c r="AA48" s="51"/>
    </row>
    <row r="49" spans="7:27" ht="10.8" thickTop="1">
      <c r="G49" s="51"/>
      <c r="H49" s="51"/>
      <c r="I49" s="51"/>
      <c r="J49" s="51"/>
      <c r="K49" s="51"/>
      <c r="L49" s="51"/>
      <c r="M49" s="51"/>
      <c r="N49" s="51"/>
      <c r="O49" s="51"/>
      <c r="P49" s="51"/>
      <c r="Q49" s="51"/>
      <c r="R49" s="51"/>
      <c r="S49" s="51"/>
      <c r="T49" s="51"/>
      <c r="U49" s="51"/>
      <c r="V49" s="51"/>
      <c r="W49" s="51"/>
      <c r="X49" s="51"/>
      <c r="Y49" s="51"/>
      <c r="Z49" s="51"/>
      <c r="AA49" s="51"/>
    </row>
    <row r="50" spans="7:27">
      <c r="G50" s="51"/>
      <c r="H50" s="51"/>
      <c r="I50" s="51"/>
      <c r="J50" s="51"/>
      <c r="K50" s="51"/>
      <c r="L50" s="51"/>
      <c r="M50" s="51"/>
      <c r="N50" s="51"/>
      <c r="O50" s="51"/>
      <c r="P50" s="51"/>
      <c r="Q50" s="51"/>
      <c r="R50" s="51"/>
      <c r="S50" s="51"/>
      <c r="T50" s="51"/>
      <c r="U50" s="51"/>
      <c r="V50" s="51"/>
      <c r="W50" s="51"/>
      <c r="X50" s="51"/>
      <c r="Y50" s="51"/>
      <c r="Z50" s="51"/>
      <c r="AA50" s="51"/>
    </row>
    <row r="51" spans="7:27">
      <c r="G51" s="51"/>
      <c r="H51" s="51"/>
      <c r="I51" s="51"/>
      <c r="J51" s="51"/>
      <c r="K51" s="51"/>
      <c r="L51" s="51"/>
      <c r="M51" s="51"/>
      <c r="N51" s="51"/>
      <c r="O51" s="51"/>
      <c r="P51" s="51"/>
      <c r="Q51" s="51"/>
      <c r="R51" s="51"/>
      <c r="S51" s="51"/>
      <c r="T51" s="51"/>
      <c r="U51" s="51"/>
      <c r="V51" s="51"/>
      <c r="W51" s="51"/>
      <c r="X51" s="51"/>
      <c r="Y51" s="51"/>
      <c r="Z51" s="51"/>
      <c r="AA51" s="51"/>
    </row>
    <row r="52" spans="7:27">
      <c r="G52" s="51"/>
      <c r="H52" s="51"/>
      <c r="I52" s="51"/>
      <c r="J52" s="51"/>
      <c r="K52" s="51"/>
      <c r="L52" s="51"/>
      <c r="M52" s="51"/>
      <c r="N52" s="51"/>
      <c r="O52" s="51"/>
      <c r="P52" s="51"/>
      <c r="Q52" s="51"/>
      <c r="R52" s="51"/>
      <c r="S52" s="51"/>
      <c r="T52" s="51"/>
      <c r="U52" s="51"/>
      <c r="V52" s="51"/>
      <c r="W52" s="51"/>
      <c r="X52" s="51"/>
      <c r="Y52" s="51"/>
      <c r="Z52" s="51"/>
      <c r="AA52" s="51"/>
    </row>
    <row r="53" spans="7:27">
      <c r="G53" s="51"/>
      <c r="H53" s="51"/>
      <c r="I53" s="51"/>
      <c r="J53" s="51"/>
      <c r="K53" s="51"/>
      <c r="L53" s="51"/>
      <c r="M53" s="51"/>
      <c r="N53" s="51"/>
      <c r="O53" s="51"/>
      <c r="P53" s="51"/>
      <c r="Q53" s="51"/>
      <c r="R53" s="51"/>
      <c r="S53" s="51"/>
      <c r="T53" s="51"/>
      <c r="U53" s="51"/>
      <c r="V53" s="51"/>
      <c r="W53" s="51"/>
      <c r="X53" s="51"/>
      <c r="Y53" s="51"/>
      <c r="Z53" s="51"/>
      <c r="AA53" s="51"/>
    </row>
    <row r="54" spans="7:27">
      <c r="G54" s="51"/>
      <c r="H54" s="51"/>
      <c r="I54" s="51"/>
      <c r="J54" s="51"/>
      <c r="K54" s="51"/>
      <c r="L54" s="51"/>
      <c r="M54" s="51"/>
      <c r="N54" s="51"/>
      <c r="O54" s="51"/>
      <c r="P54" s="51"/>
      <c r="Q54" s="51"/>
      <c r="R54" s="51"/>
      <c r="S54" s="51"/>
      <c r="T54" s="51"/>
      <c r="U54" s="51"/>
      <c r="V54" s="51"/>
      <c r="W54" s="51"/>
      <c r="X54" s="51"/>
      <c r="Y54" s="51"/>
      <c r="Z54" s="51"/>
      <c r="AA54" s="51"/>
    </row>
    <row r="55" spans="7:27">
      <c r="G55" s="51"/>
      <c r="H55" s="51"/>
      <c r="I55" s="51"/>
      <c r="J55" s="51"/>
      <c r="K55" s="51"/>
      <c r="L55" s="51"/>
      <c r="M55" s="51"/>
      <c r="N55" s="51"/>
      <c r="O55" s="51"/>
      <c r="P55" s="51"/>
      <c r="Q55" s="51"/>
      <c r="R55" s="51"/>
      <c r="S55" s="51"/>
      <c r="T55" s="51"/>
      <c r="U55" s="51"/>
      <c r="V55" s="51"/>
      <c r="W55" s="51"/>
      <c r="X55" s="51"/>
      <c r="Y55" s="51"/>
      <c r="Z55" s="51"/>
      <c r="AA55" s="51"/>
    </row>
    <row r="56" spans="7:27">
      <c r="G56" s="51"/>
      <c r="H56" s="51"/>
      <c r="I56" s="51"/>
      <c r="J56" s="51"/>
      <c r="K56" s="51"/>
      <c r="L56" s="51"/>
      <c r="M56" s="51"/>
      <c r="N56" s="51"/>
      <c r="O56" s="51"/>
      <c r="P56" s="51"/>
      <c r="Q56" s="51"/>
      <c r="R56" s="51"/>
      <c r="S56" s="51"/>
      <c r="T56" s="51"/>
      <c r="U56" s="51"/>
      <c r="V56" s="51"/>
      <c r="W56" s="51"/>
      <c r="X56" s="51"/>
      <c r="Y56" s="51"/>
      <c r="Z56" s="51"/>
      <c r="AA56" s="51"/>
    </row>
    <row r="57" spans="7:27">
      <c r="G57" s="51"/>
      <c r="H57" s="51"/>
      <c r="I57" s="51"/>
      <c r="J57" s="51"/>
      <c r="K57" s="51"/>
      <c r="L57" s="51"/>
      <c r="M57" s="51"/>
      <c r="N57" s="51"/>
      <c r="O57" s="51"/>
      <c r="P57" s="51"/>
      <c r="Q57" s="51"/>
      <c r="R57" s="51"/>
      <c r="S57" s="51"/>
      <c r="T57" s="51"/>
      <c r="U57" s="51"/>
      <c r="V57" s="51"/>
      <c r="W57" s="51"/>
      <c r="X57" s="51"/>
      <c r="Y57" s="51"/>
      <c r="Z57" s="51"/>
      <c r="AA57" s="51"/>
    </row>
    <row r="58" spans="7:27">
      <c r="G58" s="51"/>
      <c r="H58" s="51"/>
      <c r="I58" s="51"/>
      <c r="J58" s="51"/>
      <c r="K58" s="51"/>
      <c r="L58" s="51"/>
      <c r="M58" s="51"/>
      <c r="N58" s="51"/>
      <c r="O58" s="51"/>
      <c r="P58" s="51"/>
      <c r="Q58" s="51"/>
      <c r="R58" s="51"/>
      <c r="S58" s="51"/>
      <c r="T58" s="51"/>
      <c r="U58" s="51"/>
      <c r="V58" s="51"/>
      <c r="W58" s="51"/>
      <c r="X58" s="51"/>
      <c r="Y58" s="51"/>
      <c r="Z58" s="51"/>
      <c r="AA58" s="51"/>
    </row>
    <row r="59" spans="7:27">
      <c r="G59" s="51"/>
      <c r="H59" s="51"/>
      <c r="I59" s="51"/>
      <c r="J59" s="51"/>
      <c r="K59" s="51"/>
      <c r="L59" s="51"/>
      <c r="M59" s="51"/>
      <c r="N59" s="51"/>
      <c r="O59" s="51"/>
      <c r="P59" s="51"/>
      <c r="Q59" s="51"/>
      <c r="R59" s="51"/>
      <c r="S59" s="51"/>
      <c r="T59" s="51"/>
      <c r="U59" s="51"/>
      <c r="V59" s="51"/>
      <c r="W59" s="51"/>
      <c r="X59" s="51"/>
      <c r="Y59" s="51"/>
      <c r="Z59" s="51"/>
      <c r="AA59" s="51"/>
    </row>
    <row r="60" spans="7:27">
      <c r="G60" s="51"/>
      <c r="H60" s="51"/>
      <c r="I60" s="51"/>
      <c r="J60" s="51"/>
      <c r="K60" s="51"/>
      <c r="L60" s="51"/>
      <c r="M60" s="51"/>
      <c r="N60" s="51"/>
      <c r="O60" s="51"/>
      <c r="P60" s="51"/>
      <c r="Q60" s="51"/>
      <c r="R60" s="51"/>
      <c r="S60" s="51"/>
      <c r="T60" s="51"/>
      <c r="U60" s="51"/>
      <c r="V60" s="51"/>
      <c r="W60" s="51"/>
      <c r="X60" s="51"/>
      <c r="Y60" s="51"/>
      <c r="Z60" s="51"/>
      <c r="AA60" s="51"/>
    </row>
    <row r="61" spans="7:27">
      <c r="G61" s="51"/>
      <c r="H61" s="51"/>
      <c r="I61" s="51"/>
      <c r="J61" s="51"/>
      <c r="K61" s="51"/>
      <c r="L61" s="51"/>
      <c r="M61" s="51"/>
      <c r="N61" s="51"/>
      <c r="O61" s="51"/>
      <c r="P61" s="51"/>
      <c r="Q61" s="51"/>
      <c r="R61" s="51"/>
      <c r="S61" s="51"/>
      <c r="T61" s="51"/>
      <c r="U61" s="51"/>
      <c r="V61" s="51"/>
      <c r="W61" s="51"/>
      <c r="X61" s="51"/>
      <c r="Y61" s="51"/>
      <c r="Z61" s="51"/>
      <c r="AA61" s="51"/>
    </row>
    <row r="62" spans="7:27">
      <c r="G62" s="51"/>
      <c r="H62" s="51"/>
      <c r="I62" s="51"/>
      <c r="J62" s="51"/>
      <c r="K62" s="51"/>
      <c r="L62" s="51"/>
      <c r="M62" s="51"/>
      <c r="N62" s="51"/>
      <c r="O62" s="51"/>
      <c r="P62" s="51"/>
      <c r="Q62" s="51"/>
      <c r="R62" s="51"/>
      <c r="S62" s="51"/>
      <c r="T62" s="51"/>
      <c r="U62" s="51"/>
      <c r="V62" s="51"/>
      <c r="W62" s="51"/>
      <c r="X62" s="51"/>
      <c r="Y62" s="51"/>
      <c r="Z62" s="51"/>
      <c r="AA62" s="51"/>
    </row>
    <row r="63" spans="7:27">
      <c r="G63" s="51"/>
      <c r="H63" s="51"/>
      <c r="I63" s="51"/>
      <c r="J63" s="51"/>
      <c r="K63" s="51"/>
      <c r="L63" s="51"/>
      <c r="M63" s="51"/>
      <c r="N63" s="51"/>
      <c r="O63" s="51"/>
      <c r="P63" s="51"/>
      <c r="Q63" s="51"/>
      <c r="R63" s="51"/>
      <c r="S63" s="51"/>
      <c r="T63" s="51"/>
      <c r="U63" s="51"/>
      <c r="V63" s="51"/>
      <c r="W63" s="51"/>
      <c r="X63" s="51"/>
      <c r="Y63" s="51"/>
      <c r="Z63" s="51"/>
      <c r="AA63" s="51"/>
    </row>
    <row r="64" spans="7:27">
      <c r="G64" s="51"/>
      <c r="H64" s="51"/>
      <c r="I64" s="51"/>
      <c r="J64" s="51"/>
      <c r="K64" s="51"/>
      <c r="L64" s="51"/>
      <c r="M64" s="51"/>
      <c r="N64" s="51"/>
      <c r="O64" s="51"/>
      <c r="P64" s="51"/>
      <c r="Q64" s="51"/>
      <c r="R64" s="51"/>
      <c r="S64" s="51"/>
      <c r="T64" s="51"/>
      <c r="U64" s="51"/>
      <c r="V64" s="51"/>
      <c r="W64" s="51"/>
      <c r="X64" s="51"/>
      <c r="Y64" s="51"/>
      <c r="Z64" s="51"/>
      <c r="AA64" s="51"/>
    </row>
    <row r="65" spans="7:27">
      <c r="G65" s="51"/>
      <c r="H65" s="51"/>
      <c r="I65" s="51"/>
      <c r="J65" s="51"/>
      <c r="K65" s="51"/>
      <c r="L65" s="51"/>
      <c r="M65" s="51"/>
      <c r="N65" s="51"/>
      <c r="O65" s="51"/>
      <c r="P65" s="51"/>
      <c r="Q65" s="51"/>
      <c r="R65" s="51"/>
      <c r="S65" s="51"/>
      <c r="T65" s="51"/>
      <c r="U65" s="51"/>
      <c r="V65" s="51"/>
      <c r="W65" s="51"/>
      <c r="X65" s="51"/>
      <c r="Y65" s="51"/>
      <c r="Z65" s="51"/>
      <c r="AA65" s="51"/>
    </row>
    <row r="66" spans="7:27">
      <c r="G66" s="51"/>
      <c r="H66" s="51"/>
      <c r="I66" s="51"/>
      <c r="J66" s="51"/>
      <c r="K66" s="51"/>
      <c r="L66" s="51"/>
      <c r="M66" s="51"/>
      <c r="N66" s="51"/>
      <c r="O66" s="51"/>
      <c r="P66" s="51"/>
      <c r="Q66" s="51"/>
      <c r="R66" s="51"/>
      <c r="S66" s="51"/>
      <c r="T66" s="51"/>
      <c r="U66" s="51"/>
      <c r="V66" s="51"/>
      <c r="W66" s="51"/>
      <c r="X66" s="51"/>
      <c r="Y66" s="51"/>
      <c r="Z66" s="51"/>
      <c r="AA66" s="51"/>
    </row>
    <row r="67" spans="7:27">
      <c r="G67" s="51"/>
      <c r="H67" s="51"/>
      <c r="I67" s="51"/>
      <c r="J67" s="51"/>
      <c r="K67" s="51"/>
      <c r="L67" s="51"/>
      <c r="M67" s="51"/>
      <c r="N67" s="51"/>
      <c r="O67" s="51"/>
      <c r="P67" s="51"/>
      <c r="Q67" s="51"/>
      <c r="R67" s="51"/>
      <c r="S67" s="51"/>
      <c r="T67" s="51"/>
      <c r="U67" s="51"/>
      <c r="V67" s="51"/>
      <c r="W67" s="51"/>
      <c r="X67" s="51"/>
      <c r="Y67" s="51"/>
      <c r="Z67" s="51"/>
      <c r="AA67" s="51"/>
    </row>
    <row r="68" spans="7:27">
      <c r="G68" s="51"/>
      <c r="H68" s="51"/>
      <c r="I68" s="51"/>
      <c r="J68" s="51"/>
      <c r="K68" s="51"/>
      <c r="L68" s="51"/>
      <c r="M68" s="51"/>
      <c r="N68" s="51"/>
      <c r="O68" s="51"/>
      <c r="P68" s="51"/>
      <c r="Q68" s="51"/>
      <c r="R68" s="51"/>
      <c r="S68" s="51"/>
      <c r="T68" s="51"/>
      <c r="U68" s="51"/>
      <c r="V68" s="51"/>
      <c r="W68" s="51"/>
      <c r="X68" s="51"/>
      <c r="Y68" s="51"/>
      <c r="Z68" s="51"/>
      <c r="AA68" s="51"/>
    </row>
    <row r="69" spans="7:27">
      <c r="G69" s="51"/>
      <c r="H69" s="51"/>
      <c r="I69" s="51"/>
      <c r="J69" s="51"/>
      <c r="K69" s="51"/>
      <c r="L69" s="51"/>
      <c r="M69" s="51"/>
      <c r="N69" s="51"/>
      <c r="O69" s="51"/>
      <c r="P69" s="51"/>
      <c r="Q69" s="51"/>
      <c r="R69" s="51"/>
      <c r="S69" s="51"/>
      <c r="T69" s="51"/>
      <c r="U69" s="51"/>
      <c r="V69" s="51"/>
      <c r="W69" s="51"/>
      <c r="X69" s="51"/>
      <c r="Y69" s="51"/>
      <c r="Z69" s="51"/>
      <c r="AA69" s="51"/>
    </row>
    <row r="70" spans="7:27">
      <c r="G70" s="51"/>
      <c r="H70" s="51"/>
      <c r="I70" s="51"/>
      <c r="J70" s="51"/>
      <c r="K70" s="51"/>
      <c r="L70" s="51"/>
      <c r="M70" s="51"/>
      <c r="N70" s="51"/>
      <c r="O70" s="51"/>
      <c r="P70" s="51"/>
      <c r="Q70" s="51"/>
      <c r="R70" s="51"/>
      <c r="S70" s="51"/>
      <c r="T70" s="51"/>
      <c r="U70" s="51"/>
      <c r="V70" s="51"/>
      <c r="W70" s="51"/>
      <c r="X70" s="51"/>
      <c r="Y70" s="51"/>
      <c r="Z70" s="51"/>
      <c r="AA70" s="51"/>
    </row>
    <row r="71" spans="7:27">
      <c r="G71" s="51"/>
      <c r="H71" s="51"/>
      <c r="I71" s="51"/>
      <c r="J71" s="51"/>
      <c r="K71" s="51"/>
      <c r="L71" s="51"/>
      <c r="M71" s="51"/>
      <c r="N71" s="51"/>
      <c r="O71" s="51"/>
      <c r="P71" s="51"/>
      <c r="Q71" s="51"/>
      <c r="R71" s="51"/>
      <c r="S71" s="51"/>
      <c r="T71" s="51"/>
      <c r="U71" s="51"/>
      <c r="V71" s="51"/>
      <c r="W71" s="51"/>
      <c r="X71" s="51"/>
      <c r="Y71" s="51"/>
      <c r="Z71" s="51"/>
      <c r="AA71" s="51"/>
    </row>
    <row r="72" spans="7:27">
      <c r="G72" s="51"/>
      <c r="H72" s="51"/>
      <c r="I72" s="51"/>
      <c r="J72" s="51"/>
      <c r="K72" s="51"/>
      <c r="L72" s="51"/>
      <c r="M72" s="51"/>
      <c r="N72" s="51"/>
      <c r="O72" s="51"/>
      <c r="P72" s="51"/>
      <c r="Q72" s="51"/>
      <c r="R72" s="51"/>
      <c r="S72" s="51"/>
      <c r="T72" s="51"/>
      <c r="U72" s="51"/>
      <c r="V72" s="51"/>
      <c r="W72" s="51"/>
      <c r="X72" s="51"/>
      <c r="Y72" s="51"/>
      <c r="Z72" s="51"/>
      <c r="AA72" s="51"/>
    </row>
    <row r="73" spans="7:27">
      <c r="G73" s="51"/>
      <c r="H73" s="51"/>
      <c r="I73" s="51"/>
      <c r="J73" s="51"/>
      <c r="K73" s="51"/>
      <c r="L73" s="51"/>
      <c r="M73" s="51"/>
      <c r="N73" s="51"/>
      <c r="O73" s="51"/>
      <c r="P73" s="51"/>
      <c r="Q73" s="51"/>
      <c r="R73" s="51"/>
      <c r="S73" s="51"/>
      <c r="T73" s="51"/>
      <c r="U73" s="51"/>
      <c r="V73" s="51"/>
      <c r="W73" s="51"/>
      <c r="X73" s="51"/>
      <c r="Y73" s="51"/>
      <c r="Z73" s="51"/>
      <c r="AA73" s="51"/>
    </row>
  </sheetData>
  <sheetProtection selectLockedCells="1" selectUnlockedCells="1"/>
  <mergeCells count="27">
    <mergeCell ref="F4:F6"/>
    <mergeCell ref="A4:A6"/>
    <mergeCell ref="B4:B6"/>
    <mergeCell ref="C4:C6"/>
    <mergeCell ref="D4:D6"/>
    <mergeCell ref="E4:E6"/>
    <mergeCell ref="R4:R6"/>
    <mergeCell ref="G4:G6"/>
    <mergeCell ref="H4:H6"/>
    <mergeCell ref="I4:I6"/>
    <mergeCell ref="J4:J6"/>
    <mergeCell ref="K4:K6"/>
    <mergeCell ref="L4:L6"/>
    <mergeCell ref="M4:M6"/>
    <mergeCell ref="N4:N6"/>
    <mergeCell ref="O4:O6"/>
    <mergeCell ref="P4:P6"/>
    <mergeCell ref="Q4:Q6"/>
    <mergeCell ref="Y4:Y6"/>
    <mergeCell ref="Z4:Z6"/>
    <mergeCell ref="AA4:AA6"/>
    <mergeCell ref="S4:S6"/>
    <mergeCell ref="T4:T6"/>
    <mergeCell ref="U4:U6"/>
    <mergeCell ref="V4:V6"/>
    <mergeCell ref="W4:W6"/>
    <mergeCell ref="X4:X6"/>
  </mergeCells>
  <pageMargins left="0.70833333333333337" right="0.70833333333333337" top="0.74791666666666667" bottom="0.74791666666666667" header="0.51180555555555551" footer="0.51180555555555551"/>
  <pageSetup scale="53" firstPageNumber="0" orientation="landscape" horizontalDpi="300" verticalDpi="300" r:id="rId1"/>
  <headerFooter alignWithMargins="0"/>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7"/>
  <dimension ref="A1:AB198"/>
  <sheetViews>
    <sheetView zoomScale="77" zoomScaleNormal="77" workbookViewId="0">
      <pane xSplit="4" ySplit="1" topLeftCell="E2" activePane="bottomRight" state="frozen"/>
      <selection pane="topRight" activeCell="X1" sqref="X1"/>
      <selection pane="bottomLeft" activeCell="A2" sqref="A2"/>
      <selection pane="bottomRight" activeCell="J75" sqref="J75"/>
    </sheetView>
  </sheetViews>
  <sheetFormatPr baseColWidth="10" defaultColWidth="11.44140625" defaultRowHeight="14.4"/>
  <cols>
    <col min="1" max="1" width="4.88671875" style="1" customWidth="1"/>
    <col min="2" max="2" width="36.33203125" style="1" customWidth="1"/>
    <col min="3" max="3" width="14.33203125" style="1" customWidth="1"/>
    <col min="4" max="4" width="36.109375" style="1" customWidth="1"/>
    <col min="5" max="6" width="11.44140625" style="1" customWidth="1"/>
    <col min="7" max="7" width="15.109375" style="1" customWidth="1"/>
    <col min="8" max="8" width="14.6640625" style="1" customWidth="1"/>
    <col min="9" max="11" width="11.44140625" style="1" customWidth="1"/>
    <col min="12" max="12" width="11.6640625" style="1" customWidth="1"/>
    <col min="13" max="13" width="11.44140625" style="1" customWidth="1"/>
    <col min="14" max="14" width="16.44140625" style="1" customWidth="1"/>
    <col min="15" max="23" width="11.44140625" style="1" customWidth="1"/>
    <col min="24" max="24" width="14.33203125" style="1" customWidth="1"/>
    <col min="25" max="25" width="11.44140625" style="122" customWidth="1"/>
    <col min="26" max="26" width="11.88671875" style="1" customWidth="1"/>
    <col min="27" max="27" width="23" style="1" customWidth="1"/>
    <col min="28" max="28" width="22.33203125" style="1" customWidth="1"/>
    <col min="29" max="16384" width="11.44140625" style="1"/>
  </cols>
  <sheetData>
    <row r="1" spans="1:28" s="79" customFormat="1" ht="28.8">
      <c r="A1" s="75"/>
      <c r="B1" s="76" t="s">
        <v>721</v>
      </c>
      <c r="C1" s="59" t="s">
        <v>658</v>
      </c>
      <c r="D1" s="59" t="s">
        <v>659</v>
      </c>
      <c r="E1" s="59" t="s">
        <v>660</v>
      </c>
      <c r="F1" s="59" t="s">
        <v>618</v>
      </c>
      <c r="G1" s="59" t="s">
        <v>661</v>
      </c>
      <c r="H1" s="59" t="s">
        <v>662</v>
      </c>
      <c r="I1" s="59" t="s">
        <v>663</v>
      </c>
      <c r="J1" s="59" t="s">
        <v>664</v>
      </c>
      <c r="K1" s="59" t="s">
        <v>665</v>
      </c>
      <c r="L1" s="59" t="s">
        <v>666</v>
      </c>
      <c r="M1" s="59" t="s">
        <v>627</v>
      </c>
      <c r="N1" s="59" t="s">
        <v>667</v>
      </c>
      <c r="O1" s="59" t="s">
        <v>668</v>
      </c>
      <c r="P1" s="59" t="s">
        <v>669</v>
      </c>
      <c r="Q1" s="59" t="s">
        <v>670</v>
      </c>
      <c r="R1" s="59" t="s">
        <v>671</v>
      </c>
      <c r="S1" s="59" t="s">
        <v>384</v>
      </c>
      <c r="T1" s="59" t="s">
        <v>383</v>
      </c>
      <c r="U1" s="59" t="s">
        <v>379</v>
      </c>
      <c r="V1" s="59" t="s">
        <v>672</v>
      </c>
      <c r="W1" s="59" t="s">
        <v>673</v>
      </c>
      <c r="X1" s="77" t="s">
        <v>634</v>
      </c>
      <c r="Y1" s="123" t="s">
        <v>674</v>
      </c>
      <c r="Z1" s="59" t="s">
        <v>675</v>
      </c>
      <c r="AA1" s="59" t="s">
        <v>676</v>
      </c>
      <c r="AB1" s="78" t="s">
        <v>677</v>
      </c>
    </row>
    <row r="2" spans="1:28">
      <c r="A2" s="1">
        <v>1</v>
      </c>
      <c r="B2" s="80">
        <f>+'Nomina Econacional'!B9</f>
        <v>0</v>
      </c>
      <c r="C2" s="81">
        <v>143132884</v>
      </c>
      <c r="D2" s="82" t="s">
        <v>722</v>
      </c>
      <c r="E2" s="19" t="e">
        <f>VLOOKUP($B2,'Nomina Econacional'!$B$4:$AC$153,2,0)</f>
        <v>#N/A</v>
      </c>
      <c r="F2" s="19" t="e">
        <f>VLOOKUP($B2,'Nomina Econacional'!$B$4:$AC$153,4,0)</f>
        <v>#N/A</v>
      </c>
      <c r="G2" s="60" t="e">
        <f>VLOOKUP($B2,'Nomina Econacional'!$B$4:$AC$153,6,0)</f>
        <v>#N/A</v>
      </c>
      <c r="H2" s="60" t="e">
        <f>VLOOKUP($B2,'Nomina Econacional'!$B$4:$AC$153,7,0)</f>
        <v>#N/A</v>
      </c>
      <c r="I2" s="21" t="e">
        <f>VLOOKUP($B2,'Nomina Econacional'!$B$4:$AC$153,9,0)</f>
        <v>#N/A</v>
      </c>
      <c r="J2" s="60" t="e">
        <f>VLOOKUP($B2,'Nomina Econacional'!$B$4:$AC$153,10,0)</f>
        <v>#N/A</v>
      </c>
      <c r="K2" s="19" t="e">
        <f>VLOOKUP($B2,'Nomina Econacional'!$B$4:$AC$153,11,0)</f>
        <v>#N/A</v>
      </c>
      <c r="L2" s="60" t="e">
        <f>VLOOKUP($B2,'Nomina Econacional'!$B$4:$AC$153,12,0)</f>
        <v>#N/A</v>
      </c>
      <c r="M2" s="19" t="e">
        <f>VLOOKUP($B2,'Nomina Econacional'!$B$4:$AC$153,13,0)</f>
        <v>#N/A</v>
      </c>
      <c r="N2" s="60" t="e">
        <f>VLOOKUP($B2,'Nomina Econacional'!$B$4:$AC$153,14,0)</f>
        <v>#N/A</v>
      </c>
      <c r="O2" s="19">
        <f>VLOOKUP($B2,'Nomina Econacional'!$B$4:$AC$153,15,0)</f>
        <v>0</v>
      </c>
      <c r="P2" s="19" t="e">
        <f>VLOOKUP($B2,'Nomina Econacional'!$B$4:$AC$153,16,0)</f>
        <v>#N/A</v>
      </c>
      <c r="Q2" s="19" t="e">
        <f>VLOOKUP($B2,'Nomina Econacional'!$B$4:$AC$153,17,0)</f>
        <v>#N/A</v>
      </c>
      <c r="R2" s="19">
        <f>VLOOKUP($B2,'Nomina Econacional'!$B$4:$AC$153,18,0)</f>
        <v>0</v>
      </c>
      <c r="S2" s="19" t="e">
        <f>VLOOKUP($B2,'Nomina Econacional'!$B$4:$AC$153,19,0)</f>
        <v>#N/A</v>
      </c>
      <c r="T2" s="19" t="e">
        <f>VLOOKUP($B2,'Nomina Econacional'!$B$4:$AC$153,20,0)</f>
        <v>#N/A</v>
      </c>
      <c r="U2" s="19" t="e">
        <f>VLOOKUP($B2,'Nomina Econacional'!$B$4:$AC$153,21,0)</f>
        <v>#N/A</v>
      </c>
      <c r="V2" s="19" t="e">
        <f>VLOOKUP($B2,'Nomina Econacional'!$B$4:$AC$153,22,0)</f>
        <v>#N/A</v>
      </c>
      <c r="W2" s="19" t="e">
        <f>VLOOKUP($B2,'Nomina Econacional'!$B$4:$AC$153,23,0)</f>
        <v>#N/A</v>
      </c>
      <c r="X2" s="20" t="e">
        <f>ROUND((VLOOKUP($B2,'Nomina Econacional'!$B$4:$AC$90,24,0)),2)</f>
        <v>#N/A</v>
      </c>
      <c r="Y2" s="124">
        <f>VLOOKUP($B2,'Nomina Econacional'!$B$4:$AC$153,25,0)</f>
        <v>0</v>
      </c>
      <c r="Z2" s="20">
        <f>VLOOKUP($B2,'Nomina Econacional'!$B$4:$AC$153,26,0)</f>
        <v>0</v>
      </c>
      <c r="AA2" s="83" t="e">
        <f>VLOOKUP($B2,$A$18:$D$652,4,0)</f>
        <v>#N/A</v>
      </c>
      <c r="AB2" s="84" t="e">
        <f>VLOOKUP($B2,'Nomina Econacional'!$B$4:$AC$153,3,0)</f>
        <v>#N/A</v>
      </c>
    </row>
    <row r="3" spans="1:28">
      <c r="A3" s="1">
        <v>2</v>
      </c>
      <c r="B3" s="22" t="s">
        <v>723</v>
      </c>
      <c r="C3" s="23">
        <v>2100134184</v>
      </c>
      <c r="D3" s="22" t="str">
        <f>VLOOKUP($B3,$A$18:$D$652,2,0)</f>
        <v>Federico Wuinebaldo Chavez Sanchez</v>
      </c>
      <c r="E3" s="19" t="e">
        <f>VLOOKUP($B3,'Nomina Econacional'!$B$4:$AC$153,2,0)</f>
        <v>#N/A</v>
      </c>
      <c r="F3" s="19" t="e">
        <f>VLOOKUP($B3,'Nomina Econacional'!$B$4:$AC$153,4,0)</f>
        <v>#N/A</v>
      </c>
      <c r="G3" s="60" t="e">
        <f>VLOOKUP($B3,'Nomina Econacional'!$B$4:$AC$153,6,0)</f>
        <v>#N/A</v>
      </c>
      <c r="H3" s="60" t="e">
        <f>VLOOKUP($B3,'Nomina Econacional'!$B$4:$AC$153,7,0)</f>
        <v>#N/A</v>
      </c>
      <c r="I3" s="21" t="e">
        <f>VLOOKUP($B3,'Nomina Econacional'!$B$4:$AC$153,9,0)</f>
        <v>#N/A</v>
      </c>
      <c r="J3" s="60" t="e">
        <f>VLOOKUP($B3,'Nomina Econacional'!$B$4:$AC$153,10,0)</f>
        <v>#N/A</v>
      </c>
      <c r="K3" s="19" t="e">
        <f>VLOOKUP($B3,'Nomina Econacional'!$B$4:$AC$153,11,0)</f>
        <v>#N/A</v>
      </c>
      <c r="L3" s="60" t="e">
        <f>VLOOKUP($B3,'Nomina Econacional'!$B$4:$AC$153,12,0)</f>
        <v>#N/A</v>
      </c>
      <c r="M3" s="19" t="e">
        <f>VLOOKUP($B3,'Nomina Econacional'!$B$4:$AC$153,13,0)</f>
        <v>#N/A</v>
      </c>
      <c r="N3" s="60" t="e">
        <f>VLOOKUP($B3,'Nomina Econacional'!$B$4:$AC$153,14,0)</f>
        <v>#N/A</v>
      </c>
      <c r="O3" s="19" t="e">
        <f>VLOOKUP($B3,'Nomina Econacional'!$B$4:$AC$153,15,0)</f>
        <v>#N/A</v>
      </c>
      <c r="P3" s="19" t="e">
        <f>VLOOKUP($B3,'Nomina Econacional'!$B$4:$AC$153,16,0)</f>
        <v>#N/A</v>
      </c>
      <c r="Q3" s="19" t="e">
        <f>VLOOKUP($B3,'Nomina Econacional'!$B$4:$AC$153,17,0)</f>
        <v>#N/A</v>
      </c>
      <c r="R3" s="19" t="e">
        <f>VLOOKUP($B3,'Nomina Econacional'!$B$4:$AC$153,18,0)</f>
        <v>#N/A</v>
      </c>
      <c r="S3" s="19" t="e">
        <f>VLOOKUP($B3,'Nomina Econacional'!$B$4:$AC$153,19,0)</f>
        <v>#N/A</v>
      </c>
      <c r="T3" s="19" t="e">
        <f>VLOOKUP($B3,'Nomina Econacional'!$B$4:$AC$153,20,0)</f>
        <v>#N/A</v>
      </c>
      <c r="U3" s="19" t="e">
        <f>VLOOKUP($B3,'Nomina Econacional'!$B$4:$AC$153,21,0)</f>
        <v>#N/A</v>
      </c>
      <c r="V3" s="19" t="e">
        <f>VLOOKUP($B3,'Nomina Econacional'!$B$4:$AC$153,22,0)</f>
        <v>#N/A</v>
      </c>
      <c r="W3" s="19" t="e">
        <f>VLOOKUP($B3,'Nomina Econacional'!$B$4:$AC$153,23,0)</f>
        <v>#N/A</v>
      </c>
      <c r="X3" s="20" t="e">
        <f>ROUND((VLOOKUP($B3,'Nomina Econacional'!$B$4:$AC$90,24,0)),2)</f>
        <v>#N/A</v>
      </c>
      <c r="Y3" s="124" t="e">
        <f>VLOOKUP($B3,'Nomina Econacional'!$B$4:$AC$153,25,0)</f>
        <v>#N/A</v>
      </c>
      <c r="Z3" s="20" t="e">
        <f>VLOOKUP($B3,'Nomina Econacional'!$B$4:$AC$153,26,0)</f>
        <v>#N/A</v>
      </c>
      <c r="AA3" s="61">
        <v>201200078279</v>
      </c>
      <c r="AB3" s="85" t="e">
        <f>VLOOKUP($B3,'Nomina Econacional'!$B$4:$AC$153,3,0)</f>
        <v>#N/A</v>
      </c>
    </row>
    <row r="4" spans="1:28">
      <c r="A4" s="1">
        <v>3</v>
      </c>
      <c r="B4" s="22" t="s">
        <v>724</v>
      </c>
      <c r="C4" s="23">
        <v>142181055</v>
      </c>
      <c r="D4" s="22" t="s">
        <v>725</v>
      </c>
      <c r="E4" s="19" t="e">
        <f>VLOOKUP($B4,'Nomina Econacional'!$B$4:$AC$153,2,0)</f>
        <v>#N/A</v>
      </c>
      <c r="F4" s="19" t="e">
        <f>VLOOKUP($B4,'Nomina Econacional'!$B$4:$AC$153,4,0)</f>
        <v>#N/A</v>
      </c>
      <c r="G4" s="60" t="e">
        <f>VLOOKUP($B4,'Nomina Econacional'!$B$4:$AC$153,6,0)</f>
        <v>#N/A</v>
      </c>
      <c r="H4" s="60" t="e">
        <f>VLOOKUP($B4,'Nomina Econacional'!$B$4:$AC$153,7,0)</f>
        <v>#N/A</v>
      </c>
      <c r="I4" s="21" t="e">
        <f>VLOOKUP($B4,'Nomina Econacional'!$B$4:$AC$153,9,0)</f>
        <v>#N/A</v>
      </c>
      <c r="J4" s="60" t="e">
        <f>VLOOKUP($B4,'Nomina Econacional'!$B$4:$AC$153,10,0)</f>
        <v>#N/A</v>
      </c>
      <c r="K4" s="19" t="e">
        <f>VLOOKUP($B4,'Nomina Econacional'!$B$4:$AC$153,11,0)</f>
        <v>#N/A</v>
      </c>
      <c r="L4" s="60" t="e">
        <f>VLOOKUP($B4,'Nomina Econacional'!$B$4:$AC$153,12,0)</f>
        <v>#N/A</v>
      </c>
      <c r="M4" s="19" t="e">
        <f>VLOOKUP($B4,'Nomina Econacional'!$B$4:$AC$153,13,0)</f>
        <v>#N/A</v>
      </c>
      <c r="N4" s="60" t="e">
        <f>VLOOKUP($B4,'Nomina Econacional'!$B$4:$AC$153,14,0)</f>
        <v>#N/A</v>
      </c>
      <c r="O4" s="19" t="e">
        <f>VLOOKUP($B4,'Nomina Econacional'!$B$4:$AC$153,15,0)</f>
        <v>#N/A</v>
      </c>
      <c r="P4" s="19" t="e">
        <f>VLOOKUP($B4,'Nomina Econacional'!$B$4:$AC$153,16,0)</f>
        <v>#N/A</v>
      </c>
      <c r="Q4" s="19" t="e">
        <f>VLOOKUP($B4,'Nomina Econacional'!$B$4:$AC$153,17,0)</f>
        <v>#N/A</v>
      </c>
      <c r="R4" s="19" t="e">
        <f>VLOOKUP($B4,'Nomina Econacional'!$B$4:$AC$153,18,0)</f>
        <v>#N/A</v>
      </c>
      <c r="S4" s="19" t="e">
        <f>VLOOKUP($B4,'Nomina Econacional'!$B$4:$AC$153,19,0)</f>
        <v>#N/A</v>
      </c>
      <c r="T4" s="19" t="e">
        <f>VLOOKUP($B4,'Nomina Econacional'!$B$4:$AC$153,20,0)</f>
        <v>#N/A</v>
      </c>
      <c r="U4" s="19" t="e">
        <f>VLOOKUP($B4,'Nomina Econacional'!$B$4:$AC$153,21,0)</f>
        <v>#N/A</v>
      </c>
      <c r="V4" s="19" t="e">
        <f>VLOOKUP($B4,'Nomina Econacional'!$B$4:$AC$153,22,0)</f>
        <v>#N/A</v>
      </c>
      <c r="W4" s="19" t="e">
        <f>VLOOKUP($B4,'Nomina Econacional'!$B$4:$AC$153,23,0)</f>
        <v>#N/A</v>
      </c>
      <c r="X4" s="20" t="e">
        <f>ROUND((VLOOKUP($B4,'Nomina Econacional'!$B$4:$AC$90,24,0)),2)</f>
        <v>#N/A</v>
      </c>
      <c r="Y4" s="124" t="e">
        <f>VLOOKUP($B4,'Nomina Econacional'!$B$4:$AC$153,25,0)</f>
        <v>#N/A</v>
      </c>
      <c r="Z4" s="20" t="e">
        <f>VLOOKUP($B4,'Nomina Econacional'!$B$4:$AC$153,26,0)</f>
        <v>#N/A</v>
      </c>
      <c r="AA4" s="61">
        <v>182403485</v>
      </c>
      <c r="AB4" s="85" t="e">
        <f>VLOOKUP($B4,'Nomina Econacional'!$B$4:$AC$153,3,0)</f>
        <v>#N/A</v>
      </c>
    </row>
    <row r="5" spans="1:28">
      <c r="A5" s="1">
        <v>4</v>
      </c>
      <c r="B5" s="22">
        <f>+'Nomina Econacional'!B28</f>
        <v>0</v>
      </c>
      <c r="C5" s="111">
        <v>3790077105</v>
      </c>
      <c r="D5" s="22" t="s">
        <v>726</v>
      </c>
      <c r="E5" s="19" t="e">
        <f>VLOOKUP($B5,'Nomina Econacional'!$B$4:$AC$153,2,0)</f>
        <v>#N/A</v>
      </c>
      <c r="F5" s="19" t="e">
        <f>VLOOKUP($B5,'Nomina Econacional'!$B$4:$AC$153,4,0)</f>
        <v>#N/A</v>
      </c>
      <c r="G5" s="60" t="e">
        <f>VLOOKUP($B5,'Nomina Econacional'!$B$4:$AC$153,6,0)</f>
        <v>#N/A</v>
      </c>
      <c r="H5" s="60" t="e">
        <f>VLOOKUP($B5,'Nomina Econacional'!$B$4:$AC$153,7,0)</f>
        <v>#N/A</v>
      </c>
      <c r="I5" s="21" t="e">
        <f>VLOOKUP($B5,'Nomina Econacional'!$B$4:$AC$153,9,0)</f>
        <v>#N/A</v>
      </c>
      <c r="J5" s="60" t="e">
        <f>VLOOKUP($B5,'Nomina Econacional'!$B$4:$AC$153,10,0)</f>
        <v>#N/A</v>
      </c>
      <c r="K5" s="19" t="e">
        <f>VLOOKUP($B5,'Nomina Econacional'!$B$4:$AC$153,11,0)</f>
        <v>#N/A</v>
      </c>
      <c r="L5" s="60" t="e">
        <f>VLOOKUP($B5,'Nomina Econacional'!$B$4:$AC$153,12,0)</f>
        <v>#N/A</v>
      </c>
      <c r="M5" s="19" t="e">
        <f>VLOOKUP($B5,'Nomina Econacional'!$B$4:$AC$153,13,0)</f>
        <v>#N/A</v>
      </c>
      <c r="N5" s="60" t="e">
        <f>VLOOKUP($B5,'Nomina Econacional'!$B$4:$AC$153,14,0)</f>
        <v>#N/A</v>
      </c>
      <c r="O5" s="19">
        <f>VLOOKUP($B5,'Nomina Econacional'!$B$4:$AC$153,15,0)</f>
        <v>0</v>
      </c>
      <c r="P5" s="19" t="e">
        <f>VLOOKUP($B5,'Nomina Econacional'!$B$4:$AC$153,16,0)</f>
        <v>#N/A</v>
      </c>
      <c r="Q5" s="19" t="e">
        <f>VLOOKUP($B5,'Nomina Econacional'!$B$4:$AC$153,17,0)</f>
        <v>#N/A</v>
      </c>
      <c r="R5" s="19">
        <f>VLOOKUP($B5,'Nomina Econacional'!$B$4:$AC$153,18,0)</f>
        <v>0</v>
      </c>
      <c r="S5" s="19" t="e">
        <f>VLOOKUP($B5,'Nomina Econacional'!$B$4:$AC$153,19,0)</f>
        <v>#N/A</v>
      </c>
      <c r="T5" s="19" t="e">
        <f>VLOOKUP($B5,'Nomina Econacional'!$B$4:$AC$153,20,0)</f>
        <v>#N/A</v>
      </c>
      <c r="U5" s="19" t="e">
        <f>VLOOKUP($B5,'Nomina Econacional'!$B$4:$AC$153,21,0)</f>
        <v>#N/A</v>
      </c>
      <c r="V5" s="19" t="e">
        <f>VLOOKUP($B5,'Nomina Econacional'!$B$4:$AC$153,22,0)</f>
        <v>#N/A</v>
      </c>
      <c r="W5" s="19" t="e">
        <f>VLOOKUP($B5,'Nomina Econacional'!$B$4:$AC$153,23,0)</f>
        <v>#N/A</v>
      </c>
      <c r="X5" s="20" t="e">
        <f>ROUND((VLOOKUP($B5,'Nomina Econacional'!$B$4:$AC$90,24,0)),2)</f>
        <v>#N/A</v>
      </c>
      <c r="Y5" s="124">
        <f>VLOOKUP($B5,'Nomina Econacional'!$B$4:$AC$153,25,0)</f>
        <v>0</v>
      </c>
      <c r="Z5" s="20">
        <f>VLOOKUP($B5,'Nomina Econacional'!$B$4:$AC$153,26,0)</f>
        <v>0</v>
      </c>
      <c r="AA5" s="61">
        <v>182403485</v>
      </c>
      <c r="AB5" s="85" t="e">
        <f>VLOOKUP($B5,'Nomina Econacional'!$B$4:$AC$153,3,0)</f>
        <v>#N/A</v>
      </c>
    </row>
    <row r="6" spans="1:28">
      <c r="A6" s="1">
        <v>5</v>
      </c>
      <c r="B6" s="22">
        <f>+'Nomina Econacional'!B26</f>
        <v>0</v>
      </c>
      <c r="C6" s="111">
        <v>60264579</v>
      </c>
      <c r="D6" s="22" t="s">
        <v>727</v>
      </c>
      <c r="E6" s="19" t="e">
        <f>VLOOKUP($B6,'Nomina Econacional'!$B$4:$AC$153,2,0)</f>
        <v>#N/A</v>
      </c>
      <c r="F6" s="19" t="e">
        <f>VLOOKUP($B6,'Nomina Econacional'!$B$4:$AC$153,4,0)</f>
        <v>#N/A</v>
      </c>
      <c r="G6" s="60" t="e">
        <f>VLOOKUP($B6,'Nomina Econacional'!$B$4:$AC$153,6,0)</f>
        <v>#N/A</v>
      </c>
      <c r="H6" s="60" t="e">
        <f>VLOOKUP($B6,'Nomina Econacional'!$B$4:$AC$153,7,0)</f>
        <v>#N/A</v>
      </c>
      <c r="I6" s="21" t="e">
        <f>VLOOKUP($B6,'Nomina Econacional'!$B$4:$AC$153,9,0)</f>
        <v>#N/A</v>
      </c>
      <c r="J6" s="60" t="e">
        <f>VLOOKUP($B6,'Nomina Econacional'!$B$4:$AC$153,10,0)</f>
        <v>#N/A</v>
      </c>
      <c r="K6" s="19" t="e">
        <f>VLOOKUP($B6,'Nomina Econacional'!$B$4:$AC$153,11,0)</f>
        <v>#N/A</v>
      </c>
      <c r="L6" s="60" t="e">
        <f>VLOOKUP($B6,'Nomina Econacional'!$B$4:$AC$153,12,0)</f>
        <v>#N/A</v>
      </c>
      <c r="M6" s="19" t="e">
        <f>VLOOKUP($B6,'Nomina Econacional'!$B$4:$AC$153,13,0)</f>
        <v>#N/A</v>
      </c>
      <c r="N6" s="60" t="e">
        <f>VLOOKUP($B6,'Nomina Econacional'!$B$4:$AC$153,14,0)</f>
        <v>#N/A</v>
      </c>
      <c r="O6" s="19">
        <f>VLOOKUP($B6,'Nomina Econacional'!$B$4:$AC$153,15,0)</f>
        <v>0</v>
      </c>
      <c r="P6" s="19" t="e">
        <f>VLOOKUP($B6,'Nomina Econacional'!$B$4:$AC$153,16,0)</f>
        <v>#N/A</v>
      </c>
      <c r="Q6" s="19" t="e">
        <f>VLOOKUP($B6,'Nomina Econacional'!$B$4:$AC$153,17,0)</f>
        <v>#N/A</v>
      </c>
      <c r="R6" s="19">
        <f>VLOOKUP($B6,'Nomina Econacional'!$B$4:$AC$153,18,0)</f>
        <v>0</v>
      </c>
      <c r="S6" s="19" t="e">
        <f>VLOOKUP($B6,'Nomina Econacional'!$B$4:$AC$153,19,0)</f>
        <v>#N/A</v>
      </c>
      <c r="T6" s="19" t="e">
        <f>VLOOKUP($B6,'Nomina Econacional'!$B$4:$AC$153,20,0)</f>
        <v>#N/A</v>
      </c>
      <c r="U6" s="19" t="e">
        <f>VLOOKUP($B6,'Nomina Econacional'!$B$4:$AC$153,21,0)</f>
        <v>#N/A</v>
      </c>
      <c r="V6" s="19" t="e">
        <f>VLOOKUP($B6,'Nomina Econacional'!$B$4:$AC$153,22,0)</f>
        <v>#N/A</v>
      </c>
      <c r="W6" s="19" t="e">
        <f>VLOOKUP($B6,'Nomina Econacional'!$B$4:$AC$153,23,0)</f>
        <v>#N/A</v>
      </c>
      <c r="X6" s="20" t="e">
        <f>ROUND((VLOOKUP($B6,'Nomina Econacional'!$B$4:$AC$90,24,0)),2)</f>
        <v>#N/A</v>
      </c>
      <c r="Y6" s="124">
        <f>VLOOKUP($B6,'Nomina Econacional'!$B$4:$AC$153,25,0)</f>
        <v>0</v>
      </c>
      <c r="Z6" s="20">
        <f>VLOOKUP($B6,'Nomina Econacional'!$B$4:$AC$153,26,0)</f>
        <v>0</v>
      </c>
      <c r="AA6" s="61">
        <v>282253319</v>
      </c>
      <c r="AB6" s="85" t="e">
        <f>VLOOKUP($B6,'Nomina Econacional'!$B$4:$AC$153,3,0)</f>
        <v>#N/A</v>
      </c>
    </row>
    <row r="7" spans="1:28">
      <c r="A7" s="1">
        <v>6</v>
      </c>
      <c r="B7" s="22">
        <f>+'Nomina Econacional'!B27</f>
        <v>0</v>
      </c>
      <c r="C7" s="120">
        <v>519389</v>
      </c>
      <c r="D7" s="22" t="s">
        <v>728</v>
      </c>
      <c r="E7" s="19" t="e">
        <f>VLOOKUP($B7,'Nomina Econacional'!$B$4:$AC$153,2,0)</f>
        <v>#N/A</v>
      </c>
      <c r="F7" s="19" t="e">
        <f>VLOOKUP($B7,'Nomina Econacional'!$B$4:$AC$153,4,0)</f>
        <v>#N/A</v>
      </c>
      <c r="G7" s="60" t="e">
        <f>VLOOKUP($B7,'Nomina Econacional'!$B$4:$AC$153,6,0)</f>
        <v>#N/A</v>
      </c>
      <c r="H7" s="60" t="e">
        <f>VLOOKUP($B7,'Nomina Econacional'!$B$4:$AC$153,7,0)</f>
        <v>#N/A</v>
      </c>
      <c r="I7" s="21" t="e">
        <f>VLOOKUP($B7,'Nomina Econacional'!$B$4:$AC$153,9,0)</f>
        <v>#N/A</v>
      </c>
      <c r="J7" s="60" t="e">
        <f>VLOOKUP($B7,'Nomina Econacional'!$B$4:$AC$153,10,0)</f>
        <v>#N/A</v>
      </c>
      <c r="K7" s="19" t="e">
        <f>VLOOKUP($B7,'Nomina Econacional'!$B$4:$AC$153,11,0)</f>
        <v>#N/A</v>
      </c>
      <c r="L7" s="60" t="e">
        <f>VLOOKUP($B7,'Nomina Econacional'!$B$4:$AC$153,12,0)</f>
        <v>#N/A</v>
      </c>
      <c r="M7" s="19" t="e">
        <f>VLOOKUP($B7,'Nomina Econacional'!$B$4:$AC$153,13,0)</f>
        <v>#N/A</v>
      </c>
      <c r="N7" s="60" t="e">
        <f>VLOOKUP($B7,'Nomina Econacional'!$B$4:$AC$153,14,0)</f>
        <v>#N/A</v>
      </c>
      <c r="O7" s="19">
        <f>VLOOKUP($B7,'Nomina Econacional'!$B$4:$AC$153,15,0)</f>
        <v>0</v>
      </c>
      <c r="P7" s="19" t="e">
        <f>VLOOKUP($B7,'Nomina Econacional'!$B$4:$AC$153,16,0)</f>
        <v>#N/A</v>
      </c>
      <c r="Q7" s="19" t="e">
        <f>VLOOKUP($B7,'Nomina Econacional'!$B$4:$AC$153,17,0)</f>
        <v>#N/A</v>
      </c>
      <c r="R7" s="19">
        <f>VLOOKUP($B7,'Nomina Econacional'!$B$4:$AC$153,18,0)</f>
        <v>0</v>
      </c>
      <c r="S7" s="19" t="e">
        <f>VLOOKUP($B7,'Nomina Econacional'!$B$4:$AC$153,19,0)</f>
        <v>#N/A</v>
      </c>
      <c r="T7" s="19" t="e">
        <f>VLOOKUP($B7,'Nomina Econacional'!$B$4:$AC$153,20,0)</f>
        <v>#N/A</v>
      </c>
      <c r="U7" s="19" t="e">
        <f>VLOOKUP($B7,'Nomina Econacional'!$B$4:$AC$153,21,0)</f>
        <v>#N/A</v>
      </c>
      <c r="V7" s="19" t="e">
        <f>VLOOKUP($B7,'Nomina Econacional'!$B$4:$AC$153,22,0)</f>
        <v>#N/A</v>
      </c>
      <c r="W7" s="19" t="e">
        <f>VLOOKUP($B7,'Nomina Econacional'!$B$4:$AC$153,23,0)</f>
        <v>#N/A</v>
      </c>
      <c r="X7" s="20" t="e">
        <f>ROUND((VLOOKUP($B7,'Nomina Econacional'!$B$4:$AC$90,24,0)),2)</f>
        <v>#N/A</v>
      </c>
      <c r="Y7" s="124">
        <f>VLOOKUP($B7,'Nomina Econacional'!$B$4:$AC$153,25,0)</f>
        <v>0</v>
      </c>
      <c r="Z7" s="20">
        <f>VLOOKUP($B7,'Nomina Econacional'!$B$4:$AC$153,26,0)</f>
        <v>0</v>
      </c>
      <c r="AA7" s="61"/>
      <c r="AB7" s="85" t="e">
        <f>VLOOKUP($B7,'Nomina Econacional'!$B$4:$AC$153,3,0)</f>
        <v>#N/A</v>
      </c>
    </row>
    <row r="8" spans="1:28">
      <c r="A8" s="1">
        <v>7</v>
      </c>
      <c r="B8" s="22">
        <f>+'Nomina Econacional'!B33</f>
        <v>0</v>
      </c>
      <c r="C8" s="111">
        <v>620119743</v>
      </c>
      <c r="D8" s="22" t="s">
        <v>729</v>
      </c>
      <c r="E8" s="19" t="e">
        <f>VLOOKUP($B8,'Nomina Econacional'!$B$4:$AC$153,2,0)</f>
        <v>#N/A</v>
      </c>
      <c r="F8" s="19" t="e">
        <f>VLOOKUP($B8,'Nomina Econacional'!$B$4:$AC$153,4,0)</f>
        <v>#N/A</v>
      </c>
      <c r="G8" s="60" t="e">
        <f>VLOOKUP($B8,'Nomina Econacional'!$B$4:$AC$153,6,0)</f>
        <v>#N/A</v>
      </c>
      <c r="H8" s="60" t="e">
        <f>VLOOKUP($B8,'Nomina Econacional'!$B$4:$AC$153,7,0)</f>
        <v>#N/A</v>
      </c>
      <c r="I8" s="21" t="e">
        <f>VLOOKUP($B8,'Nomina Econacional'!$B$4:$AC$153,9,0)</f>
        <v>#N/A</v>
      </c>
      <c r="J8" s="60" t="e">
        <f>VLOOKUP($B8,'Nomina Econacional'!$B$4:$AC$153,10,0)</f>
        <v>#N/A</v>
      </c>
      <c r="K8" s="19" t="e">
        <f>VLOOKUP($B8,'Nomina Econacional'!$B$4:$AC$153,11,0)</f>
        <v>#N/A</v>
      </c>
      <c r="L8" s="60" t="e">
        <f>VLOOKUP($B8,'Nomina Econacional'!$B$4:$AC$153,12,0)</f>
        <v>#N/A</v>
      </c>
      <c r="M8" s="19" t="e">
        <f>VLOOKUP($B8,'Nomina Econacional'!$B$4:$AC$153,13,0)</f>
        <v>#N/A</v>
      </c>
      <c r="N8" s="60" t="e">
        <f>VLOOKUP($B8,'Nomina Econacional'!$B$4:$AC$153,14,0)</f>
        <v>#N/A</v>
      </c>
      <c r="O8" s="19">
        <f>VLOOKUP($B8,'Nomina Econacional'!$B$4:$AC$153,15,0)</f>
        <v>0</v>
      </c>
      <c r="P8" s="19" t="e">
        <f>VLOOKUP($B8,'Nomina Econacional'!$B$4:$AC$153,16,0)</f>
        <v>#N/A</v>
      </c>
      <c r="Q8" s="19" t="e">
        <f>VLOOKUP($B8,'Nomina Econacional'!$B$4:$AC$153,17,0)</f>
        <v>#N/A</v>
      </c>
      <c r="R8" s="19">
        <f>VLOOKUP($B8,'Nomina Econacional'!$B$4:$AC$153,18,0)</f>
        <v>0</v>
      </c>
      <c r="S8" s="19" t="e">
        <f>VLOOKUP($B8,'Nomina Econacional'!$B$4:$AC$153,19,0)</f>
        <v>#N/A</v>
      </c>
      <c r="T8" s="19" t="e">
        <f>VLOOKUP($B8,'Nomina Econacional'!$B$4:$AC$153,20,0)</f>
        <v>#N/A</v>
      </c>
      <c r="U8" s="19" t="e">
        <f>VLOOKUP($B8,'Nomina Econacional'!$B$4:$AC$153,21,0)</f>
        <v>#N/A</v>
      </c>
      <c r="V8" s="19" t="e">
        <f>VLOOKUP($B8,'Nomina Econacional'!$B$4:$AC$153,22,0)</f>
        <v>#N/A</v>
      </c>
      <c r="W8" s="19" t="e">
        <f>VLOOKUP($B8,'Nomina Econacional'!$B$4:$AC$153,23,0)</f>
        <v>#N/A</v>
      </c>
      <c r="X8" s="20" t="e">
        <f>ROUND((VLOOKUP($B8,'Nomina Econacional'!$B$4:$AC$90,24,0)),2)</f>
        <v>#N/A</v>
      </c>
      <c r="Y8" s="124">
        <f>VLOOKUP($B8,'Nomina Econacional'!$B$4:$AC$153,25,0)</f>
        <v>0</v>
      </c>
      <c r="Z8" s="20">
        <f>VLOOKUP($B8,'Nomina Econacional'!$B$4:$AC$153,26,0)</f>
        <v>0</v>
      </c>
      <c r="AA8" s="61"/>
      <c r="AB8" s="85" t="e">
        <f>VLOOKUP($B8,'Nomina Econacional'!$B$4:$AC$153,3,0)</f>
        <v>#N/A</v>
      </c>
    </row>
    <row r="9" spans="1:28">
      <c r="A9" s="1">
        <v>8</v>
      </c>
      <c r="B9" s="22">
        <f>+'Nomina Econacional'!B25</f>
        <v>0</v>
      </c>
      <c r="C9" s="111">
        <v>2360137141</v>
      </c>
      <c r="D9" s="22" t="s">
        <v>730</v>
      </c>
      <c r="E9" s="19" t="e">
        <f>VLOOKUP($B9,'Nomina Econacional'!$B$4:$AC$153,2,0)</f>
        <v>#N/A</v>
      </c>
      <c r="F9" s="19" t="e">
        <f>VLOOKUP($B9,'Nomina Econacional'!$B$4:$AC$153,4,0)</f>
        <v>#N/A</v>
      </c>
      <c r="G9" s="60" t="e">
        <f>VLOOKUP($B9,'Nomina Econacional'!$B$4:$AC$153,6,0)</f>
        <v>#N/A</v>
      </c>
      <c r="H9" s="60" t="e">
        <f>VLOOKUP($B9,'Nomina Econacional'!$B$4:$AC$153,7,0)</f>
        <v>#N/A</v>
      </c>
      <c r="I9" s="21" t="e">
        <f>VLOOKUP($B9,'Nomina Econacional'!$B$4:$AC$153,9,0)</f>
        <v>#N/A</v>
      </c>
      <c r="J9" s="60" t="e">
        <f>VLOOKUP($B9,'Nomina Econacional'!$B$4:$AC$153,10,0)</f>
        <v>#N/A</v>
      </c>
      <c r="K9" s="19" t="e">
        <f>VLOOKUP($B9,'Nomina Econacional'!$B$4:$AC$153,11,0)</f>
        <v>#N/A</v>
      </c>
      <c r="L9" s="60" t="e">
        <f>VLOOKUP($B9,'Nomina Econacional'!$B$4:$AC$153,12,0)</f>
        <v>#N/A</v>
      </c>
      <c r="M9" s="19" t="e">
        <f>VLOOKUP($B9,'Nomina Econacional'!$B$4:$AC$153,13,0)</f>
        <v>#N/A</v>
      </c>
      <c r="N9" s="60" t="e">
        <f>VLOOKUP($B9,'Nomina Econacional'!$B$4:$AC$153,14,0)</f>
        <v>#N/A</v>
      </c>
      <c r="O9" s="19">
        <f>VLOOKUP($B9,'Nomina Econacional'!$B$4:$AC$153,15,0)</f>
        <v>0</v>
      </c>
      <c r="P9" s="19" t="e">
        <f>VLOOKUP($B9,'Nomina Econacional'!$B$4:$AC$153,16,0)</f>
        <v>#N/A</v>
      </c>
      <c r="Q9" s="19" t="e">
        <f>VLOOKUP($B9,'Nomina Econacional'!$B$4:$AC$153,17,0)</f>
        <v>#N/A</v>
      </c>
      <c r="R9" s="19">
        <f>VLOOKUP($B9,'Nomina Econacional'!$B$4:$AC$153,18,0)</f>
        <v>0</v>
      </c>
      <c r="S9" s="19" t="e">
        <f>VLOOKUP($B9,'Nomina Econacional'!$B$4:$AC$153,19,0)</f>
        <v>#N/A</v>
      </c>
      <c r="T9" s="19" t="e">
        <f>VLOOKUP($B9,'Nomina Econacional'!$B$4:$AC$153,20,0)</f>
        <v>#N/A</v>
      </c>
      <c r="U9" s="19" t="e">
        <f>VLOOKUP($B9,'Nomina Econacional'!$B$4:$AC$153,21,0)</f>
        <v>#N/A</v>
      </c>
      <c r="V9" s="19" t="e">
        <f>VLOOKUP($B9,'Nomina Econacional'!$B$4:$AC$153,22,0)</f>
        <v>#N/A</v>
      </c>
      <c r="W9" s="19" t="e">
        <f>VLOOKUP($B9,'Nomina Econacional'!$B$4:$AC$153,23,0)</f>
        <v>#N/A</v>
      </c>
      <c r="X9" s="20" t="e">
        <f>+'Nomina Econacional'!Y25</f>
        <v>#N/A</v>
      </c>
      <c r="Y9" s="124">
        <f>VLOOKUP($B9,'Nomina Econacional'!$B$4:$AC$153,25,0)</f>
        <v>0</v>
      </c>
      <c r="Z9" s="20" t="e">
        <f>+'Nomina Econacional'!AA25</f>
        <v>#N/A</v>
      </c>
      <c r="AA9" s="61">
        <v>201601451499</v>
      </c>
      <c r="AB9" s="85" t="e">
        <f>VLOOKUP($B9,'Nomina Econacional'!$B$4:$AC$153,3,0)</f>
        <v>#N/A</v>
      </c>
    </row>
    <row r="10" spans="1:28">
      <c r="A10" s="1">
        <v>9</v>
      </c>
      <c r="B10" s="22">
        <f>+'Nomina Econacional'!B18</f>
        <v>0</v>
      </c>
      <c r="C10" s="111">
        <v>7870024093</v>
      </c>
      <c r="D10" s="22" t="s">
        <v>731</v>
      </c>
      <c r="E10" s="19" t="e">
        <f>VLOOKUP($B10,'Nomina Econacional'!$B$4:$AC$153,2,0)</f>
        <v>#N/A</v>
      </c>
      <c r="F10" s="19" t="e">
        <f>VLOOKUP($B10,'Nomina Econacional'!$B$4:$AC$153,4,0)</f>
        <v>#N/A</v>
      </c>
      <c r="G10" s="60" t="e">
        <f>VLOOKUP($B10,'Nomina Econacional'!$B$4:$AC$153,6,0)</f>
        <v>#N/A</v>
      </c>
      <c r="H10" s="60" t="e">
        <f>VLOOKUP($B10,'Nomina Econacional'!$B$4:$AC$153,7,0)</f>
        <v>#N/A</v>
      </c>
      <c r="I10" s="21" t="e">
        <f>VLOOKUP($B10,'Nomina Econacional'!$B$4:$AC$153,9,0)</f>
        <v>#N/A</v>
      </c>
      <c r="J10" s="60" t="e">
        <f>VLOOKUP($B10,'Nomina Econacional'!$B$4:$AC$153,10,0)</f>
        <v>#N/A</v>
      </c>
      <c r="K10" s="19" t="e">
        <f>VLOOKUP($B10,'Nomina Econacional'!$B$4:$AC$153,11,0)</f>
        <v>#N/A</v>
      </c>
      <c r="L10" s="60" t="e">
        <f>VLOOKUP($B10,'Nomina Econacional'!$B$4:$AC$153,12,0)</f>
        <v>#N/A</v>
      </c>
      <c r="M10" s="19" t="e">
        <f>VLOOKUP($B10,'Nomina Econacional'!$B$4:$AC$153,13,0)</f>
        <v>#N/A</v>
      </c>
      <c r="N10" s="60" t="e">
        <f>VLOOKUP($B10,'Nomina Econacional'!$B$4:$AC$153,14,0)</f>
        <v>#N/A</v>
      </c>
      <c r="O10" s="19">
        <f>VLOOKUP($B10,'Nomina Econacional'!$B$4:$AC$153,15,0)</f>
        <v>0</v>
      </c>
      <c r="P10" s="19" t="e">
        <f>VLOOKUP($B10,'Nomina Econacional'!$B$4:$AC$153,16,0)</f>
        <v>#N/A</v>
      </c>
      <c r="Q10" s="19" t="e">
        <f>VLOOKUP($B10,'Nomina Econacional'!$B$4:$AC$153,17,0)</f>
        <v>#N/A</v>
      </c>
      <c r="R10" s="19">
        <f>VLOOKUP($B10,'Nomina Econacional'!$B$4:$AC$153,18,0)</f>
        <v>0</v>
      </c>
      <c r="S10" s="19" t="e">
        <f>VLOOKUP($B10,'Nomina Econacional'!$B$4:$AC$153,19,0)</f>
        <v>#N/A</v>
      </c>
      <c r="T10" s="19" t="e">
        <f>VLOOKUP($B10,'Nomina Econacional'!$B$4:$AC$153,20,0)</f>
        <v>#N/A</v>
      </c>
      <c r="U10" s="19" t="e">
        <f>VLOOKUP($B10,'Nomina Econacional'!$B$4:$AC$153,21,0)</f>
        <v>#N/A</v>
      </c>
      <c r="V10" s="19" t="e">
        <f>VLOOKUP($B10,'Nomina Econacional'!$B$4:$AC$153,22,0)</f>
        <v>#N/A</v>
      </c>
      <c r="W10" s="19" t="e">
        <f>VLOOKUP($B10,'Nomina Econacional'!$B$4:$AC$153,23,0)</f>
        <v>#N/A</v>
      </c>
      <c r="X10" s="20" t="e">
        <f>+'Nomina Econacional'!Y18</f>
        <v>#N/A</v>
      </c>
      <c r="Y10" s="124" t="e">
        <f>+'Nomina Econacional'!Z18</f>
        <v>#N/A</v>
      </c>
      <c r="Z10" s="124" t="e">
        <f>+'Nomina Econacional'!AA18</f>
        <v>#N/A</v>
      </c>
      <c r="AA10" s="61">
        <v>187171244</v>
      </c>
      <c r="AB10" s="85" t="e">
        <f>VLOOKUP($B10,'Nomina Econacional'!$B$4:$AC$153,3,0)</f>
        <v>#N/A</v>
      </c>
    </row>
    <row r="11" spans="1:28">
      <c r="A11" s="1">
        <v>10</v>
      </c>
      <c r="B11" s="22">
        <f>+'Nomina Econacional'!B22</f>
        <v>0</v>
      </c>
      <c r="C11" s="111">
        <v>60280286</v>
      </c>
      <c r="D11" s="22" t="s">
        <v>732</v>
      </c>
      <c r="E11" s="19" t="e">
        <f>VLOOKUP($B11,'Nomina Econacional'!$B$4:$AC$153,2,0)</f>
        <v>#N/A</v>
      </c>
      <c r="F11" s="19" t="e">
        <f>VLOOKUP($B11,'Nomina Econacional'!$B$4:$AC$153,4,0)</f>
        <v>#N/A</v>
      </c>
      <c r="G11" s="60" t="e">
        <f>VLOOKUP($B11,'Nomina Econacional'!$B$4:$AC$153,6,0)</f>
        <v>#N/A</v>
      </c>
      <c r="H11" s="60" t="e">
        <f>VLOOKUP($B11,'Nomina Econacional'!$B$4:$AC$153,7,0)</f>
        <v>#N/A</v>
      </c>
      <c r="I11" s="21" t="e">
        <f>VLOOKUP($B11,'Nomina Econacional'!$B$4:$AC$153,9,0)</f>
        <v>#N/A</v>
      </c>
      <c r="J11" s="60" t="e">
        <f>VLOOKUP($B11,'Nomina Econacional'!$B$4:$AC$153,10,0)</f>
        <v>#N/A</v>
      </c>
      <c r="K11" s="19" t="e">
        <f>VLOOKUP($B11,'Nomina Econacional'!$B$4:$AC$153,11,0)</f>
        <v>#N/A</v>
      </c>
      <c r="L11" s="60" t="e">
        <f>VLOOKUP($B11,'Nomina Econacional'!$B$4:$AC$153,12,0)</f>
        <v>#N/A</v>
      </c>
      <c r="M11" s="19" t="e">
        <f>VLOOKUP($B11,'Nomina Econacional'!$B$4:$AC$153,13,0)</f>
        <v>#N/A</v>
      </c>
      <c r="N11" s="60" t="e">
        <f>VLOOKUP($B11,'Nomina Econacional'!$B$4:$AC$153,14,0)</f>
        <v>#N/A</v>
      </c>
      <c r="O11" s="19">
        <f>VLOOKUP($B11,'Nomina Econacional'!$B$4:$AC$153,15,0)</f>
        <v>0</v>
      </c>
      <c r="P11" s="19" t="e">
        <f>VLOOKUP($B11,'Nomina Econacional'!$B$4:$AC$153,16,0)</f>
        <v>#N/A</v>
      </c>
      <c r="Q11" s="19" t="e">
        <f>VLOOKUP($B11,'Nomina Econacional'!$B$4:$AC$153,17,0)</f>
        <v>#N/A</v>
      </c>
      <c r="R11" s="19">
        <f>VLOOKUP($B11,'Nomina Econacional'!$B$4:$AC$153,18,0)</f>
        <v>0</v>
      </c>
      <c r="S11" s="19" t="e">
        <f>VLOOKUP($B11,'Nomina Econacional'!$B$4:$AC$153,19,0)</f>
        <v>#N/A</v>
      </c>
      <c r="T11" s="19" t="e">
        <f>VLOOKUP($B11,'Nomina Econacional'!$B$4:$AC$153,20,0)</f>
        <v>#N/A</v>
      </c>
      <c r="U11" s="19" t="e">
        <f>VLOOKUP($B11,'Nomina Econacional'!$B$4:$AC$153,21,0)</f>
        <v>#N/A</v>
      </c>
      <c r="V11" s="19" t="e">
        <f>VLOOKUP($B11,'Nomina Econacional'!$B$4:$AC$153,22,0)</f>
        <v>#N/A</v>
      </c>
      <c r="W11" s="19" t="e">
        <f>VLOOKUP($B11,'Nomina Econacional'!$B$4:$AC$153,23,0)</f>
        <v>#N/A</v>
      </c>
      <c r="X11" s="20" t="e">
        <f>+'Nomina Econacional'!Y22</f>
        <v>#N/A</v>
      </c>
      <c r="Y11" s="124" t="e">
        <f>+'Nomina Econacional'!Z22</f>
        <v>#N/A</v>
      </c>
      <c r="Z11" s="20" t="e">
        <f>+'Nomina Econacional'!AA22</f>
        <v>#N/A</v>
      </c>
      <c r="AA11" s="61">
        <v>201600808071</v>
      </c>
      <c r="AB11" s="85" t="e">
        <f>VLOOKUP($B11,'Nomina Econacional'!$B$4:$AC$153,3,0)</f>
        <v>#N/A</v>
      </c>
    </row>
    <row r="12" spans="1:28">
      <c r="A12" s="1">
        <v>11</v>
      </c>
      <c r="B12" s="22">
        <f>+'Nomina Econacional'!B24</f>
        <v>0</v>
      </c>
      <c r="C12" s="111">
        <v>60280294</v>
      </c>
      <c r="D12" s="22" t="s">
        <v>733</v>
      </c>
      <c r="E12" s="19" t="e">
        <f>VLOOKUP($B12,'Nomina Econacional'!$B$4:$AC$153,2,0)</f>
        <v>#N/A</v>
      </c>
      <c r="F12" s="19" t="e">
        <f>VLOOKUP($B12,'Nomina Econacional'!$B$4:$AC$153,4,0)</f>
        <v>#N/A</v>
      </c>
      <c r="G12" s="60" t="e">
        <f>VLOOKUP($B12,'Nomina Econacional'!$B$4:$AC$153,6,0)</f>
        <v>#N/A</v>
      </c>
      <c r="H12" s="60" t="e">
        <f>VLOOKUP($B12,'Nomina Econacional'!$B$4:$AC$153,7,0)</f>
        <v>#N/A</v>
      </c>
      <c r="I12" s="21" t="e">
        <f>VLOOKUP($B12,'Nomina Econacional'!$B$4:$AC$153,9,0)</f>
        <v>#N/A</v>
      </c>
      <c r="J12" s="60" t="e">
        <f>VLOOKUP($B12,'Nomina Econacional'!$B$4:$AC$153,10,0)</f>
        <v>#N/A</v>
      </c>
      <c r="K12" s="19" t="e">
        <f>VLOOKUP($B12,'Nomina Econacional'!$B$4:$AC$153,11,0)</f>
        <v>#N/A</v>
      </c>
      <c r="L12" s="60" t="e">
        <f>VLOOKUP($B12,'Nomina Econacional'!$B$4:$AC$153,12,0)</f>
        <v>#N/A</v>
      </c>
      <c r="M12" s="19" t="e">
        <f>VLOOKUP($B12,'Nomina Econacional'!$B$4:$AC$153,13,0)</f>
        <v>#N/A</v>
      </c>
      <c r="N12" s="60" t="e">
        <f>VLOOKUP($B12,'Nomina Econacional'!$B$4:$AC$153,14,0)</f>
        <v>#N/A</v>
      </c>
      <c r="O12" s="19">
        <f>VLOOKUP($B12,'Nomina Econacional'!$B$4:$AC$153,15,0)</f>
        <v>0</v>
      </c>
      <c r="P12" s="19" t="e">
        <f>VLOOKUP($B12,'Nomina Econacional'!$B$4:$AC$153,16,0)</f>
        <v>#N/A</v>
      </c>
      <c r="Q12" s="19" t="e">
        <f>VLOOKUP($B12,'Nomina Econacional'!$B$4:$AC$153,17,0)</f>
        <v>#N/A</v>
      </c>
      <c r="R12" s="19">
        <f>VLOOKUP($B12,'Nomina Econacional'!$B$4:$AC$153,18,0)</f>
        <v>0</v>
      </c>
      <c r="S12" s="19" t="e">
        <f>VLOOKUP($B12,'Nomina Econacional'!$B$4:$AC$153,19,0)</f>
        <v>#N/A</v>
      </c>
      <c r="T12" s="19" t="e">
        <f>VLOOKUP($B12,'Nomina Econacional'!$B$4:$AC$153,20,0)</f>
        <v>#N/A</v>
      </c>
      <c r="U12" s="19" t="e">
        <f>VLOOKUP($B12,'Nomina Econacional'!$B$4:$AC$153,21,0)</f>
        <v>#N/A</v>
      </c>
      <c r="V12" s="19" t="e">
        <f>VLOOKUP($B12,'Nomina Econacional'!$B$4:$AC$153,22,0)</f>
        <v>#N/A</v>
      </c>
      <c r="W12" s="19" t="e">
        <f>VLOOKUP($B12,'Nomina Econacional'!$B$4:$AC$153,23,0)</f>
        <v>#N/A</v>
      </c>
      <c r="X12" s="20" t="e">
        <f>+'Nomina Econacional'!Y24</f>
        <v>#N/A</v>
      </c>
      <c r="Y12" s="124" t="e">
        <f>+'Nomina Econacional'!Z24</f>
        <v>#N/A</v>
      </c>
      <c r="Z12" s="20" t="e">
        <f>+'Nomina Econacional'!AA24</f>
        <v>#N/A</v>
      </c>
      <c r="AA12" s="61">
        <v>179357587</v>
      </c>
      <c r="AB12" s="85" t="e">
        <f>VLOOKUP($B12,'Nomina Econacional'!$B$4:$AC$153,3,0)</f>
        <v>#N/A</v>
      </c>
    </row>
    <row r="13" spans="1:28">
      <c r="A13" s="1">
        <v>12</v>
      </c>
      <c r="B13" s="22">
        <f>+'Nomina Econacional'!B23</f>
        <v>0</v>
      </c>
      <c r="C13" s="111">
        <v>1490177837</v>
      </c>
      <c r="D13" s="22" t="s">
        <v>734</v>
      </c>
      <c r="E13" s="19" t="e">
        <f>VLOOKUP($B13,'Nomina Econacional'!$B$4:$AC$153,2,0)</f>
        <v>#N/A</v>
      </c>
      <c r="F13" s="19" t="e">
        <f>VLOOKUP($B13,'Nomina Econacional'!$B$4:$AC$153,4,0)</f>
        <v>#N/A</v>
      </c>
      <c r="G13" s="60" t="e">
        <f>VLOOKUP($B13,'Nomina Econacional'!$B$4:$AC$153,6,0)</f>
        <v>#N/A</v>
      </c>
      <c r="H13" s="60" t="e">
        <f>VLOOKUP($B13,'Nomina Econacional'!$B$4:$AC$153,7,0)</f>
        <v>#N/A</v>
      </c>
      <c r="I13" s="21" t="e">
        <f>VLOOKUP($B13,'Nomina Econacional'!$B$4:$AC$153,9,0)</f>
        <v>#N/A</v>
      </c>
      <c r="J13" s="60" t="e">
        <f>VLOOKUP($B13,'Nomina Econacional'!$B$4:$AC$153,10,0)</f>
        <v>#N/A</v>
      </c>
      <c r="K13" s="19" t="e">
        <f>VLOOKUP($B13,'Nomina Econacional'!$B$4:$AC$153,11,0)</f>
        <v>#N/A</v>
      </c>
      <c r="L13" s="60" t="e">
        <f>VLOOKUP($B13,'Nomina Econacional'!$B$4:$AC$153,12,0)</f>
        <v>#N/A</v>
      </c>
      <c r="M13" s="19" t="e">
        <f>VLOOKUP($B13,'Nomina Econacional'!$B$4:$AC$153,13,0)</f>
        <v>#N/A</v>
      </c>
      <c r="N13" s="60" t="e">
        <f>VLOOKUP($B13,'Nomina Econacional'!$B$4:$AC$153,14,0)</f>
        <v>#N/A</v>
      </c>
      <c r="O13" s="19">
        <f>VLOOKUP($B13,'Nomina Econacional'!$B$4:$AC$153,15,0)</f>
        <v>0</v>
      </c>
      <c r="P13" s="19" t="e">
        <f>VLOOKUP($B13,'Nomina Econacional'!$B$4:$AC$153,16,0)</f>
        <v>#N/A</v>
      </c>
      <c r="Q13" s="19" t="e">
        <f>VLOOKUP($B13,'Nomina Econacional'!$B$4:$AC$153,17,0)</f>
        <v>#N/A</v>
      </c>
      <c r="R13" s="19">
        <f>VLOOKUP($B13,'Nomina Econacional'!$B$4:$AC$153,18,0)</f>
        <v>0</v>
      </c>
      <c r="S13" s="19" t="e">
        <f>VLOOKUP($B13,'Nomina Econacional'!$B$4:$AC$153,19,0)</f>
        <v>#N/A</v>
      </c>
      <c r="T13" s="19" t="e">
        <f>VLOOKUP($B13,'Nomina Econacional'!$B$4:$AC$153,20,0)</f>
        <v>#N/A</v>
      </c>
      <c r="U13" s="19" t="e">
        <f>VLOOKUP($B13,'Nomina Econacional'!$B$4:$AC$153,21,0)</f>
        <v>#N/A</v>
      </c>
      <c r="V13" s="19" t="e">
        <f>VLOOKUP($B13,'Nomina Econacional'!$B$4:$AC$153,22,0)</f>
        <v>#N/A</v>
      </c>
      <c r="W13" s="19" t="e">
        <f>VLOOKUP($B13,'Nomina Econacional'!$B$4:$AC$153,23,0)</f>
        <v>#N/A</v>
      </c>
      <c r="X13" s="20" t="e">
        <f>+'Nomina Econacional'!Z23</f>
        <v>#N/A</v>
      </c>
      <c r="Y13" s="124" t="e">
        <f>+'Nomina Econacional'!Z23</f>
        <v>#N/A</v>
      </c>
      <c r="Z13" s="124" t="e">
        <f>+'Nomina Econacional'!AA23</f>
        <v>#N/A</v>
      </c>
      <c r="AA13" s="61"/>
      <c r="AB13" s="85" t="e">
        <f>VLOOKUP($B13,'Nomina Econacional'!$B$4:$AC$153,3,0)</f>
        <v>#N/A</v>
      </c>
    </row>
    <row r="14" spans="1:28">
      <c r="X14" s="2"/>
      <c r="Y14" s="122" t="e">
        <f>SUM(Y2:Y13)</f>
        <v>#N/A</v>
      </c>
      <c r="Z14" s="28" t="e">
        <f>SUM(Z2:Z13)</f>
        <v>#N/A</v>
      </c>
    </row>
    <row r="15" spans="1:28">
      <c r="Y15" s="122" t="e">
        <f>+'Nomina Econacional'!Z40</f>
        <v>#N/A</v>
      </c>
      <c r="Z15" s="2" t="e">
        <f>+'Nomina Econacional'!AA40</f>
        <v>#N/A</v>
      </c>
    </row>
    <row r="16" spans="1:28">
      <c r="C16" s="29"/>
      <c r="D16" s="41"/>
      <c r="Z16" s="2"/>
    </row>
    <row r="17" spans="1:26" ht="15.6">
      <c r="B17" s="3"/>
      <c r="G17" s="27"/>
      <c r="Z17" s="2"/>
    </row>
    <row r="18" spans="1:26" ht="15.6" hidden="1">
      <c r="A18" s="4" t="s">
        <v>735</v>
      </c>
      <c r="B18" s="27" t="s">
        <v>736</v>
      </c>
      <c r="C18" s="27" t="s">
        <v>737</v>
      </c>
      <c r="D18" s="3" t="s">
        <v>668</v>
      </c>
      <c r="E18" s="3"/>
      <c r="F18" s="3"/>
      <c r="G18" s="3"/>
      <c r="H18" s="3"/>
      <c r="I18" s="3"/>
      <c r="J18" s="3"/>
      <c r="K18" s="3"/>
      <c r="L18" s="3"/>
      <c r="M18" s="3"/>
      <c r="N18" s="3"/>
      <c r="O18" s="3"/>
      <c r="P18" s="3"/>
      <c r="Q18" s="3"/>
      <c r="R18" s="3"/>
      <c r="S18" s="3"/>
      <c r="T18" s="3"/>
      <c r="U18" s="3"/>
      <c r="V18" s="3"/>
      <c r="W18" s="3"/>
      <c r="X18" s="3"/>
      <c r="Z18" s="2"/>
    </row>
    <row r="19" spans="1:26" ht="15.6" hidden="1">
      <c r="A19" s="4" t="s">
        <v>723</v>
      </c>
      <c r="B19" s="27" t="s">
        <v>738</v>
      </c>
      <c r="C19" s="27">
        <v>2100134184</v>
      </c>
      <c r="D19" s="3">
        <v>201200078279</v>
      </c>
      <c r="E19" s="3"/>
      <c r="F19" s="3"/>
      <c r="G19" s="3"/>
      <c r="H19" s="3"/>
      <c r="I19" s="3"/>
      <c r="J19" s="3"/>
      <c r="K19" s="3"/>
      <c r="L19" s="3"/>
      <c r="M19" s="3"/>
      <c r="N19" s="3"/>
      <c r="O19" s="3"/>
      <c r="P19" s="3"/>
      <c r="Q19" s="3"/>
      <c r="R19" s="3"/>
      <c r="S19" s="3"/>
      <c r="T19" s="3"/>
      <c r="U19" s="3"/>
      <c r="V19" s="3"/>
      <c r="W19" s="3"/>
      <c r="X19" s="3"/>
      <c r="Z19" s="2"/>
    </row>
    <row r="20" spans="1:26" ht="15.6" hidden="1">
      <c r="A20" s="43" t="s">
        <v>739</v>
      </c>
      <c r="B20" s="27" t="s">
        <v>740</v>
      </c>
      <c r="C20" s="27"/>
      <c r="D20" s="3">
        <v>0</v>
      </c>
      <c r="E20" s="3"/>
      <c r="F20" s="3"/>
      <c r="G20" s="3"/>
      <c r="H20" s="3"/>
      <c r="I20" s="3"/>
      <c r="J20" s="3"/>
      <c r="K20" s="3"/>
      <c r="L20" s="3"/>
      <c r="M20" s="3"/>
      <c r="N20" s="3"/>
      <c r="O20" s="3"/>
      <c r="P20" s="3"/>
      <c r="Q20" s="3"/>
      <c r="R20" s="3"/>
      <c r="S20" s="3"/>
      <c r="T20" s="3"/>
      <c r="U20" s="3"/>
      <c r="V20" s="3"/>
      <c r="W20" s="3"/>
      <c r="X20" s="3"/>
      <c r="Z20" s="2"/>
    </row>
    <row r="21" spans="1:26" ht="15.6" hidden="1">
      <c r="A21" s="4" t="s">
        <v>741</v>
      </c>
      <c r="B21" s="27" t="s">
        <v>742</v>
      </c>
      <c r="C21" s="27">
        <v>1480049822</v>
      </c>
      <c r="D21" s="30">
        <v>201402475635</v>
      </c>
      <c r="E21" s="3"/>
      <c r="F21" s="3"/>
      <c r="G21" s="3"/>
      <c r="H21" s="3"/>
      <c r="I21" s="3"/>
      <c r="J21" s="3"/>
      <c r="K21" s="3"/>
      <c r="L21" s="3"/>
      <c r="M21" s="3"/>
      <c r="N21" s="3"/>
      <c r="O21" s="3"/>
      <c r="P21" s="3"/>
      <c r="Q21" s="3"/>
      <c r="R21" s="3"/>
      <c r="S21" s="3"/>
      <c r="T21" s="3"/>
      <c r="U21" s="3"/>
      <c r="V21" s="3"/>
      <c r="W21" s="3"/>
      <c r="X21" s="3"/>
      <c r="Z21" s="2"/>
    </row>
    <row r="22" spans="1:26" hidden="1">
      <c r="A22" s="22" t="s">
        <v>743</v>
      </c>
      <c r="B22" s="22" t="s">
        <v>744</v>
      </c>
      <c r="C22" s="86">
        <v>2100111505</v>
      </c>
      <c r="D22" s="3">
        <v>183115013</v>
      </c>
      <c r="E22" s="41"/>
      <c r="F22" s="41"/>
      <c r="G22" s="41"/>
      <c r="H22" s="41"/>
      <c r="I22" s="41"/>
      <c r="J22" s="41"/>
      <c r="K22" s="41"/>
      <c r="L22" s="41"/>
      <c r="M22" s="41"/>
      <c r="N22" s="41"/>
      <c r="O22" s="41"/>
      <c r="P22" s="41"/>
      <c r="Q22" s="41"/>
      <c r="R22" s="41"/>
      <c r="S22" s="41"/>
      <c r="T22" s="41"/>
      <c r="U22" s="41"/>
      <c r="V22" s="41"/>
      <c r="W22" s="41"/>
      <c r="X22" s="41"/>
    </row>
    <row r="23" spans="1:26" hidden="1">
      <c r="A23" s="62" t="s">
        <v>745</v>
      </c>
      <c r="B23" s="87" t="s">
        <v>746</v>
      </c>
      <c r="C23" s="88"/>
      <c r="D23" s="39"/>
      <c r="E23" s="41"/>
      <c r="F23" s="41"/>
      <c r="G23" s="41"/>
      <c r="H23" s="41"/>
      <c r="I23" s="41"/>
      <c r="J23" s="41"/>
      <c r="K23" s="41"/>
      <c r="L23" s="41"/>
      <c r="M23" s="41"/>
      <c r="N23" s="41"/>
      <c r="O23" s="41"/>
      <c r="P23" s="41"/>
      <c r="Q23" s="41"/>
      <c r="R23" s="41"/>
      <c r="S23" s="41"/>
      <c r="T23" s="41"/>
      <c r="U23" s="41"/>
      <c r="V23" s="41"/>
      <c r="W23" s="41"/>
      <c r="X23" s="41"/>
    </row>
    <row r="24" spans="1:26" hidden="1">
      <c r="A24" s="62" t="s">
        <v>747</v>
      </c>
      <c r="B24" s="87" t="s">
        <v>748</v>
      </c>
      <c r="C24" s="34">
        <v>4540034883</v>
      </c>
      <c r="D24" s="34">
        <v>201200793406</v>
      </c>
      <c r="E24" s="41"/>
      <c r="F24" s="41"/>
      <c r="G24" s="41"/>
      <c r="H24" s="41"/>
      <c r="I24" s="41"/>
      <c r="J24" s="41"/>
      <c r="K24" s="41"/>
      <c r="L24" s="41"/>
      <c r="M24" s="41"/>
      <c r="N24" s="41"/>
      <c r="O24" s="41"/>
      <c r="P24" s="41"/>
      <c r="Q24" s="41"/>
      <c r="R24" s="41"/>
      <c r="S24" s="41"/>
      <c r="T24" s="41"/>
      <c r="U24" s="41"/>
      <c r="V24" s="41"/>
      <c r="W24" s="41"/>
      <c r="X24" s="41"/>
    </row>
    <row r="25" spans="1:26" hidden="1">
      <c r="A25" s="62" t="s">
        <v>749</v>
      </c>
      <c r="B25" s="87" t="s">
        <v>750</v>
      </c>
      <c r="C25" s="88"/>
      <c r="D25" s="39"/>
      <c r="E25" s="41"/>
      <c r="F25" s="41"/>
      <c r="G25" s="41"/>
      <c r="H25" s="41"/>
      <c r="I25" s="41"/>
      <c r="J25" s="41"/>
      <c r="K25" s="41"/>
      <c r="L25" s="41"/>
      <c r="M25" s="41"/>
      <c r="N25" s="41"/>
      <c r="O25" s="41"/>
      <c r="P25" s="41"/>
      <c r="Q25" s="41"/>
      <c r="R25" s="41"/>
      <c r="S25" s="41"/>
      <c r="T25" s="41"/>
      <c r="U25" s="41"/>
      <c r="V25" s="41"/>
      <c r="W25" s="41"/>
      <c r="X25" s="41"/>
    </row>
    <row r="26" spans="1:26" hidden="1">
      <c r="A26" s="62" t="s">
        <v>751</v>
      </c>
      <c r="B26" s="87" t="s">
        <v>752</v>
      </c>
      <c r="C26" s="88"/>
      <c r="D26" s="39"/>
      <c r="E26" s="41"/>
      <c r="F26" s="41"/>
      <c r="G26" s="41"/>
      <c r="H26" s="41"/>
      <c r="I26" s="41"/>
      <c r="J26" s="41"/>
      <c r="K26" s="41"/>
      <c r="L26" s="41"/>
      <c r="M26" s="41"/>
      <c r="N26" s="41"/>
      <c r="O26" s="41"/>
      <c r="P26" s="41"/>
      <c r="Q26" s="41"/>
      <c r="R26" s="41"/>
      <c r="S26" s="41"/>
      <c r="T26" s="41"/>
      <c r="U26" s="41"/>
      <c r="V26" s="41"/>
      <c r="W26" s="41"/>
      <c r="X26" s="41"/>
    </row>
    <row r="27" spans="1:26" hidden="1">
      <c r="A27" s="31" t="s">
        <v>723</v>
      </c>
      <c r="B27" s="32" t="s">
        <v>738</v>
      </c>
      <c r="C27" s="33">
        <v>2100134184</v>
      </c>
      <c r="D27" s="38"/>
      <c r="E27" s="41"/>
      <c r="F27" s="41"/>
      <c r="G27" s="41"/>
      <c r="H27" s="41"/>
      <c r="I27" s="41"/>
      <c r="J27" s="41"/>
      <c r="K27" s="41"/>
      <c r="L27" s="41"/>
      <c r="M27" s="41"/>
      <c r="N27" s="41"/>
      <c r="O27" s="41"/>
      <c r="P27" s="41"/>
      <c r="Q27" s="41"/>
      <c r="R27" s="41"/>
      <c r="S27" s="41"/>
      <c r="T27" s="41"/>
      <c r="U27" s="41"/>
      <c r="V27" s="41"/>
      <c r="W27" s="41"/>
      <c r="X27" s="41"/>
    </row>
    <row r="28" spans="1:26" ht="15.6" hidden="1">
      <c r="A28" s="89" t="s">
        <v>753</v>
      </c>
      <c r="B28" s="45" t="s">
        <v>754</v>
      </c>
      <c r="C28" s="90">
        <v>1030057960</v>
      </c>
      <c r="D28" s="26">
        <v>277268009</v>
      </c>
      <c r="F28" s="41"/>
      <c r="G28" s="41"/>
      <c r="H28" s="41"/>
      <c r="I28" s="41"/>
      <c r="J28" s="41"/>
      <c r="K28" s="41"/>
      <c r="L28" s="41"/>
      <c r="M28" s="41"/>
      <c r="N28" s="41"/>
      <c r="O28" s="41"/>
      <c r="P28" s="41"/>
      <c r="Q28" s="41"/>
      <c r="R28" s="41"/>
      <c r="S28" s="41"/>
      <c r="T28" s="41"/>
      <c r="U28" s="41"/>
      <c r="V28" s="41"/>
      <c r="W28" s="41"/>
      <c r="X28" s="41"/>
    </row>
    <row r="29" spans="1:26" hidden="1">
      <c r="A29" s="19" t="s">
        <v>755</v>
      </c>
      <c r="B29" s="19" t="s">
        <v>756</v>
      </c>
      <c r="C29" s="90">
        <v>7060005837</v>
      </c>
      <c r="D29" s="26">
        <v>201400720062</v>
      </c>
    </row>
    <row r="30" spans="1:26" hidden="1">
      <c r="A30" s="44" t="s">
        <v>757</v>
      </c>
      <c r="B30" s="44" t="s">
        <v>758</v>
      </c>
      <c r="C30" s="90">
        <v>60208329</v>
      </c>
      <c r="D30" s="26">
        <v>201400600995</v>
      </c>
      <c r="E30" s="41"/>
      <c r="F30" s="41"/>
      <c r="G30" s="41"/>
      <c r="H30" s="41"/>
      <c r="I30" s="41"/>
      <c r="J30" s="41"/>
      <c r="K30" s="41"/>
      <c r="L30" s="41"/>
      <c r="M30" s="41"/>
      <c r="N30" s="41"/>
      <c r="O30" s="41"/>
      <c r="P30" s="41"/>
      <c r="Q30" s="41"/>
      <c r="R30" s="41"/>
      <c r="S30" s="41"/>
      <c r="T30" s="41"/>
      <c r="U30" s="41"/>
      <c r="V30" s="41"/>
      <c r="W30" s="41"/>
      <c r="X30" s="41"/>
    </row>
    <row r="31" spans="1:26" hidden="1">
      <c r="A31" s="25" t="s">
        <v>759</v>
      </c>
      <c r="B31" s="25" t="s">
        <v>760</v>
      </c>
      <c r="C31" s="86">
        <v>2100127006</v>
      </c>
      <c r="D31" s="3">
        <v>201500187555</v>
      </c>
      <c r="E31" s="41"/>
      <c r="F31" s="41"/>
      <c r="G31" s="41"/>
      <c r="H31" s="41"/>
      <c r="I31" s="41"/>
      <c r="J31" s="41"/>
      <c r="K31" s="41"/>
      <c r="L31" s="41"/>
      <c r="M31" s="41"/>
      <c r="N31" s="41"/>
      <c r="O31" s="41"/>
      <c r="P31" s="41"/>
      <c r="Q31" s="41"/>
      <c r="R31" s="41"/>
      <c r="S31" s="41"/>
      <c r="T31" s="41"/>
      <c r="U31" s="41"/>
      <c r="V31" s="41"/>
      <c r="W31" s="41"/>
      <c r="X31" s="41"/>
    </row>
    <row r="32" spans="1:26" hidden="1">
      <c r="A32" s="43" t="s">
        <v>761</v>
      </c>
      <c r="B32" s="43" t="s">
        <v>762</v>
      </c>
      <c r="C32" s="86">
        <v>3350051235</v>
      </c>
      <c r="D32" s="91">
        <v>182012088</v>
      </c>
      <c r="E32" s="41"/>
      <c r="F32" s="41"/>
      <c r="G32" s="41"/>
      <c r="H32" s="41"/>
      <c r="I32" s="41"/>
      <c r="J32" s="41"/>
      <c r="K32" s="41"/>
      <c r="L32" s="41"/>
      <c r="M32" s="41"/>
      <c r="N32" s="41"/>
      <c r="O32" s="41"/>
      <c r="P32" s="41"/>
      <c r="Q32" s="41"/>
      <c r="R32" s="41"/>
      <c r="S32" s="41"/>
      <c r="T32" s="41"/>
      <c r="U32" s="41"/>
      <c r="V32" s="41"/>
      <c r="W32" s="41"/>
      <c r="X32" s="41"/>
    </row>
    <row r="33" spans="1:25" hidden="1">
      <c r="A33" s="43" t="s">
        <v>763</v>
      </c>
      <c r="B33" s="43" t="s">
        <v>764</v>
      </c>
      <c r="C33" s="86">
        <v>4600011060</v>
      </c>
      <c r="D33" s="3">
        <v>201100419019</v>
      </c>
      <c r="E33" s="41"/>
      <c r="F33" s="41"/>
      <c r="G33" s="41"/>
      <c r="H33" s="41"/>
      <c r="I33" s="41"/>
      <c r="J33" s="41"/>
      <c r="K33" s="41"/>
      <c r="L33" s="41"/>
      <c r="M33" s="41"/>
      <c r="N33" s="41"/>
      <c r="O33" s="41"/>
      <c r="P33" s="41"/>
      <c r="Q33" s="41"/>
      <c r="R33" s="41"/>
      <c r="S33" s="41"/>
      <c r="T33" s="41"/>
      <c r="U33" s="41"/>
      <c r="V33" s="41"/>
      <c r="W33" s="41"/>
      <c r="X33" s="41"/>
    </row>
    <row r="34" spans="1:25" hidden="1">
      <c r="A34" s="42" t="s">
        <v>765</v>
      </c>
      <c r="B34" s="42" t="s">
        <v>766</v>
      </c>
      <c r="C34" s="86">
        <v>620089466</v>
      </c>
      <c r="D34" s="3">
        <v>201500611267</v>
      </c>
      <c r="E34" s="41"/>
      <c r="F34" s="41"/>
      <c r="G34" s="41"/>
      <c r="H34" s="41"/>
      <c r="I34" s="41"/>
      <c r="J34" s="41"/>
      <c r="K34" s="41"/>
      <c r="L34" s="41"/>
      <c r="M34" s="41"/>
      <c r="N34" s="41"/>
      <c r="O34" s="41"/>
      <c r="P34" s="41"/>
      <c r="Q34" s="41"/>
      <c r="R34" s="41"/>
      <c r="S34" s="41"/>
      <c r="T34" s="41"/>
      <c r="U34" s="41"/>
      <c r="V34" s="41"/>
      <c r="W34" s="41"/>
      <c r="X34" s="41"/>
    </row>
    <row r="35" spans="1:25" hidden="1">
      <c r="A35" s="42" t="s">
        <v>767</v>
      </c>
      <c r="B35" s="42" t="s">
        <v>768</v>
      </c>
      <c r="C35" s="86">
        <v>2100129747</v>
      </c>
      <c r="D35" s="92">
        <v>201500683162</v>
      </c>
      <c r="E35" s="41"/>
      <c r="F35" s="41"/>
      <c r="G35" s="41"/>
      <c r="H35" s="41"/>
      <c r="I35" s="41"/>
      <c r="J35" s="41"/>
      <c r="K35" s="41"/>
      <c r="L35" s="41"/>
      <c r="M35" s="41"/>
      <c r="N35" s="41"/>
      <c r="O35" s="41"/>
      <c r="P35" s="41"/>
      <c r="Q35" s="41"/>
      <c r="R35" s="41"/>
      <c r="S35" s="41"/>
      <c r="T35" s="41"/>
      <c r="U35" s="41"/>
      <c r="V35" s="41"/>
      <c r="W35" s="41"/>
      <c r="X35" s="41"/>
    </row>
    <row r="36" spans="1:25" hidden="1">
      <c r="A36" s="42" t="s">
        <v>769</v>
      </c>
      <c r="B36" s="42" t="s">
        <v>770</v>
      </c>
      <c r="C36" s="86">
        <v>3250027839</v>
      </c>
      <c r="D36" s="3">
        <v>285073052</v>
      </c>
      <c r="E36" s="41"/>
      <c r="F36" s="41"/>
      <c r="G36" s="41"/>
      <c r="H36" s="41"/>
      <c r="I36" s="41"/>
      <c r="J36" s="41"/>
      <c r="K36" s="41"/>
      <c r="L36" s="41"/>
      <c r="M36" s="41"/>
      <c r="N36" s="41"/>
      <c r="O36" s="41"/>
      <c r="P36" s="41"/>
      <c r="Q36" s="41"/>
      <c r="R36" s="41"/>
      <c r="S36" s="41"/>
      <c r="T36" s="41"/>
      <c r="U36" s="41"/>
      <c r="V36" s="41"/>
      <c r="W36" s="41"/>
      <c r="X36" s="41"/>
    </row>
    <row r="37" spans="1:25" hidden="1">
      <c r="A37" s="43" t="s">
        <v>771</v>
      </c>
      <c r="B37" s="43" t="s">
        <v>772</v>
      </c>
      <c r="C37" s="86">
        <v>30038129</v>
      </c>
      <c r="D37" s="3">
        <v>201500187145</v>
      </c>
      <c r="E37" s="41"/>
      <c r="F37" s="41"/>
      <c r="G37" s="41"/>
      <c r="H37" s="41"/>
      <c r="I37" s="41"/>
      <c r="J37" s="41"/>
      <c r="K37" s="41"/>
      <c r="L37" s="41"/>
      <c r="M37" s="41"/>
      <c r="N37" s="41"/>
      <c r="O37" s="41"/>
      <c r="P37" s="41"/>
      <c r="Q37" s="41"/>
      <c r="R37" s="41"/>
      <c r="S37" s="41"/>
      <c r="T37" s="41"/>
      <c r="U37" s="41"/>
      <c r="V37" s="41"/>
      <c r="W37" s="41"/>
      <c r="X37" s="41"/>
    </row>
    <row r="38" spans="1:25" hidden="1">
      <c r="A38" s="25" t="s">
        <v>773</v>
      </c>
      <c r="B38" s="25" t="s">
        <v>774</v>
      </c>
      <c r="C38" s="86">
        <v>660126350</v>
      </c>
      <c r="D38" s="3">
        <v>201500187074</v>
      </c>
      <c r="E38" s="41"/>
      <c r="F38" s="41"/>
      <c r="G38" s="41"/>
      <c r="H38" s="41"/>
      <c r="I38" s="41"/>
      <c r="J38" s="41"/>
      <c r="K38" s="41"/>
      <c r="L38" s="41"/>
      <c r="M38" s="41"/>
      <c r="N38" s="41"/>
      <c r="O38" s="41"/>
      <c r="P38" s="41"/>
      <c r="Q38" s="41"/>
      <c r="R38" s="41"/>
      <c r="S38" s="41"/>
      <c r="T38" s="41"/>
      <c r="U38" s="41"/>
      <c r="V38" s="41"/>
      <c r="W38" s="41"/>
      <c r="X38" s="41"/>
    </row>
    <row r="39" spans="1:25" hidden="1">
      <c r="A39" s="4" t="s">
        <v>775</v>
      </c>
      <c r="B39" s="4" t="s">
        <v>776</v>
      </c>
      <c r="C39" s="93">
        <v>2200063028</v>
      </c>
      <c r="D39" s="35">
        <v>201400302399</v>
      </c>
      <c r="E39" s="41"/>
      <c r="F39" s="41"/>
      <c r="G39" s="41"/>
      <c r="H39" s="41"/>
      <c r="I39" s="41"/>
      <c r="J39" s="41"/>
      <c r="K39" s="41"/>
      <c r="L39" s="41"/>
      <c r="M39" s="41"/>
      <c r="N39" s="41"/>
      <c r="O39" s="41"/>
      <c r="P39" s="41"/>
      <c r="Q39" s="41"/>
      <c r="R39" s="41"/>
      <c r="S39" s="41"/>
      <c r="T39" s="41"/>
      <c r="U39" s="41"/>
      <c r="V39" s="41"/>
      <c r="W39" s="41"/>
      <c r="X39" s="2"/>
      <c r="Y39" s="121"/>
    </row>
    <row r="40" spans="1:25" hidden="1">
      <c r="A40" s="94" t="s">
        <v>777</v>
      </c>
      <c r="B40" s="94" t="s">
        <v>778</v>
      </c>
      <c r="C40" s="95">
        <v>2100118682</v>
      </c>
      <c r="D40" s="36">
        <v>201501010609</v>
      </c>
      <c r="E40" s="41"/>
      <c r="F40" s="41"/>
      <c r="G40" s="41"/>
      <c r="H40" s="41"/>
      <c r="I40" s="41"/>
      <c r="J40" s="41"/>
      <c r="K40" s="41"/>
      <c r="L40" s="41"/>
      <c r="M40" s="41"/>
      <c r="N40" s="41"/>
      <c r="O40" s="41"/>
      <c r="P40" s="41"/>
      <c r="Q40" s="41"/>
      <c r="R40" s="41"/>
      <c r="S40" s="41"/>
      <c r="T40" s="41"/>
      <c r="U40" s="41"/>
      <c r="V40" s="41"/>
      <c r="W40" s="41"/>
      <c r="X40" s="2"/>
      <c r="Y40" s="121"/>
    </row>
    <row r="41" spans="1:25" hidden="1">
      <c r="A41" s="94" t="s">
        <v>779</v>
      </c>
      <c r="B41" s="94" t="s">
        <v>780</v>
      </c>
      <c r="C41" s="96">
        <v>2100131065</v>
      </c>
      <c r="D41" s="36">
        <v>201501013795</v>
      </c>
      <c r="E41" s="41"/>
      <c r="F41" s="41"/>
      <c r="G41" s="41"/>
      <c r="H41" s="41"/>
      <c r="I41" s="41"/>
      <c r="J41" s="41"/>
      <c r="K41" s="41"/>
      <c r="L41" s="41"/>
      <c r="M41" s="41"/>
      <c r="N41" s="41"/>
      <c r="O41" s="41"/>
      <c r="P41" s="41"/>
      <c r="Q41" s="41"/>
      <c r="R41" s="41"/>
      <c r="S41" s="41"/>
      <c r="T41" s="41"/>
      <c r="U41" s="41"/>
      <c r="V41" s="41"/>
      <c r="W41" s="41"/>
      <c r="X41" s="2"/>
      <c r="Y41" s="121"/>
    </row>
    <row r="42" spans="1:25" hidden="1">
      <c r="A42" s="4" t="s">
        <v>781</v>
      </c>
      <c r="B42" s="4" t="s">
        <v>734</v>
      </c>
      <c r="C42" s="86">
        <v>590065892</v>
      </c>
      <c r="D42" s="3">
        <v>201500248776</v>
      </c>
      <c r="E42" s="41"/>
      <c r="F42" s="41"/>
      <c r="G42" s="41"/>
      <c r="H42" s="41"/>
      <c r="I42" s="41"/>
      <c r="J42" s="41"/>
      <c r="K42" s="41"/>
      <c r="L42" s="41"/>
      <c r="M42" s="41"/>
      <c r="N42" s="41"/>
      <c r="O42" s="41"/>
      <c r="P42" s="41"/>
      <c r="Q42" s="41"/>
      <c r="R42" s="41"/>
      <c r="S42" s="41"/>
      <c r="T42" s="41"/>
      <c r="U42" s="41"/>
      <c r="V42" s="41"/>
      <c r="W42" s="41"/>
      <c r="X42" s="41"/>
    </row>
    <row r="43" spans="1:25" hidden="1">
      <c r="A43" s="4" t="s">
        <v>782</v>
      </c>
      <c r="B43" s="4" t="s">
        <v>783</v>
      </c>
      <c r="C43" s="86">
        <v>590065900</v>
      </c>
      <c r="D43" s="3">
        <v>201500187163</v>
      </c>
      <c r="E43" s="41"/>
      <c r="F43" s="41"/>
      <c r="G43" s="41"/>
      <c r="H43" s="41"/>
      <c r="I43" s="41"/>
      <c r="J43" s="41"/>
      <c r="K43" s="41"/>
      <c r="L43" s="41"/>
      <c r="M43" s="41"/>
      <c r="N43" s="41"/>
      <c r="O43" s="41"/>
      <c r="P43" s="41"/>
      <c r="Q43" s="41"/>
      <c r="R43" s="41"/>
      <c r="S43" s="41"/>
      <c r="T43" s="41"/>
      <c r="U43" s="41"/>
      <c r="V43" s="41"/>
      <c r="W43" s="41"/>
      <c r="X43" s="41"/>
    </row>
    <row r="44" spans="1:25" hidden="1">
      <c r="A44" s="25" t="s">
        <v>784</v>
      </c>
      <c r="B44" s="25" t="s">
        <v>785</v>
      </c>
      <c r="C44" s="86">
        <v>2830045908</v>
      </c>
      <c r="D44" s="3">
        <v>201500308256</v>
      </c>
      <c r="E44" s="41"/>
      <c r="F44" s="41"/>
      <c r="G44" s="41"/>
      <c r="H44" s="41"/>
      <c r="I44" s="41"/>
      <c r="J44" s="41"/>
      <c r="K44" s="41"/>
      <c r="L44" s="41"/>
      <c r="M44" s="41"/>
      <c r="N44" s="41"/>
      <c r="O44" s="41"/>
      <c r="P44" s="41"/>
      <c r="Q44" s="41"/>
      <c r="R44" s="41"/>
      <c r="S44" s="41"/>
      <c r="T44" s="41"/>
      <c r="U44" s="41"/>
      <c r="V44" s="41"/>
      <c r="W44" s="41"/>
      <c r="X44" s="41"/>
    </row>
    <row r="45" spans="1:25" hidden="1">
      <c r="A45" s="37" t="s">
        <v>786</v>
      </c>
      <c r="B45" s="37" t="s">
        <v>787</v>
      </c>
      <c r="C45" s="93">
        <v>1420047019</v>
      </c>
      <c r="D45" s="3">
        <v>183275122</v>
      </c>
      <c r="E45" s="41"/>
    </row>
    <row r="46" spans="1:25" hidden="1">
      <c r="A46" s="24" t="s">
        <v>788</v>
      </c>
      <c r="B46" s="24" t="s">
        <v>789</v>
      </c>
      <c r="C46" s="35">
        <v>4530051616</v>
      </c>
      <c r="D46" s="3">
        <v>201101225716</v>
      </c>
      <c r="E46" s="41"/>
    </row>
    <row r="47" spans="1:25" hidden="1">
      <c r="A47" s="3" t="s">
        <v>790</v>
      </c>
      <c r="B47" s="22" t="s">
        <v>791</v>
      </c>
      <c r="C47" s="97">
        <v>141711217</v>
      </c>
      <c r="D47" s="35">
        <v>183144534</v>
      </c>
      <c r="F47" s="41"/>
      <c r="G47" s="41"/>
      <c r="H47" s="41"/>
      <c r="I47" s="41"/>
      <c r="J47" s="41"/>
      <c r="K47" s="41"/>
      <c r="L47" s="41"/>
      <c r="M47" s="41"/>
      <c r="N47" s="41"/>
      <c r="O47" s="41"/>
      <c r="P47" s="41"/>
      <c r="Q47" s="41"/>
      <c r="R47" s="41"/>
      <c r="S47" s="41"/>
      <c r="T47" s="41"/>
      <c r="U47" s="41"/>
      <c r="V47" s="41"/>
      <c r="W47" s="41"/>
      <c r="X47" s="41"/>
    </row>
    <row r="48" spans="1:25" hidden="1">
      <c r="A48" s="98" t="s">
        <v>792</v>
      </c>
      <c r="B48" s="98" t="s">
        <v>793</v>
      </c>
      <c r="C48" s="86">
        <v>620086876</v>
      </c>
      <c r="D48" s="3">
        <v>201402738077</v>
      </c>
      <c r="E48" s="41"/>
      <c r="F48" s="41"/>
      <c r="G48" s="41"/>
      <c r="H48" s="41"/>
      <c r="I48" s="41"/>
      <c r="J48" s="41"/>
      <c r="K48" s="41"/>
      <c r="L48" s="41"/>
      <c r="M48" s="41"/>
      <c r="N48" s="41"/>
      <c r="O48" s="41"/>
      <c r="P48" s="41"/>
      <c r="Q48" s="41"/>
      <c r="R48" s="41"/>
      <c r="S48" s="41"/>
      <c r="T48" s="41"/>
      <c r="U48" s="41"/>
      <c r="V48" s="41"/>
      <c r="W48" s="41"/>
      <c r="X48" s="41"/>
    </row>
    <row r="49" spans="1:24" hidden="1">
      <c r="A49" s="25" t="s">
        <v>794</v>
      </c>
      <c r="B49" s="25" t="s">
        <v>795</v>
      </c>
      <c r="C49" s="97">
        <v>620085936</v>
      </c>
      <c r="D49" s="35">
        <v>201402455764</v>
      </c>
      <c r="E49" s="41"/>
      <c r="F49" s="41"/>
      <c r="G49" s="41"/>
      <c r="H49" s="41"/>
      <c r="I49" s="41"/>
      <c r="J49" s="41"/>
      <c r="K49" s="41"/>
      <c r="L49" s="41"/>
      <c r="M49" s="41"/>
      <c r="N49" s="41"/>
      <c r="O49" s="41"/>
      <c r="P49" s="41"/>
      <c r="Q49" s="41"/>
      <c r="R49" s="41"/>
      <c r="S49" s="41"/>
      <c r="T49" s="41"/>
      <c r="U49" s="41"/>
      <c r="V49" s="41"/>
      <c r="W49" s="41"/>
      <c r="X49" s="41"/>
    </row>
    <row r="50" spans="1:24" hidden="1">
      <c r="A50" s="3" t="s">
        <v>796</v>
      </c>
      <c r="B50" s="3" t="s">
        <v>797</v>
      </c>
      <c r="C50" s="86">
        <v>1030061012</v>
      </c>
      <c r="D50" s="3">
        <v>201400236014</v>
      </c>
      <c r="E50" s="41"/>
      <c r="F50" s="41"/>
      <c r="G50" s="41"/>
      <c r="H50" s="41"/>
      <c r="I50" s="41"/>
      <c r="J50" s="41"/>
      <c r="K50" s="41"/>
      <c r="L50" s="41"/>
      <c r="M50" s="41"/>
      <c r="N50" s="41"/>
      <c r="O50" s="41"/>
      <c r="P50" s="41"/>
      <c r="Q50" s="41"/>
      <c r="R50" s="41"/>
      <c r="S50" s="41"/>
      <c r="T50" s="41"/>
      <c r="U50" s="41"/>
      <c r="V50" s="41"/>
      <c r="W50" s="41"/>
      <c r="X50" s="41"/>
    </row>
    <row r="51" spans="1:24" hidden="1">
      <c r="A51" s="37" t="s">
        <v>798</v>
      </c>
      <c r="B51" s="37" t="s">
        <v>799</v>
      </c>
      <c r="C51" s="86">
        <v>590064788</v>
      </c>
      <c r="D51" s="3">
        <v>201402464727</v>
      </c>
      <c r="E51" s="41"/>
      <c r="F51" s="41"/>
      <c r="G51" s="41"/>
      <c r="H51" s="41"/>
      <c r="I51" s="41"/>
      <c r="J51" s="41"/>
      <c r="K51" s="41"/>
      <c r="L51" s="41"/>
      <c r="M51" s="41"/>
      <c r="N51" s="41"/>
      <c r="O51" s="41"/>
      <c r="P51" s="41"/>
      <c r="Q51" s="41"/>
      <c r="R51" s="41"/>
      <c r="S51" s="41"/>
      <c r="T51" s="41"/>
      <c r="U51" s="41"/>
      <c r="V51" s="41"/>
      <c r="W51" s="41"/>
      <c r="X51" s="41"/>
    </row>
    <row r="52" spans="1:24" hidden="1">
      <c r="A52" s="46" t="s">
        <v>800</v>
      </c>
      <c r="B52" s="46" t="s">
        <v>801</v>
      </c>
      <c r="C52" s="91">
        <v>4630027318</v>
      </c>
      <c r="D52" s="3">
        <v>184327179</v>
      </c>
      <c r="E52" s="41"/>
      <c r="F52" s="41"/>
      <c r="G52" s="41"/>
      <c r="H52" s="41"/>
      <c r="I52" s="41"/>
      <c r="J52" s="41"/>
      <c r="K52" s="41"/>
      <c r="L52" s="41"/>
      <c r="M52" s="41"/>
      <c r="N52" s="41"/>
      <c r="O52" s="41"/>
      <c r="P52" s="41"/>
      <c r="Q52" s="41"/>
      <c r="R52" s="41"/>
      <c r="S52" s="41"/>
      <c r="T52" s="41"/>
      <c r="U52" s="41"/>
      <c r="V52" s="41"/>
      <c r="W52" s="41"/>
      <c r="X52" s="41"/>
    </row>
    <row r="53" spans="1:24" hidden="1">
      <c r="A53" s="46" t="s">
        <v>802</v>
      </c>
      <c r="B53" s="46" t="s">
        <v>803</v>
      </c>
      <c r="C53" s="35">
        <v>2100122619</v>
      </c>
      <c r="D53" s="3">
        <v>201402464905</v>
      </c>
      <c r="E53" s="41"/>
      <c r="F53" s="41"/>
      <c r="G53" s="41"/>
      <c r="H53" s="41"/>
      <c r="I53" s="41"/>
      <c r="J53" s="41"/>
      <c r="K53" s="41"/>
      <c r="L53" s="41"/>
      <c r="M53" s="41"/>
      <c r="N53" s="41"/>
      <c r="O53" s="41"/>
      <c r="P53" s="41"/>
      <c r="Q53" s="41"/>
      <c r="R53" s="41"/>
      <c r="S53" s="41"/>
      <c r="T53" s="41"/>
      <c r="U53" s="41"/>
      <c r="V53" s="41"/>
      <c r="W53" s="41"/>
      <c r="X53" s="41"/>
    </row>
    <row r="54" spans="1:24" hidden="1">
      <c r="A54" s="44" t="s">
        <v>804</v>
      </c>
      <c r="B54" s="44" t="s">
        <v>805</v>
      </c>
      <c r="C54" s="86">
        <v>1490110853</v>
      </c>
      <c r="D54" s="3">
        <v>201400241366</v>
      </c>
      <c r="E54" s="41"/>
      <c r="F54" s="41"/>
      <c r="G54" s="41"/>
      <c r="H54" s="41"/>
      <c r="I54" s="41"/>
      <c r="J54" s="41"/>
      <c r="K54" s="41"/>
      <c r="L54" s="41"/>
      <c r="M54" s="41"/>
      <c r="N54" s="41"/>
      <c r="O54" s="41"/>
      <c r="P54" s="41"/>
      <c r="Q54" s="41"/>
      <c r="R54" s="41"/>
      <c r="S54" s="41"/>
      <c r="T54" s="41"/>
      <c r="U54" s="41"/>
      <c r="V54" s="41"/>
      <c r="W54" s="41"/>
      <c r="X54" s="41"/>
    </row>
    <row r="55" spans="1:24" hidden="1">
      <c r="A55" s="24" t="s">
        <v>806</v>
      </c>
      <c r="B55" s="24" t="s">
        <v>807</v>
      </c>
      <c r="C55" s="35">
        <v>170086169</v>
      </c>
      <c r="D55" s="3">
        <v>201201835663</v>
      </c>
      <c r="E55" s="41"/>
      <c r="F55" s="41"/>
      <c r="G55" s="41"/>
      <c r="H55" s="41"/>
      <c r="I55" s="41"/>
      <c r="J55" s="41"/>
      <c r="K55" s="41"/>
      <c r="L55" s="41"/>
      <c r="M55" s="41"/>
      <c r="N55" s="41"/>
      <c r="O55" s="41"/>
      <c r="P55" s="41"/>
      <c r="Q55" s="41"/>
      <c r="R55" s="41"/>
      <c r="S55" s="41"/>
      <c r="T55" s="41"/>
      <c r="U55" s="41"/>
      <c r="V55" s="41"/>
      <c r="W55" s="41"/>
      <c r="X55" s="41"/>
    </row>
    <row r="56" spans="1:24" hidden="1">
      <c r="A56" s="3" t="s">
        <v>808</v>
      </c>
      <c r="B56" s="3" t="s">
        <v>809</v>
      </c>
      <c r="C56" s="86" t="s">
        <v>678</v>
      </c>
      <c r="D56" s="3" t="s">
        <v>810</v>
      </c>
      <c r="E56" s="41"/>
      <c r="F56" s="41"/>
      <c r="G56" s="41"/>
      <c r="H56" s="41"/>
      <c r="I56" s="41"/>
      <c r="J56" s="41"/>
      <c r="K56" s="41"/>
      <c r="L56" s="41"/>
      <c r="M56" s="41"/>
      <c r="N56" s="41"/>
      <c r="O56" s="41"/>
      <c r="P56" s="41"/>
      <c r="Q56" s="41"/>
      <c r="R56" s="41"/>
      <c r="S56" s="41"/>
      <c r="T56" s="41"/>
      <c r="U56" s="41"/>
      <c r="V56" s="41"/>
      <c r="W56" s="41"/>
      <c r="X56" s="41"/>
    </row>
    <row r="57" spans="1:24" hidden="1">
      <c r="A57" s="3" t="s">
        <v>811</v>
      </c>
      <c r="B57" s="3" t="s">
        <v>812</v>
      </c>
      <c r="C57" s="86" t="s">
        <v>678</v>
      </c>
      <c r="D57" s="35">
        <v>201300353549</v>
      </c>
      <c r="E57" s="41"/>
      <c r="F57" s="41"/>
      <c r="G57" s="41"/>
      <c r="H57" s="41"/>
      <c r="I57" s="41"/>
      <c r="J57" s="41"/>
      <c r="K57" s="41"/>
      <c r="L57" s="41"/>
      <c r="M57" s="41"/>
      <c r="N57" s="41"/>
      <c r="O57" s="41"/>
      <c r="P57" s="41"/>
      <c r="Q57" s="41"/>
      <c r="R57" s="41"/>
      <c r="S57" s="41"/>
      <c r="T57" s="41"/>
      <c r="U57" s="41"/>
      <c r="V57" s="41"/>
      <c r="W57" s="41"/>
      <c r="X57" s="41"/>
    </row>
    <row r="58" spans="1:24" hidden="1">
      <c r="A58" s="44" t="s">
        <v>813</v>
      </c>
      <c r="B58" s="44" t="s">
        <v>814</v>
      </c>
      <c r="C58" s="86" t="s">
        <v>678</v>
      </c>
      <c r="D58" s="99">
        <v>201101219304</v>
      </c>
      <c r="E58" s="41"/>
      <c r="F58" s="41"/>
      <c r="G58" s="41"/>
      <c r="H58" s="41"/>
      <c r="I58" s="41"/>
      <c r="J58" s="41"/>
      <c r="K58" s="41"/>
      <c r="L58" s="41"/>
      <c r="M58" s="41"/>
      <c r="N58" s="41"/>
      <c r="O58" s="41"/>
      <c r="P58" s="41"/>
      <c r="Q58" s="41"/>
      <c r="R58" s="41"/>
      <c r="S58" s="41"/>
      <c r="T58" s="41"/>
      <c r="U58" s="41"/>
      <c r="V58" s="41"/>
      <c r="W58" s="41"/>
      <c r="X58" s="41"/>
    </row>
    <row r="59" spans="1:24" hidden="1">
      <c r="A59" s="44" t="s">
        <v>815</v>
      </c>
      <c r="B59" s="44" t="s">
        <v>816</v>
      </c>
      <c r="C59" s="86">
        <v>1030060428</v>
      </c>
      <c r="D59" s="3">
        <v>201303416977</v>
      </c>
      <c r="E59" s="41"/>
      <c r="F59" s="41"/>
      <c r="G59" s="41"/>
      <c r="H59" s="41"/>
      <c r="I59" s="41"/>
      <c r="J59" s="41"/>
      <c r="K59" s="41"/>
      <c r="L59" s="41"/>
      <c r="M59" s="41"/>
      <c r="N59" s="41"/>
      <c r="O59" s="41"/>
      <c r="P59" s="41"/>
      <c r="Q59" s="41"/>
      <c r="R59" s="41"/>
      <c r="S59" s="41"/>
      <c r="T59" s="41"/>
      <c r="U59" s="41"/>
      <c r="V59" s="41"/>
      <c r="W59" s="41"/>
      <c r="X59" s="41"/>
    </row>
    <row r="60" spans="1:24" hidden="1">
      <c r="A60" s="44" t="s">
        <v>817</v>
      </c>
      <c r="B60" s="44" t="s">
        <v>818</v>
      </c>
      <c r="C60" s="86" t="s">
        <v>679</v>
      </c>
      <c r="D60" s="99">
        <v>201303574109</v>
      </c>
      <c r="E60" s="41"/>
      <c r="F60" s="41"/>
      <c r="G60" s="41"/>
      <c r="H60" s="41"/>
      <c r="I60" s="41"/>
      <c r="J60" s="41"/>
      <c r="K60" s="41"/>
      <c r="L60" s="41"/>
      <c r="M60" s="41"/>
      <c r="N60" s="41"/>
      <c r="O60" s="41"/>
      <c r="P60" s="41"/>
      <c r="Q60" s="41"/>
      <c r="R60" s="41"/>
      <c r="S60" s="41"/>
      <c r="T60" s="41"/>
      <c r="U60" s="41"/>
      <c r="V60" s="41"/>
      <c r="W60" s="41"/>
      <c r="X60" s="41"/>
    </row>
    <row r="61" spans="1:24" ht="14.25" hidden="1" customHeight="1">
      <c r="A61" s="3" t="s">
        <v>819</v>
      </c>
      <c r="B61" s="3" t="s">
        <v>820</v>
      </c>
      <c r="C61" s="86">
        <v>2100110333</v>
      </c>
      <c r="D61" s="3">
        <v>201303098197</v>
      </c>
      <c r="E61" s="41"/>
      <c r="F61" s="41"/>
      <c r="G61" s="41"/>
      <c r="H61" s="41"/>
      <c r="I61" s="41"/>
      <c r="J61" s="41"/>
      <c r="K61" s="41"/>
      <c r="L61" s="41"/>
      <c r="M61" s="41"/>
      <c r="N61" s="41"/>
      <c r="O61" s="41"/>
      <c r="P61" s="41"/>
      <c r="Q61" s="41"/>
      <c r="R61" s="41"/>
      <c r="S61" s="41"/>
      <c r="T61" s="41"/>
      <c r="U61" s="41"/>
      <c r="V61" s="41"/>
      <c r="W61" s="41"/>
      <c r="X61" s="41"/>
    </row>
    <row r="62" spans="1:24" hidden="1">
      <c r="A62" s="3" t="s">
        <v>821</v>
      </c>
      <c r="B62" s="3" t="s">
        <v>822</v>
      </c>
      <c r="C62" s="86">
        <v>2100096904</v>
      </c>
      <c r="D62" s="3">
        <v>201303098133</v>
      </c>
      <c r="E62" s="41"/>
      <c r="F62" s="41"/>
      <c r="G62" s="41"/>
      <c r="H62" s="41"/>
      <c r="I62" s="41"/>
      <c r="J62" s="41"/>
      <c r="K62" s="41"/>
      <c r="L62" s="41"/>
      <c r="M62" s="41"/>
      <c r="N62" s="41"/>
      <c r="O62" s="41"/>
      <c r="P62" s="41"/>
      <c r="Q62" s="41"/>
      <c r="R62" s="41"/>
      <c r="S62" s="41"/>
      <c r="T62" s="41"/>
      <c r="U62" s="41"/>
      <c r="V62" s="41"/>
      <c r="W62" s="41"/>
      <c r="X62" s="41"/>
    </row>
    <row r="63" spans="1:24" ht="15.6" hidden="1">
      <c r="A63" s="3" t="s">
        <v>823</v>
      </c>
      <c r="B63" s="27" t="s">
        <v>824</v>
      </c>
      <c r="C63" s="86">
        <v>1980089567</v>
      </c>
      <c r="D63" s="3">
        <v>201200919423</v>
      </c>
      <c r="E63" s="41"/>
      <c r="F63" s="41"/>
      <c r="G63" s="41"/>
      <c r="H63" s="41"/>
      <c r="I63" s="41"/>
      <c r="J63" s="41"/>
      <c r="K63" s="41"/>
      <c r="L63" s="41"/>
      <c r="M63" s="41"/>
      <c r="N63" s="41"/>
      <c r="O63" s="41"/>
      <c r="P63" s="41"/>
      <c r="Q63" s="41"/>
      <c r="R63" s="41"/>
      <c r="S63" s="41"/>
      <c r="T63" s="41"/>
      <c r="U63" s="41"/>
      <c r="V63" s="41"/>
      <c r="W63" s="41"/>
      <c r="X63" s="41"/>
    </row>
    <row r="64" spans="1:24" hidden="1">
      <c r="A64" s="3" t="s">
        <v>825</v>
      </c>
      <c r="B64" s="1" t="s">
        <v>826</v>
      </c>
      <c r="C64" s="86">
        <v>2100109921</v>
      </c>
      <c r="D64" s="3">
        <v>201302619073</v>
      </c>
      <c r="E64" s="41"/>
      <c r="F64" s="41"/>
      <c r="G64" s="41"/>
      <c r="H64" s="41"/>
      <c r="I64" s="41"/>
      <c r="J64" s="41"/>
      <c r="K64" s="41"/>
      <c r="L64" s="41"/>
      <c r="M64" s="41"/>
      <c r="N64" s="41"/>
      <c r="O64" s="41"/>
      <c r="P64" s="41"/>
      <c r="Q64" s="41"/>
      <c r="R64" s="41"/>
      <c r="S64" s="41"/>
      <c r="T64" s="41"/>
      <c r="U64" s="41"/>
      <c r="V64" s="41"/>
      <c r="W64" s="41"/>
      <c r="X64" s="41"/>
    </row>
    <row r="65" spans="1:24" ht="15.6" hidden="1">
      <c r="A65" s="40" t="s">
        <v>827</v>
      </c>
      <c r="B65" s="27" t="s">
        <v>828</v>
      </c>
      <c r="C65" s="91">
        <v>4600009635</v>
      </c>
      <c r="D65" s="3">
        <v>201301686279</v>
      </c>
      <c r="E65" s="41"/>
      <c r="F65" s="41"/>
      <c r="G65" s="41"/>
      <c r="H65" s="41"/>
      <c r="I65" s="41"/>
      <c r="J65" s="41"/>
      <c r="K65" s="41"/>
      <c r="L65" s="41"/>
      <c r="M65" s="41"/>
      <c r="N65" s="41"/>
      <c r="O65" s="41"/>
      <c r="P65" s="41"/>
      <c r="Q65" s="41"/>
      <c r="R65" s="41"/>
      <c r="S65" s="41"/>
      <c r="T65" s="41"/>
      <c r="U65" s="41"/>
      <c r="V65" s="41"/>
      <c r="W65" s="41"/>
      <c r="X65" s="41"/>
    </row>
    <row r="66" spans="1:24" ht="15.6" hidden="1">
      <c r="A66" s="40" t="s">
        <v>829</v>
      </c>
      <c r="B66" s="27" t="s">
        <v>830</v>
      </c>
      <c r="C66" s="86">
        <v>4080025986</v>
      </c>
      <c r="D66" s="3">
        <v>183253863</v>
      </c>
      <c r="E66" s="41"/>
      <c r="F66" s="41"/>
      <c r="G66" s="41"/>
      <c r="H66" s="41"/>
      <c r="I66" s="41"/>
      <c r="J66" s="41"/>
      <c r="K66" s="41"/>
      <c r="L66" s="41"/>
      <c r="M66" s="41"/>
      <c r="N66" s="41"/>
      <c r="O66" s="41"/>
      <c r="P66" s="41"/>
      <c r="Q66" s="41"/>
      <c r="R66" s="41"/>
      <c r="S66" s="41"/>
      <c r="T66" s="41"/>
      <c r="U66" s="41"/>
      <c r="V66" s="41"/>
      <c r="W66" s="41"/>
      <c r="X66" s="41"/>
    </row>
    <row r="67" spans="1:24" ht="15.6" hidden="1">
      <c r="A67" s="3" t="s">
        <v>831</v>
      </c>
      <c r="B67" s="27" t="s">
        <v>832</v>
      </c>
      <c r="C67" s="86">
        <v>1880052798</v>
      </c>
      <c r="D67" s="3">
        <v>201201577095</v>
      </c>
      <c r="E67" s="41"/>
      <c r="F67" s="41"/>
      <c r="G67" s="41"/>
      <c r="H67" s="41"/>
      <c r="I67" s="41"/>
      <c r="J67" s="41"/>
      <c r="K67" s="41"/>
      <c r="L67" s="41"/>
      <c r="M67" s="41"/>
      <c r="N67" s="41"/>
      <c r="O67" s="41"/>
      <c r="P67" s="41"/>
      <c r="Q67" s="41"/>
      <c r="R67" s="41"/>
      <c r="S67" s="41"/>
      <c r="T67" s="41"/>
      <c r="U67" s="41"/>
      <c r="V67" s="41"/>
      <c r="W67" s="41"/>
      <c r="X67" s="41"/>
    </row>
    <row r="68" spans="1:24" ht="15.6" hidden="1">
      <c r="A68" s="40" t="s">
        <v>829</v>
      </c>
      <c r="B68" s="27" t="s">
        <v>830</v>
      </c>
      <c r="C68" s="86">
        <v>4080025986</v>
      </c>
      <c r="D68" s="3">
        <v>183253863</v>
      </c>
      <c r="E68" s="41"/>
      <c r="F68" s="41"/>
      <c r="G68" s="41"/>
      <c r="H68" s="41"/>
      <c r="I68" s="41"/>
      <c r="J68" s="41"/>
      <c r="K68" s="41"/>
      <c r="L68" s="41"/>
      <c r="M68" s="41"/>
      <c r="N68" s="41"/>
      <c r="O68" s="41"/>
      <c r="P68" s="41"/>
      <c r="Q68" s="41"/>
      <c r="R68" s="41"/>
      <c r="S68" s="41"/>
      <c r="T68" s="41"/>
      <c r="U68" s="41"/>
      <c r="V68" s="41"/>
      <c r="W68" s="41"/>
      <c r="X68" s="41"/>
    </row>
    <row r="69" spans="1:24" ht="15.6" hidden="1">
      <c r="A69" s="3" t="s">
        <v>831</v>
      </c>
      <c r="B69" s="27" t="s">
        <v>832</v>
      </c>
      <c r="C69" s="86">
        <v>1880052798</v>
      </c>
      <c r="D69" s="3">
        <v>201201577095</v>
      </c>
      <c r="E69" s="41"/>
      <c r="F69" s="41"/>
      <c r="G69" s="41"/>
      <c r="H69" s="41"/>
      <c r="I69" s="41"/>
      <c r="J69" s="41"/>
      <c r="K69" s="41"/>
      <c r="L69" s="41"/>
      <c r="M69" s="41"/>
      <c r="N69" s="41"/>
      <c r="O69" s="41"/>
      <c r="P69" s="41"/>
      <c r="Q69" s="41"/>
      <c r="R69" s="41"/>
      <c r="S69" s="41"/>
      <c r="T69" s="41"/>
      <c r="U69" s="41"/>
      <c r="V69" s="41"/>
      <c r="W69" s="41"/>
      <c r="X69" s="41"/>
    </row>
    <row r="70" spans="1:24" ht="15.6" hidden="1">
      <c r="A70" s="100" t="s">
        <v>833</v>
      </c>
      <c r="B70" s="27" t="s">
        <v>834</v>
      </c>
      <c r="C70" s="86">
        <v>2100111794</v>
      </c>
      <c r="D70" s="3">
        <v>201303431380</v>
      </c>
      <c r="E70" s="41"/>
      <c r="F70" s="41"/>
      <c r="G70" s="41"/>
      <c r="H70" s="41"/>
      <c r="I70" s="41"/>
      <c r="J70" s="41"/>
      <c r="K70" s="41"/>
      <c r="L70" s="41"/>
      <c r="M70" s="41"/>
      <c r="N70" s="41"/>
      <c r="O70" s="41"/>
      <c r="P70" s="41"/>
      <c r="Q70" s="41"/>
      <c r="R70" s="41"/>
      <c r="S70" s="41"/>
      <c r="T70" s="41"/>
      <c r="U70" s="41"/>
      <c r="V70" s="41"/>
      <c r="W70" s="41"/>
      <c r="X70" s="41"/>
    </row>
    <row r="71" spans="1:24" hidden="1">
      <c r="A71" s="44" t="s">
        <v>835</v>
      </c>
      <c r="B71" s="44" t="s">
        <v>836</v>
      </c>
      <c r="C71" s="91">
        <v>4630028092</v>
      </c>
      <c r="D71" s="35">
        <v>201400447965</v>
      </c>
      <c r="E71" s="41"/>
      <c r="F71" s="41"/>
      <c r="G71" s="41"/>
      <c r="H71" s="41"/>
      <c r="I71" s="41"/>
      <c r="J71" s="41"/>
      <c r="K71" s="41"/>
      <c r="L71" s="41"/>
      <c r="M71" s="41"/>
      <c r="N71" s="41"/>
      <c r="O71" s="41"/>
      <c r="P71" s="41"/>
      <c r="Q71" s="41"/>
      <c r="R71" s="41"/>
      <c r="S71" s="41"/>
      <c r="T71" s="41"/>
      <c r="U71" s="41"/>
      <c r="V71" s="41"/>
      <c r="W71" s="41"/>
      <c r="X71" s="41"/>
    </row>
    <row r="72" spans="1:24">
      <c r="A72" s="3"/>
      <c r="B72" s="3"/>
      <c r="C72" s="29"/>
      <c r="D72" s="41"/>
      <c r="E72" s="41"/>
      <c r="F72" s="41"/>
      <c r="G72" s="41"/>
      <c r="H72" s="41"/>
      <c r="I72" s="41"/>
      <c r="J72" s="41"/>
      <c r="K72" s="41"/>
      <c r="L72" s="41"/>
      <c r="M72" s="41"/>
      <c r="N72" s="41"/>
      <c r="O72" s="41"/>
      <c r="P72" s="41"/>
      <c r="Q72" s="41"/>
      <c r="R72" s="41"/>
      <c r="S72" s="41"/>
      <c r="T72" s="41"/>
      <c r="U72" s="41"/>
      <c r="V72" s="41"/>
      <c r="W72" s="41"/>
      <c r="X72" s="41"/>
    </row>
    <row r="73" spans="1:24">
      <c r="A73" s="3"/>
      <c r="B73" s="3"/>
      <c r="C73" s="29"/>
      <c r="D73" s="41"/>
      <c r="E73" s="41"/>
      <c r="F73" s="41"/>
      <c r="G73" s="41"/>
      <c r="H73" s="41"/>
      <c r="I73" s="41"/>
      <c r="J73" s="41"/>
      <c r="K73" s="41"/>
      <c r="L73" s="41"/>
      <c r="M73" s="41"/>
      <c r="N73" s="41"/>
      <c r="O73" s="41"/>
      <c r="P73" s="41"/>
      <c r="Q73" s="41"/>
      <c r="R73" s="41"/>
      <c r="S73" s="41"/>
      <c r="T73" s="41"/>
      <c r="U73" s="41"/>
      <c r="V73" s="41"/>
      <c r="W73" s="41"/>
      <c r="X73" s="41"/>
    </row>
    <row r="74" spans="1:24">
      <c r="A74" s="3"/>
      <c r="B74" s="3"/>
      <c r="C74" s="29"/>
      <c r="D74" s="41"/>
      <c r="E74" s="41"/>
      <c r="F74" s="41"/>
      <c r="G74" s="41"/>
      <c r="H74" s="41"/>
      <c r="I74" s="41"/>
      <c r="J74" s="41"/>
      <c r="K74" s="41"/>
      <c r="L74" s="41"/>
      <c r="M74" s="41"/>
      <c r="N74" s="41"/>
      <c r="O74" s="41"/>
      <c r="P74" s="41"/>
      <c r="Q74" s="41"/>
      <c r="R74" s="41"/>
      <c r="S74" s="41"/>
      <c r="T74" s="41"/>
      <c r="U74" s="41"/>
      <c r="V74" s="41"/>
      <c r="W74" s="41"/>
      <c r="X74" s="41"/>
    </row>
    <row r="75" spans="1:24">
      <c r="A75" s="3"/>
      <c r="B75" s="3"/>
      <c r="C75" s="29"/>
      <c r="D75" s="41"/>
      <c r="E75" s="41"/>
      <c r="F75" s="41"/>
      <c r="G75" s="41"/>
      <c r="H75" s="41"/>
      <c r="I75" s="41"/>
      <c r="J75" s="41"/>
      <c r="K75" s="41"/>
      <c r="L75" s="41"/>
      <c r="M75" s="41"/>
      <c r="N75" s="41"/>
      <c r="O75" s="41"/>
      <c r="P75" s="41"/>
      <c r="Q75" s="41"/>
      <c r="R75" s="41"/>
      <c r="S75" s="41"/>
      <c r="T75" s="41"/>
      <c r="U75" s="41"/>
      <c r="V75" s="41"/>
      <c r="W75" s="41"/>
      <c r="X75" s="41"/>
    </row>
    <row r="76" spans="1:24">
      <c r="A76" s="3"/>
      <c r="B76" s="3"/>
      <c r="C76" s="29"/>
      <c r="D76" s="41"/>
      <c r="E76" s="41"/>
      <c r="F76" s="41"/>
      <c r="G76" s="41"/>
      <c r="H76" s="41"/>
      <c r="I76" s="41"/>
      <c r="J76" s="41"/>
      <c r="K76" s="41"/>
      <c r="L76" s="41"/>
      <c r="M76" s="41"/>
      <c r="N76" s="41"/>
      <c r="O76" s="41"/>
      <c r="P76" s="41"/>
      <c r="Q76" s="41"/>
      <c r="R76" s="41"/>
      <c r="S76" s="41"/>
      <c r="T76" s="41"/>
      <c r="U76" s="41"/>
      <c r="V76" s="41"/>
      <c r="W76" s="41"/>
      <c r="X76" s="41"/>
    </row>
    <row r="77" spans="1:24" ht="15.6">
      <c r="A77" s="3"/>
      <c r="B77" s="27"/>
      <c r="C77" s="29"/>
      <c r="D77" s="41"/>
      <c r="E77" s="41"/>
      <c r="F77" s="41"/>
      <c r="G77" s="41"/>
      <c r="H77" s="41"/>
      <c r="I77" s="41"/>
      <c r="J77" s="41"/>
      <c r="K77" s="41"/>
      <c r="L77" s="41"/>
      <c r="M77" s="41"/>
      <c r="N77" s="41"/>
      <c r="O77" s="41"/>
      <c r="P77" s="41"/>
      <c r="Q77" s="41"/>
      <c r="R77" s="41"/>
      <c r="S77" s="41"/>
      <c r="T77" s="41"/>
      <c r="U77" s="41"/>
      <c r="V77" s="41"/>
      <c r="W77" s="41"/>
      <c r="X77" s="41"/>
    </row>
    <row r="78" spans="1:24" ht="15.6">
      <c r="A78" s="3"/>
      <c r="B78" s="27"/>
      <c r="C78" s="29"/>
      <c r="D78" s="41"/>
      <c r="E78" s="41"/>
      <c r="F78" s="41"/>
      <c r="G78" s="41"/>
      <c r="H78" s="41"/>
      <c r="I78" s="41"/>
      <c r="J78" s="41"/>
      <c r="K78" s="41"/>
      <c r="L78" s="41"/>
      <c r="M78" s="41"/>
      <c r="N78" s="41"/>
      <c r="O78" s="41"/>
      <c r="P78" s="41"/>
      <c r="Q78" s="41"/>
      <c r="R78" s="41"/>
      <c r="S78" s="41"/>
      <c r="T78" s="41"/>
      <c r="U78" s="41"/>
      <c r="V78" s="41"/>
      <c r="W78" s="41"/>
      <c r="X78" s="41"/>
    </row>
    <row r="79" spans="1:24" ht="15.6">
      <c r="A79" s="3"/>
      <c r="B79" s="27"/>
      <c r="C79" s="29"/>
      <c r="D79" s="41"/>
      <c r="E79" s="41"/>
      <c r="F79" s="41"/>
      <c r="G79" s="41"/>
      <c r="H79" s="41"/>
      <c r="I79" s="41"/>
      <c r="J79" s="41"/>
      <c r="K79" s="41"/>
      <c r="L79" s="41"/>
      <c r="M79" s="41"/>
      <c r="N79" s="41"/>
      <c r="O79" s="41"/>
      <c r="P79" s="41"/>
      <c r="Q79" s="41"/>
      <c r="R79" s="41"/>
      <c r="S79" s="41"/>
      <c r="T79" s="41"/>
      <c r="U79" s="41"/>
      <c r="V79" s="41"/>
      <c r="W79" s="41"/>
      <c r="X79" s="41"/>
    </row>
    <row r="80" spans="1:24" ht="15.6">
      <c r="A80" s="3"/>
      <c r="B80" s="27"/>
      <c r="C80" s="29"/>
      <c r="D80" s="41"/>
      <c r="E80" s="41"/>
      <c r="F80" s="41"/>
      <c r="G80" s="41"/>
      <c r="H80" s="41"/>
      <c r="I80" s="41"/>
      <c r="J80" s="41"/>
      <c r="K80" s="41"/>
      <c r="L80" s="41"/>
      <c r="M80" s="41"/>
      <c r="N80" s="41"/>
      <c r="O80" s="41"/>
      <c r="P80" s="41"/>
      <c r="Q80" s="41"/>
      <c r="R80" s="41"/>
      <c r="S80" s="41"/>
      <c r="T80" s="41"/>
      <c r="U80" s="41"/>
      <c r="V80" s="41"/>
      <c r="W80" s="41"/>
      <c r="X80" s="41"/>
    </row>
    <row r="81" spans="1:24" ht="15.6">
      <c r="A81" s="3"/>
      <c r="B81" s="27"/>
      <c r="C81" s="29"/>
      <c r="D81" s="41"/>
      <c r="E81" s="41"/>
      <c r="F81" s="41"/>
      <c r="G81" s="41"/>
      <c r="H81" s="41"/>
      <c r="I81" s="41"/>
      <c r="J81" s="41"/>
      <c r="K81" s="41"/>
      <c r="L81" s="41"/>
      <c r="M81" s="41"/>
      <c r="N81" s="41"/>
      <c r="O81" s="41"/>
      <c r="P81" s="41"/>
      <c r="Q81" s="41"/>
      <c r="R81" s="41"/>
      <c r="S81" s="41"/>
      <c r="T81" s="41"/>
      <c r="U81" s="41"/>
      <c r="V81" s="41"/>
      <c r="W81" s="41"/>
      <c r="X81" s="41"/>
    </row>
    <row r="82" spans="1:24" ht="15.6">
      <c r="A82" s="3"/>
      <c r="B82" s="27"/>
      <c r="C82" s="29"/>
      <c r="D82" s="41"/>
      <c r="E82" s="41"/>
      <c r="F82" s="41"/>
      <c r="G82" s="41"/>
      <c r="H82" s="41"/>
      <c r="I82" s="41"/>
      <c r="J82" s="41"/>
      <c r="K82" s="41"/>
      <c r="L82" s="41"/>
      <c r="M82" s="41"/>
      <c r="N82" s="41"/>
      <c r="O82" s="41"/>
      <c r="P82" s="41"/>
      <c r="Q82" s="41"/>
      <c r="R82" s="41"/>
      <c r="S82" s="41"/>
      <c r="T82" s="41"/>
      <c r="U82" s="41"/>
      <c r="V82" s="41"/>
      <c r="W82" s="41"/>
      <c r="X82" s="41"/>
    </row>
    <row r="83" spans="1:24" ht="15.6">
      <c r="A83" s="3"/>
      <c r="B83" s="27"/>
      <c r="C83" s="63"/>
      <c r="D83" s="41"/>
      <c r="E83" s="41"/>
      <c r="F83" s="41"/>
      <c r="G83" s="41"/>
      <c r="H83" s="41"/>
      <c r="I83" s="41"/>
      <c r="J83" s="41"/>
      <c r="K83" s="41"/>
      <c r="L83" s="41"/>
      <c r="M83" s="41"/>
      <c r="N83" s="41"/>
      <c r="O83" s="41"/>
      <c r="P83" s="41"/>
      <c r="Q83" s="41"/>
      <c r="R83" s="41"/>
      <c r="S83" s="41"/>
      <c r="T83" s="41"/>
      <c r="U83" s="41"/>
      <c r="V83" s="41"/>
      <c r="W83" s="41"/>
      <c r="X83" s="41"/>
    </row>
    <row r="84" spans="1:24" ht="15.6">
      <c r="A84" s="3"/>
      <c r="B84" s="27"/>
      <c r="C84" s="29"/>
      <c r="D84" s="41"/>
      <c r="E84" s="41"/>
      <c r="F84" s="41"/>
      <c r="G84" s="41"/>
      <c r="H84" s="41"/>
      <c r="I84" s="41"/>
      <c r="J84" s="41"/>
      <c r="K84" s="41"/>
      <c r="L84" s="41"/>
      <c r="M84" s="41"/>
      <c r="N84" s="41"/>
      <c r="O84" s="41"/>
      <c r="P84" s="41"/>
      <c r="Q84" s="41"/>
      <c r="R84" s="41"/>
      <c r="S84" s="41"/>
      <c r="T84" s="41"/>
      <c r="U84" s="41"/>
      <c r="V84" s="41"/>
      <c r="W84" s="41"/>
      <c r="X84" s="41"/>
    </row>
    <row r="85" spans="1:24" ht="15.6">
      <c r="A85" s="3"/>
      <c r="B85" s="27"/>
      <c r="C85" s="29"/>
      <c r="D85" s="41"/>
      <c r="E85" s="41"/>
      <c r="F85" s="41"/>
      <c r="G85" s="41"/>
      <c r="H85" s="41"/>
      <c r="I85" s="41"/>
      <c r="J85" s="41"/>
      <c r="K85" s="41"/>
      <c r="L85" s="41"/>
      <c r="M85" s="41"/>
      <c r="N85" s="41"/>
      <c r="O85" s="41"/>
      <c r="P85" s="41"/>
      <c r="Q85" s="41"/>
      <c r="R85" s="41"/>
      <c r="S85" s="41"/>
      <c r="T85" s="41"/>
      <c r="U85" s="41"/>
      <c r="V85" s="41"/>
      <c r="W85" s="41"/>
      <c r="X85" s="41"/>
    </row>
    <row r="86" spans="1:24" ht="15.6">
      <c r="A86" s="3"/>
      <c r="B86" s="27"/>
      <c r="C86" s="29"/>
      <c r="D86" s="41"/>
      <c r="E86" s="41"/>
      <c r="F86" s="41"/>
      <c r="G86" s="41"/>
      <c r="H86" s="41"/>
      <c r="I86" s="41"/>
      <c r="J86" s="41"/>
      <c r="K86" s="41"/>
      <c r="L86" s="41"/>
      <c r="M86" s="41"/>
      <c r="N86" s="41"/>
      <c r="O86" s="41"/>
      <c r="P86" s="41"/>
      <c r="Q86" s="41"/>
      <c r="R86" s="41"/>
      <c r="S86" s="41"/>
      <c r="T86" s="41"/>
      <c r="U86" s="41"/>
      <c r="V86" s="41"/>
      <c r="W86" s="41"/>
      <c r="X86" s="41"/>
    </row>
    <row r="87" spans="1:24" ht="15.6">
      <c r="A87" s="3"/>
      <c r="B87" s="27"/>
      <c r="C87" s="29"/>
      <c r="D87" s="41"/>
      <c r="E87" s="41"/>
      <c r="F87" s="41"/>
      <c r="G87" s="41"/>
      <c r="H87" s="41"/>
      <c r="I87" s="41"/>
      <c r="J87" s="41"/>
      <c r="K87" s="41"/>
      <c r="L87" s="41"/>
      <c r="M87" s="41"/>
      <c r="N87" s="41"/>
      <c r="O87" s="41"/>
      <c r="P87" s="41"/>
      <c r="Q87" s="41"/>
      <c r="R87" s="41"/>
      <c r="S87" s="41"/>
      <c r="T87" s="41"/>
      <c r="U87" s="41"/>
      <c r="V87" s="41"/>
      <c r="W87" s="41"/>
      <c r="X87" s="41"/>
    </row>
    <row r="88" spans="1:24" ht="15.6">
      <c r="A88" s="3"/>
      <c r="B88" s="27"/>
      <c r="C88" s="29"/>
      <c r="D88" s="41"/>
      <c r="E88" s="41"/>
      <c r="F88" s="41"/>
      <c r="G88" s="41"/>
      <c r="H88" s="41"/>
      <c r="I88" s="41"/>
      <c r="J88" s="41"/>
      <c r="K88" s="41"/>
      <c r="L88" s="41"/>
      <c r="M88" s="41"/>
      <c r="N88" s="41"/>
      <c r="O88" s="41"/>
      <c r="P88" s="41"/>
      <c r="Q88" s="41"/>
      <c r="R88" s="41"/>
      <c r="S88" s="41"/>
      <c r="T88" s="41"/>
      <c r="U88" s="41"/>
      <c r="V88" s="41"/>
      <c r="W88" s="41"/>
      <c r="X88" s="41"/>
    </row>
    <row r="89" spans="1:24" ht="15.6">
      <c r="A89" s="3"/>
      <c r="B89" s="27"/>
      <c r="C89" s="29"/>
      <c r="D89" s="41"/>
      <c r="E89" s="41"/>
      <c r="F89" s="41"/>
      <c r="G89" s="41"/>
      <c r="H89" s="41"/>
      <c r="I89" s="41"/>
      <c r="J89" s="41"/>
      <c r="K89" s="41"/>
      <c r="L89" s="41"/>
      <c r="M89" s="41"/>
      <c r="N89" s="41"/>
      <c r="O89" s="41"/>
      <c r="P89" s="41"/>
      <c r="Q89" s="41"/>
      <c r="R89" s="41"/>
      <c r="S89" s="41"/>
      <c r="T89" s="41"/>
      <c r="U89" s="41"/>
      <c r="V89" s="41"/>
      <c r="W89" s="41"/>
      <c r="X89" s="41"/>
    </row>
    <row r="90" spans="1:24" ht="15.6">
      <c r="A90" s="3"/>
      <c r="B90" s="27"/>
      <c r="C90" s="29"/>
      <c r="D90" s="41"/>
      <c r="E90" s="41"/>
      <c r="F90" s="41"/>
      <c r="G90" s="41"/>
      <c r="H90" s="41"/>
      <c r="I90" s="41"/>
      <c r="J90" s="41"/>
      <c r="K90" s="41"/>
      <c r="L90" s="41"/>
      <c r="M90" s="41"/>
      <c r="N90" s="41"/>
      <c r="O90" s="41"/>
      <c r="P90" s="41"/>
      <c r="Q90" s="41"/>
      <c r="R90" s="41"/>
      <c r="S90" s="41"/>
      <c r="T90" s="41"/>
      <c r="U90" s="41"/>
      <c r="V90" s="41"/>
      <c r="W90" s="41"/>
      <c r="X90" s="41"/>
    </row>
    <row r="91" spans="1:24" ht="15.6">
      <c r="A91" s="3"/>
      <c r="B91" s="27"/>
      <c r="C91" s="29"/>
      <c r="D91" s="41"/>
      <c r="E91" s="41"/>
      <c r="F91" s="41"/>
      <c r="G91" s="41"/>
      <c r="H91" s="41"/>
      <c r="I91" s="41"/>
      <c r="J91" s="41"/>
      <c r="K91" s="41"/>
      <c r="L91" s="41"/>
      <c r="M91" s="41"/>
      <c r="N91" s="41"/>
      <c r="O91" s="41"/>
      <c r="P91" s="41"/>
      <c r="Q91" s="41"/>
      <c r="R91" s="41"/>
      <c r="S91" s="41"/>
      <c r="T91" s="41"/>
      <c r="U91" s="41"/>
      <c r="V91" s="41"/>
      <c r="W91" s="41"/>
      <c r="X91" s="41"/>
    </row>
    <row r="92" spans="1:24" ht="15.6">
      <c r="A92" s="3"/>
      <c r="B92" s="27"/>
      <c r="C92" s="29"/>
      <c r="D92" s="41"/>
      <c r="E92" s="41"/>
      <c r="F92" s="41"/>
      <c r="G92" s="41"/>
      <c r="H92" s="41"/>
      <c r="I92" s="41"/>
      <c r="J92" s="41"/>
      <c r="K92" s="41"/>
      <c r="L92" s="41"/>
      <c r="M92" s="41"/>
      <c r="N92" s="41"/>
      <c r="O92" s="41"/>
      <c r="P92" s="41"/>
      <c r="Q92" s="41"/>
      <c r="R92" s="41"/>
      <c r="S92" s="41"/>
      <c r="T92" s="41"/>
      <c r="U92" s="41"/>
      <c r="V92" s="41"/>
      <c r="W92" s="41"/>
      <c r="X92" s="41"/>
    </row>
    <row r="93" spans="1:24" ht="15.6">
      <c r="A93" s="4"/>
      <c r="B93" s="27"/>
      <c r="C93" s="29"/>
      <c r="D93" s="4"/>
      <c r="E93" s="4"/>
      <c r="F93" s="4"/>
      <c r="G93" s="4"/>
      <c r="H93" s="4"/>
      <c r="I93" s="4"/>
      <c r="J93" s="4"/>
      <c r="K93" s="4"/>
      <c r="L93" s="4"/>
      <c r="M93" s="4"/>
      <c r="N93" s="4"/>
      <c r="O93" s="4"/>
      <c r="P93" s="4"/>
      <c r="Q93" s="4"/>
      <c r="R93" s="4"/>
      <c r="S93" s="4"/>
      <c r="T93" s="4"/>
      <c r="U93" s="4"/>
      <c r="V93" s="4"/>
      <c r="W93" s="4"/>
      <c r="X93" s="4"/>
    </row>
    <row r="94" spans="1:24" ht="15.6">
      <c r="A94" s="3"/>
      <c r="B94" s="27"/>
      <c r="C94" s="29"/>
      <c r="D94" s="41"/>
      <c r="E94" s="41"/>
      <c r="F94" s="41"/>
      <c r="G94" s="41"/>
      <c r="H94" s="41"/>
      <c r="I94" s="41"/>
      <c r="J94" s="41"/>
      <c r="K94" s="41"/>
      <c r="L94" s="41"/>
      <c r="M94" s="41"/>
      <c r="N94" s="41"/>
      <c r="O94" s="41"/>
      <c r="P94" s="41"/>
      <c r="Q94" s="41"/>
      <c r="R94" s="41"/>
      <c r="S94" s="41"/>
      <c r="T94" s="41"/>
      <c r="U94" s="41"/>
      <c r="V94" s="41"/>
      <c r="W94" s="41"/>
      <c r="X94" s="41"/>
    </row>
    <row r="95" spans="1:24" ht="15.6">
      <c r="A95" s="40"/>
      <c r="B95" s="27"/>
      <c r="C95" s="29"/>
      <c r="D95" s="41"/>
      <c r="E95" s="41"/>
      <c r="F95" s="41"/>
      <c r="G95" s="41"/>
      <c r="H95" s="41"/>
      <c r="I95" s="41"/>
      <c r="J95" s="41"/>
      <c r="K95" s="41"/>
      <c r="L95" s="41"/>
      <c r="M95" s="41"/>
      <c r="N95" s="41"/>
      <c r="O95" s="41"/>
      <c r="P95" s="41"/>
      <c r="Q95" s="41"/>
      <c r="R95" s="41"/>
      <c r="S95" s="41"/>
      <c r="T95" s="41"/>
      <c r="U95" s="41"/>
      <c r="V95" s="41"/>
      <c r="W95" s="41"/>
      <c r="X95" s="41"/>
    </row>
    <row r="96" spans="1:24" ht="15.6">
      <c r="A96" s="40"/>
      <c r="B96" s="27"/>
      <c r="C96" s="29"/>
      <c r="D96" s="4"/>
      <c r="E96" s="4"/>
      <c r="F96" s="4"/>
      <c r="G96" s="4"/>
      <c r="H96" s="4"/>
      <c r="I96" s="4"/>
      <c r="J96" s="4"/>
      <c r="K96" s="4"/>
      <c r="L96" s="4"/>
      <c r="M96" s="4"/>
      <c r="N96" s="4"/>
      <c r="O96" s="4"/>
      <c r="P96" s="4"/>
      <c r="Q96" s="4"/>
      <c r="R96" s="4"/>
      <c r="S96" s="4"/>
      <c r="T96" s="4"/>
      <c r="U96" s="4"/>
      <c r="V96" s="4"/>
      <c r="W96" s="4"/>
      <c r="X96" s="4"/>
    </row>
    <row r="97" spans="1:24" ht="15.6">
      <c r="A97" s="40"/>
      <c r="B97" s="27"/>
      <c r="C97" s="29"/>
      <c r="D97" s="4"/>
      <c r="E97" s="4"/>
      <c r="F97" s="4"/>
      <c r="G97" s="4"/>
      <c r="H97" s="4"/>
      <c r="I97" s="4"/>
      <c r="J97" s="4"/>
      <c r="K97" s="4"/>
      <c r="L97" s="4"/>
      <c r="M97" s="4"/>
      <c r="N97" s="4"/>
      <c r="O97" s="4"/>
      <c r="P97" s="4"/>
      <c r="Q97" s="4"/>
      <c r="R97" s="4"/>
      <c r="S97" s="4"/>
      <c r="T97" s="4"/>
      <c r="U97" s="4"/>
      <c r="V97" s="4"/>
      <c r="W97" s="4"/>
      <c r="X97" s="4"/>
    </row>
    <row r="98" spans="1:24" ht="15.6">
      <c r="A98" s="40"/>
      <c r="B98" s="27"/>
      <c r="C98" s="29"/>
      <c r="D98" s="4"/>
      <c r="E98" s="4"/>
      <c r="F98" s="4"/>
      <c r="G98" s="4"/>
      <c r="H98" s="4"/>
      <c r="I98" s="4"/>
      <c r="J98" s="4"/>
      <c r="K98" s="4"/>
      <c r="L98" s="4"/>
      <c r="M98" s="4"/>
      <c r="N98" s="4"/>
      <c r="O98" s="4"/>
      <c r="P98" s="4"/>
      <c r="Q98" s="4"/>
      <c r="R98" s="4"/>
      <c r="S98" s="4"/>
      <c r="T98" s="4"/>
      <c r="U98" s="4"/>
      <c r="V98" s="4"/>
      <c r="W98" s="4"/>
      <c r="X98" s="4"/>
    </row>
    <row r="99" spans="1:24" ht="15.6">
      <c r="A99" s="3"/>
      <c r="B99" s="27"/>
      <c r="C99" s="29"/>
      <c r="D99" s="41"/>
      <c r="E99" s="41"/>
      <c r="F99" s="41"/>
      <c r="G99" s="41"/>
      <c r="H99" s="41"/>
      <c r="I99" s="41"/>
      <c r="J99" s="41"/>
      <c r="K99" s="41"/>
      <c r="L99" s="41"/>
      <c r="M99" s="41"/>
      <c r="N99" s="41"/>
      <c r="O99" s="41"/>
      <c r="P99" s="41"/>
      <c r="Q99" s="41"/>
      <c r="R99" s="41"/>
      <c r="S99" s="41"/>
      <c r="T99" s="41"/>
      <c r="U99" s="41"/>
      <c r="V99" s="41"/>
      <c r="W99" s="41"/>
      <c r="X99" s="41"/>
    </row>
    <row r="100" spans="1:24" ht="15.6">
      <c r="A100" s="40"/>
      <c r="B100" s="27"/>
      <c r="C100" s="29"/>
      <c r="D100" s="41"/>
      <c r="E100" s="41"/>
      <c r="F100" s="41"/>
      <c r="G100" s="41"/>
      <c r="H100" s="41"/>
      <c r="I100" s="41"/>
      <c r="J100" s="41"/>
      <c r="K100" s="41"/>
      <c r="L100" s="41"/>
      <c r="M100" s="41"/>
      <c r="N100" s="41"/>
      <c r="O100" s="41"/>
      <c r="P100" s="41"/>
      <c r="Q100" s="41"/>
      <c r="R100" s="41"/>
      <c r="S100" s="41"/>
      <c r="T100" s="41"/>
      <c r="U100" s="41"/>
      <c r="V100" s="41"/>
      <c r="W100" s="41"/>
      <c r="X100" s="41"/>
    </row>
    <row r="101" spans="1:24" ht="15.6">
      <c r="A101" s="40"/>
      <c r="B101" s="27"/>
      <c r="C101" s="29"/>
      <c r="D101" s="41"/>
      <c r="E101" s="41"/>
      <c r="F101" s="41"/>
      <c r="G101" s="41"/>
      <c r="H101" s="41"/>
      <c r="I101" s="41"/>
      <c r="J101" s="41"/>
      <c r="K101" s="41"/>
      <c r="L101" s="41"/>
      <c r="M101" s="41"/>
      <c r="N101" s="41"/>
      <c r="O101" s="41"/>
      <c r="P101" s="41"/>
      <c r="Q101" s="41"/>
      <c r="R101" s="41"/>
      <c r="S101" s="41"/>
      <c r="T101" s="41"/>
      <c r="U101" s="41"/>
      <c r="V101" s="41"/>
      <c r="W101" s="41"/>
      <c r="X101" s="41"/>
    </row>
    <row r="102" spans="1:24" ht="15.6">
      <c r="A102" s="40"/>
      <c r="B102" s="27"/>
      <c r="C102" s="29"/>
      <c r="D102" s="41"/>
      <c r="E102" s="41"/>
      <c r="F102" s="41"/>
      <c r="G102" s="41"/>
      <c r="H102" s="41"/>
      <c r="I102" s="41"/>
      <c r="J102" s="41"/>
      <c r="K102" s="41"/>
      <c r="L102" s="41"/>
      <c r="M102" s="41"/>
      <c r="N102" s="41"/>
      <c r="O102" s="41"/>
      <c r="P102" s="41"/>
      <c r="Q102" s="41"/>
      <c r="R102" s="41"/>
      <c r="S102" s="41"/>
      <c r="T102" s="41"/>
      <c r="U102" s="41"/>
      <c r="V102" s="41"/>
      <c r="W102" s="41"/>
      <c r="X102" s="41"/>
    </row>
    <row r="103" spans="1:24" ht="15.6">
      <c r="A103" s="40"/>
      <c r="B103" s="27"/>
      <c r="C103" s="29"/>
      <c r="D103" s="41"/>
      <c r="E103" s="41"/>
      <c r="F103" s="41"/>
      <c r="G103" s="41"/>
      <c r="H103" s="41"/>
      <c r="I103" s="41"/>
      <c r="J103" s="41"/>
      <c r="K103" s="41"/>
      <c r="L103" s="41"/>
      <c r="M103" s="41"/>
      <c r="N103" s="41"/>
      <c r="O103" s="41"/>
      <c r="P103" s="41"/>
      <c r="Q103" s="41"/>
      <c r="R103" s="41"/>
      <c r="S103" s="41"/>
      <c r="T103" s="41"/>
      <c r="U103" s="41"/>
      <c r="V103" s="41"/>
      <c r="W103" s="41"/>
      <c r="X103" s="41"/>
    </row>
    <row r="104" spans="1:24" ht="15.6">
      <c r="A104" s="40"/>
      <c r="B104" s="27"/>
      <c r="C104" s="29"/>
      <c r="D104" s="41"/>
      <c r="E104" s="41"/>
      <c r="F104" s="41"/>
      <c r="G104" s="41"/>
      <c r="H104" s="41"/>
      <c r="I104" s="41"/>
      <c r="J104" s="41"/>
      <c r="K104" s="41"/>
      <c r="L104" s="41"/>
      <c r="M104" s="41"/>
      <c r="N104" s="41"/>
      <c r="O104" s="41"/>
      <c r="P104" s="41"/>
      <c r="Q104" s="41"/>
      <c r="R104" s="41"/>
      <c r="S104" s="41"/>
      <c r="T104" s="41"/>
      <c r="U104" s="41"/>
      <c r="V104" s="41"/>
      <c r="W104" s="41"/>
      <c r="X104" s="41"/>
    </row>
    <row r="105" spans="1:24" ht="15.6">
      <c r="A105" s="40"/>
      <c r="B105" s="27"/>
      <c r="C105" s="3"/>
      <c r="D105" s="41"/>
      <c r="E105" s="41"/>
      <c r="F105" s="41"/>
      <c r="G105" s="41"/>
      <c r="H105" s="41"/>
      <c r="I105" s="41"/>
      <c r="J105" s="41"/>
      <c r="K105" s="41"/>
      <c r="L105" s="41"/>
      <c r="M105" s="41"/>
      <c r="N105" s="41"/>
      <c r="O105" s="41"/>
      <c r="P105" s="41"/>
      <c r="Q105" s="41"/>
      <c r="R105" s="41"/>
      <c r="S105" s="41"/>
      <c r="T105" s="41"/>
      <c r="U105" s="41"/>
      <c r="V105" s="41"/>
      <c r="W105" s="41"/>
      <c r="X105" s="41"/>
    </row>
    <row r="106" spans="1:24" ht="15.6">
      <c r="A106" s="40"/>
      <c r="B106" s="27"/>
      <c r="C106" s="29"/>
      <c r="D106" s="41"/>
      <c r="E106" s="41"/>
      <c r="F106" s="41"/>
      <c r="G106" s="41"/>
      <c r="H106" s="41"/>
      <c r="I106" s="41"/>
      <c r="J106" s="41"/>
      <c r="K106" s="41"/>
      <c r="L106" s="41"/>
      <c r="M106" s="41"/>
      <c r="N106" s="41"/>
      <c r="O106" s="41"/>
      <c r="P106" s="41"/>
      <c r="Q106" s="41"/>
      <c r="R106" s="41"/>
      <c r="S106" s="41"/>
      <c r="T106" s="41"/>
      <c r="U106" s="41"/>
      <c r="V106" s="41"/>
      <c r="W106" s="41"/>
      <c r="X106" s="41"/>
    </row>
    <row r="107" spans="1:24" ht="15.6">
      <c r="A107" s="40"/>
      <c r="B107" s="27"/>
      <c r="C107" s="29"/>
      <c r="D107" s="41"/>
      <c r="E107" s="41"/>
      <c r="F107" s="41"/>
      <c r="G107" s="41"/>
      <c r="H107" s="41"/>
      <c r="I107" s="41"/>
      <c r="J107" s="41"/>
      <c r="K107" s="41"/>
      <c r="L107" s="41"/>
      <c r="M107" s="41"/>
      <c r="N107" s="41"/>
      <c r="O107" s="41"/>
      <c r="P107" s="41"/>
      <c r="Q107" s="41"/>
      <c r="R107" s="41"/>
      <c r="S107" s="41"/>
      <c r="T107" s="41"/>
      <c r="U107" s="41"/>
      <c r="V107" s="41"/>
      <c r="W107" s="41"/>
      <c r="X107" s="41"/>
    </row>
    <row r="108" spans="1:24" ht="15.6">
      <c r="A108" s="40"/>
      <c r="B108" s="27"/>
      <c r="C108" s="29"/>
      <c r="D108" s="41"/>
      <c r="E108" s="41"/>
      <c r="F108" s="41"/>
      <c r="G108" s="41"/>
      <c r="H108" s="41"/>
      <c r="I108" s="41"/>
      <c r="J108" s="41"/>
      <c r="K108" s="41"/>
      <c r="L108" s="41"/>
      <c r="M108" s="41"/>
      <c r="N108" s="41"/>
      <c r="O108" s="41"/>
      <c r="P108" s="41"/>
      <c r="Q108" s="41"/>
      <c r="R108" s="41"/>
      <c r="S108" s="41"/>
      <c r="T108" s="41"/>
      <c r="U108" s="41"/>
      <c r="V108" s="41"/>
      <c r="W108" s="41"/>
      <c r="X108" s="41"/>
    </row>
    <row r="109" spans="1:24" ht="15.6">
      <c r="A109" s="40"/>
      <c r="B109" s="27"/>
      <c r="C109" s="29"/>
      <c r="D109" s="41"/>
      <c r="E109" s="41"/>
      <c r="F109" s="41"/>
      <c r="G109" s="41"/>
      <c r="H109" s="41"/>
      <c r="I109" s="41"/>
      <c r="J109" s="41"/>
      <c r="K109" s="41"/>
      <c r="L109" s="41"/>
      <c r="M109" s="41"/>
      <c r="N109" s="41"/>
      <c r="O109" s="41"/>
      <c r="P109" s="41"/>
      <c r="Q109" s="41"/>
      <c r="R109" s="41"/>
      <c r="S109" s="41"/>
      <c r="T109" s="41"/>
      <c r="U109" s="41"/>
      <c r="V109" s="41"/>
      <c r="W109" s="41"/>
      <c r="X109" s="41"/>
    </row>
    <row r="110" spans="1:24" ht="15.6">
      <c r="A110" s="40"/>
      <c r="B110" s="27"/>
      <c r="C110" s="29"/>
      <c r="D110" s="41"/>
      <c r="E110" s="41"/>
      <c r="F110" s="41"/>
      <c r="G110" s="41"/>
      <c r="H110" s="41"/>
      <c r="I110" s="41"/>
      <c r="J110" s="41"/>
      <c r="K110" s="41"/>
      <c r="L110" s="41"/>
      <c r="M110" s="41"/>
      <c r="N110" s="41"/>
      <c r="O110" s="41"/>
      <c r="P110" s="41"/>
      <c r="Q110" s="41"/>
      <c r="R110" s="41"/>
      <c r="S110" s="41"/>
      <c r="T110" s="41"/>
      <c r="U110" s="41"/>
      <c r="V110" s="41"/>
      <c r="W110" s="41"/>
      <c r="X110" s="41"/>
    </row>
    <row r="111" spans="1:24" ht="15.6">
      <c r="A111" s="40"/>
      <c r="B111" s="27"/>
      <c r="C111" s="29"/>
      <c r="D111" s="41"/>
      <c r="E111" s="41"/>
      <c r="F111" s="41"/>
      <c r="G111" s="41"/>
      <c r="H111" s="41"/>
      <c r="I111" s="41"/>
      <c r="J111" s="41"/>
      <c r="K111" s="41"/>
      <c r="L111" s="41"/>
      <c r="M111" s="41"/>
      <c r="N111" s="41"/>
      <c r="O111" s="41"/>
      <c r="P111" s="41"/>
      <c r="Q111" s="41"/>
      <c r="R111" s="41"/>
      <c r="S111" s="41"/>
      <c r="T111" s="41"/>
      <c r="U111" s="41"/>
      <c r="V111" s="41"/>
      <c r="W111" s="41"/>
      <c r="X111" s="41"/>
    </row>
    <row r="112" spans="1:24" ht="15.6">
      <c r="A112" s="40"/>
      <c r="B112" s="27"/>
      <c r="C112" s="29"/>
      <c r="D112" s="41"/>
      <c r="E112" s="41"/>
      <c r="F112" s="41"/>
      <c r="G112" s="41"/>
      <c r="H112" s="41"/>
      <c r="I112" s="41"/>
      <c r="J112" s="41"/>
      <c r="K112" s="41"/>
      <c r="L112" s="41"/>
      <c r="M112" s="41"/>
      <c r="N112" s="41"/>
      <c r="O112" s="41"/>
      <c r="P112" s="41"/>
      <c r="Q112" s="41"/>
      <c r="R112" s="41"/>
      <c r="S112" s="41"/>
      <c r="T112" s="41"/>
      <c r="U112" s="41"/>
      <c r="V112" s="41"/>
      <c r="W112" s="41"/>
      <c r="X112" s="41"/>
    </row>
    <row r="113" spans="1:24" ht="15.6">
      <c r="A113" s="40"/>
      <c r="B113" s="27"/>
      <c r="C113" s="29"/>
      <c r="D113" s="41"/>
      <c r="E113" s="41"/>
      <c r="F113" s="41"/>
      <c r="G113" s="41"/>
      <c r="H113" s="41"/>
      <c r="I113" s="41"/>
      <c r="J113" s="41"/>
      <c r="K113" s="41"/>
      <c r="L113" s="41"/>
      <c r="M113" s="41"/>
      <c r="N113" s="41"/>
      <c r="O113" s="41"/>
      <c r="P113" s="41"/>
      <c r="Q113" s="41"/>
      <c r="R113" s="41"/>
      <c r="S113" s="41"/>
      <c r="T113" s="41"/>
      <c r="U113" s="41"/>
      <c r="V113" s="41"/>
      <c r="W113" s="41"/>
      <c r="X113" s="41"/>
    </row>
    <row r="114" spans="1:24" ht="15.6">
      <c r="A114" s="40"/>
      <c r="B114" s="27"/>
      <c r="C114" s="29"/>
      <c r="D114" s="41"/>
      <c r="E114" s="41"/>
      <c r="F114" s="41"/>
      <c r="G114" s="41"/>
      <c r="H114" s="41"/>
      <c r="I114" s="41"/>
      <c r="J114" s="41"/>
      <c r="K114" s="41"/>
      <c r="L114" s="41"/>
      <c r="M114" s="41"/>
      <c r="N114" s="41"/>
      <c r="O114" s="41"/>
      <c r="P114" s="41"/>
      <c r="Q114" s="41"/>
      <c r="R114" s="41"/>
      <c r="S114" s="41"/>
      <c r="T114" s="41"/>
      <c r="U114" s="41"/>
      <c r="V114" s="41"/>
      <c r="W114" s="41"/>
      <c r="X114" s="41"/>
    </row>
    <row r="115" spans="1:24" ht="15.6">
      <c r="A115" s="40"/>
      <c r="B115" s="27"/>
      <c r="C115" s="29"/>
      <c r="D115" s="41"/>
      <c r="E115" s="41"/>
      <c r="F115" s="41"/>
      <c r="G115" s="41"/>
      <c r="H115" s="41"/>
      <c r="I115" s="41"/>
      <c r="J115" s="41"/>
      <c r="K115" s="41"/>
      <c r="L115" s="41"/>
      <c r="M115" s="41"/>
      <c r="N115" s="41"/>
      <c r="O115" s="41"/>
      <c r="P115" s="41"/>
      <c r="Q115" s="41"/>
      <c r="R115" s="41"/>
      <c r="S115" s="41"/>
      <c r="T115" s="41"/>
      <c r="U115" s="41"/>
      <c r="V115" s="41"/>
      <c r="W115" s="41"/>
      <c r="X115" s="41"/>
    </row>
    <row r="116" spans="1:24" ht="15.6">
      <c r="A116" s="40"/>
      <c r="B116" s="27"/>
      <c r="C116" s="29"/>
      <c r="D116" s="41"/>
      <c r="E116" s="41"/>
      <c r="F116" s="41"/>
      <c r="G116" s="41"/>
      <c r="H116" s="41"/>
      <c r="I116" s="41"/>
      <c r="J116" s="41"/>
      <c r="K116" s="41"/>
      <c r="L116" s="41"/>
      <c r="M116" s="41"/>
      <c r="N116" s="41"/>
      <c r="O116" s="41"/>
      <c r="P116" s="41"/>
      <c r="Q116" s="41"/>
      <c r="R116" s="41"/>
      <c r="S116" s="41"/>
      <c r="T116" s="41"/>
      <c r="U116" s="41"/>
      <c r="V116" s="41"/>
      <c r="W116" s="41"/>
      <c r="X116" s="41"/>
    </row>
    <row r="117" spans="1:24" ht="15.6">
      <c r="A117" s="40"/>
      <c r="B117" s="27"/>
      <c r="C117" s="29"/>
      <c r="D117" s="41"/>
      <c r="E117" s="41"/>
      <c r="F117" s="41"/>
      <c r="G117" s="41"/>
      <c r="H117" s="41"/>
      <c r="I117" s="41"/>
      <c r="J117" s="41"/>
      <c r="K117" s="41"/>
      <c r="L117" s="41"/>
      <c r="M117" s="41"/>
      <c r="N117" s="41"/>
      <c r="O117" s="41"/>
      <c r="P117" s="41"/>
      <c r="Q117" s="41"/>
      <c r="R117" s="41"/>
      <c r="S117" s="41"/>
      <c r="T117" s="41"/>
      <c r="U117" s="41"/>
      <c r="V117" s="41"/>
      <c r="W117" s="41"/>
      <c r="X117" s="41"/>
    </row>
    <row r="118" spans="1:24" ht="15.6">
      <c r="A118" s="40"/>
      <c r="B118" s="27"/>
      <c r="C118" s="29"/>
      <c r="D118" s="41"/>
      <c r="E118" s="41"/>
      <c r="F118" s="41"/>
      <c r="G118" s="41"/>
      <c r="H118" s="41"/>
      <c r="I118" s="41"/>
      <c r="J118" s="41"/>
      <c r="K118" s="41"/>
      <c r="L118" s="41"/>
      <c r="M118" s="41"/>
      <c r="N118" s="41"/>
      <c r="O118" s="41"/>
      <c r="P118" s="41"/>
      <c r="Q118" s="41"/>
      <c r="R118" s="41"/>
      <c r="S118" s="41"/>
      <c r="T118" s="41"/>
      <c r="U118" s="41"/>
      <c r="V118" s="41"/>
      <c r="W118" s="41"/>
      <c r="X118" s="41"/>
    </row>
    <row r="119" spans="1:24" ht="15.6">
      <c r="A119" s="40"/>
      <c r="B119" s="27"/>
      <c r="C119" s="29"/>
      <c r="D119" s="41"/>
      <c r="E119" s="41"/>
      <c r="F119" s="41"/>
      <c r="G119" s="41"/>
      <c r="H119" s="41"/>
      <c r="I119" s="41"/>
      <c r="J119" s="41"/>
      <c r="K119" s="41"/>
      <c r="L119" s="41"/>
      <c r="M119" s="41"/>
      <c r="N119" s="41"/>
      <c r="O119" s="41"/>
      <c r="P119" s="41"/>
      <c r="Q119" s="41"/>
      <c r="R119" s="41"/>
      <c r="S119" s="41"/>
      <c r="T119" s="41"/>
      <c r="U119" s="41"/>
      <c r="V119" s="41"/>
      <c r="W119" s="41"/>
      <c r="X119" s="41"/>
    </row>
    <row r="120" spans="1:24" ht="15.6">
      <c r="A120" s="40"/>
      <c r="B120" s="27"/>
      <c r="C120" s="29"/>
      <c r="D120" s="41"/>
      <c r="E120" s="41"/>
      <c r="F120" s="41"/>
      <c r="G120" s="41"/>
      <c r="H120" s="41"/>
      <c r="I120" s="41"/>
      <c r="J120" s="41"/>
      <c r="K120" s="41"/>
      <c r="L120" s="41"/>
      <c r="M120" s="41"/>
      <c r="N120" s="41"/>
      <c r="O120" s="41"/>
      <c r="P120" s="41"/>
      <c r="Q120" s="41"/>
      <c r="R120" s="41"/>
      <c r="S120" s="41"/>
      <c r="T120" s="41"/>
      <c r="U120" s="41"/>
      <c r="V120" s="41"/>
      <c r="W120" s="41"/>
      <c r="X120" s="41"/>
    </row>
    <row r="121" spans="1:24" ht="15.6">
      <c r="A121" s="40"/>
      <c r="B121" s="27"/>
      <c r="C121" s="29"/>
      <c r="D121" s="41"/>
      <c r="E121" s="41"/>
      <c r="F121" s="41"/>
      <c r="G121" s="41"/>
      <c r="H121" s="41"/>
      <c r="I121" s="41"/>
      <c r="J121" s="41"/>
      <c r="K121" s="41"/>
      <c r="L121" s="41"/>
      <c r="M121" s="41"/>
      <c r="N121" s="41"/>
      <c r="O121" s="41"/>
      <c r="P121" s="41"/>
      <c r="Q121" s="41"/>
      <c r="R121" s="41"/>
      <c r="S121" s="41"/>
      <c r="T121" s="41"/>
      <c r="U121" s="41"/>
      <c r="V121" s="41"/>
      <c r="W121" s="41"/>
      <c r="X121" s="41"/>
    </row>
    <row r="122" spans="1:24" ht="15.6">
      <c r="A122" s="40"/>
      <c r="B122" s="27"/>
      <c r="C122" s="29"/>
      <c r="D122" s="41"/>
      <c r="E122" s="41"/>
      <c r="F122" s="41"/>
      <c r="G122" s="41"/>
      <c r="H122" s="41"/>
      <c r="I122" s="41"/>
      <c r="J122" s="41"/>
      <c r="K122" s="41"/>
      <c r="L122" s="41"/>
      <c r="M122" s="41"/>
      <c r="N122" s="41"/>
      <c r="O122" s="41"/>
      <c r="P122" s="41"/>
      <c r="Q122" s="41"/>
      <c r="R122" s="41"/>
      <c r="S122" s="41"/>
      <c r="T122" s="41"/>
      <c r="U122" s="41"/>
      <c r="V122" s="41"/>
      <c r="W122" s="41"/>
      <c r="X122" s="41"/>
    </row>
    <row r="123" spans="1:24" ht="15.6">
      <c r="A123" s="40"/>
      <c r="B123" s="27"/>
      <c r="C123" s="29"/>
      <c r="D123" s="41"/>
      <c r="E123" s="41"/>
      <c r="F123" s="41"/>
      <c r="G123" s="41"/>
      <c r="H123" s="41"/>
      <c r="I123" s="41"/>
      <c r="J123" s="41"/>
      <c r="K123" s="41"/>
      <c r="L123" s="41"/>
      <c r="M123" s="41"/>
      <c r="N123" s="41"/>
      <c r="O123" s="41"/>
      <c r="P123" s="41"/>
      <c r="Q123" s="41"/>
      <c r="R123" s="41"/>
      <c r="S123" s="41"/>
      <c r="T123" s="41"/>
      <c r="U123" s="41"/>
      <c r="V123" s="41"/>
      <c r="W123" s="41"/>
      <c r="X123" s="41"/>
    </row>
    <row r="124" spans="1:24" ht="15.6">
      <c r="A124" s="40"/>
      <c r="B124" s="27"/>
      <c r="C124" s="29"/>
      <c r="D124" s="41"/>
      <c r="E124" s="41"/>
      <c r="F124" s="41"/>
      <c r="G124" s="41"/>
      <c r="H124" s="41"/>
      <c r="I124" s="41"/>
      <c r="J124" s="41"/>
      <c r="K124" s="41"/>
      <c r="L124" s="41"/>
      <c r="M124" s="41"/>
      <c r="N124" s="41"/>
      <c r="O124" s="41"/>
      <c r="P124" s="41"/>
      <c r="Q124" s="41"/>
      <c r="R124" s="41"/>
      <c r="S124" s="41"/>
      <c r="T124" s="41"/>
      <c r="U124" s="41"/>
      <c r="V124" s="41"/>
      <c r="W124" s="41"/>
      <c r="X124" s="41"/>
    </row>
    <row r="125" spans="1:24" ht="15.6">
      <c r="A125" s="40"/>
      <c r="B125" s="27"/>
      <c r="C125" s="29"/>
      <c r="D125" s="41"/>
      <c r="E125" s="41"/>
      <c r="F125" s="41"/>
      <c r="G125" s="41"/>
      <c r="H125" s="41"/>
      <c r="I125" s="41"/>
      <c r="J125" s="41"/>
      <c r="K125" s="41"/>
      <c r="L125" s="41"/>
      <c r="M125" s="41"/>
      <c r="N125" s="41"/>
      <c r="O125" s="41"/>
      <c r="P125" s="41"/>
      <c r="Q125" s="41"/>
      <c r="R125" s="41"/>
      <c r="S125" s="41"/>
      <c r="T125" s="41"/>
      <c r="U125" s="41"/>
      <c r="V125" s="41"/>
      <c r="W125" s="41"/>
      <c r="X125" s="41"/>
    </row>
    <row r="126" spans="1:24" ht="15.6">
      <c r="A126" s="40"/>
      <c r="B126" s="27"/>
      <c r="C126" s="29"/>
      <c r="D126" s="41"/>
      <c r="E126" s="41"/>
      <c r="F126" s="41"/>
      <c r="G126" s="41"/>
      <c r="H126" s="41"/>
      <c r="I126" s="41"/>
      <c r="J126" s="41"/>
      <c r="K126" s="41"/>
      <c r="L126" s="41"/>
      <c r="M126" s="41"/>
      <c r="N126" s="41"/>
      <c r="O126" s="41"/>
      <c r="P126" s="41"/>
      <c r="Q126" s="41"/>
      <c r="R126" s="41"/>
      <c r="S126" s="41"/>
      <c r="T126" s="41"/>
      <c r="U126" s="41"/>
      <c r="V126" s="41"/>
      <c r="W126" s="41"/>
      <c r="X126" s="41"/>
    </row>
    <row r="127" spans="1:24" ht="15.6">
      <c r="A127" s="40"/>
      <c r="B127" s="27"/>
      <c r="C127" s="29"/>
      <c r="D127" s="41"/>
      <c r="E127" s="41"/>
      <c r="F127" s="41"/>
      <c r="G127" s="41"/>
      <c r="H127" s="41"/>
      <c r="I127" s="41"/>
      <c r="J127" s="41"/>
      <c r="K127" s="41"/>
      <c r="L127" s="41"/>
      <c r="M127" s="41"/>
      <c r="N127" s="41"/>
      <c r="O127" s="41"/>
      <c r="P127" s="41"/>
      <c r="Q127" s="41"/>
      <c r="R127" s="41"/>
      <c r="S127" s="41"/>
      <c r="T127" s="41"/>
      <c r="U127" s="41"/>
      <c r="V127" s="41"/>
      <c r="W127" s="41"/>
      <c r="X127" s="41"/>
    </row>
    <row r="128" spans="1:24" ht="15.6">
      <c r="A128" s="40"/>
      <c r="B128" s="27"/>
      <c r="C128" s="29"/>
      <c r="D128" s="41"/>
      <c r="E128" s="41"/>
      <c r="F128" s="41"/>
      <c r="G128" s="41"/>
      <c r="H128" s="41"/>
      <c r="I128" s="41"/>
      <c r="J128" s="41"/>
      <c r="K128" s="41"/>
      <c r="L128" s="41"/>
      <c r="M128" s="41"/>
      <c r="N128" s="41"/>
      <c r="O128" s="41"/>
      <c r="P128" s="41"/>
      <c r="Q128" s="41"/>
      <c r="R128" s="41"/>
      <c r="S128" s="41"/>
      <c r="T128" s="41"/>
      <c r="U128" s="41"/>
      <c r="V128" s="41"/>
      <c r="W128" s="41"/>
      <c r="X128" s="41"/>
    </row>
    <row r="129" spans="1:24" ht="15.6">
      <c r="A129" s="40"/>
      <c r="B129" s="27"/>
      <c r="C129" s="29"/>
      <c r="D129" s="41"/>
      <c r="E129" s="41"/>
      <c r="F129" s="41"/>
      <c r="G129" s="41"/>
      <c r="H129" s="41"/>
      <c r="I129" s="41"/>
      <c r="J129" s="41"/>
      <c r="K129" s="41"/>
      <c r="L129" s="41"/>
      <c r="M129" s="41"/>
      <c r="N129" s="41"/>
      <c r="O129" s="41"/>
      <c r="P129" s="41"/>
      <c r="Q129" s="41"/>
      <c r="R129" s="41"/>
      <c r="S129" s="41"/>
      <c r="T129" s="41"/>
      <c r="U129" s="41"/>
      <c r="V129" s="41"/>
      <c r="W129" s="41"/>
      <c r="X129" s="41"/>
    </row>
    <row r="130" spans="1:24" ht="15.6">
      <c r="A130" s="40"/>
      <c r="B130" s="27"/>
      <c r="C130" s="29"/>
      <c r="D130" s="41"/>
      <c r="E130" s="41"/>
      <c r="F130" s="41"/>
      <c r="G130" s="41"/>
      <c r="H130" s="41"/>
      <c r="I130" s="41"/>
      <c r="J130" s="41"/>
      <c r="K130" s="41"/>
      <c r="L130" s="41"/>
      <c r="M130" s="41"/>
      <c r="N130" s="41"/>
      <c r="O130" s="41"/>
      <c r="P130" s="41"/>
      <c r="Q130" s="41"/>
      <c r="R130" s="41"/>
      <c r="S130" s="41"/>
      <c r="T130" s="41"/>
      <c r="U130" s="41"/>
      <c r="V130" s="41"/>
      <c r="W130" s="41"/>
      <c r="X130" s="41"/>
    </row>
    <row r="131" spans="1:24" ht="15.6">
      <c r="A131" s="40"/>
      <c r="B131" s="27"/>
      <c r="C131" s="29"/>
      <c r="D131" s="41"/>
      <c r="E131" s="41"/>
      <c r="F131" s="41"/>
      <c r="G131" s="41"/>
      <c r="H131" s="41"/>
      <c r="I131" s="41"/>
      <c r="J131" s="41"/>
      <c r="K131" s="41"/>
      <c r="L131" s="41"/>
      <c r="M131" s="41"/>
      <c r="N131" s="41"/>
      <c r="O131" s="41"/>
      <c r="P131" s="41"/>
      <c r="Q131" s="41"/>
      <c r="R131" s="41"/>
      <c r="S131" s="41"/>
      <c r="T131" s="41"/>
      <c r="U131" s="41"/>
      <c r="V131" s="41"/>
      <c r="W131" s="41"/>
      <c r="X131" s="41"/>
    </row>
    <row r="132" spans="1:24" ht="15.6">
      <c r="A132" s="3"/>
      <c r="B132" s="27"/>
      <c r="C132" s="29"/>
      <c r="D132" s="41"/>
      <c r="E132" s="41"/>
      <c r="F132" s="41"/>
      <c r="G132" s="41"/>
      <c r="H132" s="41"/>
      <c r="I132" s="41"/>
      <c r="J132" s="41"/>
      <c r="K132" s="41"/>
      <c r="L132" s="41"/>
      <c r="M132" s="41"/>
      <c r="N132" s="41"/>
      <c r="O132" s="41"/>
      <c r="P132" s="41"/>
      <c r="Q132" s="41"/>
      <c r="R132" s="41"/>
      <c r="S132" s="41"/>
      <c r="T132" s="41"/>
      <c r="U132" s="41"/>
      <c r="V132" s="41"/>
      <c r="W132" s="41"/>
      <c r="X132" s="41"/>
    </row>
    <row r="133" spans="1:24" ht="15.6">
      <c r="A133" s="40"/>
      <c r="B133" s="27"/>
      <c r="C133" s="29"/>
      <c r="D133" s="41"/>
      <c r="E133" s="41"/>
      <c r="F133" s="41"/>
      <c r="G133" s="41"/>
      <c r="H133" s="41"/>
      <c r="I133" s="41"/>
      <c r="J133" s="41"/>
      <c r="K133" s="41"/>
      <c r="L133" s="41"/>
      <c r="M133" s="41"/>
      <c r="N133" s="41"/>
      <c r="O133" s="41"/>
      <c r="P133" s="41"/>
      <c r="Q133" s="41"/>
      <c r="R133" s="41"/>
      <c r="S133" s="41"/>
      <c r="T133" s="41"/>
      <c r="U133" s="41"/>
      <c r="V133" s="41"/>
      <c r="W133" s="41"/>
      <c r="X133" s="41"/>
    </row>
    <row r="134" spans="1:24" ht="15.6">
      <c r="A134" s="40"/>
      <c r="B134" s="27"/>
      <c r="C134" s="29"/>
      <c r="D134" s="41"/>
      <c r="E134" s="41"/>
      <c r="F134" s="41"/>
      <c r="G134" s="41"/>
      <c r="H134" s="41"/>
      <c r="I134" s="41"/>
      <c r="J134" s="41"/>
      <c r="K134" s="41"/>
      <c r="L134" s="41"/>
      <c r="M134" s="41"/>
      <c r="N134" s="41"/>
      <c r="O134" s="41"/>
      <c r="P134" s="41"/>
      <c r="Q134" s="41"/>
      <c r="R134" s="41"/>
      <c r="S134" s="41"/>
      <c r="T134" s="41"/>
      <c r="U134" s="41"/>
      <c r="V134" s="41"/>
      <c r="W134" s="41"/>
      <c r="X134" s="41"/>
    </row>
    <row r="135" spans="1:24" ht="15.6">
      <c r="A135" s="3"/>
      <c r="B135" s="27"/>
      <c r="C135" s="29"/>
      <c r="D135" s="41"/>
      <c r="E135" s="41"/>
      <c r="F135" s="41"/>
      <c r="G135" s="41"/>
      <c r="H135" s="41"/>
      <c r="I135" s="41"/>
      <c r="J135" s="41"/>
      <c r="K135" s="41"/>
      <c r="L135" s="41"/>
      <c r="M135" s="41"/>
      <c r="N135" s="41"/>
      <c r="O135" s="41"/>
      <c r="P135" s="41"/>
      <c r="Q135" s="41"/>
      <c r="R135" s="41"/>
      <c r="S135" s="41"/>
      <c r="T135" s="41"/>
      <c r="U135" s="41"/>
      <c r="V135" s="41"/>
      <c r="W135" s="41"/>
      <c r="X135" s="41"/>
    </row>
    <row r="136" spans="1:24" ht="15.6">
      <c r="A136" s="40"/>
      <c r="B136" s="27"/>
      <c r="C136" s="29"/>
      <c r="D136" s="41"/>
      <c r="E136" s="41"/>
      <c r="F136" s="41"/>
      <c r="G136" s="41"/>
      <c r="H136" s="41"/>
      <c r="I136" s="41"/>
      <c r="J136" s="41"/>
      <c r="K136" s="41"/>
      <c r="L136" s="41"/>
      <c r="M136" s="41"/>
      <c r="N136" s="41"/>
      <c r="O136" s="41"/>
      <c r="P136" s="41"/>
      <c r="Q136" s="41"/>
      <c r="R136" s="41"/>
      <c r="S136" s="41"/>
      <c r="T136" s="41"/>
      <c r="U136" s="41"/>
      <c r="V136" s="41"/>
      <c r="W136" s="41"/>
      <c r="X136" s="41"/>
    </row>
    <row r="137" spans="1:24" ht="15.6">
      <c r="A137" s="40"/>
      <c r="B137" s="27"/>
      <c r="C137" s="29"/>
      <c r="D137" s="41"/>
      <c r="E137" s="41"/>
      <c r="F137" s="41"/>
      <c r="G137" s="41"/>
      <c r="H137" s="41"/>
      <c r="I137" s="41"/>
      <c r="J137" s="41"/>
      <c r="K137" s="41"/>
      <c r="L137" s="41"/>
      <c r="M137" s="41"/>
      <c r="N137" s="41"/>
      <c r="O137" s="41"/>
      <c r="P137" s="41"/>
      <c r="Q137" s="41"/>
      <c r="R137" s="41"/>
      <c r="S137" s="41"/>
      <c r="T137" s="41"/>
      <c r="U137" s="41"/>
      <c r="V137" s="41"/>
      <c r="W137" s="41"/>
      <c r="X137" s="41"/>
    </row>
    <row r="138" spans="1:24" ht="15.6">
      <c r="A138" s="40"/>
      <c r="B138" s="27"/>
      <c r="C138" s="29"/>
      <c r="D138" s="41"/>
      <c r="E138" s="41"/>
      <c r="F138" s="41"/>
      <c r="G138" s="41"/>
      <c r="H138" s="41"/>
      <c r="I138" s="41"/>
      <c r="J138" s="41"/>
      <c r="K138" s="41"/>
      <c r="L138" s="41"/>
      <c r="M138" s="41"/>
      <c r="N138" s="41"/>
      <c r="O138" s="41"/>
      <c r="P138" s="41"/>
      <c r="Q138" s="41"/>
      <c r="R138" s="41"/>
      <c r="S138" s="41"/>
      <c r="T138" s="41"/>
      <c r="U138" s="41"/>
      <c r="V138" s="41"/>
      <c r="W138" s="41"/>
      <c r="X138" s="41"/>
    </row>
    <row r="139" spans="1:24" ht="15.6">
      <c r="A139" s="40"/>
      <c r="B139" s="27"/>
      <c r="C139" s="29"/>
      <c r="D139" s="41"/>
      <c r="E139" s="41"/>
      <c r="F139" s="41"/>
      <c r="G139" s="41"/>
      <c r="H139" s="41"/>
      <c r="I139" s="41"/>
      <c r="J139" s="41"/>
      <c r="K139" s="41"/>
      <c r="L139" s="41"/>
      <c r="M139" s="41"/>
      <c r="N139" s="41"/>
      <c r="O139" s="41"/>
      <c r="P139" s="41"/>
      <c r="Q139" s="41"/>
      <c r="R139" s="41"/>
      <c r="S139" s="41"/>
      <c r="T139" s="41"/>
      <c r="U139" s="41"/>
      <c r="V139" s="41"/>
      <c r="W139" s="41"/>
      <c r="X139" s="41"/>
    </row>
    <row r="140" spans="1:24" ht="15.6">
      <c r="A140" s="40"/>
      <c r="B140" s="27"/>
      <c r="C140" s="29"/>
      <c r="D140" s="41"/>
      <c r="E140" s="41"/>
      <c r="F140" s="41"/>
      <c r="G140" s="41"/>
      <c r="H140" s="41"/>
      <c r="I140" s="41"/>
      <c r="J140" s="41"/>
      <c r="K140" s="41"/>
      <c r="L140" s="41"/>
      <c r="M140" s="41"/>
      <c r="N140" s="41"/>
      <c r="O140" s="41"/>
      <c r="P140" s="41"/>
      <c r="Q140" s="41"/>
      <c r="R140" s="41"/>
      <c r="S140" s="41"/>
      <c r="T140" s="41"/>
      <c r="U140" s="41"/>
      <c r="V140" s="41"/>
      <c r="W140" s="41"/>
      <c r="X140" s="41"/>
    </row>
    <row r="141" spans="1:24" ht="15.6">
      <c r="A141" s="40"/>
      <c r="B141" s="27"/>
      <c r="C141" s="29"/>
      <c r="D141" s="41"/>
      <c r="E141" s="41"/>
      <c r="F141" s="41"/>
      <c r="G141" s="41"/>
      <c r="H141" s="41"/>
      <c r="I141" s="41"/>
      <c r="J141" s="41"/>
      <c r="K141" s="41"/>
      <c r="L141" s="41"/>
      <c r="M141" s="41"/>
      <c r="N141" s="41"/>
      <c r="O141" s="41"/>
      <c r="P141" s="41"/>
      <c r="Q141" s="41"/>
      <c r="R141" s="41"/>
      <c r="S141" s="41"/>
      <c r="T141" s="41"/>
      <c r="U141" s="41"/>
      <c r="V141" s="41"/>
      <c r="W141" s="41"/>
      <c r="X141" s="41"/>
    </row>
    <row r="142" spans="1:24" ht="15.6">
      <c r="A142" s="40"/>
      <c r="B142" s="27"/>
      <c r="C142" s="3"/>
      <c r="D142" s="41"/>
      <c r="E142" s="41"/>
      <c r="F142" s="41"/>
      <c r="G142" s="41"/>
      <c r="H142" s="41"/>
      <c r="I142" s="41"/>
      <c r="J142" s="41"/>
      <c r="K142" s="41"/>
      <c r="L142" s="41"/>
      <c r="M142" s="41"/>
      <c r="N142" s="41"/>
      <c r="O142" s="41"/>
      <c r="P142" s="41"/>
      <c r="Q142" s="41"/>
      <c r="R142" s="41"/>
      <c r="S142" s="41"/>
      <c r="T142" s="41"/>
      <c r="U142" s="41"/>
      <c r="V142" s="41"/>
      <c r="W142" s="41"/>
      <c r="X142" s="41"/>
    </row>
    <row r="143" spans="1:24" ht="15.6">
      <c r="A143" s="40"/>
      <c r="B143" s="27"/>
      <c r="C143" s="29"/>
      <c r="D143" s="41"/>
      <c r="E143" s="41"/>
      <c r="F143" s="41"/>
      <c r="G143" s="41"/>
      <c r="H143" s="41"/>
      <c r="I143" s="41"/>
      <c r="J143" s="41"/>
      <c r="K143" s="41"/>
      <c r="L143" s="41"/>
      <c r="M143" s="41"/>
      <c r="N143" s="41"/>
      <c r="O143" s="41"/>
      <c r="P143" s="41"/>
      <c r="Q143" s="41"/>
      <c r="R143" s="41"/>
      <c r="S143" s="41"/>
      <c r="T143" s="41"/>
      <c r="U143" s="41"/>
      <c r="V143" s="41"/>
      <c r="W143" s="41"/>
      <c r="X143" s="41"/>
    </row>
    <row r="144" spans="1:24" ht="15.6">
      <c r="A144" s="40"/>
      <c r="B144" s="27"/>
      <c r="C144" s="29"/>
      <c r="D144" s="41"/>
      <c r="E144" s="41"/>
      <c r="F144" s="41"/>
      <c r="G144" s="41"/>
      <c r="H144" s="41"/>
      <c r="I144" s="41"/>
      <c r="J144" s="41"/>
      <c r="K144" s="41"/>
      <c r="L144" s="41"/>
      <c r="M144" s="41"/>
      <c r="N144" s="41"/>
      <c r="O144" s="41"/>
      <c r="P144" s="41"/>
      <c r="Q144" s="41"/>
      <c r="R144" s="41"/>
      <c r="S144" s="41"/>
      <c r="T144" s="41"/>
      <c r="U144" s="41"/>
      <c r="V144" s="41"/>
      <c r="W144" s="41"/>
      <c r="X144" s="41"/>
    </row>
    <row r="145" spans="1:24" ht="15.6">
      <c r="A145" s="40"/>
      <c r="B145" s="27"/>
      <c r="C145" s="29"/>
      <c r="D145" s="41"/>
      <c r="E145" s="41"/>
      <c r="F145" s="41"/>
      <c r="G145" s="41"/>
      <c r="H145" s="41"/>
      <c r="I145" s="41"/>
      <c r="J145" s="41"/>
      <c r="K145" s="41"/>
      <c r="L145" s="41"/>
      <c r="M145" s="41"/>
      <c r="N145" s="41"/>
      <c r="O145" s="41"/>
      <c r="P145" s="41"/>
      <c r="Q145" s="41"/>
      <c r="R145" s="41"/>
      <c r="S145" s="41"/>
      <c r="T145" s="41"/>
      <c r="U145" s="41"/>
      <c r="V145" s="41"/>
      <c r="W145" s="41"/>
      <c r="X145" s="41"/>
    </row>
    <row r="146" spans="1:24" ht="15.6">
      <c r="A146" s="40"/>
      <c r="B146" s="27"/>
      <c r="C146" s="29"/>
      <c r="D146" s="41"/>
      <c r="E146" s="41"/>
      <c r="F146" s="41"/>
      <c r="G146" s="41"/>
      <c r="H146" s="41"/>
      <c r="I146" s="41"/>
      <c r="J146" s="41"/>
      <c r="K146" s="41"/>
      <c r="L146" s="41"/>
      <c r="M146" s="41"/>
      <c r="N146" s="41"/>
      <c r="O146" s="41"/>
      <c r="P146" s="41"/>
      <c r="Q146" s="41"/>
      <c r="R146" s="41"/>
      <c r="S146" s="41"/>
      <c r="T146" s="41"/>
      <c r="U146" s="41"/>
      <c r="V146" s="41"/>
      <c r="W146" s="41"/>
      <c r="X146" s="41"/>
    </row>
    <row r="147" spans="1:24" ht="15.6">
      <c r="A147" s="40"/>
      <c r="B147" s="27"/>
      <c r="C147" s="29"/>
      <c r="D147" s="41"/>
      <c r="E147" s="41"/>
      <c r="F147" s="41"/>
      <c r="G147" s="41"/>
      <c r="H147" s="41"/>
      <c r="I147" s="41"/>
      <c r="J147" s="41"/>
      <c r="K147" s="41"/>
      <c r="L147" s="41"/>
      <c r="M147" s="41"/>
      <c r="N147" s="41"/>
      <c r="O147" s="41"/>
      <c r="P147" s="41"/>
      <c r="Q147" s="41"/>
      <c r="R147" s="41"/>
      <c r="S147" s="41"/>
      <c r="T147" s="41"/>
      <c r="U147" s="41"/>
      <c r="V147" s="41"/>
      <c r="W147" s="41"/>
      <c r="X147" s="41"/>
    </row>
    <row r="148" spans="1:24" ht="15.6">
      <c r="A148" s="40"/>
      <c r="B148" s="27"/>
      <c r="C148" s="29"/>
      <c r="D148" s="41"/>
      <c r="E148" s="41"/>
      <c r="F148" s="41"/>
      <c r="G148" s="41"/>
      <c r="H148" s="41"/>
      <c r="I148" s="41"/>
      <c r="J148" s="41"/>
      <c r="K148" s="41"/>
      <c r="L148" s="41"/>
      <c r="M148" s="41"/>
      <c r="N148" s="41"/>
      <c r="O148" s="41"/>
      <c r="P148" s="41"/>
      <c r="Q148" s="41"/>
      <c r="R148" s="41"/>
      <c r="S148" s="41"/>
      <c r="T148" s="41"/>
      <c r="U148" s="41"/>
      <c r="V148" s="41"/>
      <c r="W148" s="41"/>
      <c r="X148" s="41"/>
    </row>
    <row r="149" spans="1:24" ht="15.6">
      <c r="A149" s="40"/>
      <c r="B149" s="27"/>
      <c r="C149" s="29"/>
      <c r="D149" s="41"/>
      <c r="E149" s="41"/>
      <c r="F149" s="41"/>
      <c r="G149" s="41"/>
      <c r="H149" s="41"/>
      <c r="I149" s="41"/>
      <c r="J149" s="41"/>
      <c r="K149" s="41"/>
      <c r="L149" s="41"/>
      <c r="M149" s="41"/>
      <c r="N149" s="41"/>
      <c r="O149" s="41"/>
      <c r="P149" s="41"/>
      <c r="Q149" s="41"/>
      <c r="R149" s="41"/>
      <c r="S149" s="41"/>
      <c r="T149" s="41"/>
      <c r="U149" s="41"/>
      <c r="V149" s="41"/>
      <c r="W149" s="41"/>
      <c r="X149" s="41"/>
    </row>
    <row r="150" spans="1:24" ht="15.6">
      <c r="A150" s="40"/>
      <c r="B150" s="27"/>
      <c r="C150" s="29"/>
      <c r="D150" s="41"/>
      <c r="E150" s="41"/>
      <c r="F150" s="41"/>
      <c r="G150" s="41"/>
      <c r="H150" s="41"/>
      <c r="I150" s="41"/>
      <c r="J150" s="41"/>
      <c r="K150" s="41"/>
      <c r="L150" s="41"/>
      <c r="M150" s="41"/>
      <c r="N150" s="41"/>
      <c r="O150" s="41"/>
      <c r="P150" s="41"/>
      <c r="Q150" s="41"/>
      <c r="R150" s="41"/>
      <c r="S150" s="41"/>
      <c r="T150" s="41"/>
      <c r="U150" s="41"/>
      <c r="V150" s="41"/>
      <c r="W150" s="41"/>
      <c r="X150" s="41"/>
    </row>
    <row r="151" spans="1:24" ht="15.6">
      <c r="A151" s="40"/>
      <c r="B151" s="27"/>
      <c r="C151" s="29"/>
      <c r="D151" s="41"/>
      <c r="E151" s="41"/>
      <c r="F151" s="41"/>
      <c r="G151" s="41"/>
      <c r="H151" s="41"/>
      <c r="I151" s="41"/>
      <c r="J151" s="41"/>
      <c r="K151" s="41"/>
      <c r="L151" s="41"/>
      <c r="M151" s="41"/>
      <c r="N151" s="41"/>
      <c r="O151" s="41"/>
      <c r="P151" s="41"/>
      <c r="Q151" s="41"/>
      <c r="R151" s="41"/>
      <c r="S151" s="41"/>
      <c r="T151" s="41"/>
      <c r="U151" s="41"/>
      <c r="V151" s="41"/>
      <c r="W151" s="41"/>
      <c r="X151" s="41"/>
    </row>
    <row r="152" spans="1:24" ht="15.6">
      <c r="A152" s="40"/>
      <c r="B152" s="27"/>
      <c r="C152" s="29"/>
      <c r="D152" s="41"/>
      <c r="E152" s="41"/>
      <c r="F152" s="41"/>
      <c r="G152" s="41"/>
      <c r="H152" s="41"/>
      <c r="I152" s="41"/>
      <c r="J152" s="41"/>
      <c r="K152" s="41"/>
      <c r="L152" s="41"/>
      <c r="M152" s="41"/>
      <c r="N152" s="41"/>
      <c r="O152" s="41"/>
      <c r="P152" s="41"/>
      <c r="Q152" s="41"/>
      <c r="R152" s="41"/>
      <c r="S152" s="41"/>
      <c r="T152" s="41"/>
      <c r="U152" s="41"/>
      <c r="V152" s="41"/>
      <c r="W152" s="41"/>
      <c r="X152" s="41"/>
    </row>
    <row r="153" spans="1:24" ht="15.6">
      <c r="A153" s="40"/>
      <c r="B153" s="27"/>
      <c r="C153" s="29"/>
      <c r="D153" s="41"/>
      <c r="E153" s="41"/>
      <c r="F153" s="41"/>
      <c r="G153" s="41"/>
      <c r="H153" s="41"/>
      <c r="I153" s="41"/>
      <c r="J153" s="41"/>
      <c r="K153" s="41"/>
      <c r="L153" s="41"/>
      <c r="M153" s="41"/>
      <c r="N153" s="41"/>
      <c r="O153" s="41"/>
      <c r="P153" s="41"/>
      <c r="Q153" s="41"/>
      <c r="R153" s="41"/>
      <c r="S153" s="41"/>
      <c r="T153" s="41"/>
      <c r="U153" s="41"/>
      <c r="V153" s="41"/>
      <c r="W153" s="41"/>
      <c r="X153" s="41"/>
    </row>
    <row r="154" spans="1:24" ht="15.6">
      <c r="A154" s="40"/>
      <c r="B154" s="27"/>
      <c r="C154" s="29"/>
      <c r="D154" s="41"/>
      <c r="E154" s="41"/>
      <c r="F154" s="41"/>
      <c r="G154" s="41"/>
      <c r="H154" s="41"/>
      <c r="I154" s="41"/>
      <c r="J154" s="41"/>
      <c r="K154" s="41"/>
      <c r="L154" s="41"/>
      <c r="M154" s="41"/>
      <c r="N154" s="41"/>
      <c r="O154" s="41"/>
      <c r="P154" s="41"/>
      <c r="Q154" s="41"/>
      <c r="R154" s="41"/>
      <c r="S154" s="41"/>
      <c r="T154" s="41"/>
      <c r="U154" s="41"/>
      <c r="V154" s="41"/>
      <c r="W154" s="41"/>
      <c r="X154" s="41"/>
    </row>
    <row r="155" spans="1:24" ht="15.6">
      <c r="A155" s="40"/>
      <c r="B155" s="27"/>
      <c r="C155" s="29"/>
      <c r="D155" s="41"/>
      <c r="E155" s="41"/>
      <c r="F155" s="41"/>
      <c r="G155" s="41"/>
      <c r="H155" s="41"/>
      <c r="I155" s="41"/>
      <c r="J155" s="41"/>
      <c r="K155" s="41"/>
      <c r="L155" s="41"/>
      <c r="M155" s="41"/>
      <c r="N155" s="41"/>
      <c r="O155" s="41"/>
      <c r="P155" s="41"/>
      <c r="Q155" s="41"/>
      <c r="R155" s="41"/>
      <c r="S155" s="41"/>
      <c r="T155" s="41"/>
      <c r="U155" s="41"/>
      <c r="V155" s="41"/>
      <c r="W155" s="41"/>
      <c r="X155" s="41"/>
    </row>
    <row r="156" spans="1:24" ht="15.6">
      <c r="A156" s="40"/>
      <c r="B156" s="27"/>
      <c r="C156" s="29"/>
      <c r="D156" s="41"/>
      <c r="E156" s="41"/>
      <c r="F156" s="41"/>
      <c r="G156" s="41"/>
      <c r="H156" s="41"/>
      <c r="I156" s="41"/>
      <c r="J156" s="41"/>
      <c r="K156" s="41"/>
      <c r="L156" s="41"/>
      <c r="M156" s="41"/>
      <c r="N156" s="41"/>
      <c r="O156" s="41"/>
      <c r="P156" s="41"/>
      <c r="Q156" s="41"/>
      <c r="R156" s="41"/>
      <c r="S156" s="41"/>
      <c r="T156" s="41"/>
      <c r="U156" s="41"/>
      <c r="V156" s="41"/>
      <c r="W156" s="41"/>
      <c r="X156" s="41"/>
    </row>
    <row r="157" spans="1:24" ht="15.6">
      <c r="A157" s="40"/>
      <c r="B157" s="27"/>
      <c r="C157" s="29"/>
      <c r="D157" s="41"/>
      <c r="E157" s="41"/>
      <c r="F157" s="41"/>
      <c r="G157" s="41"/>
      <c r="H157" s="41"/>
      <c r="I157" s="41"/>
      <c r="J157" s="41"/>
      <c r="K157" s="41"/>
      <c r="L157" s="41"/>
      <c r="M157" s="41"/>
      <c r="N157" s="41"/>
      <c r="O157" s="41"/>
      <c r="P157" s="41"/>
      <c r="Q157" s="41"/>
      <c r="R157" s="41"/>
      <c r="S157" s="41"/>
      <c r="T157" s="41"/>
      <c r="U157" s="41"/>
      <c r="V157" s="41"/>
      <c r="W157" s="41"/>
      <c r="X157" s="41"/>
    </row>
    <row r="158" spans="1:24" ht="15.6">
      <c r="A158" s="40"/>
      <c r="B158" s="27"/>
      <c r="C158" s="29"/>
      <c r="D158" s="41"/>
      <c r="E158" s="41"/>
      <c r="F158" s="41"/>
      <c r="G158" s="41"/>
      <c r="H158" s="41"/>
      <c r="I158" s="41"/>
      <c r="J158" s="41"/>
      <c r="K158" s="41"/>
      <c r="L158" s="41"/>
      <c r="M158" s="41"/>
      <c r="N158" s="41"/>
      <c r="O158" s="41"/>
      <c r="P158" s="41"/>
      <c r="Q158" s="41"/>
      <c r="R158" s="41"/>
      <c r="S158" s="41"/>
      <c r="T158" s="41"/>
      <c r="U158" s="41"/>
      <c r="V158" s="41"/>
      <c r="W158" s="41"/>
      <c r="X158" s="41"/>
    </row>
    <row r="159" spans="1:24" ht="15.6">
      <c r="A159" s="40"/>
      <c r="B159" s="27"/>
      <c r="C159" s="29"/>
      <c r="D159" s="41"/>
      <c r="E159" s="41"/>
      <c r="F159" s="41"/>
      <c r="G159" s="41"/>
      <c r="H159" s="41"/>
      <c r="I159" s="41"/>
      <c r="J159" s="41"/>
      <c r="K159" s="41"/>
      <c r="L159" s="41"/>
      <c r="M159" s="41"/>
      <c r="N159" s="41"/>
      <c r="O159" s="41"/>
      <c r="P159" s="41"/>
      <c r="Q159" s="41"/>
      <c r="R159" s="41"/>
      <c r="S159" s="41"/>
      <c r="T159" s="41"/>
      <c r="U159" s="41"/>
      <c r="V159" s="41"/>
      <c r="W159" s="41"/>
      <c r="X159" s="41"/>
    </row>
    <row r="160" spans="1:24" ht="15.6">
      <c r="A160" s="40"/>
      <c r="B160" s="27"/>
      <c r="C160" s="29"/>
      <c r="D160" s="41"/>
      <c r="E160" s="41"/>
      <c r="F160" s="41"/>
      <c r="G160" s="41"/>
      <c r="H160" s="41"/>
      <c r="I160" s="41"/>
      <c r="J160" s="41"/>
      <c r="K160" s="41"/>
      <c r="L160" s="41"/>
      <c r="M160" s="41"/>
      <c r="N160" s="41"/>
      <c r="O160" s="41"/>
      <c r="P160" s="41"/>
      <c r="Q160" s="41"/>
      <c r="R160" s="41"/>
      <c r="S160" s="41"/>
      <c r="T160" s="41"/>
      <c r="U160" s="41"/>
      <c r="V160" s="41"/>
      <c r="W160" s="41"/>
      <c r="X160" s="41"/>
    </row>
    <row r="161" spans="1:24" ht="15.6">
      <c r="A161" s="40"/>
      <c r="B161" s="27"/>
      <c r="C161" s="29"/>
      <c r="D161" s="41"/>
      <c r="E161" s="41"/>
      <c r="F161" s="41"/>
      <c r="G161" s="41"/>
      <c r="H161" s="41"/>
      <c r="I161" s="41"/>
      <c r="J161" s="41"/>
      <c r="K161" s="41"/>
      <c r="L161" s="41"/>
      <c r="M161" s="41"/>
      <c r="N161" s="41"/>
      <c r="O161" s="41"/>
      <c r="P161" s="41"/>
      <c r="Q161" s="41"/>
      <c r="R161" s="41"/>
      <c r="S161" s="41"/>
      <c r="T161" s="41"/>
      <c r="U161" s="41"/>
      <c r="V161" s="41"/>
      <c r="W161" s="41"/>
      <c r="X161" s="41"/>
    </row>
    <row r="162" spans="1:24" ht="15.6">
      <c r="A162" s="40"/>
      <c r="B162" s="27"/>
      <c r="C162" s="29"/>
      <c r="D162" s="41"/>
      <c r="E162" s="41"/>
      <c r="F162" s="41"/>
      <c r="G162" s="41"/>
      <c r="H162" s="41"/>
      <c r="I162" s="41"/>
      <c r="J162" s="41"/>
      <c r="K162" s="41"/>
      <c r="L162" s="41"/>
      <c r="M162" s="41"/>
      <c r="N162" s="41"/>
      <c r="O162" s="41"/>
      <c r="P162" s="41"/>
      <c r="Q162" s="41"/>
      <c r="R162" s="41"/>
      <c r="S162" s="41"/>
      <c r="T162" s="41"/>
      <c r="U162" s="41"/>
      <c r="V162" s="41"/>
      <c r="W162" s="41"/>
      <c r="X162" s="41"/>
    </row>
    <row r="163" spans="1:24" ht="15.6">
      <c r="A163" s="40"/>
      <c r="B163" s="27"/>
      <c r="C163" s="29"/>
      <c r="D163" s="41"/>
      <c r="E163" s="41"/>
      <c r="F163" s="41"/>
      <c r="G163" s="41"/>
      <c r="H163" s="41"/>
      <c r="I163" s="41"/>
      <c r="J163" s="41"/>
      <c r="K163" s="41"/>
      <c r="L163" s="41"/>
      <c r="M163" s="41"/>
      <c r="N163" s="41"/>
      <c r="O163" s="41"/>
      <c r="P163" s="41"/>
      <c r="Q163" s="41"/>
      <c r="R163" s="41"/>
      <c r="S163" s="41"/>
      <c r="T163" s="41"/>
      <c r="U163" s="41"/>
      <c r="V163" s="41"/>
      <c r="W163" s="41"/>
      <c r="X163" s="41"/>
    </row>
    <row r="164" spans="1:24" ht="15.6">
      <c r="A164" s="40"/>
      <c r="B164" s="27"/>
      <c r="C164" s="29"/>
      <c r="D164" s="41"/>
      <c r="E164" s="41"/>
      <c r="F164" s="41"/>
      <c r="G164" s="41"/>
      <c r="H164" s="41"/>
      <c r="I164" s="41"/>
      <c r="J164" s="41"/>
      <c r="K164" s="41"/>
      <c r="L164" s="41"/>
      <c r="M164" s="41"/>
      <c r="N164" s="41"/>
      <c r="O164" s="41"/>
      <c r="P164" s="41"/>
      <c r="Q164" s="41"/>
      <c r="R164" s="41"/>
      <c r="S164" s="41"/>
      <c r="T164" s="41"/>
      <c r="U164" s="41"/>
      <c r="V164" s="41"/>
      <c r="W164" s="41"/>
      <c r="X164" s="41"/>
    </row>
    <row r="165" spans="1:24" ht="15.6">
      <c r="A165" s="40"/>
      <c r="B165" s="27"/>
      <c r="C165" s="29"/>
      <c r="D165" s="41"/>
      <c r="E165" s="41"/>
      <c r="F165" s="41"/>
      <c r="G165" s="41"/>
      <c r="H165" s="41"/>
      <c r="I165" s="41"/>
      <c r="J165" s="41"/>
      <c r="K165" s="41"/>
      <c r="L165" s="41"/>
      <c r="M165" s="41"/>
      <c r="N165" s="41"/>
      <c r="O165" s="41"/>
      <c r="P165" s="41"/>
      <c r="Q165" s="41"/>
      <c r="R165" s="41"/>
      <c r="S165" s="41"/>
      <c r="T165" s="41"/>
      <c r="U165" s="41"/>
      <c r="V165" s="41"/>
      <c r="W165" s="41"/>
      <c r="X165" s="41"/>
    </row>
    <row r="166" spans="1:24" ht="15.6">
      <c r="A166" s="40"/>
      <c r="B166" s="27"/>
      <c r="C166" s="29"/>
      <c r="D166" s="41"/>
      <c r="E166" s="41"/>
      <c r="F166" s="41"/>
      <c r="G166" s="41"/>
      <c r="H166" s="41"/>
      <c r="I166" s="41"/>
      <c r="J166" s="41"/>
      <c r="K166" s="41"/>
      <c r="L166" s="41"/>
      <c r="M166" s="41"/>
      <c r="N166" s="41"/>
      <c r="O166" s="41"/>
      <c r="P166" s="41"/>
      <c r="Q166" s="41"/>
      <c r="R166" s="41"/>
      <c r="S166" s="41"/>
      <c r="T166" s="41"/>
      <c r="U166" s="41"/>
      <c r="V166" s="41"/>
      <c r="W166" s="41"/>
      <c r="X166" s="41"/>
    </row>
    <row r="167" spans="1:24" ht="15.6">
      <c r="A167" s="40"/>
      <c r="B167" s="27"/>
      <c r="C167" s="29"/>
      <c r="D167" s="41"/>
      <c r="E167" s="41"/>
      <c r="F167" s="41"/>
      <c r="G167" s="41"/>
      <c r="H167" s="41"/>
      <c r="I167" s="41"/>
      <c r="J167" s="41"/>
      <c r="K167" s="41"/>
      <c r="L167" s="41"/>
      <c r="M167" s="41"/>
      <c r="N167" s="41"/>
      <c r="O167" s="41"/>
      <c r="P167" s="41"/>
      <c r="Q167" s="41"/>
      <c r="R167" s="41"/>
      <c r="S167" s="41"/>
      <c r="T167" s="41"/>
      <c r="U167" s="41"/>
      <c r="V167" s="41"/>
      <c r="W167" s="41"/>
      <c r="X167" s="41"/>
    </row>
    <row r="168" spans="1:24" ht="15.6">
      <c r="A168" s="40"/>
      <c r="B168" s="27"/>
      <c r="C168" s="29"/>
      <c r="D168" s="41"/>
      <c r="E168" s="41"/>
      <c r="F168" s="41"/>
      <c r="G168" s="41"/>
      <c r="H168" s="41"/>
      <c r="I168" s="41"/>
      <c r="J168" s="41"/>
      <c r="K168" s="41"/>
      <c r="L168" s="41"/>
      <c r="M168" s="41"/>
      <c r="N168" s="41"/>
      <c r="O168" s="41"/>
      <c r="P168" s="41"/>
      <c r="Q168" s="41"/>
      <c r="R168" s="41"/>
      <c r="S168" s="41"/>
      <c r="T168" s="41"/>
      <c r="U168" s="41"/>
      <c r="V168" s="41"/>
      <c r="W168" s="41"/>
      <c r="X168" s="41"/>
    </row>
    <row r="169" spans="1:24" ht="15.6">
      <c r="A169" s="40"/>
      <c r="B169" s="27"/>
      <c r="C169" s="29"/>
      <c r="D169" s="41"/>
      <c r="E169" s="41"/>
      <c r="F169" s="41"/>
      <c r="G169" s="41"/>
      <c r="H169" s="41"/>
      <c r="I169" s="41"/>
      <c r="J169" s="41"/>
      <c r="K169" s="41"/>
      <c r="L169" s="41"/>
      <c r="M169" s="41"/>
      <c r="N169" s="41"/>
      <c r="O169" s="41"/>
      <c r="P169" s="41"/>
      <c r="Q169" s="41"/>
      <c r="R169" s="41"/>
      <c r="S169" s="41"/>
      <c r="T169" s="41"/>
      <c r="U169" s="41"/>
      <c r="V169" s="41"/>
      <c r="W169" s="41"/>
      <c r="X169" s="41"/>
    </row>
    <row r="170" spans="1:24">
      <c r="A170" s="4"/>
      <c r="B170" s="4"/>
      <c r="C170" s="29"/>
      <c r="D170" s="41"/>
      <c r="E170" s="41"/>
      <c r="F170" s="41"/>
      <c r="G170" s="41"/>
      <c r="H170" s="41"/>
      <c r="I170" s="41"/>
      <c r="J170" s="41"/>
      <c r="K170" s="41"/>
      <c r="L170" s="41"/>
      <c r="M170" s="41"/>
      <c r="N170" s="41"/>
      <c r="O170" s="41"/>
      <c r="P170" s="41"/>
      <c r="Q170" s="41"/>
      <c r="R170" s="41"/>
      <c r="S170" s="41"/>
      <c r="T170" s="41"/>
      <c r="U170" s="41"/>
      <c r="V170" s="41"/>
      <c r="W170" s="41"/>
      <c r="X170" s="41"/>
    </row>
    <row r="171" spans="1:24" ht="15.6">
      <c r="A171" s="40"/>
      <c r="B171" s="27"/>
      <c r="C171" s="29"/>
      <c r="D171" s="41"/>
      <c r="E171" s="41"/>
      <c r="F171" s="41"/>
      <c r="G171" s="41"/>
      <c r="H171" s="41"/>
      <c r="I171" s="41"/>
      <c r="J171" s="41"/>
      <c r="K171" s="41"/>
      <c r="L171" s="41"/>
      <c r="M171" s="41"/>
      <c r="N171" s="41"/>
      <c r="O171" s="41"/>
      <c r="P171" s="41"/>
      <c r="Q171" s="41"/>
      <c r="R171" s="41"/>
      <c r="S171" s="41"/>
      <c r="T171" s="41"/>
      <c r="U171" s="41"/>
      <c r="V171" s="41"/>
      <c r="W171" s="41"/>
      <c r="X171" s="41"/>
    </row>
    <row r="172" spans="1:24" ht="15.6">
      <c r="A172" s="40"/>
      <c r="B172" s="27"/>
      <c r="C172" s="29"/>
      <c r="D172" s="41"/>
      <c r="E172" s="41"/>
      <c r="F172" s="41"/>
      <c r="G172" s="41"/>
      <c r="H172" s="41"/>
      <c r="I172" s="41"/>
      <c r="J172" s="41"/>
      <c r="K172" s="41"/>
      <c r="L172" s="41"/>
      <c r="M172" s="41"/>
      <c r="N172" s="41"/>
      <c r="O172" s="41"/>
      <c r="P172" s="41"/>
      <c r="Q172" s="41"/>
      <c r="R172" s="41"/>
      <c r="S172" s="41"/>
      <c r="T172" s="41"/>
      <c r="U172" s="41"/>
      <c r="V172" s="41"/>
      <c r="W172" s="41"/>
      <c r="X172" s="41"/>
    </row>
    <row r="173" spans="1:24" ht="15.6">
      <c r="A173" s="40"/>
      <c r="B173" s="27"/>
      <c r="C173" s="29"/>
      <c r="D173" s="41"/>
      <c r="E173" s="41"/>
      <c r="F173" s="41"/>
      <c r="G173" s="41"/>
      <c r="H173" s="41"/>
      <c r="I173" s="41"/>
      <c r="J173" s="41"/>
      <c r="K173" s="41"/>
      <c r="L173" s="41"/>
      <c r="M173" s="41"/>
      <c r="N173" s="41"/>
      <c r="O173" s="41"/>
      <c r="P173" s="41"/>
      <c r="Q173" s="41"/>
      <c r="R173" s="41"/>
      <c r="S173" s="41"/>
      <c r="T173" s="41"/>
      <c r="U173" s="41"/>
      <c r="V173" s="41"/>
      <c r="W173" s="41"/>
      <c r="X173" s="41"/>
    </row>
    <row r="174" spans="1:24" ht="15.6">
      <c r="A174" s="40"/>
      <c r="B174" s="27"/>
      <c r="C174" s="29"/>
      <c r="D174" s="41"/>
      <c r="E174" s="41"/>
      <c r="F174" s="41"/>
      <c r="G174" s="41"/>
      <c r="H174" s="41"/>
      <c r="I174" s="41"/>
      <c r="J174" s="41"/>
      <c r="K174" s="41"/>
      <c r="L174" s="41"/>
      <c r="M174" s="41"/>
      <c r="N174" s="41"/>
      <c r="O174" s="41"/>
      <c r="P174" s="41"/>
      <c r="Q174" s="41"/>
      <c r="R174" s="41"/>
      <c r="S174" s="41"/>
      <c r="T174" s="41"/>
      <c r="U174" s="41"/>
      <c r="V174" s="41"/>
      <c r="W174" s="41"/>
      <c r="X174" s="41"/>
    </row>
    <row r="175" spans="1:24" ht="15.6">
      <c r="A175" s="40"/>
      <c r="B175" s="27"/>
      <c r="C175" s="29"/>
      <c r="D175" s="41"/>
      <c r="E175" s="41"/>
      <c r="F175" s="41"/>
      <c r="G175" s="41"/>
      <c r="H175" s="41"/>
      <c r="I175" s="41"/>
      <c r="J175" s="41"/>
      <c r="K175" s="41"/>
      <c r="L175" s="41"/>
      <c r="M175" s="41"/>
      <c r="N175" s="41"/>
      <c r="O175" s="41"/>
      <c r="P175" s="41"/>
      <c r="Q175" s="41"/>
      <c r="R175" s="41"/>
      <c r="S175" s="41"/>
      <c r="T175" s="41"/>
      <c r="U175" s="41"/>
      <c r="V175" s="41"/>
      <c r="W175" s="41"/>
      <c r="X175" s="41"/>
    </row>
    <row r="176" spans="1:24" ht="15.6">
      <c r="A176" s="40"/>
      <c r="B176" s="27"/>
      <c r="C176" s="29"/>
      <c r="D176" s="41"/>
      <c r="E176" s="41"/>
      <c r="F176" s="41"/>
      <c r="G176" s="41"/>
      <c r="H176" s="41"/>
      <c r="I176" s="41"/>
      <c r="J176" s="41"/>
      <c r="K176" s="41"/>
      <c r="L176" s="41"/>
      <c r="M176" s="41"/>
      <c r="N176" s="41"/>
      <c r="O176" s="41"/>
      <c r="P176" s="41"/>
      <c r="Q176" s="41"/>
      <c r="R176" s="41"/>
      <c r="S176" s="41"/>
      <c r="T176" s="41"/>
      <c r="U176" s="41"/>
      <c r="V176" s="41"/>
      <c r="W176" s="41"/>
      <c r="X176" s="41"/>
    </row>
    <row r="177" spans="1:24" ht="15.6">
      <c r="A177" s="40"/>
      <c r="B177" s="27"/>
      <c r="C177" s="29"/>
      <c r="D177" s="41"/>
      <c r="E177" s="41"/>
      <c r="F177" s="41"/>
      <c r="G177" s="41"/>
      <c r="H177" s="41"/>
      <c r="I177" s="41"/>
      <c r="J177" s="41"/>
      <c r="K177" s="41"/>
      <c r="L177" s="41"/>
      <c r="M177" s="41"/>
      <c r="N177" s="41"/>
      <c r="O177" s="41"/>
      <c r="P177" s="41"/>
      <c r="Q177" s="41"/>
      <c r="R177" s="41"/>
      <c r="S177" s="41"/>
      <c r="T177" s="41"/>
      <c r="U177" s="41"/>
      <c r="V177" s="41"/>
      <c r="W177" s="41"/>
      <c r="X177" s="41"/>
    </row>
    <row r="178" spans="1:24" ht="15.6">
      <c r="A178" s="40"/>
      <c r="B178" s="27"/>
      <c r="C178" s="29"/>
      <c r="D178" s="41"/>
      <c r="E178" s="41"/>
      <c r="F178" s="41"/>
      <c r="G178" s="41"/>
      <c r="H178" s="41"/>
      <c r="I178" s="41"/>
      <c r="J178" s="41"/>
      <c r="K178" s="41"/>
      <c r="L178" s="41"/>
      <c r="M178" s="41"/>
      <c r="N178" s="41"/>
      <c r="O178" s="41"/>
      <c r="P178" s="41"/>
      <c r="Q178" s="41"/>
      <c r="R178" s="41"/>
      <c r="S178" s="41"/>
      <c r="T178" s="41"/>
      <c r="U178" s="41"/>
      <c r="V178" s="41"/>
      <c r="W178" s="41"/>
      <c r="X178" s="41"/>
    </row>
    <row r="179" spans="1:24" ht="15.6">
      <c r="A179" s="40"/>
      <c r="B179" s="27"/>
      <c r="C179" s="29"/>
      <c r="D179" s="41"/>
      <c r="E179" s="41"/>
      <c r="F179" s="41"/>
      <c r="G179" s="41"/>
      <c r="H179" s="41"/>
      <c r="I179" s="41"/>
      <c r="J179" s="41"/>
      <c r="K179" s="41"/>
      <c r="L179" s="41"/>
      <c r="M179" s="41"/>
      <c r="N179" s="41"/>
      <c r="O179" s="41"/>
      <c r="P179" s="41"/>
      <c r="Q179" s="41"/>
      <c r="R179" s="41"/>
      <c r="S179" s="41"/>
      <c r="T179" s="41"/>
      <c r="U179" s="41"/>
      <c r="V179" s="41"/>
      <c r="W179" s="41"/>
      <c r="X179" s="41"/>
    </row>
    <row r="180" spans="1:24" ht="15.6">
      <c r="A180" s="40"/>
      <c r="B180" s="27"/>
      <c r="C180" s="29"/>
      <c r="D180" s="41"/>
      <c r="E180" s="41"/>
      <c r="F180" s="41"/>
      <c r="G180" s="41"/>
      <c r="H180" s="41"/>
      <c r="I180" s="41"/>
      <c r="J180" s="41"/>
      <c r="K180" s="41"/>
      <c r="L180" s="41"/>
      <c r="M180" s="41"/>
      <c r="N180" s="41"/>
      <c r="O180" s="41"/>
      <c r="P180" s="41"/>
      <c r="Q180" s="41"/>
      <c r="R180" s="41"/>
      <c r="S180" s="41"/>
      <c r="T180" s="41"/>
      <c r="U180" s="41"/>
      <c r="V180" s="41"/>
      <c r="W180" s="41"/>
      <c r="X180" s="41"/>
    </row>
    <row r="181" spans="1:24" ht="15.6">
      <c r="A181" s="40"/>
      <c r="B181" s="27"/>
      <c r="C181" s="29"/>
      <c r="D181" s="41"/>
      <c r="E181" s="41"/>
      <c r="F181" s="41"/>
      <c r="G181" s="41"/>
      <c r="H181" s="41"/>
      <c r="I181" s="41"/>
      <c r="J181" s="41"/>
      <c r="K181" s="41"/>
      <c r="L181" s="41"/>
      <c r="M181" s="41"/>
      <c r="N181" s="41"/>
      <c r="O181" s="41"/>
      <c r="P181" s="41"/>
      <c r="Q181" s="41"/>
      <c r="R181" s="41"/>
      <c r="S181" s="41"/>
      <c r="T181" s="41"/>
      <c r="U181" s="41"/>
      <c r="V181" s="41"/>
      <c r="W181" s="41"/>
      <c r="X181" s="41"/>
    </row>
    <row r="182" spans="1:24" ht="15.6">
      <c r="A182" s="40"/>
      <c r="B182" s="27"/>
      <c r="C182" s="29"/>
      <c r="D182" s="41"/>
      <c r="E182" s="41"/>
      <c r="F182" s="41"/>
      <c r="G182" s="41"/>
      <c r="H182" s="41"/>
      <c r="I182" s="41"/>
      <c r="J182" s="41"/>
      <c r="K182" s="41"/>
      <c r="L182" s="41"/>
      <c r="M182" s="41"/>
      <c r="N182" s="41"/>
      <c r="O182" s="41"/>
      <c r="P182" s="41"/>
      <c r="Q182" s="41"/>
      <c r="R182" s="41"/>
      <c r="S182" s="41"/>
      <c r="T182" s="41"/>
      <c r="U182" s="41"/>
      <c r="V182" s="41"/>
      <c r="W182" s="41"/>
      <c r="X182" s="41"/>
    </row>
    <row r="183" spans="1:24" ht="15.6">
      <c r="A183" s="40"/>
      <c r="B183" s="27"/>
      <c r="C183" s="29"/>
      <c r="D183" s="41"/>
      <c r="E183" s="41"/>
      <c r="F183" s="41"/>
      <c r="G183" s="41"/>
      <c r="H183" s="41"/>
      <c r="I183" s="41"/>
      <c r="J183" s="41"/>
      <c r="K183" s="41"/>
      <c r="L183" s="41"/>
      <c r="M183" s="41"/>
      <c r="N183" s="41"/>
      <c r="O183" s="41"/>
      <c r="P183" s="41"/>
      <c r="Q183" s="41"/>
      <c r="R183" s="41"/>
      <c r="S183" s="41"/>
      <c r="T183" s="41"/>
      <c r="U183" s="41"/>
      <c r="V183" s="41"/>
      <c r="W183" s="41"/>
      <c r="X183" s="41"/>
    </row>
    <row r="184" spans="1:24" ht="15.6">
      <c r="A184" s="40"/>
      <c r="B184" s="27"/>
      <c r="C184" s="29"/>
      <c r="D184" s="41"/>
      <c r="E184" s="41"/>
      <c r="F184" s="41"/>
      <c r="G184" s="41"/>
      <c r="H184" s="41"/>
      <c r="I184" s="41"/>
      <c r="J184" s="41"/>
      <c r="K184" s="41"/>
      <c r="L184" s="41"/>
      <c r="M184" s="41"/>
      <c r="N184" s="41"/>
      <c r="O184" s="41"/>
      <c r="P184" s="41"/>
      <c r="Q184" s="41"/>
      <c r="R184" s="41"/>
      <c r="S184" s="41"/>
      <c r="T184" s="41"/>
      <c r="U184" s="41"/>
      <c r="V184" s="41"/>
      <c r="W184" s="41"/>
      <c r="X184" s="41"/>
    </row>
    <row r="185" spans="1:24" ht="15.6">
      <c r="A185" s="40"/>
      <c r="B185" s="27"/>
      <c r="C185" s="29"/>
      <c r="D185" s="41"/>
      <c r="E185" s="41"/>
      <c r="F185" s="41"/>
      <c r="G185" s="41"/>
      <c r="H185" s="41"/>
      <c r="I185" s="41"/>
      <c r="J185" s="41"/>
      <c r="K185" s="41"/>
      <c r="L185" s="41"/>
      <c r="M185" s="41"/>
      <c r="N185" s="41"/>
      <c r="O185" s="41"/>
      <c r="P185" s="41"/>
      <c r="Q185" s="41"/>
      <c r="R185" s="41"/>
      <c r="S185" s="41"/>
      <c r="T185" s="41"/>
      <c r="U185" s="41"/>
      <c r="V185" s="41"/>
      <c r="W185" s="41"/>
      <c r="X185" s="41"/>
    </row>
    <row r="186" spans="1:24" ht="15.6">
      <c r="A186" s="40"/>
      <c r="B186" s="27"/>
      <c r="C186" s="29"/>
      <c r="D186" s="41"/>
      <c r="E186" s="41"/>
      <c r="F186" s="41"/>
      <c r="G186" s="41"/>
      <c r="H186" s="41"/>
      <c r="I186" s="41"/>
      <c r="J186" s="41"/>
      <c r="K186" s="41"/>
      <c r="L186" s="41"/>
      <c r="M186" s="41"/>
      <c r="N186" s="41"/>
      <c r="O186" s="41"/>
      <c r="P186" s="41"/>
      <c r="Q186" s="41"/>
      <c r="R186" s="41"/>
      <c r="S186" s="41"/>
      <c r="T186" s="41"/>
      <c r="U186" s="41"/>
      <c r="V186" s="41"/>
      <c r="W186" s="41"/>
      <c r="X186" s="41"/>
    </row>
    <row r="187" spans="1:24" ht="15.6">
      <c r="A187" s="40"/>
      <c r="B187" s="27"/>
      <c r="C187" s="29"/>
      <c r="D187" s="41"/>
      <c r="E187" s="41"/>
      <c r="F187" s="41"/>
      <c r="G187" s="41"/>
      <c r="H187" s="41"/>
      <c r="I187" s="41"/>
      <c r="J187" s="41"/>
      <c r="K187" s="41"/>
      <c r="L187" s="41"/>
      <c r="M187" s="41"/>
      <c r="N187" s="41"/>
      <c r="O187" s="41"/>
      <c r="P187" s="41"/>
      <c r="Q187" s="41"/>
      <c r="R187" s="41"/>
      <c r="S187" s="41"/>
      <c r="T187" s="41"/>
      <c r="U187" s="41"/>
      <c r="V187" s="41"/>
      <c r="W187" s="41"/>
      <c r="X187" s="41"/>
    </row>
    <row r="188" spans="1:24" ht="15.6">
      <c r="A188" s="40"/>
      <c r="B188" s="27"/>
      <c r="C188" s="29"/>
      <c r="D188" s="41"/>
      <c r="E188" s="41"/>
      <c r="F188" s="41"/>
      <c r="G188" s="41"/>
      <c r="H188" s="41"/>
      <c r="I188" s="41"/>
      <c r="J188" s="41"/>
      <c r="K188" s="41"/>
      <c r="L188" s="41"/>
      <c r="M188" s="41"/>
      <c r="N188" s="41"/>
      <c r="O188" s="41"/>
      <c r="P188" s="41"/>
      <c r="Q188" s="41"/>
      <c r="R188" s="41"/>
      <c r="S188" s="41"/>
      <c r="T188" s="41"/>
      <c r="U188" s="41"/>
      <c r="V188" s="41"/>
      <c r="W188" s="41"/>
      <c r="X188" s="41"/>
    </row>
    <row r="189" spans="1:24" ht="15.6">
      <c r="A189" s="40"/>
      <c r="B189" s="27"/>
      <c r="C189" s="29"/>
      <c r="D189" s="41"/>
      <c r="E189" s="41"/>
      <c r="F189" s="41"/>
      <c r="G189" s="41"/>
      <c r="H189" s="41"/>
      <c r="I189" s="41"/>
      <c r="J189" s="41"/>
      <c r="K189" s="41"/>
      <c r="L189" s="41"/>
      <c r="M189" s="41"/>
      <c r="N189" s="41"/>
      <c r="O189" s="41"/>
      <c r="P189" s="41"/>
      <c r="Q189" s="41"/>
      <c r="R189" s="41"/>
      <c r="S189" s="41"/>
      <c r="T189" s="41"/>
      <c r="U189" s="41"/>
      <c r="V189" s="41"/>
      <c r="W189" s="41"/>
      <c r="X189" s="41"/>
    </row>
    <row r="190" spans="1:24">
      <c r="A190" s="3"/>
      <c r="B190" s="3"/>
      <c r="C190" s="29"/>
      <c r="D190" s="41"/>
      <c r="E190" s="41"/>
      <c r="F190" s="41"/>
      <c r="G190" s="41"/>
      <c r="H190" s="41"/>
      <c r="I190" s="41"/>
      <c r="J190" s="41"/>
      <c r="K190" s="41"/>
      <c r="L190" s="41"/>
      <c r="M190" s="41"/>
      <c r="N190" s="41"/>
      <c r="O190" s="41"/>
      <c r="P190" s="41"/>
      <c r="Q190" s="41"/>
      <c r="R190" s="41"/>
      <c r="S190" s="41"/>
      <c r="T190" s="41"/>
      <c r="U190" s="41"/>
      <c r="V190" s="41"/>
      <c r="W190" s="41"/>
      <c r="X190" s="41"/>
    </row>
    <row r="191" spans="1:24" ht="15.6">
      <c r="A191" s="40"/>
      <c r="B191" s="27"/>
      <c r="C191" s="29"/>
      <c r="D191" s="41"/>
      <c r="E191" s="41"/>
      <c r="F191" s="41"/>
      <c r="G191" s="41"/>
      <c r="H191" s="41"/>
      <c r="I191" s="41"/>
      <c r="J191" s="41"/>
      <c r="K191" s="41"/>
      <c r="L191" s="41"/>
      <c r="M191" s="41"/>
      <c r="N191" s="41"/>
      <c r="O191" s="41"/>
      <c r="P191" s="41"/>
      <c r="Q191" s="41"/>
      <c r="R191" s="41"/>
      <c r="S191" s="41"/>
      <c r="T191" s="41"/>
      <c r="U191" s="41"/>
      <c r="V191" s="41"/>
      <c r="W191" s="41"/>
      <c r="X191" s="41"/>
    </row>
    <row r="192" spans="1:24" ht="15.6">
      <c r="A192" s="40"/>
      <c r="B192" s="27"/>
      <c r="C192" s="29"/>
      <c r="D192" s="41"/>
      <c r="E192" s="41"/>
      <c r="F192" s="41"/>
      <c r="G192" s="41"/>
      <c r="H192" s="41"/>
      <c r="I192" s="41"/>
      <c r="J192" s="41"/>
      <c r="K192" s="41"/>
      <c r="L192" s="41"/>
      <c r="M192" s="41"/>
      <c r="N192" s="41"/>
      <c r="O192" s="41"/>
      <c r="P192" s="41"/>
      <c r="Q192" s="41"/>
      <c r="R192" s="41"/>
      <c r="S192" s="41"/>
      <c r="T192" s="41"/>
      <c r="U192" s="41"/>
      <c r="V192" s="41"/>
      <c r="W192" s="41"/>
      <c r="X192" s="41"/>
    </row>
    <row r="193" spans="1:24" ht="15.6">
      <c r="A193" s="40"/>
      <c r="B193" s="27"/>
      <c r="C193" s="29"/>
      <c r="D193" s="41"/>
      <c r="E193" s="41"/>
      <c r="F193" s="41"/>
      <c r="G193" s="41"/>
      <c r="H193" s="41"/>
      <c r="I193" s="41"/>
      <c r="J193" s="41"/>
      <c r="K193" s="41"/>
      <c r="L193" s="41"/>
      <c r="M193" s="41"/>
      <c r="N193" s="41"/>
      <c r="O193" s="41"/>
      <c r="P193" s="41"/>
      <c r="Q193" s="41"/>
      <c r="R193" s="41"/>
      <c r="S193" s="41"/>
      <c r="T193" s="41"/>
      <c r="U193" s="41"/>
      <c r="V193" s="41"/>
      <c r="W193" s="41"/>
      <c r="X193" s="41"/>
    </row>
    <row r="194" spans="1:24" ht="15.6">
      <c r="A194" s="40"/>
      <c r="B194" s="27"/>
      <c r="C194" s="29"/>
      <c r="D194" s="41"/>
      <c r="E194" s="41"/>
      <c r="F194" s="41"/>
      <c r="G194" s="41"/>
      <c r="H194" s="41"/>
      <c r="I194" s="41"/>
      <c r="J194" s="41"/>
      <c r="K194" s="41"/>
      <c r="L194" s="41"/>
      <c r="M194" s="41"/>
      <c r="N194" s="41"/>
      <c r="O194" s="41"/>
      <c r="P194" s="41"/>
      <c r="Q194" s="41"/>
      <c r="R194" s="41"/>
      <c r="S194" s="41"/>
      <c r="T194" s="41"/>
      <c r="U194" s="41"/>
      <c r="V194" s="41"/>
      <c r="W194" s="41"/>
      <c r="X194" s="41"/>
    </row>
    <row r="195" spans="1:24" ht="15.6">
      <c r="A195" s="40"/>
      <c r="B195" s="27"/>
      <c r="C195" s="29"/>
      <c r="D195" s="41"/>
      <c r="E195" s="41"/>
      <c r="F195" s="41"/>
      <c r="G195" s="41"/>
      <c r="H195" s="41"/>
      <c r="I195" s="41"/>
      <c r="J195" s="41"/>
      <c r="K195" s="41"/>
      <c r="L195" s="41"/>
      <c r="M195" s="41"/>
      <c r="N195" s="41"/>
      <c r="O195" s="41"/>
      <c r="P195" s="41"/>
      <c r="Q195" s="41"/>
      <c r="R195" s="41"/>
      <c r="S195" s="41"/>
      <c r="T195" s="41"/>
      <c r="U195" s="41"/>
      <c r="V195" s="41"/>
      <c r="W195" s="41"/>
      <c r="X195" s="41"/>
    </row>
    <row r="196" spans="1:24" ht="15.6">
      <c r="A196" s="40"/>
      <c r="B196" s="27"/>
      <c r="C196" s="29"/>
      <c r="D196" s="41"/>
      <c r="E196" s="41"/>
      <c r="F196" s="41"/>
      <c r="G196" s="41"/>
      <c r="H196" s="41"/>
      <c r="I196" s="41"/>
      <c r="J196" s="41"/>
      <c r="K196" s="41"/>
      <c r="L196" s="41"/>
      <c r="M196" s="41"/>
      <c r="N196" s="41"/>
      <c r="O196" s="41"/>
      <c r="P196" s="41"/>
      <c r="Q196" s="41"/>
      <c r="R196" s="41"/>
      <c r="S196" s="41"/>
      <c r="T196" s="41"/>
      <c r="U196" s="41"/>
      <c r="V196" s="41"/>
      <c r="W196" s="41"/>
      <c r="X196" s="41"/>
    </row>
    <row r="197" spans="1:24" ht="15.6">
      <c r="A197" s="40"/>
      <c r="B197" s="27"/>
      <c r="C197" s="29"/>
      <c r="D197" s="41"/>
      <c r="E197" s="41"/>
      <c r="F197" s="41"/>
      <c r="G197" s="41"/>
      <c r="H197" s="41"/>
      <c r="I197" s="41"/>
      <c r="J197" s="41"/>
      <c r="K197" s="41"/>
      <c r="L197" s="41"/>
      <c r="M197" s="41"/>
      <c r="N197" s="41"/>
      <c r="O197" s="41"/>
      <c r="P197" s="41"/>
      <c r="Q197" s="41"/>
      <c r="R197" s="41"/>
      <c r="S197" s="41"/>
      <c r="T197" s="41"/>
      <c r="U197" s="41"/>
      <c r="V197" s="41"/>
      <c r="W197" s="41"/>
      <c r="X197" s="41"/>
    </row>
    <row r="198" spans="1:24" ht="15.6">
      <c r="A198" s="40"/>
      <c r="B198" s="27"/>
      <c r="C198" s="29"/>
      <c r="D198" s="41"/>
      <c r="E198" s="41"/>
      <c r="F198" s="41"/>
      <c r="G198" s="41"/>
      <c r="H198" s="41"/>
      <c r="I198" s="41"/>
      <c r="J198" s="41"/>
      <c r="K198" s="41"/>
      <c r="L198" s="41"/>
      <c r="M198" s="41"/>
      <c r="N198" s="41"/>
      <c r="O198" s="41"/>
      <c r="P198" s="41"/>
      <c r="Q198" s="41"/>
      <c r="R198" s="41"/>
      <c r="S198" s="41"/>
      <c r="T198" s="41"/>
      <c r="U198" s="41"/>
      <c r="V198" s="41"/>
      <c r="W198" s="41"/>
      <c r="X198" s="41"/>
    </row>
  </sheetData>
  <sheetProtection selectLockedCells="1" selectUnlockedCells="1"/>
  <pageMargins left="0.7" right="0.7" top="0.75" bottom="0.75" header="0.51180555555555551" footer="0.51180555555555551"/>
  <pageSetup firstPageNumber="0" orientation="portrait"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8"/>
  <dimension ref="A1:E7"/>
  <sheetViews>
    <sheetView workbookViewId="0">
      <selection activeCell="B2" sqref="B2"/>
    </sheetView>
  </sheetViews>
  <sheetFormatPr baseColWidth="10" defaultColWidth="11.44140625" defaultRowHeight="14.4"/>
  <cols>
    <col min="1" max="1" width="9.109375" customWidth="1"/>
    <col min="2" max="2" width="37.88671875" customWidth="1"/>
    <col min="3" max="3" width="23" customWidth="1"/>
    <col min="4" max="4" width="17" customWidth="1"/>
    <col min="5" max="5" width="29.33203125" customWidth="1"/>
  </cols>
  <sheetData>
    <row r="1" spans="1:5">
      <c r="B1" s="47" t="s">
        <v>714</v>
      </c>
      <c r="C1" s="1"/>
      <c r="D1" s="1"/>
      <c r="E1" s="1"/>
    </row>
    <row r="2" spans="1:5">
      <c r="B2" s="47">
        <v>10077584</v>
      </c>
      <c r="C2" s="1"/>
      <c r="D2" s="1"/>
      <c r="E2" s="1"/>
    </row>
    <row r="3" spans="1:5">
      <c r="B3" s="1"/>
      <c r="C3" s="1"/>
      <c r="D3" s="1"/>
      <c r="E3" s="1"/>
    </row>
    <row r="4" spans="1:5">
      <c r="B4" s="48" t="s">
        <v>837</v>
      </c>
      <c r="C4" s="48" t="s">
        <v>698</v>
      </c>
      <c r="D4" s="49" t="s">
        <v>838</v>
      </c>
      <c r="E4" s="48" t="s">
        <v>839</v>
      </c>
    </row>
    <row r="5" spans="1:5" s="119" customFormat="1">
      <c r="A5" s="116"/>
      <c r="B5" s="117"/>
      <c r="C5" s="102"/>
      <c r="D5" s="118"/>
      <c r="E5" s="102"/>
    </row>
    <row r="6" spans="1:5" s="119" customFormat="1">
      <c r="A6" s="116"/>
      <c r="B6" s="117"/>
      <c r="C6" s="102"/>
      <c r="D6" s="118"/>
      <c r="E6" s="102"/>
    </row>
    <row r="7" spans="1:5">
      <c r="D7" s="101">
        <f>SUM(D5:D6)</f>
        <v>0</v>
      </c>
    </row>
  </sheetData>
  <sheetProtection selectLockedCells="1" selectUnlockedCells="1"/>
  <pageMargins left="0.15763888888888888" right="3.9583333333333331E-2" top="0.74791666666666667" bottom="0.74791666666666667" header="0.51180555555555551" footer="0.51180555555555551"/>
  <pageSetup scale="80" firstPageNumber="0" orientation="portrait" horizontalDpi="300" verticalDpi="3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1">
    <pageSetUpPr fitToPage="1"/>
  </sheetPr>
  <dimension ref="A1:I41"/>
  <sheetViews>
    <sheetView showGridLines="0" view="pageBreakPreview" topLeftCell="A19" zoomScale="95" zoomScaleNormal="100" zoomScaleSheetLayoutView="95" workbookViewId="0">
      <selection activeCell="H11" sqref="H11"/>
    </sheetView>
  </sheetViews>
  <sheetFormatPr baseColWidth="10" defaultColWidth="9.109375" defaultRowHeight="14.4"/>
  <cols>
    <col min="1" max="1" width="47" style="210" customWidth="1"/>
    <col min="2" max="2" width="14.88671875" style="132" customWidth="1"/>
    <col min="3" max="3" width="10.33203125" style="132" customWidth="1"/>
    <col min="4" max="4" width="9.109375" style="132"/>
    <col min="5" max="5" width="15.33203125" style="132" customWidth="1"/>
    <col min="6" max="6" width="16.5546875" style="132" customWidth="1"/>
    <col min="7" max="7" width="17.33203125" style="133" customWidth="1"/>
    <col min="8" max="8" width="21.6640625" style="132" customWidth="1"/>
    <col min="9" max="16384" width="9.109375" style="132"/>
  </cols>
  <sheetData>
    <row r="1" spans="1:8" ht="15.6">
      <c r="A1" s="131" t="s">
        <v>840</v>
      </c>
    </row>
    <row r="2" spans="1:8">
      <c r="A2" s="1651" t="s">
        <v>841</v>
      </c>
    </row>
    <row r="3" spans="1:8">
      <c r="A3" s="1651" t="s">
        <v>842</v>
      </c>
      <c r="B3" s="262">
        <v>46154</v>
      </c>
    </row>
    <row r="5" spans="1:8">
      <c r="A5" s="1652" t="s">
        <v>843</v>
      </c>
      <c r="B5" s="134" t="s">
        <v>375</v>
      </c>
      <c r="C5" s="135" t="s">
        <v>844</v>
      </c>
      <c r="D5" s="134" t="s">
        <v>845</v>
      </c>
      <c r="E5" s="135" t="s">
        <v>736</v>
      </c>
      <c r="F5" s="134" t="s">
        <v>846</v>
      </c>
      <c r="G5" s="136" t="s">
        <v>847</v>
      </c>
      <c r="H5" s="134" t="s">
        <v>847</v>
      </c>
    </row>
    <row r="6" spans="1:8">
      <c r="A6" s="1653" t="s">
        <v>848</v>
      </c>
      <c r="B6" s="137"/>
      <c r="C6" s="138" t="s">
        <v>849</v>
      </c>
      <c r="D6" s="137"/>
      <c r="E6" s="138" t="s">
        <v>850</v>
      </c>
      <c r="F6" s="137" t="s">
        <v>851</v>
      </c>
      <c r="G6" s="139"/>
      <c r="H6" s="137" t="s">
        <v>562</v>
      </c>
    </row>
    <row r="7" spans="1:8" ht="9.75" customHeight="1">
      <c r="A7" s="1651"/>
    </row>
    <row r="8" spans="1:8" ht="15.6">
      <c r="A8" s="131" t="s">
        <v>852</v>
      </c>
    </row>
    <row r="9" spans="1:8">
      <c r="A9" t="s">
        <v>932</v>
      </c>
      <c r="B9" s="189" t="s">
        <v>20</v>
      </c>
      <c r="C9" s="189" t="s">
        <v>853</v>
      </c>
      <c r="D9" s="189" t="s">
        <v>678</v>
      </c>
      <c r="E9" s="189" t="s">
        <v>854</v>
      </c>
      <c r="F9" s="189" t="s">
        <v>678</v>
      </c>
      <c r="G9" s="264">
        <v>1963.04</v>
      </c>
      <c r="H9" s="308"/>
    </row>
    <row r="10" spans="1:8">
      <c r="A10" t="s">
        <v>254</v>
      </c>
      <c r="B10" s="189" t="s">
        <v>20</v>
      </c>
      <c r="C10" s="189" t="s">
        <v>853</v>
      </c>
      <c r="D10" s="189" t="s">
        <v>678</v>
      </c>
      <c r="E10" s="189" t="s">
        <v>854</v>
      </c>
      <c r="F10" s="189" t="s">
        <v>678</v>
      </c>
      <c r="G10" s="264">
        <v>7069.19</v>
      </c>
      <c r="H10" s="133">
        <f>+G9+G10+G11</f>
        <v>9032.23</v>
      </c>
    </row>
    <row r="11" spans="1:8">
      <c r="A11" s="1651"/>
      <c r="B11" s="189"/>
      <c r="C11" s="189"/>
      <c r="D11" s="189"/>
      <c r="E11" s="189"/>
      <c r="F11" s="189"/>
      <c r="G11" s="264"/>
      <c r="H11" s="308"/>
    </row>
    <row r="12" spans="1:8">
      <c r="A12" s="1651"/>
      <c r="B12" s="189"/>
      <c r="C12" s="189"/>
      <c r="D12" s="189"/>
      <c r="E12" s="189"/>
      <c r="F12" s="189"/>
      <c r="G12" s="264"/>
      <c r="H12" s="308"/>
    </row>
    <row r="13" spans="1:8">
      <c r="A13" s="1651"/>
      <c r="B13" s="189"/>
      <c r="C13" s="189"/>
      <c r="D13" s="189"/>
      <c r="E13" s="189"/>
      <c r="F13" s="189"/>
      <c r="G13" s="264"/>
      <c r="H13" s="308"/>
    </row>
    <row r="14" spans="1:8">
      <c r="A14" s="1651"/>
      <c r="B14" s="189"/>
      <c r="C14" s="189"/>
      <c r="D14" s="189"/>
      <c r="E14" s="189"/>
      <c r="F14" s="189"/>
      <c r="G14" s="264"/>
      <c r="H14" s="308"/>
    </row>
    <row r="15" spans="1:8" ht="15.6">
      <c r="A15" s="131" t="s">
        <v>855</v>
      </c>
      <c r="B15" s="189"/>
      <c r="C15" s="189"/>
      <c r="D15" s="189"/>
      <c r="E15" s="189"/>
      <c r="F15" s="189"/>
      <c r="G15" s="189"/>
      <c r="H15" s="308"/>
    </row>
    <row r="16" spans="1:8">
      <c r="A16" s="1651"/>
      <c r="B16" s="189"/>
      <c r="C16" s="189"/>
      <c r="D16" s="189"/>
      <c r="E16" s="189"/>
      <c r="F16" s="189"/>
      <c r="G16" s="264"/>
      <c r="H16" s="308"/>
    </row>
    <row r="17" spans="1:8">
      <c r="A17" s="1651" t="s">
        <v>108</v>
      </c>
      <c r="B17" s="189" t="s">
        <v>16</v>
      </c>
      <c r="C17" s="189" t="s">
        <v>853</v>
      </c>
      <c r="D17" s="189" t="s">
        <v>678</v>
      </c>
      <c r="E17" s="189" t="s">
        <v>856</v>
      </c>
      <c r="F17" s="189" t="s">
        <v>678</v>
      </c>
      <c r="G17" s="1484">
        <v>4042.41</v>
      </c>
      <c r="H17" s="1155"/>
    </row>
    <row r="18" spans="1:8">
      <c r="A18" s="1651" t="s">
        <v>946</v>
      </c>
      <c r="B18" s="189" t="s">
        <v>16</v>
      </c>
      <c r="C18" s="189" t="s">
        <v>853</v>
      </c>
      <c r="D18" s="189" t="s">
        <v>678</v>
      </c>
      <c r="E18" s="189" t="s">
        <v>856</v>
      </c>
      <c r="F18" s="189" t="s">
        <v>678</v>
      </c>
      <c r="G18" s="1484">
        <v>2156.4499999999998</v>
      </c>
    </row>
    <row r="19" spans="1:8">
      <c r="A19" s="1651" t="s">
        <v>948</v>
      </c>
      <c r="B19" s="189" t="s">
        <v>16</v>
      </c>
      <c r="C19" s="189" t="s">
        <v>853</v>
      </c>
      <c r="D19" s="189" t="s">
        <v>678</v>
      </c>
      <c r="E19" s="189" t="s">
        <v>856</v>
      </c>
      <c r="F19" s="189" t="s">
        <v>678</v>
      </c>
      <c r="G19" s="1484">
        <v>1673.59</v>
      </c>
      <c r="H19" s="1155"/>
    </row>
    <row r="20" spans="1:8">
      <c r="A20" s="1651" t="s">
        <v>950</v>
      </c>
      <c r="B20" s="189" t="s">
        <v>16</v>
      </c>
      <c r="C20" s="189" t="s">
        <v>853</v>
      </c>
      <c r="D20" s="189" t="s">
        <v>678</v>
      </c>
      <c r="E20" s="189" t="s">
        <v>856</v>
      </c>
      <c r="F20" s="189" t="s">
        <v>678</v>
      </c>
      <c r="G20" s="1484">
        <v>1623.59</v>
      </c>
      <c r="H20" s="1155"/>
    </row>
    <row r="21" spans="1:8">
      <c r="A21" s="1651" t="s">
        <v>952</v>
      </c>
      <c r="B21" s="189" t="s">
        <v>16</v>
      </c>
      <c r="C21" s="189" t="s">
        <v>853</v>
      </c>
      <c r="D21" s="189" t="s">
        <v>678</v>
      </c>
      <c r="E21" s="189" t="s">
        <v>856</v>
      </c>
      <c r="F21" s="189" t="s">
        <v>678</v>
      </c>
      <c r="G21" s="1484">
        <v>2156.4499999999998</v>
      </c>
    </row>
    <row r="22" spans="1:8">
      <c r="A22" s="1651" t="s">
        <v>921</v>
      </c>
      <c r="B22" s="189" t="s">
        <v>16</v>
      </c>
      <c r="C22" s="189" t="s">
        <v>853</v>
      </c>
      <c r="D22" s="189" t="s">
        <v>678</v>
      </c>
      <c r="E22" s="189" t="s">
        <v>856</v>
      </c>
      <c r="F22" s="189" t="s">
        <v>678</v>
      </c>
      <c r="G22" s="1484">
        <v>2029.48</v>
      </c>
      <c r="H22" s="1155">
        <f>+G17+G18+G19+G20+G21+G22</f>
        <v>13681.969999999998</v>
      </c>
    </row>
    <row r="23" spans="1:8">
      <c r="A23" s="1651"/>
      <c r="B23" s="189"/>
      <c r="C23" s="189"/>
      <c r="D23" s="189"/>
      <c r="E23" s="189"/>
      <c r="F23" s="189"/>
      <c r="G23" s="1484"/>
      <c r="H23" s="1155"/>
    </row>
    <row r="24" spans="1:8">
      <c r="A24" s="1651"/>
      <c r="B24" s="189"/>
      <c r="C24" s="189"/>
      <c r="D24" s="189"/>
      <c r="E24" s="189"/>
      <c r="F24" s="189"/>
      <c r="G24" s="1484"/>
      <c r="H24" s="1155"/>
    </row>
    <row r="25" spans="1:8">
      <c r="A25" s="1651"/>
      <c r="B25" s="189"/>
      <c r="C25" s="189"/>
      <c r="D25" s="189"/>
      <c r="E25" s="189"/>
      <c r="F25" s="189"/>
      <c r="G25" s="1484"/>
      <c r="H25" s="1155"/>
    </row>
    <row r="26" spans="1:8" ht="15" thickBot="1">
      <c r="A26" s="1651"/>
      <c r="B26" s="189"/>
      <c r="C26" s="189"/>
      <c r="D26" s="189"/>
      <c r="E26" s="189"/>
      <c r="F26" s="189"/>
      <c r="G26" s="282" t="s">
        <v>248</v>
      </c>
      <c r="H26" s="764">
        <f>+H10+H22</f>
        <v>22714.199999999997</v>
      </c>
    </row>
    <row r="27" spans="1:8" ht="15" thickTop="1">
      <c r="A27" s="1651"/>
      <c r="B27" s="189"/>
      <c r="C27" s="189"/>
      <c r="D27" s="189"/>
      <c r="E27" s="189"/>
      <c r="F27" s="189"/>
      <c r="G27" s="282"/>
      <c r="H27" s="1155"/>
    </row>
    <row r="28" spans="1:8">
      <c r="A28" s="1651"/>
      <c r="B28" s="189"/>
      <c r="C28" s="189"/>
      <c r="D28" s="189"/>
      <c r="E28" s="189"/>
      <c r="F28" s="189"/>
      <c r="G28" s="282"/>
      <c r="H28" s="1155"/>
    </row>
    <row r="29" spans="1:8">
      <c r="A29" s="1651"/>
      <c r="B29" s="189"/>
      <c r="C29" s="189"/>
      <c r="D29" s="189"/>
      <c r="E29" s="189"/>
      <c r="F29" s="189"/>
      <c r="G29" s="282"/>
      <c r="H29" s="1155"/>
    </row>
    <row r="30" spans="1:8" ht="24" customHeight="1">
      <c r="A30" s="1651" t="s">
        <v>857</v>
      </c>
      <c r="G30" s="282"/>
      <c r="H30" s="1155"/>
    </row>
    <row r="31" spans="1:8" ht="24" customHeight="1">
      <c r="A31" s="1651"/>
    </row>
    <row r="32" spans="1:8" ht="12.75" customHeight="1">
      <c r="A32" s="1651"/>
    </row>
    <row r="33" spans="1:9" ht="12.75" customHeight="1">
      <c r="A33" s="1651"/>
    </row>
    <row r="34" spans="1:9">
      <c r="A34" s="132"/>
      <c r="H34" s="140"/>
    </row>
    <row r="35" spans="1:9">
      <c r="A35" s="132"/>
      <c r="H35" s="140"/>
    </row>
    <row r="36" spans="1:9">
      <c r="A36" s="132"/>
      <c r="F36" s="141"/>
      <c r="G36" s="141"/>
      <c r="H36" s="141"/>
      <c r="I36" s="141"/>
    </row>
    <row r="37" spans="1:9">
      <c r="A37" s="1651" t="s">
        <v>858</v>
      </c>
      <c r="F37" s="1651" t="s">
        <v>859</v>
      </c>
      <c r="G37" s="140"/>
    </row>
    <row r="39" spans="1:9">
      <c r="A39" s="1651"/>
      <c r="C39" s="133"/>
    </row>
    <row r="41" spans="1:9">
      <c r="A41" s="1651"/>
      <c r="B41" s="151"/>
      <c r="C41" s="151"/>
      <c r="D41" s="151"/>
      <c r="E41" s="151"/>
      <c r="F41" s="151"/>
      <c r="G41" s="152"/>
      <c r="H41" s="151"/>
    </row>
  </sheetData>
  <conditionalFormatting sqref="A37:A1048576 A1:A8 A15">
    <cfRule type="duplicateValues" dxfId="3" priority="839"/>
  </conditionalFormatting>
  <pageMargins left="0.59055118110236227" right="0.19685039370078741" top="0.19685039370078741" bottom="0.19685039370078741" header="0.31496062992125984" footer="0.31496062992125984"/>
  <pageSetup scale="80" fitToHeight="0" orientation="landscape" blackAndWhite="1"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BFEB7-6FDF-438F-95AE-5322682877D9}">
  <dimension ref="A1"/>
  <sheetViews>
    <sheetView workbookViewId="0">
      <selection activeCell="F10" sqref="F10"/>
    </sheetView>
  </sheetViews>
  <sheetFormatPr baseColWidth="10" defaultColWidth="11.44140625" defaultRowHeight="14.4"/>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2">
    <tabColor rgb="FFFF0000"/>
  </sheetPr>
  <dimension ref="A1:K50"/>
  <sheetViews>
    <sheetView showGridLines="0" view="pageBreakPreview" topLeftCell="A25" zoomScale="80" zoomScaleNormal="80" zoomScaleSheetLayoutView="80" workbookViewId="0">
      <selection activeCell="C36" sqref="C36"/>
    </sheetView>
  </sheetViews>
  <sheetFormatPr baseColWidth="10" defaultColWidth="9.109375" defaultRowHeight="18"/>
  <cols>
    <col min="1" max="1" width="46.88671875" style="143" customWidth="1"/>
    <col min="2" max="2" width="17.88671875" style="162" customWidth="1"/>
    <col min="3" max="3" width="11.33203125" style="162" customWidth="1"/>
    <col min="4" max="4" width="18.109375" style="171" customWidth="1"/>
    <col min="5" max="5" width="15.88671875" style="159" customWidth="1"/>
    <col min="6" max="6" width="13.33203125" style="162" bestFit="1" customWidth="1"/>
    <col min="7" max="7" width="14" style="162" customWidth="1"/>
    <col min="8" max="8" width="36.88671875" style="162" customWidth="1"/>
    <col min="9" max="9" width="20.109375" style="173" customWidth="1"/>
    <col min="10" max="10" width="25.44140625" style="162" customWidth="1"/>
    <col min="11" max="11" width="15.44140625" style="180" customWidth="1"/>
    <col min="12" max="16384" width="9.109375" style="143"/>
  </cols>
  <sheetData>
    <row r="1" spans="1:11">
      <c r="A1" s="142" t="s">
        <v>840</v>
      </c>
    </row>
    <row r="2" spans="1:11">
      <c r="A2" s="143" t="s">
        <v>841</v>
      </c>
    </row>
    <row r="3" spans="1:11">
      <c r="A3" s="143" t="s">
        <v>842</v>
      </c>
      <c r="B3" s="263">
        <v>46154</v>
      </c>
    </row>
    <row r="4" spans="1:11" ht="19.5" customHeight="1">
      <c r="A4" s="1654" t="s">
        <v>843</v>
      </c>
      <c r="B4" s="198" t="s">
        <v>375</v>
      </c>
      <c r="C4" s="249" t="s">
        <v>844</v>
      </c>
      <c r="D4" s="1757" t="s">
        <v>860</v>
      </c>
      <c r="E4" s="1758" t="s">
        <v>861</v>
      </c>
      <c r="F4" s="198" t="s">
        <v>845</v>
      </c>
      <c r="G4" s="250" t="s">
        <v>736</v>
      </c>
      <c r="H4" s="198" t="s">
        <v>846</v>
      </c>
      <c r="I4" s="251" t="s">
        <v>847</v>
      </c>
      <c r="J4" s="198" t="s">
        <v>847</v>
      </c>
    </row>
    <row r="5" spans="1:11" ht="14.25" customHeight="1">
      <c r="A5" s="1655" t="s">
        <v>848</v>
      </c>
      <c r="B5" s="199" t="s">
        <v>2</v>
      </c>
      <c r="C5" s="252" t="s">
        <v>849</v>
      </c>
      <c r="D5" s="1757"/>
      <c r="E5" s="1759"/>
      <c r="F5" s="199"/>
      <c r="G5" s="253" t="s">
        <v>850</v>
      </c>
      <c r="H5" s="199" t="s">
        <v>851</v>
      </c>
      <c r="I5" s="254"/>
      <c r="J5" s="199" t="s">
        <v>562</v>
      </c>
    </row>
    <row r="6" spans="1:11">
      <c r="A6" s="142" t="s">
        <v>852</v>
      </c>
      <c r="I6" s="255"/>
    </row>
    <row r="7" spans="1:11" ht="18.600000000000001" thickBot="1">
      <c r="A7" s="295" t="s">
        <v>862</v>
      </c>
      <c r="B7" s="221"/>
      <c r="C7" s="222"/>
      <c r="D7" s="256"/>
      <c r="E7" s="1360">
        <v>4232736</v>
      </c>
      <c r="F7" s="222" t="s">
        <v>735</v>
      </c>
      <c r="G7" s="296" t="s">
        <v>854</v>
      </c>
      <c r="H7" s="257" t="s">
        <v>863</v>
      </c>
      <c r="I7" s="1361">
        <v>95349.94</v>
      </c>
      <c r="J7" s="257"/>
      <c r="K7" s="181" t="e">
        <f>'RECIBO E IGSS PROQUIMA'!#REF!</f>
        <v>#REF!</v>
      </c>
    </row>
    <row r="8" spans="1:11" ht="18.600000000000001" thickTop="1">
      <c r="A8" t="s">
        <v>932</v>
      </c>
      <c r="B8" s="159" t="s">
        <v>20</v>
      </c>
      <c r="C8" s="160" t="s">
        <v>864</v>
      </c>
      <c r="F8" s="160"/>
      <c r="G8" s="160"/>
      <c r="H8" s="172" t="s">
        <v>679</v>
      </c>
      <c r="I8" s="173">
        <v>1963.04</v>
      </c>
      <c r="J8" s="173"/>
    </row>
    <row r="9" spans="1:11">
      <c r="A9" t="s">
        <v>254</v>
      </c>
      <c r="B9" s="159" t="s">
        <v>20</v>
      </c>
      <c r="C9" s="160" t="s">
        <v>864</v>
      </c>
      <c r="F9" s="160"/>
      <c r="G9" s="160"/>
      <c r="H9" s="172" t="s">
        <v>679</v>
      </c>
      <c r="I9" s="173">
        <v>7069.19</v>
      </c>
      <c r="J9" s="173">
        <f>+I8+I9+I10+I11+I12+I13+I14</f>
        <v>9032.23</v>
      </c>
    </row>
    <row r="10" spans="1:11">
      <c r="A10" s="162"/>
      <c r="B10" s="159"/>
      <c r="C10" s="160"/>
      <c r="F10" s="160"/>
      <c r="G10" s="160"/>
      <c r="H10" s="172"/>
      <c r="I10" s="258"/>
    </row>
    <row r="11" spans="1:11">
      <c r="A11" s="162"/>
      <c r="B11" s="159"/>
      <c r="C11" s="160"/>
      <c r="F11" s="160"/>
      <c r="G11" s="160"/>
      <c r="H11" s="172"/>
      <c r="I11" s="258"/>
      <c r="J11" s="258"/>
    </row>
    <row r="12" spans="1:11" ht="18.600000000000001" thickBot="1">
      <c r="A12" s="162"/>
      <c r="B12" s="159"/>
      <c r="C12" s="160"/>
      <c r="F12" s="160"/>
      <c r="G12" s="160"/>
      <c r="H12" s="172"/>
      <c r="I12" s="258"/>
      <c r="J12" s="224"/>
    </row>
    <row r="13" spans="1:11" ht="18.600000000000001" thickTop="1">
      <c r="A13" s="162"/>
      <c r="B13" s="159"/>
      <c r="C13" s="160"/>
      <c r="F13" s="160"/>
      <c r="G13" s="160"/>
      <c r="H13" s="172"/>
      <c r="I13" s="258"/>
      <c r="J13" s="1357">
        <f>+I7+J9</f>
        <v>104382.17</v>
      </c>
    </row>
    <row r="14" spans="1:11" ht="15" customHeight="1">
      <c r="A14" s="162"/>
      <c r="B14" s="159"/>
      <c r="C14" s="160"/>
      <c r="F14" s="160"/>
      <c r="G14" s="160"/>
      <c r="H14" s="172"/>
      <c r="I14" s="258"/>
      <c r="J14" s="201"/>
    </row>
    <row r="15" spans="1:11" ht="15" customHeight="1">
      <c r="A15" s="162"/>
      <c r="B15" s="159"/>
      <c r="C15" s="160"/>
      <c r="F15" s="160"/>
      <c r="G15" s="160"/>
      <c r="H15" s="172"/>
      <c r="I15" s="258"/>
      <c r="J15" s="201"/>
    </row>
    <row r="16" spans="1:11" ht="15" customHeight="1">
      <c r="A16" s="162"/>
      <c r="B16" s="159"/>
      <c r="C16" s="160"/>
      <c r="F16" s="160"/>
      <c r="G16" s="160"/>
      <c r="H16" s="172"/>
      <c r="I16" s="258"/>
      <c r="J16" s="201"/>
    </row>
    <row r="17" spans="1:11" ht="15" customHeight="1">
      <c r="A17" s="162"/>
      <c r="B17" s="159"/>
      <c r="C17" s="160"/>
      <c r="F17" s="160"/>
      <c r="G17" s="160"/>
      <c r="H17" s="172"/>
      <c r="I17" s="258"/>
      <c r="J17" s="201"/>
    </row>
    <row r="18" spans="1:11" ht="15" customHeight="1">
      <c r="A18" s="162"/>
      <c r="B18" s="159"/>
      <c r="C18" s="160"/>
      <c r="F18" s="160"/>
      <c r="G18" s="160"/>
      <c r="H18" s="172"/>
      <c r="I18" s="258"/>
      <c r="J18" s="201"/>
    </row>
    <row r="19" spans="1:11">
      <c r="A19" s="163" t="s">
        <v>855</v>
      </c>
      <c r="B19" s="159"/>
      <c r="C19" s="160"/>
      <c r="F19" s="160"/>
      <c r="G19" s="160"/>
      <c r="J19" s="202"/>
    </row>
    <row r="20" spans="1:11" ht="18.600000000000001" thickBot="1">
      <c r="A20" s="295" t="s">
        <v>862</v>
      </c>
      <c r="B20" s="221"/>
      <c r="C20" s="222"/>
      <c r="D20" s="259"/>
      <c r="E20" s="1360">
        <v>402</v>
      </c>
      <c r="F20" s="222" t="s">
        <v>735</v>
      </c>
      <c r="G20" s="296" t="s">
        <v>865</v>
      </c>
      <c r="H20" s="257" t="s">
        <v>863</v>
      </c>
      <c r="I20" s="260">
        <v>160661.92000000007</v>
      </c>
      <c r="J20" s="223"/>
    </row>
    <row r="21" spans="1:11" ht="18.600000000000001" thickTop="1">
      <c r="A21" s="161" t="s">
        <v>108</v>
      </c>
      <c r="B21" s="159" t="s">
        <v>16</v>
      </c>
      <c r="C21" s="160" t="s">
        <v>864</v>
      </c>
      <c r="F21" s="160"/>
      <c r="H21" s="172" t="s">
        <v>679</v>
      </c>
      <c r="I21" s="173">
        <v>4042.41</v>
      </c>
      <c r="J21" s="1167"/>
      <c r="K21" s="181"/>
    </row>
    <row r="22" spans="1:11">
      <c r="A22" s="161" t="s">
        <v>946</v>
      </c>
      <c r="B22" s="159" t="s">
        <v>16</v>
      </c>
      <c r="C22" s="160" t="s">
        <v>864</v>
      </c>
      <c r="F22" s="160"/>
      <c r="H22" s="172" t="s">
        <v>679</v>
      </c>
      <c r="I22" s="173">
        <v>2156.4499999999998</v>
      </c>
      <c r="K22" s="181"/>
    </row>
    <row r="23" spans="1:11" ht="21">
      <c r="A23" s="161" t="s">
        <v>948</v>
      </c>
      <c r="B23" s="159" t="s">
        <v>16</v>
      </c>
      <c r="C23" s="160" t="s">
        <v>864</v>
      </c>
      <c r="F23" s="160"/>
      <c r="H23" s="172" t="s">
        <v>679</v>
      </c>
      <c r="I23" s="173">
        <v>1673.59</v>
      </c>
      <c r="J23" s="1403">
        <f>SUM(I21:I26)</f>
        <v>13681.969999999998</v>
      </c>
      <c r="K23" s="181"/>
    </row>
    <row r="24" spans="1:11">
      <c r="A24" s="162" t="s">
        <v>950</v>
      </c>
      <c r="B24" s="159" t="s">
        <v>16</v>
      </c>
      <c r="C24" s="160" t="s">
        <v>864</v>
      </c>
      <c r="F24" s="160"/>
      <c r="H24" s="172" t="s">
        <v>679</v>
      </c>
      <c r="I24" s="173">
        <v>1623.59</v>
      </c>
      <c r="J24" s="203"/>
      <c r="K24" s="181"/>
    </row>
    <row r="25" spans="1:11">
      <c r="A25" s="162" t="s">
        <v>952</v>
      </c>
      <c r="B25" s="159" t="s">
        <v>16</v>
      </c>
      <c r="C25" s="160" t="s">
        <v>864</v>
      </c>
      <c r="F25" s="160"/>
      <c r="H25" s="172" t="s">
        <v>679</v>
      </c>
      <c r="I25" s="173">
        <v>2156.4499999999998</v>
      </c>
      <c r="J25" s="203"/>
      <c r="K25" s="181"/>
    </row>
    <row r="26" spans="1:11">
      <c r="A26" s="162" t="s">
        <v>921</v>
      </c>
      <c r="B26" s="159" t="s">
        <v>16</v>
      </c>
      <c r="C26" s="160" t="s">
        <v>864</v>
      </c>
      <c r="F26" s="160"/>
      <c r="H26" s="172" t="s">
        <v>679</v>
      </c>
      <c r="I26" s="173">
        <v>2029.48</v>
      </c>
      <c r="J26" s="203"/>
      <c r="K26" s="181"/>
    </row>
    <row r="27" spans="1:11">
      <c r="A27" s="162"/>
      <c r="B27" s="159"/>
      <c r="C27" s="160"/>
      <c r="F27" s="160"/>
      <c r="H27" s="172"/>
      <c r="J27" s="203"/>
      <c r="K27" s="181"/>
    </row>
    <row r="28" spans="1:11">
      <c r="A28" s="162"/>
      <c r="B28" s="159"/>
      <c r="C28" s="160"/>
      <c r="F28" s="160"/>
      <c r="H28" s="172"/>
      <c r="J28" s="203"/>
      <c r="K28" s="181"/>
    </row>
    <row r="29" spans="1:11">
      <c r="A29" s="162"/>
      <c r="B29" s="159"/>
      <c r="C29" s="160"/>
      <c r="F29" s="160"/>
      <c r="H29" s="172"/>
      <c r="J29" s="203"/>
      <c r="K29" s="181"/>
    </row>
    <row r="30" spans="1:11">
      <c r="A30" s="162"/>
      <c r="B30" s="159"/>
      <c r="C30" s="160"/>
      <c r="F30" s="160"/>
      <c r="H30" s="172"/>
      <c r="J30" s="203"/>
      <c r="K30" s="181"/>
    </row>
    <row r="31" spans="1:11">
      <c r="A31" s="162"/>
      <c r="B31" s="159"/>
      <c r="C31" s="160"/>
      <c r="F31" s="160"/>
      <c r="H31" s="172"/>
      <c r="J31" s="203"/>
      <c r="K31" s="181"/>
    </row>
    <row r="32" spans="1:11">
      <c r="A32" s="162"/>
      <c r="B32" s="159"/>
      <c r="C32" s="160"/>
      <c r="F32" s="160"/>
      <c r="H32" s="172"/>
      <c r="J32" s="203"/>
      <c r="K32" s="181"/>
    </row>
    <row r="33" spans="1:11" ht="18.600000000000001" thickBot="1">
      <c r="A33" s="162"/>
      <c r="I33" s="162"/>
      <c r="J33" s="1359"/>
      <c r="K33" s="181" t="e">
        <f>#REF!-#REF!</f>
        <v>#REF!</v>
      </c>
    </row>
    <row r="34" spans="1:11" ht="21" customHeight="1" thickTop="1">
      <c r="A34" s="162"/>
      <c r="H34" s="163" t="s">
        <v>248</v>
      </c>
      <c r="I34" s="173" t="s">
        <v>248</v>
      </c>
      <c r="J34" s="1358">
        <f>+I20+J23</f>
        <v>174343.89000000007</v>
      </c>
    </row>
    <row r="35" spans="1:11" ht="15.75" customHeight="1">
      <c r="A35" s="162"/>
      <c r="I35" s="143"/>
      <c r="J35" s="143"/>
    </row>
    <row r="36" spans="1:11">
      <c r="A36" s="162"/>
      <c r="J36" s="206"/>
    </row>
    <row r="37" spans="1:11" ht="15.9" customHeight="1"/>
    <row r="38" spans="1:11" ht="15.9" customHeight="1">
      <c r="A38" s="162"/>
      <c r="J38" s="206"/>
    </row>
    <row r="39" spans="1:11" ht="15.9" customHeight="1" thickBot="1">
      <c r="A39" s="164"/>
      <c r="B39" s="164"/>
      <c r="H39" s="164"/>
      <c r="I39" s="261"/>
      <c r="J39" s="207"/>
    </row>
    <row r="40" spans="1:11" ht="15.9" customHeight="1">
      <c r="A40" s="162" t="s">
        <v>866</v>
      </c>
      <c r="H40" s="162" t="s">
        <v>867</v>
      </c>
      <c r="I40" s="162"/>
      <c r="J40" s="173"/>
    </row>
    <row r="41" spans="1:11" ht="15.9" customHeight="1">
      <c r="J41" s="208"/>
    </row>
    <row r="42" spans="1:11" ht="15.9" customHeight="1"/>
    <row r="43" spans="1:11" ht="15.9" customHeight="1"/>
    <row r="44" spans="1:11" ht="15.9" customHeight="1"/>
    <row r="45" spans="1:11" ht="15.9" customHeight="1">
      <c r="C45" s="258"/>
      <c r="D45" s="208"/>
      <c r="I45" s="258"/>
    </row>
    <row r="46" spans="1:11" ht="15.9" customHeight="1" thickBot="1">
      <c r="A46" s="158"/>
      <c r="B46" s="164"/>
      <c r="D46" s="208"/>
      <c r="H46" s="164"/>
      <c r="I46" s="164"/>
      <c r="J46" s="164"/>
    </row>
    <row r="47" spans="1:11">
      <c r="A47" s="143" t="s">
        <v>868</v>
      </c>
      <c r="C47" s="258"/>
      <c r="D47" s="162"/>
      <c r="H47" s="162" t="s">
        <v>869</v>
      </c>
      <c r="I47" s="162"/>
    </row>
    <row r="48" spans="1:11">
      <c r="I48" s="258"/>
    </row>
    <row r="49" spans="1:10">
      <c r="B49" s="1760" t="s">
        <v>870</v>
      </c>
      <c r="C49" s="1760"/>
      <c r="D49" s="1760"/>
      <c r="E49" s="290">
        <f>B3</f>
        <v>46154</v>
      </c>
      <c r="F49" s="288" t="s">
        <v>940</v>
      </c>
      <c r="G49" s="291"/>
      <c r="H49" s="288"/>
      <c r="I49" s="214"/>
      <c r="J49" s="209"/>
    </row>
    <row r="50" spans="1:10">
      <c r="A50" s="289"/>
      <c r="B50" s="289"/>
      <c r="C50" s="289"/>
      <c r="D50" s="289"/>
      <c r="E50" s="289"/>
      <c r="F50" s="1191"/>
      <c r="G50" s="289"/>
      <c r="I50" s="209"/>
    </row>
  </sheetData>
  <mergeCells count="3">
    <mergeCell ref="D4:D5"/>
    <mergeCell ref="E4:E5"/>
    <mergeCell ref="B49:D49"/>
  </mergeCells>
  <pageMargins left="0.59055118110236227" right="0.19685039370078741" top="0.19685039370078741" bottom="0.19685039370078741" header="0.31496062992125984" footer="0.31496062992125984"/>
  <pageSetup scale="53" fitToHeight="2"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699BE-80D1-443D-B006-7A4F97761406}">
  <sheetPr codeName="Hoja14">
    <tabColor rgb="FFFF0000"/>
  </sheetPr>
  <dimension ref="A1:K41"/>
  <sheetViews>
    <sheetView showGridLines="0" view="pageBreakPreview" zoomScale="80" zoomScaleNormal="80" zoomScaleSheetLayoutView="80" workbookViewId="0">
      <selection activeCell="J25" sqref="J25"/>
    </sheetView>
  </sheetViews>
  <sheetFormatPr baseColWidth="10" defaultColWidth="9.109375" defaultRowHeight="18"/>
  <cols>
    <col min="1" max="1" width="46.88671875" style="143" customWidth="1"/>
    <col min="2" max="2" width="17.88671875" style="162" customWidth="1"/>
    <col min="3" max="3" width="11.33203125" style="162" customWidth="1"/>
    <col min="4" max="4" width="13.5546875" style="171" customWidth="1"/>
    <col min="5" max="5" width="15.88671875" style="159" customWidth="1"/>
    <col min="6" max="6" width="9.109375" style="162"/>
    <col min="7" max="7" width="14" style="162" customWidth="1"/>
    <col min="8" max="8" width="16.44140625" style="162" bestFit="1" customWidth="1"/>
    <col min="9" max="9" width="20.109375" style="173" bestFit="1" customWidth="1"/>
    <col min="10" max="10" width="25.44140625" style="162" customWidth="1"/>
    <col min="11" max="11" width="15.44140625" style="180" customWidth="1"/>
    <col min="12" max="16384" width="9.109375" style="143"/>
  </cols>
  <sheetData>
    <row r="1" spans="1:11">
      <c r="A1" s="142" t="s">
        <v>840</v>
      </c>
    </row>
    <row r="2" spans="1:11">
      <c r="A2" s="143" t="s">
        <v>841</v>
      </c>
    </row>
    <row r="3" spans="1:11">
      <c r="A3" s="143" t="s">
        <v>842</v>
      </c>
      <c r="B3" s="263">
        <v>45797</v>
      </c>
    </row>
    <row r="4" spans="1:11" ht="19.5" customHeight="1">
      <c r="A4" s="1654" t="s">
        <v>843</v>
      </c>
      <c r="B4" s="198" t="s">
        <v>375</v>
      </c>
      <c r="C4" s="249" t="s">
        <v>844</v>
      </c>
      <c r="D4" s="1757" t="s">
        <v>860</v>
      </c>
      <c r="E4" s="1758" t="s">
        <v>861</v>
      </c>
      <c r="F4" s="198" t="s">
        <v>845</v>
      </c>
      <c r="G4" s="250" t="s">
        <v>736</v>
      </c>
      <c r="H4" s="198" t="s">
        <v>846</v>
      </c>
      <c r="I4" s="251" t="s">
        <v>847</v>
      </c>
      <c r="J4" s="198" t="s">
        <v>847</v>
      </c>
    </row>
    <row r="5" spans="1:11" ht="14.25" customHeight="1">
      <c r="A5" s="1655" t="s">
        <v>848</v>
      </c>
      <c r="B5" s="199" t="s">
        <v>2</v>
      </c>
      <c r="C5" s="252" t="s">
        <v>849</v>
      </c>
      <c r="D5" s="1757"/>
      <c r="E5" s="1759"/>
      <c r="F5" s="199"/>
      <c r="G5" s="253" t="s">
        <v>850</v>
      </c>
      <c r="H5" s="199" t="s">
        <v>851</v>
      </c>
      <c r="I5" s="254"/>
      <c r="J5" s="199" t="s">
        <v>562</v>
      </c>
    </row>
    <row r="6" spans="1:11">
      <c r="A6" s="142" t="s">
        <v>852</v>
      </c>
      <c r="I6" s="255"/>
    </row>
    <row r="7" spans="1:11" ht="18.600000000000001" thickBot="1">
      <c r="A7" s="295" t="s">
        <v>862</v>
      </c>
      <c r="B7" s="221"/>
      <c r="C7" s="222"/>
      <c r="D7" s="256"/>
      <c r="E7" s="307">
        <v>3568106</v>
      </c>
      <c r="F7" s="222" t="s">
        <v>735</v>
      </c>
      <c r="G7" s="296" t="s">
        <v>854</v>
      </c>
      <c r="H7" s="257" t="s">
        <v>863</v>
      </c>
      <c r="I7" s="260">
        <v>939.08</v>
      </c>
      <c r="J7" s="224"/>
      <c r="K7" s="181" t="e">
        <f>'RECIBO E IGSS PROQUIMA'!#REF!</f>
        <v>#REF!</v>
      </c>
    </row>
    <row r="8" spans="1:11" ht="18.600000000000001" thickTop="1">
      <c r="A8" t="s">
        <v>871</v>
      </c>
      <c r="B8" s="159"/>
      <c r="C8" s="160"/>
      <c r="F8" s="160"/>
      <c r="G8" s="160"/>
      <c r="H8" s="172"/>
      <c r="J8" s="200"/>
      <c r="K8" s="181"/>
    </row>
    <row r="9" spans="1:11">
      <c r="A9" s="1166"/>
      <c r="B9" s="159"/>
      <c r="C9" s="160"/>
      <c r="F9" s="160"/>
      <c r="G9" s="160"/>
      <c r="H9" s="172"/>
      <c r="J9" s="1169"/>
    </row>
    <row r="10" spans="1:11">
      <c r="A10"/>
      <c r="B10" s="159"/>
      <c r="C10" s="160"/>
      <c r="F10" s="160"/>
      <c r="G10" s="160"/>
      <c r="H10" s="172"/>
      <c r="J10" s="1190"/>
    </row>
    <row r="11" spans="1:11">
      <c r="A11"/>
      <c r="B11" s="159"/>
      <c r="C11" s="160"/>
      <c r="F11" s="160"/>
      <c r="G11" s="160"/>
      <c r="H11" s="172"/>
      <c r="J11" s="173"/>
    </row>
    <row r="12" spans="1:11">
      <c r="A12" s="162"/>
      <c r="B12" s="159"/>
      <c r="C12" s="160"/>
      <c r="F12" s="160"/>
      <c r="G12" s="160"/>
      <c r="H12" s="172"/>
      <c r="J12" s="143"/>
    </row>
    <row r="13" spans="1:11">
      <c r="A13" s="162"/>
      <c r="B13" s="159"/>
      <c r="C13" s="160"/>
      <c r="F13" s="160"/>
      <c r="G13" s="160"/>
      <c r="I13" s="258"/>
      <c r="J13" s="201">
        <f>+I7+J9</f>
        <v>939.08</v>
      </c>
    </row>
    <row r="14" spans="1:11">
      <c r="A14" s="163" t="s">
        <v>855</v>
      </c>
      <c r="B14" s="159"/>
      <c r="C14" s="160"/>
      <c r="F14" s="160"/>
      <c r="G14" s="160"/>
      <c r="J14" s="202"/>
    </row>
    <row r="15" spans="1:11" ht="18.600000000000001" thickBot="1">
      <c r="A15" s="295" t="s">
        <v>862</v>
      </c>
      <c r="B15" s="221"/>
      <c r="C15" s="222"/>
      <c r="D15" s="259"/>
      <c r="E15" s="307">
        <v>277</v>
      </c>
      <c r="F15" s="222" t="s">
        <v>735</v>
      </c>
      <c r="G15" s="296" t="s">
        <v>865</v>
      </c>
      <c r="H15" s="257" t="s">
        <v>863</v>
      </c>
      <c r="I15" s="260">
        <v>1623.3200000000002</v>
      </c>
      <c r="J15" s="223"/>
    </row>
    <row r="16" spans="1:11" ht="18.600000000000001" thickTop="1">
      <c r="A16" t="s">
        <v>871</v>
      </c>
      <c r="B16" s="159"/>
      <c r="C16" s="160"/>
      <c r="F16" s="160"/>
      <c r="H16" s="172"/>
      <c r="J16" s="1167"/>
      <c r="K16" s="181"/>
    </row>
    <row r="17" spans="1:11">
      <c r="A17" s="161"/>
      <c r="B17" s="159"/>
      <c r="C17" s="160"/>
      <c r="F17" s="160"/>
      <c r="H17" s="172"/>
      <c r="J17" s="1167"/>
      <c r="K17" s="181"/>
    </row>
    <row r="18" spans="1:11">
      <c r="A18" s="161"/>
      <c r="B18" s="159"/>
      <c r="C18" s="160"/>
      <c r="F18" s="160"/>
      <c r="H18" s="172"/>
      <c r="J18" s="1167"/>
      <c r="K18" s="181"/>
    </row>
    <row r="19" spans="1:11">
      <c r="A19" s="161"/>
      <c r="B19" s="159"/>
      <c r="C19" s="160"/>
      <c r="F19" s="160"/>
      <c r="H19" s="172"/>
      <c r="J19" s="1167"/>
      <c r="K19" s="181"/>
    </row>
    <row r="20" spans="1:11">
      <c r="A20" s="161"/>
      <c r="B20" s="159"/>
      <c r="C20" s="160"/>
      <c r="F20" s="160"/>
      <c r="H20" s="172"/>
      <c r="J20" s="203">
        <f>+I16+I17+I18+I19</f>
        <v>0</v>
      </c>
      <c r="K20" s="181"/>
    </row>
    <row r="21" spans="1:11">
      <c r="A21" s="162"/>
      <c r="B21" s="159"/>
      <c r="C21" s="160"/>
      <c r="F21" s="160"/>
      <c r="H21" s="172"/>
      <c r="J21" s="203"/>
      <c r="K21" s="181"/>
    </row>
    <row r="22" spans="1:11" ht="18.600000000000001" thickBot="1">
      <c r="A22" s="162"/>
      <c r="I22" s="162"/>
      <c r="J22" s="204">
        <f>+I15+J20</f>
        <v>1623.3200000000002</v>
      </c>
      <c r="K22" s="181" t="e">
        <f>#REF!-#REF!</f>
        <v>#REF!</v>
      </c>
    </row>
    <row r="23" spans="1:11" ht="12" customHeight="1" thickTop="1">
      <c r="A23" s="162"/>
      <c r="J23" s="202"/>
    </row>
    <row r="24" spans="1:11" ht="15.75" customHeight="1" thickBot="1">
      <c r="A24" s="162"/>
      <c r="I24" s="173" t="s">
        <v>248</v>
      </c>
      <c r="J24" s="205">
        <f>+J13+J22</f>
        <v>2562.4</v>
      </c>
    </row>
    <row r="25" spans="1:11" ht="18.600000000000001" thickTop="1">
      <c r="A25" s="162"/>
      <c r="J25" s="206"/>
    </row>
    <row r="26" spans="1:11" ht="15.9" customHeight="1"/>
    <row r="27" spans="1:11" ht="15.9" customHeight="1"/>
    <row r="28" spans="1:11" ht="15.9" customHeight="1"/>
    <row r="29" spans="1:11" ht="15.9" customHeight="1">
      <c r="A29" s="162"/>
      <c r="J29" s="206"/>
    </row>
    <row r="30" spans="1:11" ht="15.9" customHeight="1" thickBot="1">
      <c r="A30" s="164"/>
      <c r="B30" s="164"/>
      <c r="H30" s="164"/>
      <c r="I30" s="261"/>
      <c r="J30" s="207"/>
    </row>
    <row r="31" spans="1:11" ht="15.9" customHeight="1">
      <c r="A31" s="162" t="s">
        <v>866</v>
      </c>
      <c r="H31" s="162" t="s">
        <v>867</v>
      </c>
      <c r="I31" s="162"/>
      <c r="J31" s="173"/>
    </row>
    <row r="32" spans="1:11" ht="15.9" customHeight="1">
      <c r="J32" s="208"/>
    </row>
    <row r="33" spans="1:10" ht="15.9" customHeight="1"/>
    <row r="34" spans="1:10" ht="15.9" customHeight="1"/>
    <row r="35" spans="1:10" ht="15.9" customHeight="1"/>
    <row r="36" spans="1:10" ht="15.9" customHeight="1">
      <c r="C36" s="258"/>
      <c r="D36" s="208"/>
      <c r="I36" s="258"/>
    </row>
    <row r="37" spans="1:10" ht="15.9" customHeight="1" thickBot="1">
      <c r="A37" s="158"/>
      <c r="B37" s="164"/>
      <c r="D37" s="208"/>
      <c r="H37" s="164"/>
      <c r="I37" s="164"/>
      <c r="J37" s="164"/>
    </row>
    <row r="38" spans="1:10">
      <c r="A38" s="143" t="s">
        <v>868</v>
      </c>
      <c r="C38" s="258"/>
      <c r="D38" s="162"/>
      <c r="H38" s="162" t="s">
        <v>869</v>
      </c>
      <c r="I38" s="162"/>
    </row>
    <row r="39" spans="1:10">
      <c r="I39" s="258"/>
    </row>
    <row r="40" spans="1:10">
      <c r="B40" s="1760" t="s">
        <v>870</v>
      </c>
      <c r="C40" s="1760"/>
      <c r="D40" s="1760"/>
      <c r="E40" s="290">
        <f>B3</f>
        <v>45797</v>
      </c>
      <c r="F40" s="288" t="s">
        <v>872</v>
      </c>
      <c r="G40" s="291"/>
      <c r="H40" s="288"/>
      <c r="I40" s="214"/>
      <c r="J40" s="209"/>
    </row>
    <row r="41" spans="1:10">
      <c r="A41" s="289"/>
      <c r="B41" s="289"/>
      <c r="C41" s="289"/>
      <c r="D41" s="289"/>
      <c r="E41" s="289"/>
      <c r="F41" s="1191"/>
      <c r="G41" s="289"/>
      <c r="I41" s="209"/>
    </row>
  </sheetData>
  <mergeCells count="3">
    <mergeCell ref="D4:D5"/>
    <mergeCell ref="E4:E5"/>
    <mergeCell ref="B40:D40"/>
  </mergeCells>
  <conditionalFormatting sqref="A9">
    <cfRule type="duplicateValues" dxfId="2" priority="1"/>
    <cfRule type="duplicateValues" dxfId="1" priority="2"/>
    <cfRule type="duplicateValues" dxfId="0" priority="3"/>
  </conditionalFormatting>
  <pageMargins left="0.59055118110236227" right="0.19685039370078741" top="0.19685039370078741" bottom="0.19685039370078741" header="0.31496062992125984" footer="0.31496062992125984"/>
  <pageSetup scale="59" fitToHeight="2"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EAAC1-A43A-4D66-986D-49BB93E197AD}">
  <sheetPr codeName="Hoja15"/>
  <dimension ref="C4:O52"/>
  <sheetViews>
    <sheetView view="pageBreakPreview" topLeftCell="B1" zoomScale="60" zoomScaleNormal="100" workbookViewId="0">
      <selection activeCell="J17" sqref="J17"/>
    </sheetView>
  </sheetViews>
  <sheetFormatPr baseColWidth="10" defaultColWidth="11.44140625" defaultRowHeight="14.4"/>
  <cols>
    <col min="2" max="2" width="16.88671875" customWidth="1"/>
    <col min="3" max="3" width="34" bestFit="1" customWidth="1"/>
    <col min="4" max="5" width="25.6640625" customWidth="1"/>
    <col min="6" max="6" width="34" customWidth="1"/>
    <col min="7" max="7" width="31.5546875" customWidth="1"/>
    <col min="8" max="8" width="25.6640625" customWidth="1"/>
    <col min="9" max="9" width="25.44140625" customWidth="1"/>
    <col min="10" max="10" width="26.88671875" bestFit="1" customWidth="1"/>
    <col min="11" max="11" width="20.44140625" bestFit="1" customWidth="1"/>
    <col min="12" max="12" width="23.6640625" bestFit="1" customWidth="1"/>
    <col min="13" max="13" width="17.6640625" bestFit="1" customWidth="1"/>
    <col min="14" max="14" width="20.5546875" bestFit="1" customWidth="1"/>
  </cols>
  <sheetData>
    <row r="4" spans="3:15">
      <c r="C4" s="1845" t="s">
        <v>873</v>
      </c>
      <c r="D4" s="1845"/>
      <c r="E4" s="1845"/>
      <c r="F4" s="1845"/>
      <c r="G4" s="1845"/>
      <c r="H4" s="1845"/>
      <c r="I4" s="1845"/>
      <c r="J4" s="1845"/>
      <c r="K4" s="1845"/>
      <c r="L4" s="1845"/>
      <c r="M4" s="1845"/>
      <c r="N4" s="1845"/>
    </row>
    <row r="5" spans="3:15">
      <c r="C5" s="1845"/>
      <c r="D5" s="1845"/>
      <c r="E5" s="1845"/>
      <c r="F5" s="1845"/>
      <c r="G5" s="1845"/>
      <c r="H5" s="1845"/>
      <c r="I5" s="1845"/>
      <c r="J5" s="1845"/>
      <c r="K5" s="1845"/>
      <c r="L5" s="1845"/>
      <c r="M5" s="1845"/>
      <c r="N5" s="1845"/>
    </row>
    <row r="6" spans="3:15">
      <c r="C6" s="1845"/>
      <c r="D6" s="1845"/>
      <c r="E6" s="1845"/>
      <c r="F6" s="1845"/>
      <c r="G6" s="1845"/>
      <c r="H6" s="1845"/>
      <c r="I6" s="1845"/>
      <c r="J6" s="1845"/>
      <c r="K6" s="1845"/>
      <c r="L6" s="1845"/>
      <c r="M6" s="1845"/>
      <c r="N6" s="1845"/>
    </row>
    <row r="8" spans="3:15" ht="25.8">
      <c r="C8" s="1137" t="s">
        <v>837</v>
      </c>
      <c r="D8" s="1137" t="s">
        <v>874</v>
      </c>
      <c r="E8" s="1137" t="s">
        <v>875</v>
      </c>
      <c r="F8" s="1137" t="s">
        <v>876</v>
      </c>
      <c r="G8" s="1137" t="s">
        <v>877</v>
      </c>
      <c r="H8" s="1137" t="s">
        <v>878</v>
      </c>
      <c r="I8" s="1137" t="s">
        <v>879</v>
      </c>
      <c r="J8" s="1137" t="s">
        <v>880</v>
      </c>
      <c r="K8" s="1137" t="s">
        <v>881</v>
      </c>
      <c r="L8" s="1137" t="s">
        <v>882</v>
      </c>
      <c r="M8" s="1137" t="s">
        <v>298</v>
      </c>
      <c r="N8" s="1137" t="s">
        <v>883</v>
      </c>
    </row>
    <row r="9" spans="3:15" ht="23.4">
      <c r="C9" s="1134" t="s">
        <v>884</v>
      </c>
      <c r="D9" s="1134" t="s">
        <v>16</v>
      </c>
      <c r="E9" s="1135">
        <v>1400</v>
      </c>
      <c r="F9" s="1134">
        <v>3</v>
      </c>
      <c r="G9" s="1136">
        <f>+E9/5</f>
        <v>280</v>
      </c>
      <c r="H9" s="1136">
        <v>560</v>
      </c>
      <c r="I9" s="1136">
        <v>560</v>
      </c>
      <c r="J9" s="1136"/>
      <c r="K9" s="1136"/>
      <c r="L9" s="1136"/>
      <c r="M9" s="1140">
        <f>+G9+H9+I9+J9</f>
        <v>1400</v>
      </c>
      <c r="N9" s="1134">
        <f t="shared" ref="N9:N22" si="0">+E9-M9</f>
        <v>0</v>
      </c>
    </row>
    <row r="10" spans="3:15" ht="23.4">
      <c r="C10" s="1134" t="s">
        <v>885</v>
      </c>
      <c r="D10" s="1134" t="s">
        <v>16</v>
      </c>
      <c r="E10" s="1135">
        <v>1500</v>
      </c>
      <c r="F10" s="1134">
        <v>6</v>
      </c>
      <c r="G10" s="1136">
        <f t="shared" ref="G10" si="1">+E10/3/2</f>
        <v>250</v>
      </c>
      <c r="H10" s="1136">
        <v>250</v>
      </c>
      <c r="I10" s="1136">
        <v>250</v>
      </c>
      <c r="J10" s="1136">
        <v>250</v>
      </c>
      <c r="K10" s="1136">
        <v>250</v>
      </c>
      <c r="L10" s="1136">
        <v>250</v>
      </c>
      <c r="M10" s="1140">
        <f>+G10+H10+I10+J10+K10+L10</f>
        <v>1500</v>
      </c>
      <c r="N10" s="1134">
        <f t="shared" si="0"/>
        <v>0</v>
      </c>
    </row>
    <row r="11" spans="3:15" ht="23.4">
      <c r="C11" s="1134" t="s">
        <v>886</v>
      </c>
      <c r="D11" s="1134" t="s">
        <v>20</v>
      </c>
      <c r="E11" s="1135">
        <v>895</v>
      </c>
      <c r="F11" s="1134">
        <v>3</v>
      </c>
      <c r="G11" s="1136">
        <v>179</v>
      </c>
      <c r="H11" s="1156">
        <v>358</v>
      </c>
      <c r="I11" s="1157">
        <v>324.11</v>
      </c>
      <c r="J11" s="1136"/>
      <c r="K11" s="1136"/>
      <c r="L11" s="1136"/>
      <c r="M11" s="1140">
        <f>+G11+H11+I11+J11+K11+L11</f>
        <v>861.11</v>
      </c>
      <c r="N11" s="1134">
        <f t="shared" si="0"/>
        <v>33.889999999999986</v>
      </c>
    </row>
    <row r="12" spans="3:15" ht="23.4">
      <c r="C12" s="1134" t="s">
        <v>887</v>
      </c>
      <c r="D12" s="1134" t="s">
        <v>16</v>
      </c>
      <c r="E12" s="1135">
        <v>1700</v>
      </c>
      <c r="F12" s="1134">
        <v>1</v>
      </c>
      <c r="G12" s="1136">
        <f>+E12</f>
        <v>1700</v>
      </c>
      <c r="H12" s="1136"/>
      <c r="I12" s="1136"/>
      <c r="J12" s="1136"/>
      <c r="K12" s="1136"/>
      <c r="L12" s="1136"/>
      <c r="M12" s="1140">
        <f t="shared" ref="M12:M22" si="2">+G12+H12+I12+J12+K12+L12</f>
        <v>1700</v>
      </c>
      <c r="N12" s="1134">
        <f t="shared" si="0"/>
        <v>0</v>
      </c>
    </row>
    <row r="13" spans="3:15" ht="23.4">
      <c r="C13" s="1134" t="s">
        <v>888</v>
      </c>
      <c r="D13" s="1134" t="s">
        <v>16</v>
      </c>
      <c r="E13" s="1135">
        <v>1135</v>
      </c>
      <c r="F13" s="1134">
        <v>3</v>
      </c>
      <c r="G13" s="1136">
        <v>227</v>
      </c>
      <c r="H13" s="1136">
        <v>454</v>
      </c>
      <c r="I13" s="1136">
        <v>454</v>
      </c>
      <c r="J13" s="1136"/>
      <c r="K13" s="1136"/>
      <c r="L13" s="1136"/>
      <c r="M13" s="1140">
        <f t="shared" si="2"/>
        <v>1135</v>
      </c>
      <c r="N13" s="1134">
        <f t="shared" si="0"/>
        <v>0</v>
      </c>
    </row>
    <row r="14" spans="3:15" ht="23.4">
      <c r="C14" s="1134" t="s">
        <v>889</v>
      </c>
      <c r="D14" s="1134" t="s">
        <v>20</v>
      </c>
      <c r="E14" s="1135">
        <v>1550</v>
      </c>
      <c r="F14" s="1134">
        <v>3</v>
      </c>
      <c r="G14" s="1136">
        <f>+E14/5</f>
        <v>310</v>
      </c>
      <c r="H14" s="1156">
        <f>+G14*2</f>
        <v>620</v>
      </c>
      <c r="I14" s="1157"/>
      <c r="J14" s="1136"/>
      <c r="K14" s="1136"/>
      <c r="L14" s="1136"/>
      <c r="M14" s="1140">
        <f t="shared" si="2"/>
        <v>930</v>
      </c>
      <c r="N14" s="1134">
        <f t="shared" si="0"/>
        <v>620</v>
      </c>
      <c r="O14" t="s">
        <v>890</v>
      </c>
    </row>
    <row r="15" spans="3:15" ht="23.4">
      <c r="C15" s="1134" t="s">
        <v>891</v>
      </c>
      <c r="D15" s="1134" t="s">
        <v>20</v>
      </c>
      <c r="E15" s="1135">
        <v>1300</v>
      </c>
      <c r="F15" s="1134">
        <v>3</v>
      </c>
      <c r="G15" s="1136">
        <f t="shared" ref="G15:G22" si="3">+E15/5</f>
        <v>260</v>
      </c>
      <c r="H15" s="1156">
        <f t="shared" ref="H15:H22" si="4">+G15*2</f>
        <v>520</v>
      </c>
      <c r="I15" s="1157">
        <f t="shared" ref="I15:I22" si="5">+G15*2</f>
        <v>520</v>
      </c>
      <c r="J15" s="1136"/>
      <c r="K15" s="1136"/>
      <c r="L15" s="1136"/>
      <c r="M15" s="1140">
        <f t="shared" si="2"/>
        <v>1300</v>
      </c>
      <c r="N15" s="1134">
        <f t="shared" si="0"/>
        <v>0</v>
      </c>
    </row>
    <row r="16" spans="3:15" ht="23.4">
      <c r="C16" s="1134" t="s">
        <v>892</v>
      </c>
      <c r="D16" s="1134" t="s">
        <v>16</v>
      </c>
      <c r="E16" s="1135">
        <v>1350</v>
      </c>
      <c r="F16" s="1134">
        <v>3</v>
      </c>
      <c r="G16" s="1136">
        <f t="shared" si="3"/>
        <v>270</v>
      </c>
      <c r="H16" s="1136">
        <f t="shared" si="4"/>
        <v>540</v>
      </c>
      <c r="I16" s="1136">
        <f t="shared" si="5"/>
        <v>540</v>
      </c>
      <c r="J16" s="1136"/>
      <c r="K16" s="1136"/>
      <c r="L16" s="1136"/>
      <c r="M16" s="1140">
        <f t="shared" si="2"/>
        <v>1350</v>
      </c>
      <c r="N16" s="1134">
        <f t="shared" si="0"/>
        <v>0</v>
      </c>
    </row>
    <row r="17" spans="3:14" ht="23.4">
      <c r="C17" s="1134" t="s">
        <v>893</v>
      </c>
      <c r="D17" s="1134" t="s">
        <v>20</v>
      </c>
      <c r="E17" s="1135">
        <v>1100</v>
      </c>
      <c r="F17" s="1134">
        <v>4</v>
      </c>
      <c r="G17" s="1136">
        <v>183.34</v>
      </c>
      <c r="H17" s="1156">
        <v>366.66</v>
      </c>
      <c r="I17" s="1157">
        <v>366.66</v>
      </c>
      <c r="J17" s="1136">
        <v>183.34</v>
      </c>
      <c r="K17" s="1136"/>
      <c r="L17" s="1136"/>
      <c r="M17" s="1140">
        <f t="shared" si="2"/>
        <v>1100</v>
      </c>
      <c r="N17" s="1134">
        <f t="shared" si="0"/>
        <v>0</v>
      </c>
    </row>
    <row r="18" spans="3:14" ht="23.4">
      <c r="C18" s="1134" t="s">
        <v>894</v>
      </c>
      <c r="D18" s="1134" t="s">
        <v>20</v>
      </c>
      <c r="E18" s="1135">
        <v>1300</v>
      </c>
      <c r="F18" s="1134">
        <v>3</v>
      </c>
      <c r="G18" s="1136">
        <f t="shared" si="3"/>
        <v>260</v>
      </c>
      <c r="H18" s="1156">
        <f t="shared" si="4"/>
        <v>520</v>
      </c>
      <c r="I18" s="1157">
        <f t="shared" si="5"/>
        <v>520</v>
      </c>
      <c r="J18" s="1136"/>
      <c r="K18" s="1136"/>
      <c r="L18" s="1136"/>
      <c r="M18" s="1140">
        <f t="shared" si="2"/>
        <v>1300</v>
      </c>
      <c r="N18" s="1134">
        <f t="shared" si="0"/>
        <v>0</v>
      </c>
    </row>
    <row r="19" spans="3:14" ht="23.4">
      <c r="C19" s="1134" t="s">
        <v>895</v>
      </c>
      <c r="D19" s="1134" t="s">
        <v>16</v>
      </c>
      <c r="E19" s="1135">
        <v>1100</v>
      </c>
      <c r="F19" s="1134">
        <v>3</v>
      </c>
      <c r="G19" s="1136">
        <f t="shared" si="3"/>
        <v>220</v>
      </c>
      <c r="H19" s="1136">
        <f t="shared" si="4"/>
        <v>440</v>
      </c>
      <c r="I19" s="1136">
        <f t="shared" si="5"/>
        <v>440</v>
      </c>
      <c r="J19" s="1136"/>
      <c r="K19" s="1136"/>
      <c r="L19" s="1136"/>
      <c r="M19" s="1140">
        <f t="shared" si="2"/>
        <v>1100</v>
      </c>
      <c r="N19" s="1134">
        <f t="shared" si="0"/>
        <v>0</v>
      </c>
    </row>
    <row r="20" spans="3:14" s="1145" customFormat="1" ht="23.4">
      <c r="C20" s="1141" t="s">
        <v>896</v>
      </c>
      <c r="D20" s="1141" t="s">
        <v>16</v>
      </c>
      <c r="E20" s="1142">
        <v>1300</v>
      </c>
      <c r="F20" s="1141" t="s">
        <v>897</v>
      </c>
      <c r="G20" s="1143"/>
      <c r="H20" s="1143">
        <v>520</v>
      </c>
      <c r="I20" s="1143">
        <v>520</v>
      </c>
      <c r="J20" s="1143">
        <v>260</v>
      </c>
      <c r="K20" s="1143"/>
      <c r="L20" s="1143"/>
      <c r="M20" s="1144">
        <f t="shared" si="2"/>
        <v>1300</v>
      </c>
      <c r="N20" s="1141">
        <f t="shared" si="0"/>
        <v>0</v>
      </c>
    </row>
    <row r="21" spans="3:14" ht="23.4">
      <c r="C21" s="1134" t="s">
        <v>898</v>
      </c>
      <c r="D21" s="1134" t="s">
        <v>20</v>
      </c>
      <c r="E21" s="1135">
        <v>750</v>
      </c>
      <c r="F21" s="1134">
        <v>6</v>
      </c>
      <c r="G21" s="1136">
        <v>125</v>
      </c>
      <c r="H21" s="1156">
        <v>125</v>
      </c>
      <c r="I21" s="1157">
        <v>125</v>
      </c>
      <c r="J21" s="1136">
        <v>125</v>
      </c>
      <c r="K21" s="1136">
        <v>125</v>
      </c>
      <c r="L21" s="1136">
        <v>125</v>
      </c>
      <c r="M21" s="1140">
        <f t="shared" si="2"/>
        <v>750</v>
      </c>
      <c r="N21" s="1134">
        <f t="shared" si="0"/>
        <v>0</v>
      </c>
    </row>
    <row r="22" spans="3:14" ht="23.4">
      <c r="C22" s="1134" t="s">
        <v>899</v>
      </c>
      <c r="D22" s="1134" t="s">
        <v>20</v>
      </c>
      <c r="E22" s="1135">
        <v>1250</v>
      </c>
      <c r="F22" s="1134">
        <v>3</v>
      </c>
      <c r="G22" s="1136">
        <f t="shared" si="3"/>
        <v>250</v>
      </c>
      <c r="H22" s="1156">
        <f t="shared" si="4"/>
        <v>500</v>
      </c>
      <c r="I22" s="1157">
        <f t="shared" si="5"/>
        <v>500</v>
      </c>
      <c r="J22" s="1136"/>
      <c r="K22" s="1136"/>
      <c r="L22" s="1136"/>
      <c r="M22" s="1140">
        <f t="shared" si="2"/>
        <v>1250</v>
      </c>
      <c r="N22" s="1134">
        <f t="shared" si="0"/>
        <v>0</v>
      </c>
    </row>
    <row r="23" spans="3:14" ht="23.4">
      <c r="C23" s="1134"/>
      <c r="D23" s="1134"/>
      <c r="E23" s="1134"/>
      <c r="F23" s="1134"/>
      <c r="G23" s="1134"/>
      <c r="H23" s="1134"/>
      <c r="I23" s="1134"/>
      <c r="J23" s="1134"/>
      <c r="K23" s="1134"/>
      <c r="L23" s="1134"/>
      <c r="M23" s="1134"/>
      <c r="N23" s="1134"/>
    </row>
    <row r="24" spans="3:14" ht="23.4">
      <c r="C24" s="1134"/>
      <c r="D24" s="1134"/>
      <c r="E24" s="1134"/>
      <c r="F24" s="1138" t="s">
        <v>900</v>
      </c>
      <c r="G24" s="1139">
        <f t="shared" ref="G24:L24" si="6">SUM(G9:G23)</f>
        <v>4514.34</v>
      </c>
      <c r="H24" s="1139">
        <f>SUM(H9:H23)</f>
        <v>5773.66</v>
      </c>
      <c r="I24" s="1139">
        <f t="shared" si="6"/>
        <v>5119.7700000000004</v>
      </c>
      <c r="J24" s="1139">
        <f>SUM(J9:J23)</f>
        <v>818.34</v>
      </c>
      <c r="K24" s="1139">
        <f t="shared" si="6"/>
        <v>375</v>
      </c>
      <c r="L24" s="1139">
        <f t="shared" si="6"/>
        <v>375</v>
      </c>
      <c r="M24" s="1134"/>
      <c r="N24" s="1134"/>
    </row>
    <row r="25" spans="3:14" ht="23.4">
      <c r="C25" s="1134"/>
      <c r="D25" s="1134"/>
      <c r="E25" s="1134"/>
      <c r="F25" s="1148"/>
      <c r="G25" s="1149"/>
      <c r="H25" s="1149"/>
      <c r="I25" s="1149"/>
      <c r="J25" s="1149"/>
      <c r="K25" s="1149"/>
      <c r="L25" s="1149"/>
      <c r="M25" s="1134"/>
      <c r="N25" s="1134"/>
    </row>
    <row r="26" spans="3:14" ht="23.4">
      <c r="C26" s="1134"/>
      <c r="D26" s="1134"/>
      <c r="E26" s="1134"/>
      <c r="F26" s="1148"/>
      <c r="G26" s="1149"/>
      <c r="H26" s="1149"/>
      <c r="I26" s="1149"/>
      <c r="J26" s="1149"/>
      <c r="K26" s="1149"/>
      <c r="L26" s="1149"/>
      <c r="M26" s="1134"/>
      <c r="N26" s="1134"/>
    </row>
    <row r="27" spans="3:14" ht="23.4">
      <c r="C27" s="1134"/>
      <c r="D27" s="1134"/>
      <c r="E27" s="1134"/>
      <c r="F27" s="1148"/>
      <c r="G27" s="1149"/>
      <c r="H27" s="1149"/>
      <c r="I27" s="1149"/>
      <c r="J27" s="1149"/>
      <c r="K27" s="1149"/>
      <c r="L27" s="1149"/>
      <c r="M27" s="1134"/>
      <c r="N27" s="1134"/>
    </row>
    <row r="28" spans="3:14" ht="23.4">
      <c r="C28" s="1134"/>
      <c r="D28" s="1134"/>
      <c r="E28" s="1134"/>
      <c r="F28" s="1148"/>
      <c r="G28" s="1149"/>
      <c r="H28" s="1149"/>
      <c r="I28" s="1149"/>
      <c r="J28" s="1149"/>
      <c r="K28" s="1149"/>
      <c r="L28" s="1149"/>
      <c r="M28" s="1134"/>
      <c r="N28" s="1134"/>
    </row>
    <row r="29" spans="3:14" ht="23.4">
      <c r="C29" s="1134"/>
      <c r="D29" s="1134"/>
      <c r="E29" s="1134"/>
      <c r="F29" s="1148"/>
      <c r="G29" s="1149"/>
      <c r="H29" s="1149"/>
      <c r="I29" s="1149"/>
      <c r="J29" s="1149"/>
      <c r="K29" s="1149"/>
      <c r="L29" s="1149"/>
      <c r="M29" s="1134"/>
      <c r="N29" s="1134"/>
    </row>
    <row r="34" spans="3:6">
      <c r="C34" s="1846" t="s">
        <v>901</v>
      </c>
      <c r="D34" s="1846"/>
      <c r="E34" s="1846"/>
    </row>
    <row r="35" spans="3:6">
      <c r="C35" s="1846"/>
      <c r="D35" s="1846"/>
      <c r="E35" s="1846"/>
      <c r="F35" t="s">
        <v>366</v>
      </c>
    </row>
    <row r="37" spans="3:6">
      <c r="C37" t="s">
        <v>902</v>
      </c>
      <c r="D37" s="264">
        <v>57.17</v>
      </c>
      <c r="F37" t="s">
        <v>903</v>
      </c>
    </row>
    <row r="39" spans="3:6">
      <c r="C39" s="1846" t="s">
        <v>904</v>
      </c>
      <c r="D39" s="1846"/>
    </row>
    <row r="40" spans="3:6">
      <c r="C40" s="1146"/>
      <c r="D40" s="1146"/>
    </row>
    <row r="41" spans="3:6">
      <c r="C41" t="s">
        <v>905</v>
      </c>
      <c r="D41" s="264">
        <v>531.11</v>
      </c>
      <c r="F41" t="s">
        <v>906</v>
      </c>
    </row>
    <row r="42" spans="3:6">
      <c r="F42" t="s">
        <v>907</v>
      </c>
    </row>
    <row r="43" spans="3:6">
      <c r="C43" t="s">
        <v>908</v>
      </c>
      <c r="D43">
        <v>2124.64</v>
      </c>
    </row>
    <row r="44" spans="3:6">
      <c r="C44" t="s">
        <v>909</v>
      </c>
      <c r="D44">
        <v>1062.32</v>
      </c>
    </row>
    <row r="45" spans="3:6">
      <c r="C45" t="s">
        <v>910</v>
      </c>
      <c r="D45">
        <f>+D43-D44</f>
        <v>1062.32</v>
      </c>
    </row>
    <row r="47" spans="3:6">
      <c r="C47" t="s">
        <v>911</v>
      </c>
      <c r="D47">
        <v>531.11</v>
      </c>
    </row>
    <row r="48" spans="3:6">
      <c r="C48" t="s">
        <v>912</v>
      </c>
      <c r="D48">
        <v>531.11</v>
      </c>
    </row>
    <row r="49" spans="3:6">
      <c r="C49" t="s">
        <v>642</v>
      </c>
      <c r="D49">
        <f>+D47+D48</f>
        <v>1062.22</v>
      </c>
    </row>
    <row r="51" spans="3:6">
      <c r="C51" t="s">
        <v>913</v>
      </c>
      <c r="D51" s="1147">
        <f>+D45-D49</f>
        <v>9.9999999999909051E-2</v>
      </c>
      <c r="F51" t="s">
        <v>914</v>
      </c>
    </row>
    <row r="52" spans="3:6">
      <c r="F52" t="s">
        <v>915</v>
      </c>
    </row>
  </sheetData>
  <autoFilter ref="C8:N22" xr:uid="{5F2EAAC1-A43A-4D66-986D-49BB93E197AD}"/>
  <mergeCells count="3">
    <mergeCell ref="C4:N6"/>
    <mergeCell ref="C34:E35"/>
    <mergeCell ref="C39:D39"/>
  </mergeCells>
  <pageMargins left="0.7" right="0.7" top="0.75" bottom="0.75" header="0.3" footer="0.3"/>
  <pageSetup scale="34" orientation="landscape" horizontalDpi="4294967293"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AF2FE-5771-436B-87CA-4DFA30475DD4}">
  <sheetPr codeName="Hoja16" filterMode="1"/>
  <dimension ref="C4:N52"/>
  <sheetViews>
    <sheetView view="pageBreakPreview" topLeftCell="E4" zoomScale="73" zoomScaleNormal="100" zoomScaleSheetLayoutView="73" workbookViewId="0">
      <selection activeCell="J13" sqref="C4:N52"/>
    </sheetView>
  </sheetViews>
  <sheetFormatPr baseColWidth="10" defaultColWidth="11.44140625" defaultRowHeight="14.4"/>
  <cols>
    <col min="2" max="2" width="16.88671875" customWidth="1"/>
    <col min="3" max="3" width="34" bestFit="1" customWidth="1"/>
    <col min="4" max="5" width="25.6640625" customWidth="1"/>
    <col min="6" max="6" width="34" customWidth="1"/>
    <col min="7" max="7" width="31.5546875" customWidth="1"/>
    <col min="8" max="8" width="25.6640625" customWidth="1"/>
    <col min="9" max="9" width="25.44140625" customWidth="1"/>
    <col min="10" max="10" width="26.88671875" bestFit="1" customWidth="1"/>
    <col min="11" max="11" width="20.44140625" bestFit="1" customWidth="1"/>
    <col min="12" max="12" width="23.6640625" bestFit="1" customWidth="1"/>
    <col min="13" max="13" width="17.6640625" bestFit="1" customWidth="1"/>
    <col min="14" max="14" width="20.5546875" bestFit="1" customWidth="1"/>
  </cols>
  <sheetData>
    <row r="4" spans="3:14">
      <c r="C4" s="1845" t="s">
        <v>873</v>
      </c>
      <c r="D4" s="1845"/>
      <c r="E4" s="1845"/>
      <c r="F4" s="1845"/>
      <c r="G4" s="1845"/>
      <c r="H4" s="1845"/>
      <c r="I4" s="1845"/>
      <c r="J4" s="1845"/>
      <c r="K4" s="1845"/>
      <c r="L4" s="1845"/>
      <c r="M4" s="1845"/>
      <c r="N4" s="1845"/>
    </row>
    <row r="5" spans="3:14">
      <c r="C5" s="1845"/>
      <c r="D5" s="1845"/>
      <c r="E5" s="1845"/>
      <c r="F5" s="1845"/>
      <c r="G5" s="1845"/>
      <c r="H5" s="1845"/>
      <c r="I5" s="1845"/>
      <c r="J5" s="1845"/>
      <c r="K5" s="1845"/>
      <c r="L5" s="1845"/>
      <c r="M5" s="1845"/>
      <c r="N5" s="1845"/>
    </row>
    <row r="6" spans="3:14">
      <c r="C6" s="1845"/>
      <c r="D6" s="1845"/>
      <c r="E6" s="1845"/>
      <c r="F6" s="1845"/>
      <c r="G6" s="1845"/>
      <c r="H6" s="1845"/>
      <c r="I6" s="1845"/>
      <c r="J6" s="1845"/>
      <c r="K6" s="1845"/>
      <c r="L6" s="1845"/>
      <c r="M6" s="1845"/>
      <c r="N6" s="1845"/>
    </row>
    <row r="8" spans="3:14" ht="25.8">
      <c r="C8" s="1137" t="s">
        <v>837</v>
      </c>
      <c r="D8" s="1137" t="s">
        <v>874</v>
      </c>
      <c r="E8" s="1137" t="s">
        <v>875</v>
      </c>
      <c r="F8" s="1137" t="s">
        <v>876</v>
      </c>
      <c r="G8" s="1137" t="s">
        <v>877</v>
      </c>
      <c r="H8" s="1137" t="s">
        <v>878</v>
      </c>
      <c r="I8" s="1137" t="s">
        <v>879</v>
      </c>
      <c r="J8" s="1137" t="s">
        <v>880</v>
      </c>
      <c r="K8" s="1137" t="s">
        <v>881</v>
      </c>
      <c r="L8" s="1137" t="s">
        <v>882</v>
      </c>
      <c r="M8" s="1137" t="s">
        <v>298</v>
      </c>
      <c r="N8" s="1137" t="s">
        <v>883</v>
      </c>
    </row>
    <row r="9" spans="3:14" ht="23.4">
      <c r="C9" s="1134" t="s">
        <v>884</v>
      </c>
      <c r="D9" s="1134" t="s">
        <v>16</v>
      </c>
      <c r="E9" s="1135">
        <v>1400</v>
      </c>
      <c r="F9" s="1134">
        <v>3</v>
      </c>
      <c r="G9" s="1136">
        <f>+E9/5</f>
        <v>280</v>
      </c>
      <c r="H9" s="1156">
        <v>560</v>
      </c>
      <c r="I9" s="1156">
        <v>560</v>
      </c>
      <c r="J9" s="1158"/>
      <c r="K9" s="1136"/>
      <c r="L9" s="1136"/>
      <c r="M9" s="1140">
        <f>+G9+H9+I9+J9</f>
        <v>1400</v>
      </c>
      <c r="N9" s="1134">
        <f t="shared" ref="N9:N22" si="0">+E9-M9</f>
        <v>0</v>
      </c>
    </row>
    <row r="10" spans="3:14" ht="23.4">
      <c r="C10" s="1134" t="s">
        <v>885</v>
      </c>
      <c r="D10" s="1134" t="s">
        <v>16</v>
      </c>
      <c r="E10" s="1135">
        <v>1500</v>
      </c>
      <c r="F10" s="1134">
        <v>6</v>
      </c>
      <c r="G10" s="1136">
        <f t="shared" ref="G10" si="1">+E10/3/2</f>
        <v>250</v>
      </c>
      <c r="H10" s="1156">
        <v>250</v>
      </c>
      <c r="I10" s="1156">
        <v>250</v>
      </c>
      <c r="J10" s="1158">
        <v>250</v>
      </c>
      <c r="K10" s="1136">
        <v>250</v>
      </c>
      <c r="L10" s="1136">
        <v>250</v>
      </c>
      <c r="M10" s="1140">
        <f>+G10+H10+I10+J10+K10+L10</f>
        <v>1500</v>
      </c>
      <c r="N10" s="1134">
        <f t="shared" si="0"/>
        <v>0</v>
      </c>
    </row>
    <row r="11" spans="3:14" ht="23.4" hidden="1">
      <c r="C11" s="1134" t="s">
        <v>886</v>
      </c>
      <c r="D11" s="1134" t="s">
        <v>20</v>
      </c>
      <c r="E11" s="1135">
        <v>895</v>
      </c>
      <c r="F11" s="1134">
        <v>3</v>
      </c>
      <c r="G11" s="1136">
        <v>179</v>
      </c>
      <c r="H11" s="1156">
        <v>358</v>
      </c>
      <c r="I11" s="1156">
        <v>358</v>
      </c>
      <c r="J11" s="1158"/>
      <c r="K11" s="1136"/>
      <c r="L11" s="1136"/>
      <c r="M11" s="1140">
        <f>+G11+H11+I11+J11+K11+L11</f>
        <v>895</v>
      </c>
      <c r="N11" s="1134">
        <f t="shared" si="0"/>
        <v>0</v>
      </c>
    </row>
    <row r="12" spans="3:14" ht="23.4">
      <c r="C12" s="1134" t="s">
        <v>887</v>
      </c>
      <c r="D12" s="1134" t="s">
        <v>16</v>
      </c>
      <c r="E12" s="1135">
        <v>1700</v>
      </c>
      <c r="F12" s="1134">
        <v>1</v>
      </c>
      <c r="G12" s="1136">
        <f>+E12</f>
        <v>1700</v>
      </c>
      <c r="H12" s="1156"/>
      <c r="I12" s="1156"/>
      <c r="J12" s="1158"/>
      <c r="K12" s="1136"/>
      <c r="L12" s="1136"/>
      <c r="M12" s="1140">
        <f t="shared" ref="M12:M22" si="2">+G12+H12+I12+J12+K12+L12</f>
        <v>1700</v>
      </c>
      <c r="N12" s="1134">
        <f t="shared" si="0"/>
        <v>0</v>
      </c>
    </row>
    <row r="13" spans="3:14" ht="23.4">
      <c r="C13" s="1134" t="s">
        <v>888</v>
      </c>
      <c r="D13" s="1134" t="s">
        <v>16</v>
      </c>
      <c r="E13" s="1135">
        <v>1135</v>
      </c>
      <c r="F13" s="1134">
        <v>3</v>
      </c>
      <c r="G13" s="1136">
        <v>227</v>
      </c>
      <c r="H13" s="1156">
        <v>454</v>
      </c>
      <c r="I13" s="1156">
        <v>454</v>
      </c>
      <c r="J13" s="1158"/>
      <c r="K13" s="1136"/>
      <c r="L13" s="1136"/>
      <c r="M13" s="1140">
        <f t="shared" si="2"/>
        <v>1135</v>
      </c>
      <c r="N13" s="1134">
        <f t="shared" si="0"/>
        <v>0</v>
      </c>
    </row>
    <row r="14" spans="3:14" ht="23.4" hidden="1">
      <c r="C14" s="1134" t="s">
        <v>889</v>
      </c>
      <c r="D14" s="1134" t="s">
        <v>20</v>
      </c>
      <c r="E14" s="1135">
        <v>1550</v>
      </c>
      <c r="F14" s="1134">
        <v>3</v>
      </c>
      <c r="G14" s="1136">
        <f>+E14/5</f>
        <v>310</v>
      </c>
      <c r="H14" s="1156">
        <f>+G14*2</f>
        <v>620</v>
      </c>
      <c r="I14" s="1156">
        <f>+G14*2</f>
        <v>620</v>
      </c>
      <c r="J14" s="1158"/>
      <c r="K14" s="1136"/>
      <c r="L14" s="1136"/>
      <c r="M14" s="1140">
        <f t="shared" si="2"/>
        <v>1550</v>
      </c>
      <c r="N14" s="1134">
        <f t="shared" si="0"/>
        <v>0</v>
      </c>
    </row>
    <row r="15" spans="3:14" ht="23.4" hidden="1">
      <c r="C15" s="1134" t="s">
        <v>891</v>
      </c>
      <c r="D15" s="1134" t="s">
        <v>20</v>
      </c>
      <c r="E15" s="1135">
        <v>1300</v>
      </c>
      <c r="F15" s="1134">
        <v>3</v>
      </c>
      <c r="G15" s="1136">
        <f t="shared" ref="G15:G22" si="3">+E15/5</f>
        <v>260</v>
      </c>
      <c r="H15" s="1156">
        <f t="shared" ref="H15:H22" si="4">+G15*2</f>
        <v>520</v>
      </c>
      <c r="I15" s="1156">
        <f t="shared" ref="I15:I22" si="5">+G15*2</f>
        <v>520</v>
      </c>
      <c r="J15" s="1158"/>
      <c r="K15" s="1136"/>
      <c r="L15" s="1136"/>
      <c r="M15" s="1140">
        <f t="shared" si="2"/>
        <v>1300</v>
      </c>
      <c r="N15" s="1134">
        <f t="shared" si="0"/>
        <v>0</v>
      </c>
    </row>
    <row r="16" spans="3:14" ht="23.4">
      <c r="C16" s="1134" t="s">
        <v>892</v>
      </c>
      <c r="D16" s="1134" t="s">
        <v>16</v>
      </c>
      <c r="E16" s="1135">
        <v>1350</v>
      </c>
      <c r="F16" s="1134">
        <v>3</v>
      </c>
      <c r="G16" s="1136">
        <f t="shared" si="3"/>
        <v>270</v>
      </c>
      <c r="H16" s="1156">
        <f t="shared" si="4"/>
        <v>540</v>
      </c>
      <c r="I16" s="1156">
        <f t="shared" si="5"/>
        <v>540</v>
      </c>
      <c r="J16" s="1158"/>
      <c r="K16" s="1136"/>
      <c r="L16" s="1136"/>
      <c r="M16" s="1140">
        <f t="shared" si="2"/>
        <v>1350</v>
      </c>
      <c r="N16" s="1134">
        <f t="shared" si="0"/>
        <v>0</v>
      </c>
    </row>
    <row r="17" spans="3:14" ht="23.4" hidden="1">
      <c r="C17" s="1134" t="s">
        <v>893</v>
      </c>
      <c r="D17" s="1134" t="s">
        <v>20</v>
      </c>
      <c r="E17" s="1135">
        <v>1100</v>
      </c>
      <c r="F17" s="1134">
        <v>4</v>
      </c>
      <c r="G17" s="1136">
        <v>183.34</v>
      </c>
      <c r="H17" s="1156">
        <v>366.66</v>
      </c>
      <c r="I17" s="1156">
        <v>366.66</v>
      </c>
      <c r="J17" s="1158">
        <v>183.34</v>
      </c>
      <c r="K17" s="1136"/>
      <c r="L17" s="1136"/>
      <c r="M17" s="1140">
        <f t="shared" si="2"/>
        <v>1100</v>
      </c>
      <c r="N17" s="1134">
        <f t="shared" si="0"/>
        <v>0</v>
      </c>
    </row>
    <row r="18" spans="3:14" ht="23.4" hidden="1">
      <c r="C18" s="1134" t="s">
        <v>894</v>
      </c>
      <c r="D18" s="1134" t="s">
        <v>20</v>
      </c>
      <c r="E18" s="1135">
        <v>1300</v>
      </c>
      <c r="F18" s="1134">
        <v>3</v>
      </c>
      <c r="G18" s="1136">
        <f t="shared" si="3"/>
        <v>260</v>
      </c>
      <c r="H18" s="1156">
        <f t="shared" si="4"/>
        <v>520</v>
      </c>
      <c r="I18" s="1156">
        <f t="shared" si="5"/>
        <v>520</v>
      </c>
      <c r="J18" s="1158"/>
      <c r="K18" s="1136"/>
      <c r="L18" s="1136"/>
      <c r="M18" s="1140">
        <f t="shared" si="2"/>
        <v>1300</v>
      </c>
      <c r="N18" s="1134">
        <f t="shared" si="0"/>
        <v>0</v>
      </c>
    </row>
    <row r="19" spans="3:14" ht="23.4">
      <c r="C19" s="1134" t="s">
        <v>895</v>
      </c>
      <c r="D19" s="1134" t="s">
        <v>16</v>
      </c>
      <c r="E19" s="1135">
        <v>1100</v>
      </c>
      <c r="F19" s="1134">
        <v>3</v>
      </c>
      <c r="G19" s="1136">
        <f t="shared" si="3"/>
        <v>220</v>
      </c>
      <c r="H19" s="1156">
        <f t="shared" si="4"/>
        <v>440</v>
      </c>
      <c r="I19" s="1156">
        <f t="shared" si="5"/>
        <v>440</v>
      </c>
      <c r="J19" s="1158"/>
      <c r="K19" s="1136"/>
      <c r="L19" s="1136"/>
      <c r="M19" s="1140">
        <f t="shared" si="2"/>
        <v>1100</v>
      </c>
      <c r="N19" s="1134">
        <f t="shared" si="0"/>
        <v>0</v>
      </c>
    </row>
    <row r="20" spans="3:14" s="1145" customFormat="1" ht="23.4">
      <c r="C20" s="1141" t="s">
        <v>896</v>
      </c>
      <c r="D20" s="1141" t="s">
        <v>16</v>
      </c>
      <c r="E20" s="1142">
        <v>1300</v>
      </c>
      <c r="F20" s="1141" t="s">
        <v>897</v>
      </c>
      <c r="G20" s="1143">
        <v>0</v>
      </c>
      <c r="H20" s="1156">
        <v>520</v>
      </c>
      <c r="I20" s="1156">
        <v>520</v>
      </c>
      <c r="J20" s="1158">
        <v>260</v>
      </c>
      <c r="K20" s="1143"/>
      <c r="L20" s="1143"/>
      <c r="M20" s="1144">
        <f t="shared" si="2"/>
        <v>1300</v>
      </c>
      <c r="N20" s="1141">
        <f t="shared" si="0"/>
        <v>0</v>
      </c>
    </row>
    <row r="21" spans="3:14" ht="23.4" hidden="1">
      <c r="C21" s="1134" t="s">
        <v>898</v>
      </c>
      <c r="D21" s="1134" t="s">
        <v>20</v>
      </c>
      <c r="E21" s="1135">
        <v>750</v>
      </c>
      <c r="F21" s="1134">
        <v>6</v>
      </c>
      <c r="G21" s="1136">
        <v>125</v>
      </c>
      <c r="H21" s="1156">
        <v>125</v>
      </c>
      <c r="I21" s="1156">
        <v>125</v>
      </c>
      <c r="J21" s="1158">
        <v>125</v>
      </c>
      <c r="K21" s="1136">
        <v>125</v>
      </c>
      <c r="L21" s="1136">
        <v>125</v>
      </c>
      <c r="M21" s="1140">
        <f t="shared" si="2"/>
        <v>750</v>
      </c>
      <c r="N21" s="1134">
        <f t="shared" si="0"/>
        <v>0</v>
      </c>
    </row>
    <row r="22" spans="3:14" ht="23.4" hidden="1">
      <c r="C22" s="1134" t="s">
        <v>899</v>
      </c>
      <c r="D22" s="1134" t="s">
        <v>20</v>
      </c>
      <c r="E22" s="1135">
        <v>1250</v>
      </c>
      <c r="F22" s="1134">
        <v>3</v>
      </c>
      <c r="G22" s="1136">
        <f t="shared" si="3"/>
        <v>250</v>
      </c>
      <c r="H22" s="1156">
        <f t="shared" si="4"/>
        <v>500</v>
      </c>
      <c r="I22" s="1156">
        <f t="shared" si="5"/>
        <v>500</v>
      </c>
      <c r="J22" s="1158"/>
      <c r="K22" s="1136"/>
      <c r="L22" s="1136"/>
      <c r="M22" s="1140">
        <f t="shared" si="2"/>
        <v>1250</v>
      </c>
      <c r="N22" s="1134">
        <f t="shared" si="0"/>
        <v>0</v>
      </c>
    </row>
    <row r="23" spans="3:14" ht="23.4">
      <c r="C23" s="1134"/>
      <c r="D23" s="1134"/>
      <c r="E23" s="1134"/>
      <c r="F23" s="1134"/>
      <c r="G23" s="1134"/>
      <c r="H23" s="1134"/>
      <c r="I23" s="1134"/>
      <c r="J23" s="1134"/>
      <c r="K23" s="1134"/>
      <c r="L23" s="1134"/>
      <c r="M23" s="1134"/>
      <c r="N23" s="1134"/>
    </row>
    <row r="24" spans="3:14" ht="23.4">
      <c r="C24" s="1134"/>
      <c r="D24" s="1134"/>
      <c r="E24" s="1134"/>
      <c r="F24" s="1138" t="s">
        <v>900</v>
      </c>
      <c r="G24" s="1139">
        <f>SUBTOTAL(9,G9:G23)</f>
        <v>2947</v>
      </c>
      <c r="H24" s="1139">
        <f>SUBTOTAL(9,H9:H23)</f>
        <v>2764</v>
      </c>
      <c r="I24" s="1139">
        <f>SUBTOTAL(9,I11:I23)</f>
        <v>1954</v>
      </c>
      <c r="J24" s="1139">
        <f>SUBTOTAL(9,J9:J23)</f>
        <v>510</v>
      </c>
      <c r="K24" s="1139">
        <f>SUBTOTAL(9,K11:K23)</f>
        <v>0</v>
      </c>
      <c r="L24" s="1139">
        <f>SUBTOTAL(9,L11:L23)</f>
        <v>0</v>
      </c>
      <c r="M24" s="1134"/>
      <c r="N24" s="1134"/>
    </row>
    <row r="25" spans="3:14" ht="23.4">
      <c r="C25" s="1134"/>
      <c r="D25" s="1134"/>
      <c r="E25" s="1134"/>
      <c r="F25" s="1134"/>
      <c r="G25" s="1134"/>
      <c r="H25" s="1134"/>
      <c r="I25" s="1134"/>
      <c r="J25" s="1134"/>
      <c r="K25" s="1134"/>
      <c r="L25" s="1134"/>
      <c r="M25" s="1134"/>
      <c r="N25" s="1134"/>
    </row>
    <row r="26" spans="3:14" ht="23.4">
      <c r="C26" s="1134"/>
      <c r="D26" s="1134"/>
      <c r="E26" s="1134"/>
      <c r="F26" s="1148"/>
      <c r="G26" s="1149"/>
      <c r="H26" s="1149"/>
      <c r="I26" s="1149"/>
      <c r="J26" s="1149"/>
      <c r="K26" s="1149"/>
      <c r="L26" s="1149"/>
      <c r="M26" s="1134"/>
      <c r="N26" s="1134"/>
    </row>
    <row r="27" spans="3:14" ht="23.4">
      <c r="C27" s="1134"/>
      <c r="D27" s="1134"/>
      <c r="E27" s="1134"/>
      <c r="F27" s="1148"/>
      <c r="G27" s="1149"/>
      <c r="H27" s="1149"/>
      <c r="I27" s="1149"/>
      <c r="J27" s="1149"/>
      <c r="K27" s="1149"/>
      <c r="L27" s="1149"/>
      <c r="M27" s="1134"/>
      <c r="N27" s="1134"/>
    </row>
    <row r="28" spans="3:14" ht="23.4">
      <c r="C28" s="1134"/>
      <c r="D28" s="1134"/>
      <c r="E28" s="1134"/>
      <c r="F28" s="1148"/>
      <c r="G28" s="1149"/>
      <c r="H28" s="1149"/>
      <c r="I28" s="1149"/>
      <c r="J28" s="1149"/>
      <c r="K28" s="1149"/>
      <c r="L28" s="1149"/>
      <c r="M28" s="1134"/>
      <c r="N28" s="1134"/>
    </row>
    <row r="29" spans="3:14" ht="23.4">
      <c r="C29" s="1134"/>
      <c r="D29" s="1134"/>
      <c r="E29" s="1134"/>
      <c r="F29" s="1148"/>
      <c r="G29" s="1149"/>
      <c r="H29" s="1149"/>
      <c r="I29" s="1149"/>
      <c r="J29" s="1149"/>
      <c r="K29" s="1149"/>
      <c r="L29" s="1149"/>
      <c r="M29" s="1134"/>
      <c r="N29" s="1134"/>
    </row>
    <row r="34" spans="3:6">
      <c r="C34" s="1846" t="s">
        <v>901</v>
      </c>
      <c r="D34" s="1846"/>
      <c r="E34" s="1846"/>
    </row>
    <row r="35" spans="3:6">
      <c r="C35" s="1846"/>
      <c r="D35" s="1846"/>
      <c r="E35" s="1846"/>
      <c r="F35" t="s">
        <v>366</v>
      </c>
    </row>
    <row r="37" spans="3:6">
      <c r="C37" t="s">
        <v>902</v>
      </c>
      <c r="D37" s="264">
        <v>57.17</v>
      </c>
      <c r="F37" t="s">
        <v>903</v>
      </c>
    </row>
    <row r="39" spans="3:6">
      <c r="C39" s="1846" t="s">
        <v>904</v>
      </c>
      <c r="D39" s="1846"/>
    </row>
    <row r="40" spans="3:6">
      <c r="C40" s="1146"/>
      <c r="D40" s="1146"/>
    </row>
    <row r="41" spans="3:6">
      <c r="C41" t="s">
        <v>905</v>
      </c>
      <c r="D41" s="264">
        <v>531.11</v>
      </c>
      <c r="F41" t="s">
        <v>906</v>
      </c>
    </row>
    <row r="42" spans="3:6">
      <c r="F42" t="s">
        <v>907</v>
      </c>
    </row>
    <row r="43" spans="3:6">
      <c r="C43" t="s">
        <v>908</v>
      </c>
      <c r="D43">
        <v>2124.64</v>
      </c>
    </row>
    <row r="44" spans="3:6">
      <c r="C44" t="s">
        <v>909</v>
      </c>
      <c r="D44">
        <v>1062.32</v>
      </c>
    </row>
    <row r="45" spans="3:6">
      <c r="C45" t="s">
        <v>910</v>
      </c>
      <c r="D45">
        <f>+D43-D44</f>
        <v>1062.32</v>
      </c>
    </row>
    <row r="47" spans="3:6">
      <c r="C47" t="s">
        <v>911</v>
      </c>
      <c r="D47">
        <v>531.11</v>
      </c>
    </row>
    <row r="48" spans="3:6">
      <c r="C48" t="s">
        <v>912</v>
      </c>
      <c r="D48">
        <v>531.11</v>
      </c>
    </row>
    <row r="49" spans="3:6">
      <c r="C49" t="s">
        <v>642</v>
      </c>
      <c r="D49">
        <f>+D47+D48</f>
        <v>1062.22</v>
      </c>
    </row>
    <row r="51" spans="3:6">
      <c r="C51" t="s">
        <v>913</v>
      </c>
      <c r="D51" s="1147">
        <f>+D45-D49</f>
        <v>9.9999999999909051E-2</v>
      </c>
      <c r="F51" t="s">
        <v>914</v>
      </c>
    </row>
    <row r="52" spans="3:6">
      <c r="F52" t="s">
        <v>915</v>
      </c>
    </row>
  </sheetData>
  <autoFilter ref="C8:N22" xr:uid="{5F2EAAC1-A43A-4D66-986D-49BB93E197AD}">
    <filterColumn colId="1">
      <filters>
        <filter val="UNHESA"/>
      </filters>
    </filterColumn>
  </autoFilter>
  <mergeCells count="3">
    <mergeCell ref="C4:N6"/>
    <mergeCell ref="C34:E35"/>
    <mergeCell ref="C39:D39"/>
  </mergeCells>
  <pageMargins left="0.7" right="0.7" top="0.75" bottom="0.75" header="0.3" footer="0.3"/>
  <pageSetup scale="34" orientation="landscape"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17</vt:i4>
      </vt:variant>
      <vt:variant>
        <vt:lpstr>Rangos con nombre</vt:lpstr>
      </vt:variant>
      <vt:variant>
        <vt:i4>16</vt:i4>
      </vt:variant>
    </vt:vector>
  </HeadingPairs>
  <TitlesOfParts>
    <vt:vector size="33" baseType="lpstr">
      <vt:lpstr>boleto de ornato</vt:lpstr>
      <vt:lpstr>INCREMENTO SALARIO MINIMO </vt:lpstr>
      <vt:lpstr>Hoja2</vt:lpstr>
      <vt:lpstr>distribucion</vt:lpstr>
      <vt:lpstr>Nomina Proquima</vt:lpstr>
      <vt:lpstr>RECIBO E IGSS PROQUIMA</vt:lpstr>
      <vt:lpstr>Nomina Unhesa</vt:lpstr>
      <vt:lpstr>RECIBO E IGSS UNHESA</vt:lpstr>
      <vt:lpstr>Nomina Econacional</vt:lpstr>
      <vt:lpstr>RECIBO E IGSS ECONACIONAL</vt:lpstr>
      <vt:lpstr>CHEQUES ECONACIONAL</vt:lpstr>
      <vt:lpstr>Sol.Cheques</vt:lpstr>
      <vt:lpstr>Hoja3</vt:lpstr>
      <vt:lpstr>Verificador de pago</vt:lpstr>
      <vt:lpstr>Verificador de pago (2)</vt:lpstr>
      <vt:lpstr>Hoja1</vt:lpstr>
      <vt:lpstr>Hoja1 (2)</vt:lpstr>
      <vt:lpstr>'boleto de ornato'!Área_de_impresión</vt:lpstr>
      <vt:lpstr>Hoja1!Área_de_impresión</vt:lpstr>
      <vt:lpstr>'Hoja1 (2)'!Área_de_impresión</vt:lpstr>
      <vt:lpstr>'INCREMENTO SALARIO MINIMO '!Área_de_impresión</vt:lpstr>
      <vt:lpstr>'Nomina Econacional'!Área_de_impresión</vt:lpstr>
      <vt:lpstr>'Nomina Proquima'!Área_de_impresión</vt:lpstr>
      <vt:lpstr>'Nomina Unhesa'!Área_de_impresión</vt:lpstr>
      <vt:lpstr>Sol.Cheques!Área_de_impresión</vt:lpstr>
      <vt:lpstr>'Verificador de pago'!Área_de_impresión</vt:lpstr>
      <vt:lpstr>'Verificador de pago (2)'!Área_de_impresión</vt:lpstr>
      <vt:lpstr>ECONACIONAL</vt:lpstr>
      <vt:lpstr>distribucion!Excel_BuiltIn__FilterDatabase</vt:lpstr>
      <vt:lpstr>'RECIBO E IGSS ECONACIONAL'!Excel_BuiltIn__FilterDatabase</vt:lpstr>
      <vt:lpstr>'RECIBO E IGSS PROQUIMA'!Excel_BuiltIn__FilterDatabase</vt:lpstr>
      <vt:lpstr>'RECIBO E IGSS UNHESA'!Excel_BuiltIn__FilterDatabase</vt:lpstr>
      <vt:lpstr>'Nomina Proquima'!Títulos_a_imprimir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Auditoria Contabilidad</dc:creator>
  <cp:keywords/>
  <dc:description/>
  <cp:lastModifiedBy>Alejandra Perez</cp:lastModifiedBy>
  <cp:revision/>
  <cp:lastPrinted>2026-05-11T22:26:50Z</cp:lastPrinted>
  <dcterms:created xsi:type="dcterms:W3CDTF">2017-01-10T21:50:41Z</dcterms:created>
  <dcterms:modified xsi:type="dcterms:W3CDTF">2026-05-13T20:46:50Z</dcterms:modified>
  <cp:category/>
  <cp:contentStatus/>
</cp:coreProperties>
</file>