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35" windowWidth="15480" windowHeight="7635" activeTab="1"/>
  </bookViews>
  <sheets>
    <sheet name="Agosto cuentas x pagar" sheetId="10" r:id="rId1"/>
    <sheet name="Programa Auditoria" sheetId="11" r:id="rId2"/>
  </sheets>
  <definedNames>
    <definedName name="_xlnm._FilterDatabase" localSheetId="0" hidden="1">'Agosto cuentas x pagar'!$A$4:$V$35</definedName>
  </definedNames>
  <calcPr calcId="145621"/>
</workbook>
</file>

<file path=xl/calcChain.xml><?xml version="1.0" encoding="utf-8"?>
<calcChain xmlns="http://schemas.openxmlformats.org/spreadsheetml/2006/main">
  <c r="R28" i="10" l="1"/>
  <c r="R7" i="10"/>
  <c r="N7" i="10"/>
  <c r="N18" i="10"/>
  <c r="N28" i="10"/>
  <c r="J7" i="10"/>
  <c r="J13" i="10"/>
  <c r="J15" i="10"/>
  <c r="J16" i="10"/>
  <c r="J17" i="10"/>
  <c r="J21" i="10"/>
  <c r="J24" i="10"/>
  <c r="J25" i="10"/>
  <c r="J26" i="10"/>
  <c r="J28" i="10"/>
  <c r="J30" i="10"/>
  <c r="J31" i="10"/>
  <c r="J32" i="10"/>
  <c r="J33" i="10"/>
  <c r="J35" i="10"/>
  <c r="H34" i="10"/>
  <c r="M24" i="10"/>
  <c r="Q34" i="10" l="1"/>
  <c r="Q36" i="10" s="1"/>
  <c r="S7" i="10"/>
  <c r="L22" i="10" l="1"/>
  <c r="K13" i="10"/>
  <c r="M33" i="10"/>
  <c r="L32" i="10"/>
  <c r="M31" i="10"/>
  <c r="K31" i="10"/>
  <c r="M30" i="10"/>
  <c r="L29" i="10"/>
  <c r="L27" i="10"/>
  <c r="M26" i="10"/>
  <c r="M25" i="10"/>
  <c r="L23" i="10"/>
  <c r="M21" i="10"/>
  <c r="L20" i="10"/>
  <c r="L19" i="10"/>
  <c r="M17" i="10"/>
  <c r="K17" i="10"/>
  <c r="M16" i="10"/>
  <c r="K16" i="10"/>
  <c r="M15" i="10"/>
  <c r="R16" i="10" l="1"/>
  <c r="N16" i="10"/>
  <c r="N21" i="10"/>
  <c r="R21" i="10"/>
  <c r="S21" i="10" s="1"/>
  <c r="N31" i="10"/>
  <c r="R31" i="10"/>
  <c r="S31" i="10" s="1"/>
  <c r="R32" i="10"/>
  <c r="S32" i="10" s="1"/>
  <c r="N32" i="10"/>
  <c r="R17" i="10"/>
  <c r="N17" i="10"/>
  <c r="S17" i="10"/>
  <c r="S16" i="10"/>
  <c r="M13" i="10"/>
  <c r="L12" i="10"/>
  <c r="K12" i="10"/>
  <c r="L10" i="10"/>
  <c r="K10" i="10"/>
  <c r="I10" i="10"/>
  <c r="L11" i="10"/>
  <c r="L9" i="10"/>
  <c r="K9" i="10"/>
  <c r="L8" i="10"/>
  <c r="K8" i="10"/>
  <c r="L6" i="10"/>
  <c r="L5" i="10"/>
  <c r="K5" i="10"/>
  <c r="L34" i="10" l="1"/>
  <c r="N8" i="10"/>
  <c r="N9" i="10"/>
  <c r="N10" i="10"/>
  <c r="N12" i="10"/>
  <c r="M34" i="10"/>
  <c r="N13" i="10"/>
  <c r="N5" i="10"/>
  <c r="R10" i="10"/>
  <c r="S10" i="10" s="1"/>
  <c r="J10" i="10"/>
  <c r="R13" i="10"/>
  <c r="S13" i="10" s="1"/>
  <c r="I5" i="10"/>
  <c r="I6" i="10"/>
  <c r="J6" i="10" l="1"/>
  <c r="J5" i="10"/>
  <c r="R5" i="10"/>
  <c r="S5" i="10" s="1"/>
  <c r="K33" i="10"/>
  <c r="K30" i="10"/>
  <c r="K29" i="10"/>
  <c r="N29" i="10" s="1"/>
  <c r="I29" i="10"/>
  <c r="K27" i="10"/>
  <c r="N27" i="10" s="1"/>
  <c r="I27" i="10"/>
  <c r="K26" i="10"/>
  <c r="K25" i="10"/>
  <c r="K24" i="10"/>
  <c r="K23" i="10"/>
  <c r="N23" i="10" s="1"/>
  <c r="I23" i="10"/>
  <c r="K22" i="10"/>
  <c r="N22" i="10" s="1"/>
  <c r="I22" i="10"/>
  <c r="K20" i="10"/>
  <c r="N20" i="10" s="1"/>
  <c r="I20" i="10"/>
  <c r="K19" i="10"/>
  <c r="N19" i="10" s="1"/>
  <c r="I19" i="10"/>
  <c r="I18" i="10"/>
  <c r="K15" i="10"/>
  <c r="K14" i="10"/>
  <c r="N14" i="10" s="1"/>
  <c r="I14" i="10"/>
  <c r="I12" i="10"/>
  <c r="K11" i="10"/>
  <c r="N11" i="10" s="1"/>
  <c r="I11" i="10"/>
  <c r="I9" i="10"/>
  <c r="I8" i="10"/>
  <c r="J9" i="10" l="1"/>
  <c r="R9" i="10"/>
  <c r="S9" i="10" s="1"/>
  <c r="R14" i="10"/>
  <c r="J14" i="10"/>
  <c r="N15" i="10"/>
  <c r="R15" i="10"/>
  <c r="S15" i="10" s="1"/>
  <c r="J19" i="10"/>
  <c r="R19" i="10"/>
  <c r="R20" i="10"/>
  <c r="J20" i="10"/>
  <c r="J23" i="10"/>
  <c r="R23" i="10"/>
  <c r="R24" i="10"/>
  <c r="N24" i="10"/>
  <c r="R26" i="10"/>
  <c r="N26" i="10"/>
  <c r="R8" i="10"/>
  <c r="S8" i="10" s="1"/>
  <c r="J8" i="10"/>
  <c r="J11" i="10"/>
  <c r="R11" i="10"/>
  <c r="R12" i="10"/>
  <c r="S12" i="10" s="1"/>
  <c r="J12" i="10"/>
  <c r="R18" i="10"/>
  <c r="J18" i="10"/>
  <c r="N25" i="10"/>
  <c r="R25" i="10"/>
  <c r="J27" i="10"/>
  <c r="R27" i="10"/>
  <c r="J29" i="10"/>
  <c r="R29" i="10"/>
  <c r="R30" i="10"/>
  <c r="N30" i="10"/>
  <c r="R22" i="10"/>
  <c r="J22" i="10"/>
  <c r="N33" i="10"/>
  <c r="R33" i="10"/>
  <c r="S33" i="10" s="1"/>
  <c r="I34" i="10"/>
  <c r="J34" i="10" s="1"/>
  <c r="S24" i="10"/>
  <c r="S22" i="10"/>
  <c r="S18" i="10"/>
  <c r="S20" i="10"/>
  <c r="S23" i="10"/>
  <c r="S19" i="10"/>
  <c r="S29" i="10"/>
  <c r="S27" i="10"/>
  <c r="S11" i="10"/>
  <c r="S25" i="10"/>
  <c r="S26" i="10"/>
  <c r="S30" i="10" l="1"/>
  <c r="S28" i="10"/>
  <c r="K6" i="10" l="1"/>
  <c r="N6" i="10" l="1"/>
  <c r="N34" i="10" s="1"/>
  <c r="K34" i="10"/>
  <c r="R6" i="10"/>
  <c r="R34" i="10" s="1"/>
  <c r="S14" i="10"/>
  <c r="R36" i="10" l="1"/>
  <c r="S36" i="10" s="1"/>
  <c r="S34" i="10"/>
  <c r="S6" i="10"/>
</calcChain>
</file>

<file path=xl/sharedStrings.xml><?xml version="1.0" encoding="utf-8"?>
<sst xmlns="http://schemas.openxmlformats.org/spreadsheetml/2006/main" count="300" uniqueCount="160">
  <si>
    <t>Concepto RT</t>
  </si>
  <si>
    <t>compras</t>
  </si>
  <si>
    <t>servicios</t>
  </si>
  <si>
    <t>honorarios</t>
  </si>
  <si>
    <t>Fecha</t>
  </si>
  <si>
    <t>Beneficiario</t>
  </si>
  <si>
    <t>RT ICA</t>
  </si>
  <si>
    <t xml:space="preserve"> OBSERVACIONES</t>
  </si>
  <si>
    <t>CONCEPTO</t>
  </si>
  <si>
    <t>RT CREE</t>
  </si>
  <si>
    <t>RODRIGUEZ ROCHA OSCAR MAURICIO</t>
  </si>
  <si>
    <t>TRANSPORTE ALIMENTADOR DE OCCIDENTE S.A.</t>
  </si>
  <si>
    <t>Regimen Tributario</t>
  </si>
  <si>
    <t>860062719-2</t>
  </si>
  <si>
    <t>ANGELCOM S.A</t>
  </si>
  <si>
    <t>805009601-8</t>
  </si>
  <si>
    <t xml:space="preserve">BAMOCOL S.A </t>
  </si>
  <si>
    <t>900226455-3</t>
  </si>
  <si>
    <t>CAELCA S.A.S</t>
  </si>
  <si>
    <t>900251297-1</t>
  </si>
  <si>
    <t xml:space="preserve">CE INDUSTRIALES </t>
  </si>
  <si>
    <t>830092535-3</t>
  </si>
  <si>
    <t>CONSULTORES OPA SA</t>
  </si>
  <si>
    <t>79966449-6</t>
  </si>
  <si>
    <t>DIEGO FERNANDO OSORIO</t>
  </si>
  <si>
    <t>890304055-1</t>
  </si>
  <si>
    <t xml:space="preserve">DIESEL REPUESTOS </t>
  </si>
  <si>
    <t>HERNANDEZ HERNANDO</t>
  </si>
  <si>
    <t>HERNANDEZ PATIÑO LUIS HENANDO</t>
  </si>
  <si>
    <t>HERNANDEZ NATALIA</t>
  </si>
  <si>
    <t>800084858-4</t>
  </si>
  <si>
    <t>IMPORTACIONES DIESEL</t>
  </si>
  <si>
    <t>900410402-1</t>
  </si>
  <si>
    <t>INTER RETENES Y RODAMIENTOS S.A.S</t>
  </si>
  <si>
    <t>900083391-5</t>
  </si>
  <si>
    <t>IT OUSOURCING</t>
  </si>
  <si>
    <t>79857955-4</t>
  </si>
  <si>
    <t>JUAN CARLOS CELIS RODRIGUEZ</t>
  </si>
  <si>
    <t>830116399-3</t>
  </si>
  <si>
    <t xml:space="preserve">LABORATORIO UNION DIESEL LTDA </t>
  </si>
  <si>
    <t>860511784-9</t>
  </si>
  <si>
    <t>MULTIDATOS</t>
  </si>
  <si>
    <t>79564800-3</t>
  </si>
  <si>
    <t xml:space="preserve">MANUEL FACUNDO PULIDO </t>
  </si>
  <si>
    <t xml:space="preserve">MENDOZA RODRIGUEZ CARLOS DANIEL </t>
  </si>
  <si>
    <t>MORENO PINEDA LUIS CARLOS</t>
  </si>
  <si>
    <t>900498199-9</t>
  </si>
  <si>
    <t>OLANO &amp; OLANO ABOGADOS</t>
  </si>
  <si>
    <t>830095213-0</t>
  </si>
  <si>
    <t xml:space="preserve">ORGANIZACIÓN TERPEL </t>
  </si>
  <si>
    <t>900534437-1</t>
  </si>
  <si>
    <t xml:space="preserve">POWERFUL SOLUTIONS INDUSTRIAL </t>
  </si>
  <si>
    <t>79293542-4</t>
  </si>
  <si>
    <t>SABOGAL ATALORA CAMILO ALFONSO</t>
  </si>
  <si>
    <t>900146367-1</t>
  </si>
  <si>
    <t>SOLUCIONES MEDICAS EMPRESARIALES LTDA</t>
  </si>
  <si>
    <t>TORRES CESPEDES ALCIDES</t>
  </si>
  <si>
    <t>Diferencia</t>
  </si>
  <si>
    <t>Nit</t>
  </si>
  <si>
    <t xml:space="preserve"> Común</t>
  </si>
  <si>
    <t>Común</t>
  </si>
  <si>
    <t>Gr/Contri</t>
  </si>
  <si>
    <t xml:space="preserve"> Simplif</t>
  </si>
  <si>
    <t>Vr. base</t>
  </si>
  <si>
    <t>Vr. Iva</t>
  </si>
  <si>
    <t>Vr. RFTE</t>
  </si>
  <si>
    <t>arrend.</t>
  </si>
  <si>
    <t xml:space="preserve">Tarifa </t>
  </si>
  <si>
    <t>Vr. Rel. TAO</t>
  </si>
  <si>
    <t>Vr. Auditoria</t>
  </si>
  <si>
    <t>En el archivo excel recibido de Tao S.A. que soporta el pago  a proveedores no incluye la factura No. 17323</t>
  </si>
  <si>
    <t>En la relación recibida  de Tao S.A.  el valor a pagar es diferente al causado contablemente.</t>
  </si>
  <si>
    <t>No se debe practicar retención, debido  a que el proveeedor es autorretenedor se debe modificar  la causación  de la factura y el valor a pagar. Se reconoce el  mayor valor retenido de la factura anterior por valor de $16.922.</t>
  </si>
  <si>
    <t>en la relación recibida de Tao S.A.   Se encontraba con un error de digitación, se recomienda verificar previamente los valores a pagar.</t>
  </si>
  <si>
    <t>En la relación recibida de Tao S.A.  la fecha de la factura no coincide con la de la factura recibida. Se debe tener en cuenta que esto se presta para pagos en diferentes fechas de corte.</t>
  </si>
  <si>
    <t>El valor correcto  a pagar es de $99.400 diferente al que aparece en la relación, recibida por parte de TAO S.A.</t>
  </si>
  <si>
    <t>Revisión Operativa de Pagos en 30 de agosto de 2013</t>
  </si>
  <si>
    <t>Vr. Total</t>
  </si>
  <si>
    <t>Vr. Total Reten.</t>
  </si>
  <si>
    <t>Reintegro Importaciones Diesel.</t>
  </si>
  <si>
    <t>Total diferencia Relación Tao S.A.</t>
  </si>
  <si>
    <t>Valor Adicional Pagado.</t>
  </si>
  <si>
    <t>Elaboro: Sandra González</t>
  </si>
  <si>
    <t>P/T : Auditoria Pagos</t>
  </si>
  <si>
    <t>BANCO</t>
  </si>
  <si>
    <t>No CUENTA</t>
  </si>
  <si>
    <t>T/ CTA</t>
  </si>
  <si>
    <t>DAVIVIENDA</t>
  </si>
  <si>
    <t>001500000920</t>
  </si>
  <si>
    <t>BOGOTA</t>
  </si>
  <si>
    <t>027-10578-2</t>
  </si>
  <si>
    <t>BANCOLOMBIA</t>
  </si>
  <si>
    <t>231430694-54</t>
  </si>
  <si>
    <t>HELM BANK</t>
  </si>
  <si>
    <t>021003017</t>
  </si>
  <si>
    <t>050001981</t>
  </si>
  <si>
    <t>CITIBANK</t>
  </si>
  <si>
    <t>1002786598</t>
  </si>
  <si>
    <t>825-073278-23</t>
  </si>
  <si>
    <t>CAJA SOCIAL</t>
  </si>
  <si>
    <t>24001602917</t>
  </si>
  <si>
    <t>COLMENA BCSC</t>
  </si>
  <si>
    <t>140500232616</t>
  </si>
  <si>
    <t>BANCO CAJA SOCIAL</t>
  </si>
  <si>
    <t>24526710386</t>
  </si>
  <si>
    <t>BCO BOGOTA</t>
  </si>
  <si>
    <t>018-288811</t>
  </si>
  <si>
    <t>OCCIDENTE</t>
  </si>
  <si>
    <t>517001277</t>
  </si>
  <si>
    <t>BANCO DE OCCIDENTE</t>
  </si>
  <si>
    <t>247817901</t>
  </si>
  <si>
    <t>57546339621</t>
  </si>
  <si>
    <t>078103488</t>
  </si>
  <si>
    <t>AV VILLAS</t>
  </si>
  <si>
    <t>039-10380-9</t>
  </si>
  <si>
    <t>062-493-734-33</t>
  </si>
  <si>
    <t>112044680</t>
  </si>
  <si>
    <t>24029797077</t>
  </si>
  <si>
    <t>03108322996</t>
  </si>
  <si>
    <t>1004167593</t>
  </si>
  <si>
    <t>207-605847-81</t>
  </si>
  <si>
    <t>BANCO DE BOGOTA</t>
  </si>
  <si>
    <t>03331374-3</t>
  </si>
  <si>
    <t>457800022495</t>
  </si>
  <si>
    <t>10300832-2</t>
  </si>
  <si>
    <t>Vr. Pagado Fiduciaria</t>
  </si>
  <si>
    <t>Cta. AH</t>
  </si>
  <si>
    <t>Cta. Cte</t>
  </si>
  <si>
    <t>Fecha: 30/08/2013</t>
  </si>
  <si>
    <t>P/T.:_________________</t>
  </si>
  <si>
    <t>A&amp;W GONZALEZ S.A.S</t>
  </si>
  <si>
    <t xml:space="preserve">P R O G R A M A   D E  A U D I T O R I A </t>
  </si>
  <si>
    <t>Cliente: TRANSPORTE ALIMENTADOR DE OCCIDENTE TAO S.A.</t>
  </si>
  <si>
    <t xml:space="preserve">ACTIVIDADES </t>
  </si>
  <si>
    <t>Hecho Por</t>
  </si>
  <si>
    <t>1. Solicite a la Administración la relación de pago a proveedores  a la fecha de corte correspondiente en formato Excel.</t>
  </si>
  <si>
    <t>SRGT</t>
  </si>
  <si>
    <t>2. Solicite a la Administración la relación de pago a proveedores  a la fecha de corte correspondiente en formato Excel</t>
  </si>
  <si>
    <t>que será enviado a la fiduciaria.</t>
  </si>
  <si>
    <t>3.  Solicite a la administración el informe de las cuentas por pagar generado por el software contable Romana</t>
  </si>
  <si>
    <t xml:space="preserve"> con corte a la misma fecha.</t>
  </si>
  <si>
    <t xml:space="preserve">4. Solicite a la administración la AZ  sonde se archivan las facturas de venta con sus respectivos soportes, orden de </t>
  </si>
  <si>
    <t>compra, cotización,  entrada al almacen, etc.</t>
  </si>
  <si>
    <t>5. Verifique en la factura de venta los siguientes datos.</t>
  </si>
  <si>
    <t>Nombre del tercero o Proveedor</t>
  </si>
  <si>
    <t xml:space="preserve">Numero de la Factura de Venta </t>
  </si>
  <si>
    <t xml:space="preserve">Fecha de la Factura </t>
  </si>
  <si>
    <t>Resolución de Facturación</t>
  </si>
  <si>
    <t xml:space="preserve">Valor Base, Iva  y Total de la factura </t>
  </si>
  <si>
    <t>6. Verifique la relación entregada por la administración (# 2), tenga la misma información contenida en las facturas.</t>
  </si>
  <si>
    <t>7. Elaborar una hoja de trabajo con la siguiente información:</t>
  </si>
  <si>
    <t>Nombre del Proveedor o Beneficiario del Pago</t>
  </si>
  <si>
    <t>Tipo CTA</t>
  </si>
  <si>
    <t>Numero de la Factura</t>
  </si>
  <si>
    <t xml:space="preserve">Fecha de la factura </t>
  </si>
  <si>
    <t>VR. TOTAL</t>
  </si>
  <si>
    <t xml:space="preserve">Anticipos </t>
  </si>
  <si>
    <t>Vr. Total Descuentos</t>
  </si>
  <si>
    <t>OBSERVACIONES</t>
  </si>
  <si>
    <t xml:space="preserve">OBSERVACIONES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</si>
</sst>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4"/>
      <color theme="0"/>
      <name val="Calibri"/>
      <family val="2"/>
      <scheme val="minor"/>
    </font>
    <font>
      <sz val="11"/>
      <name val="Calibri"/>
      <family val="2"/>
    </font>
    <font>
      <b/>
      <sz val="12"/>
      <color theme="1"/>
      <name val="Calibri"/>
      <family val="2"/>
      <scheme val="minor"/>
    </font>
    <font>
      <b/>
      <sz val="16"/>
      <color rgb="FFFF0000"/>
      <name val="Calibri"/>
      <family val="2"/>
      <scheme val="minor"/>
    </font>
    <font>
      <b/>
      <sz val="16"/>
      <color theme="1"/>
      <name val="Calibri"/>
      <family val="2"/>
      <scheme val="minor"/>
    </font>
    <font>
      <b/>
      <sz val="12"/>
      <name val="Calibri"/>
      <family val="2"/>
      <scheme val="minor"/>
    </font>
    <font>
      <sz val="10"/>
      <name val="Arial"/>
      <family val="2"/>
    </font>
    <font>
      <sz val="11"/>
      <name val="Arial"/>
      <family val="2"/>
    </font>
    <font>
      <sz val="12"/>
      <name val="Arial"/>
      <family val="2"/>
    </font>
    <font>
      <sz val="11"/>
      <color indexed="8"/>
      <name val="Arial"/>
      <family val="2"/>
    </font>
    <font>
      <sz val="10"/>
      <color theme="1"/>
      <name val="Calibri"/>
      <family val="2"/>
      <scheme val="minor"/>
    </font>
    <font>
      <b/>
      <sz val="18"/>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CC"/>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2" fillId="0" borderId="0"/>
  </cellStyleXfs>
  <cellXfs count="213">
    <xf numFmtId="0" fontId="0" fillId="0" borderId="0" xfId="0"/>
    <xf numFmtId="165" fontId="0" fillId="0" borderId="0" xfId="1" applyNumberFormat="1" applyFont="1"/>
    <xf numFmtId="0" fontId="0" fillId="0" borderId="0" xfId="0" applyAlignment="1">
      <alignment horizontal="center"/>
    </xf>
    <xf numFmtId="165" fontId="3" fillId="0" borderId="0" xfId="1" applyNumberFormat="1" applyFont="1"/>
    <xf numFmtId="0" fontId="0" fillId="0" borderId="0" xfId="0" applyAlignment="1">
      <alignment vertical="center"/>
    </xf>
    <xf numFmtId="0" fontId="4" fillId="0" borderId="0" xfId="0" applyFont="1" applyFill="1"/>
    <xf numFmtId="165" fontId="1" fillId="0" borderId="0" xfId="1" applyNumberFormat="1" applyFont="1"/>
    <xf numFmtId="0" fontId="5" fillId="0" borderId="0" xfId="0" applyFont="1" applyFill="1"/>
    <xf numFmtId="0" fontId="0" fillId="0" borderId="0" xfId="0" applyAlignment="1">
      <alignment horizontal="center" wrapText="1"/>
    </xf>
    <xf numFmtId="0" fontId="0" fillId="0" borderId="1" xfId="0" applyFont="1" applyFill="1" applyBorder="1" applyAlignment="1">
      <alignment horizontal="center"/>
    </xf>
    <xf numFmtId="14" fontId="0" fillId="0" borderId="1" xfId="0" applyNumberFormat="1" applyFill="1" applyBorder="1" applyAlignment="1">
      <alignment horizontal="center" vertical="center"/>
    </xf>
    <xf numFmtId="165" fontId="1" fillId="0" borderId="1" xfId="1" applyNumberFormat="1" applyFont="1" applyFill="1" applyBorder="1"/>
    <xf numFmtId="165" fontId="5" fillId="0" borderId="1" xfId="1" applyNumberFormat="1" applyFont="1" applyFill="1" applyBorder="1"/>
    <xf numFmtId="166" fontId="5" fillId="0" borderId="1" xfId="2" applyNumberFormat="1" applyFont="1" applyFill="1" applyBorder="1"/>
    <xf numFmtId="0" fontId="4" fillId="0" borderId="1" xfId="0" applyFont="1" applyFill="1" applyBorder="1"/>
    <xf numFmtId="165" fontId="2" fillId="0" borderId="1" xfId="1" applyNumberFormat="1" applyFont="1" applyFill="1" applyBorder="1"/>
    <xf numFmtId="0" fontId="5" fillId="0" borderId="1" xfId="0" applyFont="1" applyFill="1" applyBorder="1" applyAlignment="1">
      <alignment horizontal="center"/>
    </xf>
    <xf numFmtId="14" fontId="7" fillId="0" borderId="1" xfId="0" applyNumberFormat="1" applyFont="1" applyFill="1" applyBorder="1" applyAlignment="1">
      <alignment horizontal="center" vertical="center"/>
    </xf>
    <xf numFmtId="0" fontId="5" fillId="0" borderId="1" xfId="0" applyFont="1" applyFill="1" applyBorder="1"/>
    <xf numFmtId="165" fontId="5" fillId="0" borderId="1" xfId="1" applyNumberFormat="1" applyFont="1" applyFill="1" applyBorder="1" applyAlignment="1">
      <alignment vertical="center"/>
    </xf>
    <xf numFmtId="0" fontId="5" fillId="0" borderId="1" xfId="0" applyFont="1" applyFill="1" applyBorder="1" applyAlignment="1">
      <alignment vertical="center"/>
    </xf>
    <xf numFmtId="0" fontId="7" fillId="0" borderId="1" xfId="0" applyFont="1" applyFill="1" applyBorder="1" applyAlignment="1">
      <alignment wrapText="1"/>
    </xf>
    <xf numFmtId="0" fontId="7" fillId="0" borderId="1" xfId="0" applyFont="1" applyFill="1" applyBorder="1" applyAlignment="1">
      <alignment vertical="center" wrapText="1"/>
    </xf>
    <xf numFmtId="0" fontId="5" fillId="0" borderId="1" xfId="0" applyFont="1" applyFill="1" applyBorder="1" applyAlignment="1">
      <alignment horizontal="center" vertical="center"/>
    </xf>
    <xf numFmtId="165" fontId="1" fillId="0" borderId="1" xfId="1" applyNumberFormat="1" applyFont="1" applyFill="1" applyBorder="1" applyAlignment="1">
      <alignment vertical="center"/>
    </xf>
    <xf numFmtId="166" fontId="5" fillId="0" borderId="1" xfId="2" applyNumberFormat="1"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left" vertical="center" wrapText="1"/>
    </xf>
    <xf numFmtId="0" fontId="5" fillId="0" borderId="1" xfId="0" applyFont="1" applyFill="1" applyBorder="1" applyAlignment="1">
      <alignment horizontal="left" vertical="center"/>
    </xf>
    <xf numFmtId="14" fontId="0" fillId="0" borderId="1" xfId="0" applyNumberFormat="1" applyFill="1" applyBorder="1" applyAlignment="1">
      <alignment horizontal="left" vertical="center"/>
    </xf>
    <xf numFmtId="165" fontId="5" fillId="0" borderId="1" xfId="1" applyNumberFormat="1" applyFont="1" applyFill="1" applyBorder="1" applyAlignment="1">
      <alignment horizontal="left" vertical="center"/>
    </xf>
    <xf numFmtId="165" fontId="1" fillId="0" borderId="1" xfId="1" applyNumberFormat="1" applyFont="1" applyFill="1" applyBorder="1" applyAlignment="1">
      <alignment horizontal="left" vertical="center"/>
    </xf>
    <xf numFmtId="166" fontId="5" fillId="0" borderId="1" xfId="2" applyNumberFormat="1" applyFont="1" applyFill="1" applyBorder="1" applyAlignment="1">
      <alignment horizontal="left" vertical="center"/>
    </xf>
    <xf numFmtId="165" fontId="5" fillId="0" borderId="1" xfId="1" applyNumberFormat="1" applyFont="1" applyFill="1" applyBorder="1" applyAlignment="1">
      <alignment horizontal="center" vertical="center"/>
    </xf>
    <xf numFmtId="165" fontId="0" fillId="0" borderId="0" xfId="1" applyNumberFormat="1" applyFont="1" applyAlignment="1">
      <alignment horizontal="center" vertical="center"/>
    </xf>
    <xf numFmtId="165" fontId="5" fillId="0" borderId="2" xfId="1" applyNumberFormat="1" applyFont="1" applyFill="1" applyBorder="1"/>
    <xf numFmtId="0" fontId="7" fillId="0" borderId="6" xfId="0" applyFont="1" applyFill="1" applyBorder="1"/>
    <xf numFmtId="0" fontId="4" fillId="0" borderId="7" xfId="0" applyFont="1" applyFill="1" applyBorder="1"/>
    <xf numFmtId="0" fontId="0" fillId="0" borderId="6" xfId="0" applyFill="1" applyBorder="1"/>
    <xf numFmtId="0" fontId="0" fillId="0" borderId="6" xfId="0" applyFill="1" applyBorder="1" applyAlignment="1">
      <alignment vertical="center"/>
    </xf>
    <xf numFmtId="0" fontId="4" fillId="0" borderId="7" xfId="0" applyFont="1" applyFill="1" applyBorder="1" applyAlignment="1">
      <alignment wrapText="1"/>
    </xf>
    <xf numFmtId="0" fontId="7" fillId="0" borderId="6" xfId="0" applyFont="1" applyFill="1" applyBorder="1" applyAlignment="1">
      <alignment vertical="center"/>
    </xf>
    <xf numFmtId="0" fontId="4" fillId="0" borderId="7" xfId="0" applyFont="1" applyFill="1" applyBorder="1" applyAlignment="1">
      <alignment horizontal="left" wrapText="1"/>
    </xf>
    <xf numFmtId="0" fontId="4" fillId="0" borderId="7" xfId="0" applyFont="1" applyFill="1" applyBorder="1" applyAlignment="1">
      <alignment vertical="center"/>
    </xf>
    <xf numFmtId="0" fontId="5" fillId="0" borderId="7" xfId="0" applyFont="1" applyFill="1" applyBorder="1"/>
    <xf numFmtId="0" fontId="4" fillId="0" borderId="7" xfId="0" applyFont="1" applyFill="1" applyBorder="1" applyAlignment="1">
      <alignment vertical="center" wrapText="1"/>
    </xf>
    <xf numFmtId="0" fontId="0" fillId="0" borderId="6" xfId="0" applyFill="1" applyBorder="1" applyAlignment="1">
      <alignment horizontal="right" vertical="center"/>
    </xf>
    <xf numFmtId="0" fontId="5" fillId="0" borderId="7" xfId="0" applyFont="1" applyFill="1" applyBorder="1" applyAlignment="1">
      <alignment horizontal="left" vertical="center"/>
    </xf>
    <xf numFmtId="0" fontId="7" fillId="0" borderId="8" xfId="0" applyFont="1" applyFill="1" applyBorder="1"/>
    <xf numFmtId="0" fontId="0" fillId="0" borderId="9" xfId="0" applyFont="1" applyFill="1" applyBorder="1" applyAlignment="1">
      <alignment horizontal="center"/>
    </xf>
    <xf numFmtId="14" fontId="0" fillId="0" borderId="9" xfId="0" applyNumberFormat="1" applyFill="1" applyBorder="1" applyAlignment="1">
      <alignment horizontal="center" vertical="center"/>
    </xf>
    <xf numFmtId="165" fontId="1" fillId="0" borderId="9" xfId="1" applyNumberFormat="1" applyFont="1" applyFill="1" applyBorder="1"/>
    <xf numFmtId="165" fontId="5" fillId="0" borderId="9" xfId="1" applyNumberFormat="1" applyFont="1" applyFill="1" applyBorder="1"/>
    <xf numFmtId="165" fontId="5" fillId="0" borderId="9" xfId="1" applyNumberFormat="1" applyFont="1" applyFill="1" applyBorder="1" applyAlignment="1">
      <alignment horizontal="center" vertical="center"/>
    </xf>
    <xf numFmtId="166" fontId="5" fillId="0" borderId="9" xfId="2" applyNumberFormat="1" applyFont="1" applyFill="1" applyBorder="1"/>
    <xf numFmtId="0" fontId="4" fillId="0" borderId="10" xfId="0" applyFont="1" applyFill="1" applyBorder="1"/>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2" xfId="0" applyFont="1" applyFill="1" applyBorder="1" applyAlignment="1">
      <alignment horizontal="center" vertical="center" wrapText="1"/>
    </xf>
    <xf numFmtId="165" fontId="3" fillId="2" borderId="12" xfId="1" applyNumberFormat="1" applyFont="1" applyFill="1" applyBorder="1" applyAlignment="1">
      <alignment horizontal="center" vertical="center"/>
    </xf>
    <xf numFmtId="165" fontId="3" fillId="2" borderId="12" xfId="1" applyNumberFormat="1" applyFont="1" applyFill="1" applyBorder="1" applyAlignment="1">
      <alignment horizontal="center" vertical="center" wrapText="1"/>
    </xf>
    <xf numFmtId="0" fontId="6" fillId="3" borderId="13" xfId="0" applyFont="1" applyFill="1" applyBorder="1" applyAlignment="1">
      <alignment horizontal="center" vertical="center"/>
    </xf>
    <xf numFmtId="165" fontId="5" fillId="4" borderId="9" xfId="1" applyNumberFormat="1" applyFont="1" applyFill="1" applyBorder="1"/>
    <xf numFmtId="165" fontId="5" fillId="4" borderId="1" xfId="1" applyNumberFormat="1" applyFont="1" applyFill="1" applyBorder="1"/>
    <xf numFmtId="165" fontId="5" fillId="4" borderId="1" xfId="1" applyNumberFormat="1" applyFont="1" applyFill="1" applyBorder="1" applyAlignment="1">
      <alignment vertical="center"/>
    </xf>
    <xf numFmtId="165" fontId="5" fillId="4" borderId="1" xfId="1" applyNumberFormat="1" applyFont="1" applyFill="1" applyBorder="1" applyAlignment="1">
      <alignment horizontal="left" vertical="center"/>
    </xf>
    <xf numFmtId="165" fontId="5" fillId="4" borderId="2" xfId="1" applyNumberFormat="1" applyFont="1" applyFill="1" applyBorder="1"/>
    <xf numFmtId="165" fontId="5" fillId="5" borderId="9" xfId="1" applyNumberFormat="1" applyFont="1" applyFill="1" applyBorder="1"/>
    <xf numFmtId="165" fontId="5" fillId="5" borderId="1" xfId="1" applyNumberFormat="1" applyFont="1" applyFill="1" applyBorder="1"/>
    <xf numFmtId="165" fontId="5" fillId="5" borderId="1" xfId="1" applyNumberFormat="1" applyFont="1" applyFill="1" applyBorder="1" applyAlignment="1">
      <alignment vertical="center"/>
    </xf>
    <xf numFmtId="165" fontId="5" fillId="5" borderId="1" xfId="1" applyNumberFormat="1" applyFont="1" applyFill="1" applyBorder="1" applyAlignment="1">
      <alignment horizontal="left" vertical="center"/>
    </xf>
    <xf numFmtId="165" fontId="5" fillId="5" borderId="2" xfId="1" applyNumberFormat="1" applyFont="1" applyFill="1" applyBorder="1"/>
    <xf numFmtId="165" fontId="5" fillId="6" borderId="9" xfId="1" applyNumberFormat="1" applyFont="1" applyFill="1" applyBorder="1"/>
    <xf numFmtId="165" fontId="5" fillId="6" borderId="1" xfId="1" applyNumberFormat="1" applyFont="1" applyFill="1" applyBorder="1"/>
    <xf numFmtId="165" fontId="5" fillId="6" borderId="1" xfId="1" applyNumberFormat="1" applyFont="1" applyFill="1" applyBorder="1" applyAlignment="1">
      <alignment vertical="center"/>
    </xf>
    <xf numFmtId="165" fontId="5" fillId="6" borderId="1" xfId="1" applyNumberFormat="1" applyFont="1" applyFill="1" applyBorder="1" applyAlignment="1">
      <alignment horizontal="left" vertical="center"/>
    </xf>
    <xf numFmtId="165" fontId="5" fillId="6" borderId="2" xfId="1" applyNumberFormat="1" applyFont="1" applyFill="1" applyBorder="1"/>
    <xf numFmtId="165" fontId="1" fillId="5" borderId="9" xfId="1" applyNumberFormat="1" applyFont="1" applyFill="1" applyBorder="1"/>
    <xf numFmtId="14" fontId="7" fillId="0" borderId="15" xfId="0" applyNumberFormat="1" applyFont="1" applyFill="1" applyBorder="1"/>
    <xf numFmtId="0" fontId="5" fillId="0" borderId="2" xfId="0" applyFont="1" applyFill="1" applyBorder="1" applyAlignment="1">
      <alignment horizontal="center"/>
    </xf>
    <xf numFmtId="14" fontId="7" fillId="0" borderId="2" xfId="0" applyNumberFormat="1" applyFont="1" applyFill="1" applyBorder="1" applyAlignment="1">
      <alignment horizontal="center" vertical="center"/>
    </xf>
    <xf numFmtId="165" fontId="1" fillId="0" borderId="2" xfId="1" applyNumberFormat="1" applyFont="1" applyFill="1" applyBorder="1"/>
    <xf numFmtId="165" fontId="5" fillId="0" borderId="2" xfId="1" applyNumberFormat="1" applyFont="1" applyFill="1" applyBorder="1" applyAlignment="1">
      <alignment horizontal="center" vertical="center"/>
    </xf>
    <xf numFmtId="166" fontId="5" fillId="0" borderId="2" xfId="2" applyNumberFormat="1" applyFont="1" applyFill="1" applyBorder="1"/>
    <xf numFmtId="0" fontId="5" fillId="0" borderId="2" xfId="0" applyFont="1" applyFill="1" applyBorder="1"/>
    <xf numFmtId="0" fontId="5" fillId="0" borderId="16" xfId="0" applyFont="1" applyFill="1" applyBorder="1"/>
    <xf numFmtId="0" fontId="0" fillId="0" borderId="3" xfId="0" applyBorder="1"/>
    <xf numFmtId="0" fontId="0" fillId="0" borderId="4" xfId="0" applyBorder="1" applyAlignment="1">
      <alignment horizontal="center"/>
    </xf>
    <xf numFmtId="165" fontId="0" fillId="0" borderId="4" xfId="1" applyNumberFormat="1" applyFont="1" applyBorder="1" applyAlignment="1">
      <alignment horizontal="center" vertical="center"/>
    </xf>
    <xf numFmtId="165" fontId="0" fillId="0" borderId="4" xfId="1" applyNumberFormat="1" applyFont="1" applyBorder="1"/>
    <xf numFmtId="0" fontId="0" fillId="0" borderId="5" xfId="0" applyBorder="1"/>
    <xf numFmtId="165" fontId="1" fillId="0" borderId="12" xfId="1" applyNumberFormat="1" applyFont="1" applyFill="1" applyBorder="1"/>
    <xf numFmtId="165" fontId="5" fillId="5" borderId="9" xfId="1" applyNumberFormat="1" applyFont="1" applyFill="1" applyBorder="1" applyAlignment="1">
      <alignment vertical="center"/>
    </xf>
    <xf numFmtId="165" fontId="1" fillId="0" borderId="1" xfId="1" applyNumberFormat="1" applyFont="1" applyFill="1" applyBorder="1" applyAlignment="1">
      <alignment horizontal="center" vertical="center"/>
    </xf>
    <xf numFmtId="0" fontId="0" fillId="0" borderId="20" xfId="0" applyBorder="1"/>
    <xf numFmtId="0" fontId="0" fillId="0" borderId="21" xfId="0" applyBorder="1" applyAlignment="1">
      <alignment horizontal="center"/>
    </xf>
    <xf numFmtId="165" fontId="3" fillId="0" borderId="22" xfId="1" applyNumberFormat="1" applyFont="1" applyBorder="1"/>
    <xf numFmtId="165" fontId="0" fillId="0" borderId="21" xfId="1" applyNumberFormat="1" applyFont="1" applyBorder="1" applyAlignment="1">
      <alignment horizontal="center" vertical="center"/>
    </xf>
    <xf numFmtId="165" fontId="0" fillId="0" borderId="21" xfId="1" applyNumberFormat="1" applyFont="1" applyBorder="1"/>
    <xf numFmtId="165" fontId="3" fillId="4" borderId="24" xfId="1" applyNumberFormat="1" applyFont="1" applyFill="1" applyBorder="1"/>
    <xf numFmtId="165" fontId="3" fillId="5" borderId="23" xfId="1" applyNumberFormat="1" applyFont="1" applyFill="1" applyBorder="1"/>
    <xf numFmtId="165" fontId="4" fillId="6" borderId="25" xfId="1" applyNumberFormat="1" applyFont="1" applyFill="1" applyBorder="1"/>
    <xf numFmtId="0" fontId="0" fillId="0" borderId="26" xfId="0" applyBorder="1"/>
    <xf numFmtId="0" fontId="0" fillId="0" borderId="11" xfId="0" applyBorder="1"/>
    <xf numFmtId="0" fontId="0" fillId="0" borderId="12" xfId="0" applyBorder="1" applyAlignment="1">
      <alignment horizontal="left"/>
    </xf>
    <xf numFmtId="0" fontId="0" fillId="0" borderId="12" xfId="0" applyBorder="1" applyAlignment="1">
      <alignment horizontal="center"/>
    </xf>
    <xf numFmtId="165" fontId="0" fillId="0" borderId="12" xfId="1" applyNumberFormat="1" applyFont="1" applyBorder="1"/>
    <xf numFmtId="165" fontId="1" fillId="0" borderId="12" xfId="1" applyNumberFormat="1" applyFont="1" applyBorder="1"/>
    <xf numFmtId="165" fontId="0" fillId="0" borderId="12" xfId="1" applyNumberFormat="1" applyFont="1" applyBorder="1" applyAlignment="1">
      <alignment horizontal="center" vertical="center"/>
    </xf>
    <xf numFmtId="0" fontId="0" fillId="0" borderId="13" xfId="0" applyBorder="1"/>
    <xf numFmtId="165" fontId="1" fillId="0" borderId="4" xfId="1" applyNumberFormat="1" applyFont="1" applyBorder="1"/>
    <xf numFmtId="165" fontId="11" fillId="4" borderId="14" xfId="1" applyNumberFormat="1" applyFont="1" applyFill="1" applyBorder="1"/>
    <xf numFmtId="165" fontId="11" fillId="5" borderId="14" xfId="1" applyNumberFormat="1" applyFont="1" applyFill="1" applyBorder="1"/>
    <xf numFmtId="165" fontId="11" fillId="6" borderId="14" xfId="1" applyNumberFormat="1" applyFont="1" applyFill="1" applyBorder="1"/>
    <xf numFmtId="0" fontId="0" fillId="0" borderId="0" xfId="0" applyBorder="1"/>
    <xf numFmtId="0" fontId="0" fillId="0" borderId="0" xfId="0" applyBorder="1" applyAlignment="1">
      <alignment horizontal="center"/>
    </xf>
    <xf numFmtId="165" fontId="0" fillId="0" borderId="0" xfId="1" applyNumberFormat="1" applyFont="1" applyBorder="1"/>
    <xf numFmtId="165" fontId="1" fillId="0" borderId="0" xfId="1" applyNumberFormat="1" applyFont="1" applyBorder="1"/>
    <xf numFmtId="165" fontId="0" fillId="0" borderId="0" xfId="1" applyNumberFormat="1" applyFont="1" applyBorder="1" applyAlignment="1">
      <alignment horizontal="center" vertical="center"/>
    </xf>
    <xf numFmtId="165" fontId="11" fillId="4" borderId="0" xfId="1" applyNumberFormat="1" applyFont="1" applyFill="1" applyBorder="1"/>
    <xf numFmtId="165" fontId="11" fillId="5" borderId="0" xfId="1" applyNumberFormat="1" applyFont="1" applyFill="1" applyBorder="1"/>
    <xf numFmtId="165" fontId="11" fillId="6" borderId="0" xfId="1" applyNumberFormat="1" applyFont="1" applyFill="1" applyBorder="1"/>
    <xf numFmtId="0" fontId="9" fillId="0" borderId="0" xfId="0" applyFont="1" applyAlignment="1"/>
    <xf numFmtId="0" fontId="10" fillId="0" borderId="0" xfId="0" applyFont="1" applyAlignment="1"/>
    <xf numFmtId="0" fontId="8" fillId="0" borderId="0" xfId="0" applyFont="1" applyAlignment="1">
      <alignment horizontal="right"/>
    </xf>
    <xf numFmtId="165" fontId="1" fillId="5" borderId="9" xfId="1" applyNumberFormat="1" applyFont="1" applyFill="1" applyBorder="1" applyAlignment="1">
      <alignment vertical="center"/>
    </xf>
    <xf numFmtId="165" fontId="1" fillId="5" borderId="9" xfId="1" applyNumberFormat="1" applyFont="1" applyFill="1" applyBorder="1" applyAlignment="1">
      <alignment horizontal="center" vertical="center"/>
    </xf>
    <xf numFmtId="165" fontId="1" fillId="5" borderId="17" xfId="1" applyNumberFormat="1" applyFont="1" applyFill="1" applyBorder="1"/>
    <xf numFmtId="165" fontId="3" fillId="5" borderId="22" xfId="1" applyNumberFormat="1" applyFont="1" applyFill="1" applyBorder="1"/>
    <xf numFmtId="165" fontId="5" fillId="5" borderId="9" xfId="1" applyNumberFormat="1" applyFont="1" applyFill="1" applyBorder="1" applyAlignment="1">
      <alignment horizontal="center" vertical="center"/>
    </xf>
    <xf numFmtId="49" fontId="13" fillId="0" borderId="1" xfId="3" applyNumberFormat="1" applyFont="1" applyFill="1" applyBorder="1" applyAlignment="1">
      <alignment horizontal="right" vertical="center"/>
    </xf>
    <xf numFmtId="49" fontId="14" fillId="0" borderId="1" xfId="3" applyNumberFormat="1" applyFont="1" applyFill="1" applyBorder="1" applyAlignment="1">
      <alignment horizontal="right" vertical="center"/>
    </xf>
    <xf numFmtId="49" fontId="15" fillId="0" borderId="1" xfId="3" applyNumberFormat="1" applyFont="1" applyFill="1" applyBorder="1" applyAlignment="1">
      <alignment horizontal="right" vertical="center"/>
    </xf>
    <xf numFmtId="49" fontId="13" fillId="0" borderId="32" xfId="3" applyNumberFormat="1" applyFont="1" applyFill="1" applyBorder="1" applyAlignment="1">
      <alignment horizontal="center" vertical="center"/>
    </xf>
    <xf numFmtId="49" fontId="14" fillId="0" borderId="32" xfId="3" applyNumberFormat="1" applyFont="1" applyFill="1" applyBorder="1" applyAlignment="1">
      <alignment horizontal="center" vertical="center"/>
    </xf>
    <xf numFmtId="0" fontId="3" fillId="2" borderId="33" xfId="0" applyFont="1" applyFill="1" applyBorder="1" applyAlignment="1">
      <alignment horizontal="center" vertical="center" wrapText="1"/>
    </xf>
    <xf numFmtId="165" fontId="5" fillId="0" borderId="28" xfId="1" applyNumberFormat="1" applyFont="1" applyFill="1" applyBorder="1"/>
    <xf numFmtId="165" fontId="2" fillId="0" borderId="35" xfId="1" applyNumberFormat="1" applyFont="1" applyFill="1" applyBorder="1"/>
    <xf numFmtId="0" fontId="4" fillId="0" borderId="35" xfId="0" applyFont="1" applyFill="1" applyBorder="1"/>
    <xf numFmtId="0" fontId="4" fillId="0" borderId="29" xfId="0" applyFont="1" applyFill="1" applyBorder="1"/>
    <xf numFmtId="0" fontId="4" fillId="0" borderId="19" xfId="0" applyFont="1" applyFill="1" applyBorder="1"/>
    <xf numFmtId="0" fontId="4" fillId="0" borderId="28" xfId="0" applyFont="1" applyFill="1" applyBorder="1"/>
    <xf numFmtId="0" fontId="4" fillId="0" borderId="35" xfId="0" applyFont="1" applyFill="1" applyBorder="1" applyAlignment="1">
      <alignment vertical="center"/>
    </xf>
    <xf numFmtId="0" fontId="5" fillId="0" borderId="35" xfId="0" applyFont="1" applyFill="1" applyBorder="1"/>
    <xf numFmtId="0" fontId="5" fillId="0" borderId="35" xfId="0" applyFont="1" applyFill="1" applyBorder="1" applyAlignment="1">
      <alignment vertical="center"/>
    </xf>
    <xf numFmtId="0" fontId="5" fillId="0" borderId="35" xfId="0" applyFont="1" applyFill="1" applyBorder="1" applyAlignment="1">
      <alignment horizontal="left" vertical="center"/>
    </xf>
    <xf numFmtId="0" fontId="5" fillId="0" borderId="29" xfId="0" applyFont="1" applyFill="1" applyBorder="1"/>
    <xf numFmtId="165" fontId="0" fillId="0" borderId="34" xfId="1" applyNumberFormat="1" applyFont="1" applyBorder="1"/>
    <xf numFmtId="165" fontId="3" fillId="2" borderId="34" xfId="1" applyNumberFormat="1" applyFont="1" applyFill="1" applyBorder="1" applyAlignment="1">
      <alignment horizontal="center" vertical="center" wrapText="1"/>
    </xf>
    <xf numFmtId="0" fontId="13" fillId="0" borderId="1" xfId="3" applyFont="1" applyFill="1" applyBorder="1" applyAlignment="1">
      <alignment vertical="center" wrapText="1"/>
    </xf>
    <xf numFmtId="0" fontId="13" fillId="0" borderId="1" xfId="3" applyFont="1" applyFill="1" applyBorder="1" applyAlignment="1">
      <alignment horizontal="left" vertical="center" wrapText="1"/>
    </xf>
    <xf numFmtId="0" fontId="14" fillId="0" borderId="1" xfId="3" applyFont="1" applyFill="1" applyBorder="1" applyAlignment="1">
      <alignment vertical="center" wrapText="1"/>
    </xf>
    <xf numFmtId="0" fontId="15" fillId="0" borderId="1" xfId="0" applyFont="1" applyFill="1" applyBorder="1" applyAlignment="1">
      <alignment vertical="center" wrapText="1"/>
    </xf>
    <xf numFmtId="0" fontId="0" fillId="0" borderId="0" xfId="0" applyBorder="1" applyAlignment="1">
      <alignment horizontal="center" wrapText="1"/>
    </xf>
    <xf numFmtId="0" fontId="0" fillId="0" borderId="12" xfId="0" applyBorder="1" applyAlignment="1">
      <alignment horizontal="left" wrapText="1"/>
    </xf>
    <xf numFmtId="0" fontId="0" fillId="0" borderId="4" xfId="0" applyBorder="1" applyAlignment="1">
      <alignment horizontal="center" wrapText="1"/>
    </xf>
    <xf numFmtId="0" fontId="7" fillId="0" borderId="9" xfId="0" applyFont="1" applyFill="1" applyBorder="1" applyAlignment="1">
      <alignment wrapText="1"/>
    </xf>
    <xf numFmtId="0" fontId="7" fillId="0" borderId="2" xfId="0" applyFont="1" applyFill="1" applyBorder="1" applyAlignment="1">
      <alignment wrapText="1"/>
    </xf>
    <xf numFmtId="0" fontId="0" fillId="0" borderId="21" xfId="0" applyBorder="1" applyAlignment="1">
      <alignment horizontal="center" wrapText="1"/>
    </xf>
    <xf numFmtId="0" fontId="9" fillId="0" borderId="0" xfId="0" applyFont="1" applyAlignment="1">
      <alignment horizontal="center"/>
    </xf>
    <xf numFmtId="0" fontId="10" fillId="0" borderId="0" xfId="0" applyFont="1" applyAlignment="1">
      <alignment horizontal="center"/>
    </xf>
    <xf numFmtId="0" fontId="4" fillId="0" borderId="16" xfId="0" applyFont="1" applyFill="1" applyBorder="1" applyAlignment="1">
      <alignment horizontal="center" vertical="top" wrapText="1"/>
    </xf>
    <xf numFmtId="0" fontId="4" fillId="0" borderId="27" xfId="0" applyFont="1" applyFill="1" applyBorder="1" applyAlignment="1">
      <alignment horizontal="center" vertical="top" wrapText="1"/>
    </xf>
    <xf numFmtId="0" fontId="4" fillId="0" borderId="10" xfId="0" applyFont="1" applyFill="1" applyBorder="1" applyAlignment="1">
      <alignment horizontal="center" vertical="top" wrapText="1"/>
    </xf>
    <xf numFmtId="0" fontId="13" fillId="0" borderId="9" xfId="3" applyFont="1" applyFill="1" applyBorder="1" applyAlignment="1">
      <alignment horizontal="left" vertical="center" wrapText="1"/>
    </xf>
    <xf numFmtId="0" fontId="13" fillId="0" borderId="1" xfId="3" applyFont="1" applyFill="1" applyBorder="1" applyAlignment="1">
      <alignment horizontal="left" vertical="center" wrapText="1"/>
    </xf>
    <xf numFmtId="49" fontId="13" fillId="0" borderId="9" xfId="3" applyNumberFormat="1" applyFont="1" applyFill="1" applyBorder="1" applyAlignment="1">
      <alignment horizontal="right" vertical="center"/>
    </xf>
    <xf numFmtId="49" fontId="13" fillId="0" borderId="1" xfId="3" applyNumberFormat="1" applyFont="1" applyFill="1" applyBorder="1" applyAlignment="1">
      <alignment horizontal="right" vertical="center"/>
    </xf>
    <xf numFmtId="49" fontId="13" fillId="0" borderId="30" xfId="3" applyNumberFormat="1" applyFont="1" applyFill="1" applyBorder="1" applyAlignment="1">
      <alignment horizontal="center" vertical="center"/>
    </xf>
    <xf numFmtId="49" fontId="13" fillId="0" borderId="18" xfId="3" applyNumberFormat="1" applyFont="1" applyFill="1" applyBorder="1" applyAlignment="1">
      <alignment horizontal="center" vertical="center"/>
    </xf>
    <xf numFmtId="49" fontId="13" fillId="0" borderId="31" xfId="3" applyNumberFormat="1" applyFont="1" applyFill="1" applyBorder="1" applyAlignment="1">
      <alignment horizontal="center" vertical="center"/>
    </xf>
    <xf numFmtId="0" fontId="16" fillId="0" borderId="21" xfId="0" applyFont="1" applyBorder="1" applyAlignment="1">
      <alignment horizontal="right"/>
    </xf>
    <xf numFmtId="0" fontId="16" fillId="0" borderId="26" xfId="0" applyFont="1" applyBorder="1" applyAlignment="1">
      <alignment horizontal="right"/>
    </xf>
    <xf numFmtId="0" fontId="0" fillId="0" borderId="36" xfId="0" applyBorder="1"/>
    <xf numFmtId="0" fontId="16" fillId="0" borderId="37" xfId="0" applyFont="1" applyBorder="1" applyAlignment="1">
      <alignment horizontal="right"/>
    </xf>
    <xf numFmtId="0" fontId="17" fillId="0" borderId="36" xfId="0" applyFont="1" applyBorder="1" applyAlignment="1">
      <alignment horizontal="center"/>
    </xf>
    <xf numFmtId="0" fontId="17" fillId="0" borderId="0" xfId="0" applyFont="1" applyBorder="1" applyAlignment="1">
      <alignment horizontal="center"/>
    </xf>
    <xf numFmtId="0" fontId="17" fillId="0" borderId="37" xfId="0" applyFont="1" applyBorder="1" applyAlignment="1">
      <alignment horizontal="center"/>
    </xf>
    <xf numFmtId="0" fontId="8" fillId="0" borderId="36" xfId="0" applyFont="1" applyBorder="1" applyAlignment="1">
      <alignment horizontal="center"/>
    </xf>
    <xf numFmtId="0" fontId="8" fillId="0" borderId="0" xfId="0" applyFont="1" applyBorder="1" applyAlignment="1">
      <alignment horizontal="center"/>
    </xf>
    <xf numFmtId="0" fontId="8" fillId="0" borderId="37" xfId="0" applyFont="1" applyBorder="1" applyAlignment="1">
      <alignment horizontal="center"/>
    </xf>
    <xf numFmtId="0" fontId="3" fillId="0" borderId="36" xfId="0" applyFont="1" applyBorder="1" applyAlignment="1">
      <alignment horizontal="center"/>
    </xf>
    <xf numFmtId="0" fontId="3" fillId="0" borderId="0" xfId="0" applyFont="1" applyBorder="1" applyAlignment="1">
      <alignment horizontal="center"/>
    </xf>
    <xf numFmtId="0" fontId="3" fillId="0" borderId="37" xfId="0" applyFont="1" applyBorder="1" applyAlignment="1">
      <alignment horizontal="center"/>
    </xf>
    <xf numFmtId="0" fontId="0" fillId="0" borderId="37" xfId="0" applyBorder="1"/>
    <xf numFmtId="0" fontId="18" fillId="0" borderId="3" xfId="0" applyFont="1" applyBorder="1" applyAlignment="1">
      <alignment horizontal="center" vertical="center"/>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6" fillId="0" borderId="38" xfId="0" applyFont="1" applyBorder="1" applyAlignment="1">
      <alignment horizontal="center" vertical="center"/>
    </xf>
    <xf numFmtId="0" fontId="16" fillId="0" borderId="37" xfId="0" applyFont="1" applyBorder="1" applyAlignment="1">
      <alignment horizontal="center" vertical="center"/>
    </xf>
    <xf numFmtId="0" fontId="0" fillId="0" borderId="28" xfId="0" applyBorder="1" applyAlignment="1">
      <alignment horizontal="center"/>
    </xf>
    <xf numFmtId="0" fontId="0" fillId="0" borderId="39" xfId="0" applyBorder="1" applyAlignment="1">
      <alignment horizontal="center"/>
    </xf>
    <xf numFmtId="0" fontId="0" fillId="0" borderId="19" xfId="0" applyBorder="1"/>
    <xf numFmtId="0" fontId="0" fillId="0" borderId="29" xfId="0" applyBorder="1"/>
    <xf numFmtId="0" fontId="0" fillId="0" borderId="40" xfId="0" applyBorder="1"/>
    <xf numFmtId="0" fontId="0" fillId="0" borderId="19" xfId="0" applyBorder="1" applyAlignment="1">
      <alignment horizontal="center"/>
    </xf>
    <xf numFmtId="0" fontId="0" fillId="0" borderId="37" xfId="0" applyBorder="1" applyAlignment="1">
      <alignment horizontal="center"/>
    </xf>
    <xf numFmtId="0" fontId="0" fillId="0" borderId="28" xfId="0" applyBorder="1" applyAlignment="1">
      <alignment horizontal="center"/>
    </xf>
    <xf numFmtId="0" fontId="0" fillId="0" borderId="39"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37" xfId="0" applyBorder="1" applyAlignment="1">
      <alignment horizontal="center"/>
    </xf>
    <xf numFmtId="0" fontId="3" fillId="0" borderId="36" xfId="0" applyFont="1" applyBorder="1"/>
    <xf numFmtId="0" fontId="3" fillId="0" borderId="36" xfId="0" applyFont="1" applyBorder="1" applyAlignment="1">
      <alignment horizontal="left"/>
    </xf>
    <xf numFmtId="0" fontId="0" fillId="0" borderId="41" xfId="0" applyBorder="1"/>
    <xf numFmtId="0" fontId="0" fillId="0" borderId="42" xfId="0" applyBorder="1"/>
    <xf numFmtId="0" fontId="0" fillId="0" borderId="39"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cellXfs>
  <cellStyles count="4">
    <cellStyle name="Millares" xfId="1" builtinId="3"/>
    <cellStyle name="Normal" xfId="0" builtinId="0"/>
    <cellStyle name="Normal 4" xfId="3"/>
    <cellStyle name="Porcentaje" xfId="2" builtinId="5"/>
  </cellStyles>
  <dxfs count="0"/>
  <tableStyles count="0" defaultTableStyle="TableStyleMedium2" defaultPivotStyle="PivotStyleLight16"/>
  <colors>
    <mruColors>
      <color rgb="FFFFFFCC"/>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topLeftCell="G1" zoomScaleNormal="100" workbookViewId="0">
      <selection activeCell="J20" sqref="J20"/>
    </sheetView>
  </sheetViews>
  <sheetFormatPr baseColWidth="10" defaultRowHeight="15" x14ac:dyDescent="0.25"/>
  <cols>
    <col min="2" max="2" width="26.28515625" style="8" customWidth="1"/>
    <col min="3" max="3" width="18.7109375" style="8" customWidth="1"/>
    <col min="4" max="4" width="15.85546875" style="2" bestFit="1" customWidth="1"/>
    <col min="5" max="5" width="11.28515625" style="2" bestFit="1" customWidth="1"/>
    <col min="6" max="6" width="10.5703125" style="2" customWidth="1"/>
    <col min="7" max="7" width="10.7109375" style="2" bestFit="1" customWidth="1"/>
    <col min="8" max="8" width="13.42578125" style="1" customWidth="1"/>
    <col min="9" max="9" width="12.5703125" style="1" bestFit="1" customWidth="1"/>
    <col min="10" max="10" width="12.5703125" style="1" customWidth="1"/>
    <col min="11" max="11" width="10.85546875" style="6" customWidth="1"/>
    <col min="12" max="12" width="9.42578125" style="6" customWidth="1"/>
    <col min="13" max="13" width="9.28515625" style="1" customWidth="1"/>
    <col min="14" max="14" width="12.140625" style="1" customWidth="1"/>
    <col min="15" max="15" width="12.7109375" style="34" customWidth="1"/>
    <col min="16" max="16" width="8.140625" style="1" customWidth="1"/>
    <col min="17" max="17" width="13.7109375" style="1" customWidth="1"/>
    <col min="18" max="18" width="13.85546875" style="1" bestFit="1" customWidth="1"/>
    <col min="19" max="19" width="12.42578125" style="1" customWidth="1"/>
    <col min="20" max="20" width="16.7109375" style="1" hidden="1" customWidth="1"/>
    <col min="21" max="21" width="16.7109375" style="1" customWidth="1"/>
    <col min="22" max="22" width="49.28515625" customWidth="1"/>
  </cols>
  <sheetData>
    <row r="1" spans="1:22" ht="21" x14ac:dyDescent="0.35">
      <c r="A1" s="159" t="s">
        <v>11</v>
      </c>
      <c r="B1" s="159"/>
      <c r="C1" s="159"/>
      <c r="D1" s="159"/>
      <c r="E1" s="159"/>
      <c r="F1" s="159"/>
      <c r="G1" s="159"/>
      <c r="H1" s="159"/>
      <c r="I1" s="159"/>
      <c r="J1" s="159"/>
      <c r="K1" s="159"/>
      <c r="L1" s="159"/>
      <c r="M1" s="159"/>
      <c r="N1" s="159"/>
      <c r="O1" s="159"/>
      <c r="P1" s="159"/>
      <c r="Q1" s="159"/>
      <c r="R1" s="159"/>
      <c r="S1" s="159"/>
      <c r="T1" s="122"/>
      <c r="U1" s="122"/>
      <c r="V1" s="124" t="s">
        <v>83</v>
      </c>
    </row>
    <row r="2" spans="1:22" ht="21" x14ac:dyDescent="0.35">
      <c r="A2" s="160" t="s">
        <v>76</v>
      </c>
      <c r="B2" s="160"/>
      <c r="C2" s="160"/>
      <c r="D2" s="160"/>
      <c r="E2" s="160"/>
      <c r="F2" s="160"/>
      <c r="G2" s="160"/>
      <c r="H2" s="160"/>
      <c r="I2" s="160"/>
      <c r="J2" s="160"/>
      <c r="K2" s="160"/>
      <c r="L2" s="160"/>
      <c r="M2" s="160"/>
      <c r="N2" s="160"/>
      <c r="O2" s="160"/>
      <c r="P2" s="160"/>
      <c r="Q2" s="160"/>
      <c r="R2" s="160"/>
      <c r="S2" s="160"/>
      <c r="T2" s="123"/>
      <c r="U2" s="123"/>
      <c r="V2" s="124" t="s">
        <v>82</v>
      </c>
    </row>
    <row r="3" spans="1:22" ht="15.75" thickBot="1" x14ac:dyDescent="0.3"/>
    <row r="4" spans="1:22" s="4" customFormat="1" ht="30.75" thickBot="1" x14ac:dyDescent="0.3">
      <c r="A4" s="56" t="s">
        <v>58</v>
      </c>
      <c r="B4" s="58" t="s">
        <v>5</v>
      </c>
      <c r="C4" s="58" t="s">
        <v>84</v>
      </c>
      <c r="D4" s="57" t="s">
        <v>85</v>
      </c>
      <c r="E4" s="57" t="s">
        <v>86</v>
      </c>
      <c r="F4" s="135" t="s">
        <v>12</v>
      </c>
      <c r="G4" s="57" t="s">
        <v>4</v>
      </c>
      <c r="H4" s="59" t="s">
        <v>63</v>
      </c>
      <c r="I4" s="59" t="s">
        <v>64</v>
      </c>
      <c r="J4" s="59" t="s">
        <v>77</v>
      </c>
      <c r="K4" s="59" t="s">
        <v>65</v>
      </c>
      <c r="L4" s="59" t="s">
        <v>9</v>
      </c>
      <c r="M4" s="59" t="s">
        <v>6</v>
      </c>
      <c r="N4" s="60" t="s">
        <v>78</v>
      </c>
      <c r="O4" s="59" t="s">
        <v>0</v>
      </c>
      <c r="P4" s="59" t="s">
        <v>67</v>
      </c>
      <c r="Q4" s="60" t="s">
        <v>68</v>
      </c>
      <c r="R4" s="59" t="s">
        <v>69</v>
      </c>
      <c r="S4" s="59" t="s">
        <v>57</v>
      </c>
      <c r="T4" s="59" t="s">
        <v>8</v>
      </c>
      <c r="U4" s="148" t="s">
        <v>125</v>
      </c>
      <c r="V4" s="61" t="s">
        <v>7</v>
      </c>
    </row>
    <row r="5" spans="1:22" s="5" customFormat="1" x14ac:dyDescent="0.25">
      <c r="A5" s="48" t="s">
        <v>13</v>
      </c>
      <c r="B5" s="156" t="s">
        <v>14</v>
      </c>
      <c r="C5" s="164" t="s">
        <v>87</v>
      </c>
      <c r="D5" s="166" t="s">
        <v>88</v>
      </c>
      <c r="E5" s="169" t="s">
        <v>126</v>
      </c>
      <c r="F5" s="49" t="s">
        <v>61</v>
      </c>
      <c r="G5" s="50">
        <v>41491</v>
      </c>
      <c r="H5" s="77">
        <v>4418875</v>
      </c>
      <c r="I5" s="51">
        <f>+H5*16%</f>
        <v>707020</v>
      </c>
      <c r="J5" s="77">
        <f>H5+I5</f>
        <v>5125895</v>
      </c>
      <c r="K5" s="52">
        <f>+H5*P5</f>
        <v>176755</v>
      </c>
      <c r="L5" s="52">
        <f>H5*0.6%</f>
        <v>26513.25</v>
      </c>
      <c r="M5" s="52">
        <v>0</v>
      </c>
      <c r="N5" s="67">
        <f>SUM(K5:M5)</f>
        <v>203268.25</v>
      </c>
      <c r="O5" s="53" t="s">
        <v>2</v>
      </c>
      <c r="P5" s="54">
        <v>0.04</v>
      </c>
      <c r="Q5" s="62">
        <v>4922626.75</v>
      </c>
      <c r="R5" s="67">
        <f t="shared" ref="R5:R17" si="0">H5+I5-K5-L5-M5</f>
        <v>4922626.75</v>
      </c>
      <c r="S5" s="72">
        <f>+R5-Q5</f>
        <v>0</v>
      </c>
      <c r="T5" s="52"/>
      <c r="U5" s="136"/>
      <c r="V5" s="55"/>
    </row>
    <row r="6" spans="1:22" s="5" customFormat="1" ht="15" customHeight="1" x14ac:dyDescent="0.25">
      <c r="A6" s="36" t="s">
        <v>13</v>
      </c>
      <c r="B6" s="21" t="s">
        <v>14</v>
      </c>
      <c r="C6" s="165"/>
      <c r="D6" s="167"/>
      <c r="E6" s="170"/>
      <c r="F6" s="9" t="s">
        <v>61</v>
      </c>
      <c r="G6" s="10">
        <v>41491</v>
      </c>
      <c r="H6" s="68">
        <v>6732598</v>
      </c>
      <c r="I6" s="11">
        <f>+H6*16%</f>
        <v>1077215.68</v>
      </c>
      <c r="J6" s="77">
        <f t="shared" ref="J6:J35" si="1">H6+I6</f>
        <v>7809813.6799999997</v>
      </c>
      <c r="K6" s="12">
        <f t="shared" ref="K6" si="2">+H6*P6</f>
        <v>269303.92</v>
      </c>
      <c r="L6" s="12">
        <f>H6*0.6%</f>
        <v>40395.588000000003</v>
      </c>
      <c r="M6" s="12"/>
      <c r="N6" s="67">
        <f t="shared" ref="N6:N32" si="3">SUM(K6:M6)</f>
        <v>309699.50799999997</v>
      </c>
      <c r="O6" s="33" t="s">
        <v>2</v>
      </c>
      <c r="P6" s="13">
        <v>0.04</v>
      </c>
      <c r="Q6" s="63">
        <v>7500114.1719999993</v>
      </c>
      <c r="R6" s="67">
        <f t="shared" si="0"/>
        <v>7500114.1719999993</v>
      </c>
      <c r="S6" s="73">
        <f t="shared" ref="S6:S33" si="4">+R6-Q6</f>
        <v>0</v>
      </c>
      <c r="T6" s="15"/>
      <c r="U6" s="137"/>
      <c r="V6" s="37"/>
    </row>
    <row r="7" spans="1:22" s="5" customFormat="1" ht="15" customHeight="1" x14ac:dyDescent="0.25">
      <c r="A7" s="36" t="s">
        <v>15</v>
      </c>
      <c r="B7" s="21" t="s">
        <v>16</v>
      </c>
      <c r="C7" s="149" t="s">
        <v>89</v>
      </c>
      <c r="D7" s="130" t="s">
        <v>90</v>
      </c>
      <c r="E7" s="133" t="s">
        <v>127</v>
      </c>
      <c r="F7" s="16" t="s">
        <v>59</v>
      </c>
      <c r="G7" s="17">
        <v>41487</v>
      </c>
      <c r="H7" s="68">
        <v>403407</v>
      </c>
      <c r="I7" s="11">
        <v>5868</v>
      </c>
      <c r="J7" s="77">
        <f t="shared" si="1"/>
        <v>409275</v>
      </c>
      <c r="K7" s="12">
        <v>733</v>
      </c>
      <c r="L7" s="12">
        <v>220</v>
      </c>
      <c r="M7" s="12"/>
      <c r="N7" s="67">
        <f t="shared" si="3"/>
        <v>953</v>
      </c>
      <c r="O7" s="33" t="s">
        <v>2</v>
      </c>
      <c r="P7" s="13"/>
      <c r="Q7" s="63">
        <v>408322</v>
      </c>
      <c r="R7" s="67">
        <f t="shared" si="0"/>
        <v>408322</v>
      </c>
      <c r="S7" s="73">
        <f t="shared" si="4"/>
        <v>0</v>
      </c>
      <c r="T7" s="14"/>
      <c r="U7" s="138"/>
      <c r="V7" s="37"/>
    </row>
    <row r="8" spans="1:22" s="5" customFormat="1" ht="15" customHeight="1" x14ac:dyDescent="0.25">
      <c r="A8" s="36" t="s">
        <v>17</v>
      </c>
      <c r="B8" s="21" t="s">
        <v>18</v>
      </c>
      <c r="C8" s="165" t="s">
        <v>91</v>
      </c>
      <c r="D8" s="167" t="s">
        <v>92</v>
      </c>
      <c r="E8" s="168" t="s">
        <v>127</v>
      </c>
      <c r="F8" s="16" t="s">
        <v>59</v>
      </c>
      <c r="G8" s="10">
        <v>41451</v>
      </c>
      <c r="H8" s="68">
        <v>1323000</v>
      </c>
      <c r="I8" s="11">
        <f t="shared" ref="I8:I14" si="5">+H8*16%</f>
        <v>211680</v>
      </c>
      <c r="J8" s="77">
        <f t="shared" si="1"/>
        <v>1534680</v>
      </c>
      <c r="K8" s="12">
        <f>+H8*P8</f>
        <v>46305.000000000007</v>
      </c>
      <c r="L8" s="12">
        <f>H8*0.3%</f>
        <v>3969</v>
      </c>
      <c r="M8" s="12"/>
      <c r="N8" s="67">
        <f t="shared" si="3"/>
        <v>50274.000000000007</v>
      </c>
      <c r="O8" s="33" t="s">
        <v>1</v>
      </c>
      <c r="P8" s="13">
        <v>3.5000000000000003E-2</v>
      </c>
      <c r="Q8" s="63">
        <v>1484406</v>
      </c>
      <c r="R8" s="67">
        <f t="shared" si="0"/>
        <v>1484406</v>
      </c>
      <c r="S8" s="73">
        <f t="shared" si="4"/>
        <v>0</v>
      </c>
      <c r="T8" s="14"/>
      <c r="U8" s="139"/>
      <c r="V8" s="161" t="s">
        <v>70</v>
      </c>
    </row>
    <row r="9" spans="1:22" s="5" customFormat="1" ht="15" customHeight="1" x14ac:dyDescent="0.25">
      <c r="A9" s="36" t="s">
        <v>17</v>
      </c>
      <c r="B9" s="21" t="s">
        <v>18</v>
      </c>
      <c r="C9" s="165"/>
      <c r="D9" s="167"/>
      <c r="E9" s="169"/>
      <c r="F9" s="16" t="s">
        <v>59</v>
      </c>
      <c r="G9" s="10">
        <v>41451</v>
      </c>
      <c r="H9" s="68">
        <v>1125000</v>
      </c>
      <c r="I9" s="11">
        <f t="shared" si="5"/>
        <v>180000</v>
      </c>
      <c r="J9" s="77">
        <f t="shared" si="1"/>
        <v>1305000</v>
      </c>
      <c r="K9" s="12">
        <f>+H9*P9</f>
        <v>39375.000000000007</v>
      </c>
      <c r="L9" s="12">
        <f>H9*0.3%</f>
        <v>3375</v>
      </c>
      <c r="M9" s="12"/>
      <c r="N9" s="67">
        <f t="shared" si="3"/>
        <v>42750.000000000007</v>
      </c>
      <c r="O9" s="33" t="s">
        <v>1</v>
      </c>
      <c r="P9" s="13">
        <v>3.5000000000000003E-2</v>
      </c>
      <c r="Q9" s="63">
        <v>1262250</v>
      </c>
      <c r="R9" s="67">
        <f t="shared" si="0"/>
        <v>1262250</v>
      </c>
      <c r="S9" s="73">
        <f t="shared" si="4"/>
        <v>0</v>
      </c>
      <c r="T9" s="14"/>
      <c r="U9" s="140"/>
      <c r="V9" s="162"/>
    </row>
    <row r="10" spans="1:22" s="5" customFormat="1" ht="15" customHeight="1" x14ac:dyDescent="0.25">
      <c r="A10" s="36" t="s">
        <v>17</v>
      </c>
      <c r="B10" s="21" t="s">
        <v>18</v>
      </c>
      <c r="C10" s="165"/>
      <c r="D10" s="167"/>
      <c r="E10" s="170"/>
      <c r="F10" s="16" t="s">
        <v>59</v>
      </c>
      <c r="G10" s="10">
        <v>41451</v>
      </c>
      <c r="H10" s="68">
        <v>1125000</v>
      </c>
      <c r="I10" s="11">
        <f t="shared" ref="I10" si="6">+H10*16%</f>
        <v>180000</v>
      </c>
      <c r="J10" s="77">
        <f t="shared" si="1"/>
        <v>1305000</v>
      </c>
      <c r="K10" s="12">
        <f>+H10*P10</f>
        <v>39375.000000000007</v>
      </c>
      <c r="L10" s="12">
        <f>H10*0.3%</f>
        <v>3375</v>
      </c>
      <c r="M10" s="12"/>
      <c r="N10" s="67">
        <f t="shared" si="3"/>
        <v>42750.000000000007</v>
      </c>
      <c r="O10" s="33" t="s">
        <v>1</v>
      </c>
      <c r="P10" s="13">
        <v>3.5000000000000003E-2</v>
      </c>
      <c r="Q10" s="63">
        <v>1262250</v>
      </c>
      <c r="R10" s="67">
        <f t="shared" si="0"/>
        <v>1262250</v>
      </c>
      <c r="S10" s="73">
        <f t="shared" si="4"/>
        <v>0</v>
      </c>
      <c r="T10" s="14"/>
      <c r="U10" s="141"/>
      <c r="V10" s="163"/>
    </row>
    <row r="11" spans="1:22" s="5" customFormat="1" ht="15" customHeight="1" x14ac:dyDescent="0.25">
      <c r="A11" s="36" t="s">
        <v>19</v>
      </c>
      <c r="B11" s="21" t="s">
        <v>20</v>
      </c>
      <c r="C11" s="149" t="s">
        <v>93</v>
      </c>
      <c r="D11" s="130" t="s">
        <v>94</v>
      </c>
      <c r="E11" s="133" t="s">
        <v>127</v>
      </c>
      <c r="F11" s="16" t="s">
        <v>59</v>
      </c>
      <c r="G11" s="10">
        <v>41451</v>
      </c>
      <c r="H11" s="68">
        <v>475000</v>
      </c>
      <c r="I11" s="11">
        <f t="shared" si="5"/>
        <v>76000</v>
      </c>
      <c r="J11" s="77">
        <f t="shared" si="1"/>
        <v>551000</v>
      </c>
      <c r="K11" s="12">
        <f t="shared" ref="K11:K15" si="7">+H11*P11</f>
        <v>0</v>
      </c>
      <c r="L11" s="12">
        <f>H11*0.3%</f>
        <v>1425</v>
      </c>
      <c r="M11" s="12"/>
      <c r="N11" s="67">
        <f t="shared" si="3"/>
        <v>1425</v>
      </c>
      <c r="O11" s="33" t="s">
        <v>2</v>
      </c>
      <c r="P11" s="13">
        <v>0</v>
      </c>
      <c r="Q11" s="63">
        <v>549575</v>
      </c>
      <c r="R11" s="67">
        <f t="shared" si="0"/>
        <v>549575</v>
      </c>
      <c r="S11" s="73">
        <f t="shared" si="4"/>
        <v>0</v>
      </c>
      <c r="T11" s="14"/>
      <c r="U11" s="138"/>
      <c r="V11" s="37"/>
    </row>
    <row r="12" spans="1:22" s="5" customFormat="1" ht="15" customHeight="1" x14ac:dyDescent="0.25">
      <c r="A12" s="38" t="s">
        <v>21</v>
      </c>
      <c r="B12" s="21" t="s">
        <v>22</v>
      </c>
      <c r="C12" s="149" t="s">
        <v>89</v>
      </c>
      <c r="D12" s="130" t="s">
        <v>95</v>
      </c>
      <c r="E12" s="133" t="s">
        <v>127</v>
      </c>
      <c r="F12" s="16" t="s">
        <v>59</v>
      </c>
      <c r="G12" s="10">
        <v>41487</v>
      </c>
      <c r="H12" s="68">
        <v>580000</v>
      </c>
      <c r="I12" s="11">
        <f t="shared" si="5"/>
        <v>92800</v>
      </c>
      <c r="J12" s="77">
        <f t="shared" si="1"/>
        <v>672800</v>
      </c>
      <c r="K12" s="12">
        <f>+H12*P12</f>
        <v>63800</v>
      </c>
      <c r="L12" s="12">
        <f>H12*0.6%</f>
        <v>3480</v>
      </c>
      <c r="M12" s="12"/>
      <c r="N12" s="67">
        <f t="shared" si="3"/>
        <v>67280</v>
      </c>
      <c r="O12" s="33" t="s">
        <v>3</v>
      </c>
      <c r="P12" s="13">
        <v>0.11</v>
      </c>
      <c r="Q12" s="63">
        <v>605520</v>
      </c>
      <c r="R12" s="67">
        <f t="shared" si="0"/>
        <v>605520</v>
      </c>
      <c r="S12" s="73">
        <f t="shared" si="4"/>
        <v>0</v>
      </c>
      <c r="T12" s="14"/>
      <c r="U12" s="138"/>
      <c r="V12" s="37"/>
    </row>
    <row r="13" spans="1:22" s="5" customFormat="1" ht="30" x14ac:dyDescent="0.25">
      <c r="A13" s="39" t="s">
        <v>23</v>
      </c>
      <c r="B13" s="22" t="s">
        <v>24</v>
      </c>
      <c r="C13" s="150" t="s">
        <v>96</v>
      </c>
      <c r="D13" s="130" t="s">
        <v>97</v>
      </c>
      <c r="E13" s="133" t="s">
        <v>127</v>
      </c>
      <c r="F13" s="23" t="s">
        <v>62</v>
      </c>
      <c r="G13" s="10">
        <v>41451</v>
      </c>
      <c r="H13" s="69">
        <v>2300000</v>
      </c>
      <c r="I13" s="24">
        <v>0</v>
      </c>
      <c r="J13" s="77">
        <f t="shared" si="1"/>
        <v>2300000</v>
      </c>
      <c r="K13" s="19">
        <f>+H13*P13</f>
        <v>0</v>
      </c>
      <c r="L13" s="19">
        <v>0</v>
      </c>
      <c r="M13" s="19">
        <f>+H13*0.966%</f>
        <v>22218</v>
      </c>
      <c r="N13" s="67">
        <f t="shared" si="3"/>
        <v>22218</v>
      </c>
      <c r="O13" s="33" t="s">
        <v>2</v>
      </c>
      <c r="P13" s="25">
        <v>0</v>
      </c>
      <c r="Q13" s="64">
        <v>2185782</v>
      </c>
      <c r="R13" s="92">
        <f t="shared" si="0"/>
        <v>2277782</v>
      </c>
      <c r="S13" s="74">
        <f>+R13-Q13</f>
        <v>92000</v>
      </c>
      <c r="T13" s="14"/>
      <c r="U13" s="138"/>
      <c r="V13" s="40" t="s">
        <v>71</v>
      </c>
    </row>
    <row r="14" spans="1:22" s="5" customFormat="1" ht="15" customHeight="1" x14ac:dyDescent="0.25">
      <c r="A14" s="36" t="s">
        <v>25</v>
      </c>
      <c r="B14" s="21" t="s">
        <v>26</v>
      </c>
      <c r="C14" s="149" t="s">
        <v>91</v>
      </c>
      <c r="D14" s="130" t="s">
        <v>98</v>
      </c>
      <c r="E14" s="133" t="s">
        <v>127</v>
      </c>
      <c r="F14" s="9" t="s">
        <v>61</v>
      </c>
      <c r="G14" s="10">
        <v>41451</v>
      </c>
      <c r="H14" s="68">
        <v>492750</v>
      </c>
      <c r="I14" s="11">
        <f t="shared" si="5"/>
        <v>78840</v>
      </c>
      <c r="J14" s="77">
        <f t="shared" si="1"/>
        <v>571590</v>
      </c>
      <c r="K14" s="12">
        <f t="shared" si="7"/>
        <v>0</v>
      </c>
      <c r="L14" s="12">
        <v>0</v>
      </c>
      <c r="M14" s="12"/>
      <c r="N14" s="67">
        <f t="shared" si="3"/>
        <v>0</v>
      </c>
      <c r="O14" s="33" t="s">
        <v>2</v>
      </c>
      <c r="P14" s="13">
        <v>0</v>
      </c>
      <c r="Q14" s="63">
        <v>571590</v>
      </c>
      <c r="R14" s="92">
        <f t="shared" si="0"/>
        <v>571590</v>
      </c>
      <c r="S14" s="73">
        <f t="shared" si="4"/>
        <v>0</v>
      </c>
      <c r="T14" s="14"/>
      <c r="U14" s="138"/>
      <c r="V14" s="37"/>
    </row>
    <row r="15" spans="1:22" s="5" customFormat="1" ht="15" customHeight="1" x14ac:dyDescent="0.25">
      <c r="A15" s="38">
        <v>2912454</v>
      </c>
      <c r="B15" s="21" t="s">
        <v>27</v>
      </c>
      <c r="C15" s="151" t="s">
        <v>99</v>
      </c>
      <c r="D15" s="131" t="s">
        <v>100</v>
      </c>
      <c r="E15" s="134" t="s">
        <v>126</v>
      </c>
      <c r="F15" s="16" t="s">
        <v>62</v>
      </c>
      <c r="G15" s="10">
        <v>41493</v>
      </c>
      <c r="H15" s="68">
        <v>1750000</v>
      </c>
      <c r="I15" s="11">
        <v>0</v>
      </c>
      <c r="J15" s="77">
        <f t="shared" si="1"/>
        <v>1750000</v>
      </c>
      <c r="K15" s="12">
        <f t="shared" si="7"/>
        <v>192500</v>
      </c>
      <c r="L15" s="12">
        <v>0</v>
      </c>
      <c r="M15" s="12">
        <f>+H15*0.966%</f>
        <v>16905</v>
      </c>
      <c r="N15" s="67">
        <f t="shared" si="3"/>
        <v>209405</v>
      </c>
      <c r="O15" s="33" t="s">
        <v>3</v>
      </c>
      <c r="P15" s="13">
        <v>0.11</v>
      </c>
      <c r="Q15" s="63">
        <v>1540595</v>
      </c>
      <c r="R15" s="92">
        <f t="shared" si="0"/>
        <v>1540595</v>
      </c>
      <c r="S15" s="73">
        <f t="shared" si="4"/>
        <v>0</v>
      </c>
      <c r="T15" s="14"/>
      <c r="U15" s="138"/>
      <c r="V15" s="37"/>
    </row>
    <row r="16" spans="1:22" s="5" customFormat="1" ht="15" customHeight="1" x14ac:dyDescent="0.25">
      <c r="A16" s="38">
        <v>79297477</v>
      </c>
      <c r="B16" s="21" t="s">
        <v>28</v>
      </c>
      <c r="C16" s="149" t="s">
        <v>101</v>
      </c>
      <c r="D16" s="130" t="s">
        <v>102</v>
      </c>
      <c r="E16" s="134" t="s">
        <v>126</v>
      </c>
      <c r="F16" s="16" t="s">
        <v>62</v>
      </c>
      <c r="G16" s="10">
        <v>41513</v>
      </c>
      <c r="H16" s="68">
        <v>1750000</v>
      </c>
      <c r="I16" s="11">
        <v>0</v>
      </c>
      <c r="J16" s="77">
        <f t="shared" si="1"/>
        <v>1750000</v>
      </c>
      <c r="K16" s="12">
        <f t="shared" ref="K16" si="8">+H16*P16</f>
        <v>192500</v>
      </c>
      <c r="L16" s="12">
        <v>0</v>
      </c>
      <c r="M16" s="12">
        <f>+H16*0.966%</f>
        <v>16905</v>
      </c>
      <c r="N16" s="67">
        <f t="shared" si="3"/>
        <v>209405</v>
      </c>
      <c r="O16" s="33" t="s">
        <v>3</v>
      </c>
      <c r="P16" s="13">
        <v>0.11</v>
      </c>
      <c r="Q16" s="63">
        <v>1540595</v>
      </c>
      <c r="R16" s="92">
        <f t="shared" si="0"/>
        <v>1540595</v>
      </c>
      <c r="S16" s="73">
        <f t="shared" si="4"/>
        <v>0</v>
      </c>
      <c r="T16" s="14"/>
      <c r="U16" s="138"/>
      <c r="V16" s="37"/>
    </row>
    <row r="17" spans="1:22" s="5" customFormat="1" ht="28.5" x14ac:dyDescent="0.25">
      <c r="A17" s="38">
        <v>1020751630</v>
      </c>
      <c r="B17" s="21" t="s">
        <v>29</v>
      </c>
      <c r="C17" s="149" t="s">
        <v>103</v>
      </c>
      <c r="D17" s="130" t="s">
        <v>104</v>
      </c>
      <c r="E17" s="134" t="s">
        <v>126</v>
      </c>
      <c r="F17" s="16" t="s">
        <v>62</v>
      </c>
      <c r="G17" s="10">
        <v>41513</v>
      </c>
      <c r="H17" s="68">
        <v>1750000</v>
      </c>
      <c r="I17" s="11">
        <v>0</v>
      </c>
      <c r="J17" s="77">
        <f t="shared" si="1"/>
        <v>1750000</v>
      </c>
      <c r="K17" s="12">
        <f t="shared" ref="K17" si="9">+H17*P17</f>
        <v>192500</v>
      </c>
      <c r="L17" s="12">
        <v>0</v>
      </c>
      <c r="M17" s="12">
        <f>+H17*0.966%</f>
        <v>16905</v>
      </c>
      <c r="N17" s="67">
        <f t="shared" si="3"/>
        <v>209405</v>
      </c>
      <c r="O17" s="33" t="s">
        <v>3</v>
      </c>
      <c r="P17" s="13">
        <v>0.11</v>
      </c>
      <c r="Q17" s="63">
        <v>1540595</v>
      </c>
      <c r="R17" s="92">
        <f t="shared" si="0"/>
        <v>1540595</v>
      </c>
      <c r="S17" s="73">
        <f t="shared" si="4"/>
        <v>0</v>
      </c>
      <c r="T17" s="14"/>
      <c r="U17" s="138"/>
      <c r="V17" s="37"/>
    </row>
    <row r="18" spans="1:22" s="5" customFormat="1" ht="75" x14ac:dyDescent="0.25">
      <c r="A18" s="41" t="s">
        <v>30</v>
      </c>
      <c r="B18" s="22" t="s">
        <v>31</v>
      </c>
      <c r="C18" s="149" t="s">
        <v>105</v>
      </c>
      <c r="D18" s="130" t="s">
        <v>106</v>
      </c>
      <c r="E18" s="133" t="s">
        <v>127</v>
      </c>
      <c r="F18" s="23" t="s">
        <v>59</v>
      </c>
      <c r="G18" s="17">
        <v>41450</v>
      </c>
      <c r="H18" s="69">
        <v>425000</v>
      </c>
      <c r="I18" s="24">
        <f t="shared" ref="I18:I27" si="10">+H18*16%</f>
        <v>68000</v>
      </c>
      <c r="J18" s="125">
        <f t="shared" si="1"/>
        <v>493000</v>
      </c>
      <c r="K18" s="19"/>
      <c r="L18" s="19"/>
      <c r="M18" s="19">
        <v>0</v>
      </c>
      <c r="N18" s="92">
        <f t="shared" si="3"/>
        <v>0</v>
      </c>
      <c r="O18" s="33" t="s">
        <v>1</v>
      </c>
      <c r="P18" s="25">
        <v>3.5000000000000003E-2</v>
      </c>
      <c r="Q18" s="64">
        <v>476850</v>
      </c>
      <c r="R18" s="69">
        <f>H18+I18-K18-M18-L18</f>
        <v>493000</v>
      </c>
      <c r="S18" s="74">
        <f t="shared" si="4"/>
        <v>16150</v>
      </c>
      <c r="T18" s="14"/>
      <c r="U18" s="138"/>
      <c r="V18" s="42" t="s">
        <v>72</v>
      </c>
    </row>
    <row r="19" spans="1:22" s="5" customFormat="1" ht="30" x14ac:dyDescent="0.25">
      <c r="A19" s="41" t="s">
        <v>32</v>
      </c>
      <c r="B19" s="22" t="s">
        <v>33</v>
      </c>
      <c r="C19" s="149" t="s">
        <v>107</v>
      </c>
      <c r="D19" s="130" t="s">
        <v>108</v>
      </c>
      <c r="E19" s="133" t="s">
        <v>127</v>
      </c>
      <c r="F19" s="23" t="s">
        <v>59</v>
      </c>
      <c r="G19" s="10">
        <v>41450</v>
      </c>
      <c r="H19" s="69">
        <v>4120000</v>
      </c>
      <c r="I19" s="93">
        <f t="shared" si="10"/>
        <v>659200</v>
      </c>
      <c r="J19" s="126">
        <f t="shared" si="1"/>
        <v>4779200</v>
      </c>
      <c r="K19" s="33">
        <f t="shared" ref="K19:K27" si="11">+H19*P19</f>
        <v>0</v>
      </c>
      <c r="L19" s="33">
        <f>H19*0.3%</f>
        <v>12360</v>
      </c>
      <c r="M19" s="33"/>
      <c r="N19" s="129">
        <f t="shared" si="3"/>
        <v>12360</v>
      </c>
      <c r="O19" s="33" t="s">
        <v>1</v>
      </c>
      <c r="P19" s="25">
        <v>0</v>
      </c>
      <c r="Q19" s="64">
        <v>4766480</v>
      </c>
      <c r="R19" s="92">
        <f t="shared" ref="R19:R29" si="12">H19+I19-K19-L19-M19</f>
        <v>4766840</v>
      </c>
      <c r="S19" s="74">
        <f t="shared" si="4"/>
        <v>360</v>
      </c>
      <c r="T19" s="26"/>
      <c r="U19" s="142"/>
      <c r="V19" s="43"/>
    </row>
    <row r="20" spans="1:22" s="7" customFormat="1" ht="28.5" x14ac:dyDescent="0.25">
      <c r="A20" s="38" t="s">
        <v>34</v>
      </c>
      <c r="B20" s="21" t="s">
        <v>35</v>
      </c>
      <c r="C20" s="149" t="s">
        <v>109</v>
      </c>
      <c r="D20" s="130" t="s">
        <v>110</v>
      </c>
      <c r="E20" s="134" t="s">
        <v>126</v>
      </c>
      <c r="F20" s="16" t="s">
        <v>60</v>
      </c>
      <c r="G20" s="10">
        <v>41487</v>
      </c>
      <c r="H20" s="68">
        <v>120000</v>
      </c>
      <c r="I20" s="11">
        <f t="shared" si="10"/>
        <v>19200</v>
      </c>
      <c r="J20" s="77">
        <f t="shared" si="1"/>
        <v>139200</v>
      </c>
      <c r="K20" s="12">
        <f t="shared" si="11"/>
        <v>4800</v>
      </c>
      <c r="L20" s="12">
        <f>H20*0.6%</f>
        <v>720</v>
      </c>
      <c r="M20" s="12"/>
      <c r="N20" s="67">
        <f t="shared" si="3"/>
        <v>5520</v>
      </c>
      <c r="O20" s="33" t="s">
        <v>66</v>
      </c>
      <c r="P20" s="13">
        <v>0.04</v>
      </c>
      <c r="Q20" s="63">
        <v>133680</v>
      </c>
      <c r="R20" s="92">
        <f t="shared" si="12"/>
        <v>133680</v>
      </c>
      <c r="S20" s="73">
        <f t="shared" si="4"/>
        <v>0</v>
      </c>
      <c r="T20" s="18"/>
      <c r="U20" s="143"/>
      <c r="V20" s="44"/>
    </row>
    <row r="21" spans="1:22" s="7" customFormat="1" ht="60" x14ac:dyDescent="0.25">
      <c r="A21" s="41" t="s">
        <v>36</v>
      </c>
      <c r="B21" s="22" t="s">
        <v>37</v>
      </c>
      <c r="C21" s="150" t="s">
        <v>103</v>
      </c>
      <c r="D21" s="132">
        <v>24012977851</v>
      </c>
      <c r="E21" s="134" t="s">
        <v>126</v>
      </c>
      <c r="F21" s="23" t="s">
        <v>62</v>
      </c>
      <c r="G21" s="17">
        <v>41427</v>
      </c>
      <c r="H21" s="69">
        <v>2646000</v>
      </c>
      <c r="I21" s="24">
        <v>0</v>
      </c>
      <c r="J21" s="77">
        <f t="shared" si="1"/>
        <v>2646000</v>
      </c>
      <c r="K21" s="19">
        <v>18000</v>
      </c>
      <c r="L21" s="19"/>
      <c r="M21" s="19">
        <f>+H21*0.966%</f>
        <v>25560.36</v>
      </c>
      <c r="N21" s="67">
        <f t="shared" si="3"/>
        <v>43560.36</v>
      </c>
      <c r="O21" s="33" t="s">
        <v>2</v>
      </c>
      <c r="P21" s="25">
        <v>0</v>
      </c>
      <c r="Q21" s="64">
        <v>2602439.64</v>
      </c>
      <c r="R21" s="92">
        <f t="shared" si="12"/>
        <v>2602439.64</v>
      </c>
      <c r="S21" s="74">
        <f t="shared" si="4"/>
        <v>0</v>
      </c>
      <c r="T21" s="20"/>
      <c r="U21" s="144"/>
      <c r="V21" s="45" t="s">
        <v>74</v>
      </c>
    </row>
    <row r="22" spans="1:22" s="7" customFormat="1" ht="45" x14ac:dyDescent="0.25">
      <c r="A22" s="41" t="s">
        <v>38</v>
      </c>
      <c r="B22" s="22" t="s">
        <v>39</v>
      </c>
      <c r="C22" s="149" t="s">
        <v>91</v>
      </c>
      <c r="D22" s="130" t="s">
        <v>111</v>
      </c>
      <c r="E22" s="133" t="s">
        <v>127</v>
      </c>
      <c r="F22" s="23" t="s">
        <v>60</v>
      </c>
      <c r="G22" s="10">
        <v>41451</v>
      </c>
      <c r="H22" s="69">
        <v>1020000</v>
      </c>
      <c r="I22" s="24">
        <f t="shared" si="10"/>
        <v>163200</v>
      </c>
      <c r="J22" s="77">
        <f t="shared" si="1"/>
        <v>1183200</v>
      </c>
      <c r="K22" s="19">
        <f t="shared" si="11"/>
        <v>35700</v>
      </c>
      <c r="L22" s="19">
        <f>H22*0.3%</f>
        <v>3060</v>
      </c>
      <c r="M22" s="19"/>
      <c r="N22" s="67">
        <f t="shared" si="3"/>
        <v>38760</v>
      </c>
      <c r="O22" s="33" t="s">
        <v>2</v>
      </c>
      <c r="P22" s="25">
        <v>3.5000000000000003E-2</v>
      </c>
      <c r="Q22" s="64">
        <v>1144400</v>
      </c>
      <c r="R22" s="92">
        <f t="shared" si="12"/>
        <v>1144440</v>
      </c>
      <c r="S22" s="74">
        <f t="shared" si="4"/>
        <v>40</v>
      </c>
      <c r="T22" s="18"/>
      <c r="U22" s="143"/>
      <c r="V22" s="40" t="s">
        <v>73</v>
      </c>
    </row>
    <row r="23" spans="1:22" s="7" customFormat="1" x14ac:dyDescent="0.25">
      <c r="A23" s="38" t="s">
        <v>40</v>
      </c>
      <c r="B23" s="21" t="s">
        <v>41</v>
      </c>
      <c r="C23" s="149" t="s">
        <v>89</v>
      </c>
      <c r="D23" s="130" t="s">
        <v>112</v>
      </c>
      <c r="E23" s="133" t="s">
        <v>127</v>
      </c>
      <c r="F23" s="16" t="s">
        <v>60</v>
      </c>
      <c r="G23" s="10">
        <v>41487</v>
      </c>
      <c r="H23" s="68">
        <v>597000</v>
      </c>
      <c r="I23" s="11">
        <f t="shared" si="10"/>
        <v>95520</v>
      </c>
      <c r="J23" s="77">
        <f t="shared" si="1"/>
        <v>692520</v>
      </c>
      <c r="K23" s="12">
        <f t="shared" si="11"/>
        <v>23880</v>
      </c>
      <c r="L23" s="12">
        <f>H23*0.6%</f>
        <v>3582</v>
      </c>
      <c r="M23" s="12"/>
      <c r="N23" s="67">
        <f t="shared" si="3"/>
        <v>27462</v>
      </c>
      <c r="O23" s="33" t="s">
        <v>2</v>
      </c>
      <c r="P23" s="13">
        <v>0.04</v>
      </c>
      <c r="Q23" s="63">
        <v>665058</v>
      </c>
      <c r="R23" s="92">
        <f t="shared" si="12"/>
        <v>665058</v>
      </c>
      <c r="S23" s="73">
        <f t="shared" si="4"/>
        <v>0</v>
      </c>
      <c r="T23" s="18"/>
      <c r="U23" s="143"/>
      <c r="V23" s="44"/>
    </row>
    <row r="24" spans="1:22" s="7" customFormat="1" x14ac:dyDescent="0.25">
      <c r="A24" s="38" t="s">
        <v>42</v>
      </c>
      <c r="B24" s="21" t="s">
        <v>43</v>
      </c>
      <c r="C24" s="149" t="s">
        <v>113</v>
      </c>
      <c r="D24" s="130" t="s">
        <v>114</v>
      </c>
      <c r="E24" s="134" t="s">
        <v>126</v>
      </c>
      <c r="F24" s="16" t="s">
        <v>62</v>
      </c>
      <c r="G24" s="10">
        <v>41495</v>
      </c>
      <c r="H24" s="68">
        <v>1250000</v>
      </c>
      <c r="I24" s="11">
        <v>0</v>
      </c>
      <c r="J24" s="77">
        <f t="shared" si="1"/>
        <v>1250000</v>
      </c>
      <c r="K24" s="12">
        <f t="shared" si="11"/>
        <v>0</v>
      </c>
      <c r="L24" s="12">
        <v>0</v>
      </c>
      <c r="M24" s="12">
        <f>+H24*0.966%</f>
        <v>12075</v>
      </c>
      <c r="N24" s="67">
        <f t="shared" si="3"/>
        <v>12075</v>
      </c>
      <c r="O24" s="33" t="s">
        <v>2</v>
      </c>
      <c r="P24" s="13">
        <v>0</v>
      </c>
      <c r="Q24" s="63">
        <v>1237925</v>
      </c>
      <c r="R24" s="92">
        <f t="shared" si="12"/>
        <v>1237925</v>
      </c>
      <c r="S24" s="73">
        <f t="shared" si="4"/>
        <v>0</v>
      </c>
      <c r="T24" s="18"/>
      <c r="U24" s="143"/>
      <c r="V24" s="44"/>
    </row>
    <row r="25" spans="1:22" s="7" customFormat="1" ht="30" x14ac:dyDescent="0.25">
      <c r="A25" s="46">
        <v>16375937</v>
      </c>
      <c r="B25" s="27" t="s">
        <v>44</v>
      </c>
      <c r="C25" s="149" t="s">
        <v>91</v>
      </c>
      <c r="D25" s="130" t="s">
        <v>115</v>
      </c>
      <c r="E25" s="134" t="s">
        <v>126</v>
      </c>
      <c r="F25" s="16" t="s">
        <v>62</v>
      </c>
      <c r="G25" s="29">
        <v>41513</v>
      </c>
      <c r="H25" s="70">
        <v>580000</v>
      </c>
      <c r="I25" s="31">
        <v>0</v>
      </c>
      <c r="J25" s="77">
        <f t="shared" si="1"/>
        <v>580000</v>
      </c>
      <c r="K25" s="30">
        <f t="shared" si="11"/>
        <v>0</v>
      </c>
      <c r="L25" s="30">
        <v>0</v>
      </c>
      <c r="M25" s="30">
        <f>+H25*0.966%</f>
        <v>5602.8</v>
      </c>
      <c r="N25" s="67">
        <f t="shared" si="3"/>
        <v>5602.8</v>
      </c>
      <c r="O25" s="33" t="s">
        <v>2</v>
      </c>
      <c r="P25" s="32">
        <v>0</v>
      </c>
      <c r="Q25" s="65">
        <v>574397.19999999995</v>
      </c>
      <c r="R25" s="92">
        <f t="shared" si="12"/>
        <v>574397.19999999995</v>
      </c>
      <c r="S25" s="75">
        <f t="shared" si="4"/>
        <v>0</v>
      </c>
      <c r="T25" s="28"/>
      <c r="U25" s="145"/>
      <c r="V25" s="47"/>
    </row>
    <row r="26" spans="1:22" s="7" customFormat="1" ht="30" x14ac:dyDescent="0.25">
      <c r="A26" s="36">
        <v>438334</v>
      </c>
      <c r="B26" s="21" t="s">
        <v>45</v>
      </c>
      <c r="C26" s="149" t="s">
        <v>105</v>
      </c>
      <c r="D26" s="130" t="s">
        <v>116</v>
      </c>
      <c r="E26" s="133" t="s">
        <v>127</v>
      </c>
      <c r="F26" s="16" t="s">
        <v>62</v>
      </c>
      <c r="G26" s="10">
        <v>41513</v>
      </c>
      <c r="H26" s="68">
        <v>1750000</v>
      </c>
      <c r="I26" s="11">
        <v>0</v>
      </c>
      <c r="J26" s="77">
        <f t="shared" si="1"/>
        <v>1750000</v>
      </c>
      <c r="K26" s="12">
        <f t="shared" si="11"/>
        <v>192500</v>
      </c>
      <c r="L26" s="12">
        <v>0</v>
      </c>
      <c r="M26" s="12">
        <f>+H26*0.966%</f>
        <v>16905</v>
      </c>
      <c r="N26" s="67">
        <f t="shared" si="3"/>
        <v>209405</v>
      </c>
      <c r="O26" s="33" t="s">
        <v>3</v>
      </c>
      <c r="P26" s="13">
        <v>0.11</v>
      </c>
      <c r="Q26" s="63">
        <v>1540595</v>
      </c>
      <c r="R26" s="92">
        <f t="shared" si="12"/>
        <v>1540595</v>
      </c>
      <c r="S26" s="73">
        <f t="shared" si="4"/>
        <v>0</v>
      </c>
      <c r="T26" s="18"/>
      <c r="U26" s="143"/>
      <c r="V26" s="44"/>
    </row>
    <row r="27" spans="1:22" s="7" customFormat="1" ht="30" x14ac:dyDescent="0.25">
      <c r="A27" s="36" t="s">
        <v>46</v>
      </c>
      <c r="B27" s="21" t="s">
        <v>47</v>
      </c>
      <c r="C27" s="149" t="s">
        <v>103</v>
      </c>
      <c r="D27" s="130" t="s">
        <v>117</v>
      </c>
      <c r="E27" s="134" t="s">
        <v>126</v>
      </c>
      <c r="F27" s="16" t="s">
        <v>60</v>
      </c>
      <c r="G27" s="17">
        <v>41506</v>
      </c>
      <c r="H27" s="68">
        <v>589500</v>
      </c>
      <c r="I27" s="11">
        <f t="shared" si="10"/>
        <v>94320</v>
      </c>
      <c r="J27" s="77">
        <f t="shared" si="1"/>
        <v>683820</v>
      </c>
      <c r="K27" s="12">
        <f t="shared" si="11"/>
        <v>64845</v>
      </c>
      <c r="L27" s="12">
        <f>H27*0.6%</f>
        <v>3537</v>
      </c>
      <c r="M27" s="12"/>
      <c r="N27" s="67">
        <f t="shared" si="3"/>
        <v>68382</v>
      </c>
      <c r="O27" s="33" t="s">
        <v>3</v>
      </c>
      <c r="P27" s="13">
        <v>0.11</v>
      </c>
      <c r="Q27" s="63">
        <v>615438</v>
      </c>
      <c r="R27" s="92">
        <f t="shared" si="12"/>
        <v>615438</v>
      </c>
      <c r="S27" s="73">
        <f t="shared" si="4"/>
        <v>0</v>
      </c>
      <c r="T27" s="18"/>
      <c r="U27" s="143"/>
      <c r="V27" s="44"/>
    </row>
    <row r="28" spans="1:22" s="7" customFormat="1" x14ac:dyDescent="0.25">
      <c r="A28" s="36" t="s">
        <v>48</v>
      </c>
      <c r="B28" s="21" t="s">
        <v>49</v>
      </c>
      <c r="C28" s="149" t="s">
        <v>91</v>
      </c>
      <c r="D28" s="130" t="s">
        <v>118</v>
      </c>
      <c r="E28" s="133" t="s">
        <v>127</v>
      </c>
      <c r="F28" s="9" t="s">
        <v>61</v>
      </c>
      <c r="G28" s="17">
        <v>41498</v>
      </c>
      <c r="H28" s="68">
        <v>113752150</v>
      </c>
      <c r="I28" s="11">
        <v>0</v>
      </c>
      <c r="J28" s="77">
        <f t="shared" si="1"/>
        <v>113752150</v>
      </c>
      <c r="K28" s="12">
        <v>0</v>
      </c>
      <c r="L28" s="12">
        <v>0</v>
      </c>
      <c r="M28" s="12"/>
      <c r="N28" s="67">
        <f t="shared" si="3"/>
        <v>0</v>
      </c>
      <c r="O28" s="33" t="s">
        <v>2</v>
      </c>
      <c r="P28" s="13">
        <v>0.04</v>
      </c>
      <c r="Q28" s="63">
        <v>113752150</v>
      </c>
      <c r="R28" s="92">
        <f t="shared" si="12"/>
        <v>113752150</v>
      </c>
      <c r="S28" s="73">
        <f t="shared" si="4"/>
        <v>0</v>
      </c>
      <c r="T28" s="18"/>
      <c r="U28" s="143"/>
      <c r="V28" s="44"/>
    </row>
    <row r="29" spans="1:22" s="7" customFormat="1" ht="30" x14ac:dyDescent="0.25">
      <c r="A29" s="36" t="s">
        <v>50</v>
      </c>
      <c r="B29" s="21" t="s">
        <v>51</v>
      </c>
      <c r="C29" s="150" t="s">
        <v>96</v>
      </c>
      <c r="D29" s="130" t="s">
        <v>119</v>
      </c>
      <c r="E29" s="133" t="s">
        <v>127</v>
      </c>
      <c r="F29" s="16" t="s">
        <v>60</v>
      </c>
      <c r="G29" s="10">
        <v>41451</v>
      </c>
      <c r="H29" s="68">
        <v>192600</v>
      </c>
      <c r="I29" s="11">
        <f t="shared" ref="I29" si="13">+H29*16%</f>
        <v>30816</v>
      </c>
      <c r="J29" s="77">
        <f t="shared" si="1"/>
        <v>223416</v>
      </c>
      <c r="K29" s="12">
        <f t="shared" ref="K29:K33" si="14">+H29*P29</f>
        <v>0</v>
      </c>
      <c r="L29" s="12">
        <f>H29*0.3%</f>
        <v>577.80000000000007</v>
      </c>
      <c r="M29" s="12"/>
      <c r="N29" s="67">
        <f t="shared" si="3"/>
        <v>577.80000000000007</v>
      </c>
      <c r="O29" s="33" t="s">
        <v>2</v>
      </c>
      <c r="P29" s="13">
        <v>0</v>
      </c>
      <c r="Q29" s="63">
        <v>222838.2</v>
      </c>
      <c r="R29" s="92">
        <f t="shared" si="12"/>
        <v>222838.2</v>
      </c>
      <c r="S29" s="73">
        <f t="shared" si="4"/>
        <v>0</v>
      </c>
      <c r="T29" s="18"/>
      <c r="U29" s="143"/>
      <c r="V29" s="44"/>
    </row>
    <row r="30" spans="1:22" s="7" customFormat="1" ht="30" x14ac:dyDescent="0.25">
      <c r="A30" s="38" t="s">
        <v>52</v>
      </c>
      <c r="B30" s="21" t="s">
        <v>10</v>
      </c>
      <c r="C30" s="149" t="s">
        <v>91</v>
      </c>
      <c r="D30" s="130" t="s">
        <v>120</v>
      </c>
      <c r="E30" s="134" t="s">
        <v>126</v>
      </c>
      <c r="F30" s="16" t="s">
        <v>60</v>
      </c>
      <c r="G30" s="10">
        <v>41513</v>
      </c>
      <c r="H30" s="68">
        <v>1750000</v>
      </c>
      <c r="I30" s="11">
        <v>0</v>
      </c>
      <c r="J30" s="77">
        <f t="shared" si="1"/>
        <v>1750000</v>
      </c>
      <c r="K30" s="12">
        <f t="shared" si="14"/>
        <v>192500</v>
      </c>
      <c r="L30" s="12"/>
      <c r="M30" s="12">
        <f>+H30*0.966%</f>
        <v>16905</v>
      </c>
      <c r="N30" s="67">
        <f t="shared" si="3"/>
        <v>209405</v>
      </c>
      <c r="O30" s="33" t="s">
        <v>3</v>
      </c>
      <c r="P30" s="13">
        <v>0.11</v>
      </c>
      <c r="Q30" s="63">
        <v>1540595</v>
      </c>
      <c r="R30" s="68">
        <f t="shared" ref="R30:R31" si="15">H30+I30-K30-M30</f>
        <v>1540595</v>
      </c>
      <c r="S30" s="73">
        <f t="shared" si="4"/>
        <v>0</v>
      </c>
      <c r="T30" s="18"/>
      <c r="U30" s="143"/>
      <c r="V30" s="44"/>
    </row>
    <row r="31" spans="1:22" s="7" customFormat="1" ht="30" x14ac:dyDescent="0.25">
      <c r="A31" s="38">
        <v>17105284</v>
      </c>
      <c r="B31" s="21" t="s">
        <v>53</v>
      </c>
      <c r="C31" s="149" t="s">
        <v>121</v>
      </c>
      <c r="D31" s="130" t="s">
        <v>122</v>
      </c>
      <c r="E31" s="133" t="s">
        <v>127</v>
      </c>
      <c r="F31" s="16" t="s">
        <v>62</v>
      </c>
      <c r="G31" s="10">
        <v>41513</v>
      </c>
      <c r="H31" s="68">
        <v>1750000</v>
      </c>
      <c r="I31" s="11">
        <v>0</v>
      </c>
      <c r="J31" s="77">
        <f t="shared" si="1"/>
        <v>1750000</v>
      </c>
      <c r="K31" s="12">
        <f t="shared" ref="K31" si="16">+H31*P31</f>
        <v>192500</v>
      </c>
      <c r="L31" s="12"/>
      <c r="M31" s="12">
        <f>+H31*0.966%</f>
        <v>16905</v>
      </c>
      <c r="N31" s="67">
        <f t="shared" si="3"/>
        <v>209405</v>
      </c>
      <c r="O31" s="33" t="s">
        <v>3</v>
      </c>
      <c r="P31" s="13">
        <v>0.11</v>
      </c>
      <c r="Q31" s="63">
        <v>1540595</v>
      </c>
      <c r="R31" s="68">
        <f t="shared" si="15"/>
        <v>1540595</v>
      </c>
      <c r="S31" s="73">
        <f t="shared" si="4"/>
        <v>0</v>
      </c>
      <c r="T31" s="18"/>
      <c r="U31" s="143"/>
      <c r="V31" s="44"/>
    </row>
    <row r="32" spans="1:22" s="7" customFormat="1" ht="45" x14ac:dyDescent="0.25">
      <c r="A32" s="38" t="s">
        <v>54</v>
      </c>
      <c r="B32" s="21" t="s">
        <v>55</v>
      </c>
      <c r="C32" s="152" t="s">
        <v>87</v>
      </c>
      <c r="D32" s="130" t="s">
        <v>123</v>
      </c>
      <c r="E32" s="134" t="s">
        <v>126</v>
      </c>
      <c r="F32" s="16" t="s">
        <v>60</v>
      </c>
      <c r="G32" s="10">
        <v>41489</v>
      </c>
      <c r="H32" s="68">
        <v>100000</v>
      </c>
      <c r="I32" s="11">
        <v>0</v>
      </c>
      <c r="J32" s="77">
        <f t="shared" si="1"/>
        <v>100000</v>
      </c>
      <c r="K32" s="12"/>
      <c r="L32" s="12">
        <f>H32*0.6%</f>
        <v>600</v>
      </c>
      <c r="M32" s="12"/>
      <c r="N32" s="67">
        <f t="shared" si="3"/>
        <v>600</v>
      </c>
      <c r="O32" s="33" t="s">
        <v>2</v>
      </c>
      <c r="P32" s="13">
        <v>0.04</v>
      </c>
      <c r="Q32" s="63">
        <v>100000</v>
      </c>
      <c r="R32" s="68">
        <f>H32+I32-K32-L32</f>
        <v>99400</v>
      </c>
      <c r="S32" s="73">
        <f t="shared" si="4"/>
        <v>-600</v>
      </c>
      <c r="T32" s="18"/>
      <c r="U32" s="143"/>
      <c r="V32" s="40" t="s">
        <v>75</v>
      </c>
    </row>
    <row r="33" spans="1:22" s="7" customFormat="1" ht="15.75" thickBot="1" x14ac:dyDescent="0.3">
      <c r="A33" s="78">
        <v>41513</v>
      </c>
      <c r="B33" s="157" t="s">
        <v>56</v>
      </c>
      <c r="C33" s="149" t="s">
        <v>89</v>
      </c>
      <c r="D33" s="130" t="s">
        <v>124</v>
      </c>
      <c r="E33" s="133" t="s">
        <v>127</v>
      </c>
      <c r="F33" s="79" t="s">
        <v>62</v>
      </c>
      <c r="G33" s="80">
        <v>41513</v>
      </c>
      <c r="H33" s="71">
        <v>1750000</v>
      </c>
      <c r="I33" s="81">
        <v>0</v>
      </c>
      <c r="J33" s="127">
        <f t="shared" si="1"/>
        <v>1750000</v>
      </c>
      <c r="K33" s="35">
        <f t="shared" si="14"/>
        <v>192500</v>
      </c>
      <c r="L33" s="35">
        <v>0</v>
      </c>
      <c r="M33" s="35">
        <f>+H33*0.966%</f>
        <v>16905</v>
      </c>
      <c r="N33" s="67">
        <f>SUM(K33:M33)</f>
        <v>209405</v>
      </c>
      <c r="O33" s="82" t="s">
        <v>3</v>
      </c>
      <c r="P33" s="83">
        <v>0.11</v>
      </c>
      <c r="Q33" s="66">
        <v>1540595</v>
      </c>
      <c r="R33" s="71">
        <f>H33+I33-K33-M33</f>
        <v>1540595</v>
      </c>
      <c r="S33" s="76">
        <f t="shared" si="4"/>
        <v>0</v>
      </c>
      <c r="T33" s="84"/>
      <c r="U33" s="146"/>
      <c r="V33" s="85"/>
    </row>
    <row r="34" spans="1:22" ht="15.75" thickBot="1" x14ac:dyDescent="0.3">
      <c r="A34" s="94"/>
      <c r="B34" s="158"/>
      <c r="C34" s="153"/>
      <c r="D34" s="115"/>
      <c r="E34" s="95"/>
      <c r="F34" s="95"/>
      <c r="G34" s="95"/>
      <c r="H34" s="128">
        <f>SUM(H5:H33)</f>
        <v>156617880</v>
      </c>
      <c r="I34" s="96">
        <f>SUM(I5:I33)</f>
        <v>3739679.6799999997</v>
      </c>
      <c r="J34" s="100">
        <f>H34+I34</f>
        <v>160357559.68000001</v>
      </c>
      <c r="K34" s="96">
        <f>SUM(K5:K33)</f>
        <v>2130371.92</v>
      </c>
      <c r="L34" s="96">
        <f>SUM(L5:L33)</f>
        <v>107189.63800000001</v>
      </c>
      <c r="M34" s="96">
        <f>SUM(M5:M33)</f>
        <v>183791.16</v>
      </c>
      <c r="N34" s="128">
        <f>SUM(N5:N33)</f>
        <v>2421352.7180000003</v>
      </c>
      <c r="O34" s="97"/>
      <c r="P34" s="98"/>
      <c r="Q34" s="99">
        <f>SUM(Q5:Q33)</f>
        <v>157828256.96199998</v>
      </c>
      <c r="R34" s="100">
        <f>SUM(R5:R33)</f>
        <v>157936206.96199998</v>
      </c>
      <c r="S34" s="101">
        <f>+R34-Q34</f>
        <v>107950</v>
      </c>
      <c r="T34" s="98"/>
      <c r="U34" s="98"/>
      <c r="V34" s="102" t="s">
        <v>80</v>
      </c>
    </row>
    <row r="35" spans="1:22" ht="30.75" thickBot="1" x14ac:dyDescent="0.3">
      <c r="A35" s="103"/>
      <c r="B35" s="154" t="s">
        <v>79</v>
      </c>
      <c r="C35" s="154"/>
      <c r="D35" s="104"/>
      <c r="E35" s="104"/>
      <c r="F35" s="105"/>
      <c r="G35" s="105"/>
      <c r="H35" s="106"/>
      <c r="I35" s="106"/>
      <c r="J35" s="91">
        <f t="shared" si="1"/>
        <v>0</v>
      </c>
      <c r="K35" s="107"/>
      <c r="L35" s="107"/>
      <c r="M35" s="106"/>
      <c r="N35" s="106"/>
      <c r="O35" s="108"/>
      <c r="P35" s="106"/>
      <c r="Q35" s="106"/>
      <c r="R35" s="106">
        <v>16922</v>
      </c>
      <c r="S35" s="106"/>
      <c r="T35" s="106"/>
      <c r="U35" s="147"/>
      <c r="V35" s="109" t="s">
        <v>81</v>
      </c>
    </row>
    <row r="36" spans="1:22" ht="16.5" thickBot="1" x14ac:dyDescent="0.3">
      <c r="A36" s="86"/>
      <c r="B36" s="155"/>
      <c r="C36" s="155"/>
      <c r="D36" s="87"/>
      <c r="E36" s="87"/>
      <c r="F36" s="87"/>
      <c r="G36" s="87"/>
      <c r="H36" s="89"/>
      <c r="I36" s="89"/>
      <c r="J36" s="89"/>
      <c r="K36" s="110"/>
      <c r="L36" s="110"/>
      <c r="M36" s="89"/>
      <c r="N36" s="89"/>
      <c r="O36" s="88"/>
      <c r="P36" s="89"/>
      <c r="Q36" s="111">
        <f>Q34</f>
        <v>157828256.96199998</v>
      </c>
      <c r="R36" s="112">
        <f>R34+R35</f>
        <v>157953128.96199998</v>
      </c>
      <c r="S36" s="113">
        <f>R36-Q36</f>
        <v>124872</v>
      </c>
      <c r="T36" s="89"/>
      <c r="U36" s="89"/>
      <c r="V36" s="90"/>
    </row>
    <row r="37" spans="1:22" ht="15.75" x14ac:dyDescent="0.25">
      <c r="A37" s="114"/>
      <c r="B37" s="153"/>
      <c r="C37" s="153"/>
      <c r="D37" s="115"/>
      <c r="E37" s="115"/>
      <c r="F37" s="115"/>
      <c r="G37" s="115"/>
      <c r="H37" s="116"/>
      <c r="I37" s="116"/>
      <c r="J37" s="116"/>
      <c r="K37" s="117"/>
      <c r="L37" s="117"/>
      <c r="M37" s="116"/>
      <c r="N37" s="116"/>
      <c r="O37" s="118"/>
      <c r="P37" s="116"/>
      <c r="Q37" s="119"/>
      <c r="R37" s="120"/>
      <c r="S37" s="121"/>
      <c r="T37" s="116"/>
      <c r="U37" s="116"/>
      <c r="V37" s="114"/>
    </row>
    <row r="38" spans="1:22" ht="15.75" x14ac:dyDescent="0.25">
      <c r="A38" s="114"/>
      <c r="B38" s="153"/>
      <c r="C38" s="153"/>
      <c r="D38" s="115"/>
      <c r="E38" s="115"/>
      <c r="F38" s="115"/>
      <c r="G38" s="115"/>
      <c r="H38" s="116"/>
      <c r="I38" s="116"/>
      <c r="J38" s="116"/>
      <c r="K38" s="117"/>
      <c r="L38" s="117"/>
      <c r="M38" s="116"/>
      <c r="N38" s="116"/>
      <c r="O38" s="118"/>
      <c r="P38" s="116"/>
      <c r="Q38" s="119"/>
      <c r="R38" s="120"/>
      <c r="S38" s="121"/>
      <c r="T38" s="116"/>
      <c r="U38" s="116"/>
      <c r="V38" s="114"/>
    </row>
    <row r="39" spans="1:22" x14ac:dyDescent="0.25">
      <c r="D39" s="8"/>
      <c r="E39" s="8"/>
    </row>
    <row r="40" spans="1:22" x14ac:dyDescent="0.25">
      <c r="D40" s="8"/>
      <c r="E40" s="8"/>
      <c r="L40" s="1"/>
      <c r="M40" s="6"/>
      <c r="N40" s="6"/>
    </row>
    <row r="41" spans="1:22" x14ac:dyDescent="0.25">
      <c r="D41" s="8"/>
      <c r="E41" s="8"/>
      <c r="L41" s="1"/>
    </row>
    <row r="42" spans="1:22" x14ac:dyDescent="0.25">
      <c r="L42" s="3"/>
      <c r="M42" s="3"/>
      <c r="N42" s="3"/>
    </row>
    <row r="43" spans="1:22" x14ac:dyDescent="0.25">
      <c r="K43" s="1"/>
      <c r="L43" s="1"/>
    </row>
  </sheetData>
  <autoFilter ref="A4:V35"/>
  <mergeCells count="9">
    <mergeCell ref="A1:S1"/>
    <mergeCell ref="A2:S2"/>
    <mergeCell ref="V8:V10"/>
    <mergeCell ref="C5:C6"/>
    <mergeCell ref="C8:C10"/>
    <mergeCell ref="D5:D6"/>
    <mergeCell ref="D8:D10"/>
    <mergeCell ref="E8:E10"/>
    <mergeCell ref="E5:E6"/>
  </mergeCells>
  <pageMargins left="1.5748031496062993" right="0.51181102362204722" top="0.74803149606299213" bottom="0.74803149606299213" header="0.31496062992125984" footer="0.31496062992125984"/>
  <pageSetup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topLeftCell="A46" workbookViewId="0">
      <selection activeCell="A59" sqref="A59"/>
    </sheetView>
  </sheetViews>
  <sheetFormatPr baseColWidth="10" defaultRowHeight="15" x14ac:dyDescent="0.25"/>
  <cols>
    <col min="1" max="1" width="105.85546875" bestFit="1" customWidth="1"/>
  </cols>
  <sheetData>
    <row r="1" spans="1:3" x14ac:dyDescent="0.25">
      <c r="A1" s="94"/>
      <c r="B1" s="171" t="s">
        <v>128</v>
      </c>
      <c r="C1" s="172"/>
    </row>
    <row r="2" spans="1:3" x14ac:dyDescent="0.25">
      <c r="A2" s="173"/>
      <c r="B2" s="114"/>
      <c r="C2" s="174" t="s">
        <v>129</v>
      </c>
    </row>
    <row r="3" spans="1:3" ht="23.25" x14ac:dyDescent="0.35">
      <c r="A3" s="175" t="s">
        <v>130</v>
      </c>
      <c r="B3" s="176"/>
      <c r="C3" s="177"/>
    </row>
    <row r="4" spans="1:3" ht="15.75" x14ac:dyDescent="0.25">
      <c r="A4" s="178" t="s">
        <v>131</v>
      </c>
      <c r="B4" s="179"/>
      <c r="C4" s="180"/>
    </row>
    <row r="5" spans="1:3" x14ac:dyDescent="0.25">
      <c r="A5" s="181" t="s">
        <v>132</v>
      </c>
      <c r="B5" s="182"/>
      <c r="C5" s="183"/>
    </row>
    <row r="6" spans="1:3" ht="15.75" thickBot="1" x14ac:dyDescent="0.3">
      <c r="A6" s="173"/>
      <c r="B6" s="114"/>
      <c r="C6" s="184"/>
    </row>
    <row r="7" spans="1:3" ht="19.5" thickBot="1" x14ac:dyDescent="0.3">
      <c r="A7" s="185" t="s">
        <v>133</v>
      </c>
      <c r="B7" s="186" t="s">
        <v>134</v>
      </c>
      <c r="C7" s="187"/>
    </row>
    <row r="8" spans="1:3" x14ac:dyDescent="0.25">
      <c r="A8" s="173"/>
      <c r="B8" s="188"/>
      <c r="C8" s="189"/>
    </row>
    <row r="9" spans="1:3" x14ac:dyDescent="0.25">
      <c r="A9" s="173" t="s">
        <v>135</v>
      </c>
      <c r="B9" s="190" t="s">
        <v>136</v>
      </c>
      <c r="C9" s="191"/>
    </row>
    <row r="10" spans="1:3" x14ac:dyDescent="0.25">
      <c r="A10" s="173"/>
      <c r="B10" s="192"/>
      <c r="C10" s="184"/>
    </row>
    <row r="11" spans="1:3" x14ac:dyDescent="0.25">
      <c r="A11" s="173" t="s">
        <v>137</v>
      </c>
      <c r="B11" s="192"/>
      <c r="C11" s="184"/>
    </row>
    <row r="12" spans="1:3" x14ac:dyDescent="0.25">
      <c r="A12" s="173" t="s">
        <v>138</v>
      </c>
      <c r="B12" s="190" t="s">
        <v>136</v>
      </c>
      <c r="C12" s="191"/>
    </row>
    <row r="13" spans="1:3" x14ac:dyDescent="0.25">
      <c r="A13" s="173"/>
      <c r="B13" s="193"/>
      <c r="C13" s="194"/>
    </row>
    <row r="14" spans="1:3" x14ac:dyDescent="0.25">
      <c r="A14" s="173" t="s">
        <v>139</v>
      </c>
      <c r="B14" s="195" t="s">
        <v>136</v>
      </c>
      <c r="C14" s="196"/>
    </row>
    <row r="15" spans="1:3" x14ac:dyDescent="0.25">
      <c r="A15" s="173" t="s">
        <v>140</v>
      </c>
      <c r="B15" s="197"/>
      <c r="C15" s="198"/>
    </row>
    <row r="16" spans="1:3" x14ac:dyDescent="0.25">
      <c r="A16" s="173"/>
      <c r="B16" s="195"/>
      <c r="C16" s="196"/>
    </row>
    <row r="17" spans="1:3" x14ac:dyDescent="0.25">
      <c r="A17" s="173" t="s">
        <v>141</v>
      </c>
      <c r="B17" s="195" t="s">
        <v>136</v>
      </c>
      <c r="C17" s="196"/>
    </row>
    <row r="18" spans="1:3" x14ac:dyDescent="0.25">
      <c r="A18" s="173" t="s">
        <v>142</v>
      </c>
      <c r="B18" s="197"/>
      <c r="C18" s="198"/>
    </row>
    <row r="19" spans="1:3" x14ac:dyDescent="0.25">
      <c r="A19" s="173"/>
      <c r="B19" s="192"/>
      <c r="C19" s="184"/>
    </row>
    <row r="20" spans="1:3" x14ac:dyDescent="0.25">
      <c r="A20" s="173" t="s">
        <v>143</v>
      </c>
      <c r="B20" s="192"/>
      <c r="C20" s="184"/>
    </row>
    <row r="21" spans="1:3" x14ac:dyDescent="0.25">
      <c r="A21" s="173" t="s">
        <v>144</v>
      </c>
      <c r="B21" s="199" t="s">
        <v>136</v>
      </c>
      <c r="C21" s="200"/>
    </row>
    <row r="22" spans="1:3" x14ac:dyDescent="0.25">
      <c r="A22" s="173" t="s">
        <v>145</v>
      </c>
      <c r="B22" s="199" t="s">
        <v>136</v>
      </c>
      <c r="C22" s="200"/>
    </row>
    <row r="23" spans="1:3" x14ac:dyDescent="0.25">
      <c r="A23" s="173" t="s">
        <v>146</v>
      </c>
      <c r="B23" s="199" t="s">
        <v>136</v>
      </c>
      <c r="C23" s="200"/>
    </row>
    <row r="24" spans="1:3" x14ac:dyDescent="0.25">
      <c r="A24" s="173" t="s">
        <v>147</v>
      </c>
      <c r="B24" s="199" t="s">
        <v>136</v>
      </c>
      <c r="C24" s="200"/>
    </row>
    <row r="25" spans="1:3" x14ac:dyDescent="0.25">
      <c r="A25" s="173" t="s">
        <v>148</v>
      </c>
      <c r="B25" s="199" t="s">
        <v>136</v>
      </c>
      <c r="C25" s="200"/>
    </row>
    <row r="26" spans="1:3" x14ac:dyDescent="0.25">
      <c r="A26" s="173"/>
      <c r="B26" s="192"/>
      <c r="C26" s="184"/>
    </row>
    <row r="27" spans="1:3" x14ac:dyDescent="0.25">
      <c r="A27" s="173" t="s">
        <v>149</v>
      </c>
      <c r="B27" s="190" t="s">
        <v>136</v>
      </c>
      <c r="C27" s="191"/>
    </row>
    <row r="28" spans="1:3" x14ac:dyDescent="0.25">
      <c r="A28" s="173"/>
      <c r="B28" s="115"/>
      <c r="C28" s="201"/>
    </row>
    <row r="29" spans="1:3" x14ac:dyDescent="0.25">
      <c r="A29" s="173" t="s">
        <v>150</v>
      </c>
      <c r="B29" s="115"/>
      <c r="C29" s="201"/>
    </row>
    <row r="30" spans="1:3" x14ac:dyDescent="0.25">
      <c r="A30" s="173"/>
      <c r="B30" s="115"/>
      <c r="C30" s="201"/>
    </row>
    <row r="31" spans="1:3" x14ac:dyDescent="0.25">
      <c r="A31" s="173" t="s">
        <v>58</v>
      </c>
      <c r="B31" s="199" t="s">
        <v>136</v>
      </c>
      <c r="C31" s="200"/>
    </row>
    <row r="32" spans="1:3" x14ac:dyDescent="0.25">
      <c r="A32" s="173" t="s">
        <v>151</v>
      </c>
      <c r="B32" s="199" t="s">
        <v>136</v>
      </c>
      <c r="C32" s="200"/>
    </row>
    <row r="33" spans="1:3" x14ac:dyDescent="0.25">
      <c r="A33" s="173" t="s">
        <v>84</v>
      </c>
      <c r="B33" s="199" t="s">
        <v>136</v>
      </c>
      <c r="C33" s="200"/>
    </row>
    <row r="34" spans="1:3" x14ac:dyDescent="0.25">
      <c r="A34" s="173" t="s">
        <v>85</v>
      </c>
      <c r="B34" s="199" t="s">
        <v>136</v>
      </c>
      <c r="C34" s="200"/>
    </row>
    <row r="35" spans="1:3" x14ac:dyDescent="0.25">
      <c r="A35" s="173" t="s">
        <v>152</v>
      </c>
      <c r="B35" s="199" t="s">
        <v>136</v>
      </c>
      <c r="C35" s="200"/>
    </row>
    <row r="36" spans="1:3" x14ac:dyDescent="0.25">
      <c r="A36" s="173" t="s">
        <v>12</v>
      </c>
      <c r="B36" s="199" t="s">
        <v>136</v>
      </c>
      <c r="C36" s="200"/>
    </row>
    <row r="37" spans="1:3" x14ac:dyDescent="0.25">
      <c r="A37" s="173" t="s">
        <v>153</v>
      </c>
      <c r="B37" s="199" t="s">
        <v>136</v>
      </c>
      <c r="C37" s="200"/>
    </row>
    <row r="38" spans="1:3" x14ac:dyDescent="0.25">
      <c r="A38" s="173" t="s">
        <v>154</v>
      </c>
      <c r="B38" s="199" t="s">
        <v>136</v>
      </c>
      <c r="C38" s="200"/>
    </row>
    <row r="39" spans="1:3" x14ac:dyDescent="0.25">
      <c r="A39" s="173" t="s">
        <v>63</v>
      </c>
      <c r="B39" s="199" t="s">
        <v>136</v>
      </c>
      <c r="C39" s="200"/>
    </row>
    <row r="40" spans="1:3" x14ac:dyDescent="0.25">
      <c r="A40" s="173" t="s">
        <v>64</v>
      </c>
      <c r="B40" s="199" t="s">
        <v>136</v>
      </c>
      <c r="C40" s="200"/>
    </row>
    <row r="41" spans="1:3" x14ac:dyDescent="0.25">
      <c r="A41" s="202" t="s">
        <v>155</v>
      </c>
      <c r="B41" s="199" t="s">
        <v>136</v>
      </c>
      <c r="C41" s="200"/>
    </row>
    <row r="42" spans="1:3" x14ac:dyDescent="0.25">
      <c r="A42" s="173" t="s">
        <v>65</v>
      </c>
      <c r="B42" s="199" t="s">
        <v>136</v>
      </c>
      <c r="C42" s="200"/>
    </row>
    <row r="43" spans="1:3" x14ac:dyDescent="0.25">
      <c r="A43" s="173" t="s">
        <v>9</v>
      </c>
      <c r="B43" s="199" t="s">
        <v>136</v>
      </c>
      <c r="C43" s="200"/>
    </row>
    <row r="44" spans="1:3" x14ac:dyDescent="0.25">
      <c r="A44" s="173" t="s">
        <v>6</v>
      </c>
      <c r="B44" s="199" t="s">
        <v>136</v>
      </c>
      <c r="C44" s="200"/>
    </row>
    <row r="45" spans="1:3" x14ac:dyDescent="0.25">
      <c r="A45" s="173" t="s">
        <v>156</v>
      </c>
      <c r="B45" s="199" t="s">
        <v>136</v>
      </c>
      <c r="C45" s="200"/>
    </row>
    <row r="46" spans="1:3" x14ac:dyDescent="0.25">
      <c r="A46" s="202" t="s">
        <v>157</v>
      </c>
      <c r="B46" s="199" t="s">
        <v>136</v>
      </c>
      <c r="C46" s="200"/>
    </row>
    <row r="47" spans="1:3" x14ac:dyDescent="0.25">
      <c r="A47" s="173" t="s">
        <v>0</v>
      </c>
      <c r="B47" s="199" t="s">
        <v>136</v>
      </c>
      <c r="C47" s="200"/>
    </row>
    <row r="48" spans="1:3" x14ac:dyDescent="0.25">
      <c r="A48" s="173" t="s">
        <v>67</v>
      </c>
      <c r="B48" s="199" t="s">
        <v>136</v>
      </c>
      <c r="C48" s="200"/>
    </row>
    <row r="49" spans="1:3" x14ac:dyDescent="0.25">
      <c r="A49" s="202" t="s">
        <v>68</v>
      </c>
      <c r="B49" s="199" t="s">
        <v>136</v>
      </c>
      <c r="C49" s="200"/>
    </row>
    <row r="50" spans="1:3" x14ac:dyDescent="0.25">
      <c r="A50" s="173" t="s">
        <v>69</v>
      </c>
      <c r="B50" s="199" t="s">
        <v>136</v>
      </c>
      <c r="C50" s="200"/>
    </row>
    <row r="51" spans="1:3" x14ac:dyDescent="0.25">
      <c r="A51" s="202" t="s">
        <v>57</v>
      </c>
      <c r="B51" s="199" t="s">
        <v>136</v>
      </c>
      <c r="C51" s="200"/>
    </row>
    <row r="52" spans="1:3" x14ac:dyDescent="0.25">
      <c r="A52" s="173" t="s">
        <v>125</v>
      </c>
      <c r="B52" s="199" t="s">
        <v>136</v>
      </c>
      <c r="C52" s="200"/>
    </row>
    <row r="53" spans="1:3" x14ac:dyDescent="0.25">
      <c r="A53" s="203" t="s">
        <v>158</v>
      </c>
      <c r="B53" s="199" t="s">
        <v>136</v>
      </c>
      <c r="C53" s="200"/>
    </row>
    <row r="54" spans="1:3" x14ac:dyDescent="0.25">
      <c r="A54" s="173"/>
      <c r="B54" s="115"/>
      <c r="C54" s="201"/>
    </row>
    <row r="55" spans="1:3" x14ac:dyDescent="0.25">
      <c r="A55" s="173"/>
      <c r="B55" s="114"/>
      <c r="C55" s="184"/>
    </row>
    <row r="56" spans="1:3" x14ac:dyDescent="0.25">
      <c r="A56" s="173" t="s">
        <v>159</v>
      </c>
      <c r="B56" s="114"/>
      <c r="C56" s="184"/>
    </row>
    <row r="57" spans="1:3" x14ac:dyDescent="0.25">
      <c r="A57" s="204"/>
      <c r="B57" s="205"/>
      <c r="C57" s="206"/>
    </row>
    <row r="58" spans="1:3" x14ac:dyDescent="0.25">
      <c r="A58" s="207"/>
      <c r="B58" s="208"/>
      <c r="C58" s="209"/>
    </row>
    <row r="59" spans="1:3" x14ac:dyDescent="0.25">
      <c r="A59" s="204"/>
      <c r="B59" s="205"/>
      <c r="C59" s="206"/>
    </row>
    <row r="60" spans="1:3" x14ac:dyDescent="0.25">
      <c r="A60" s="204"/>
      <c r="B60" s="205"/>
      <c r="C60" s="206"/>
    </row>
    <row r="61" spans="1:3" x14ac:dyDescent="0.25">
      <c r="A61" s="204"/>
      <c r="B61" s="205"/>
      <c r="C61" s="206"/>
    </row>
    <row r="62" spans="1:3" x14ac:dyDescent="0.25">
      <c r="A62" s="204"/>
      <c r="B62" s="205"/>
      <c r="C62" s="206"/>
    </row>
    <row r="63" spans="1:3" x14ac:dyDescent="0.25">
      <c r="A63" s="204"/>
      <c r="B63" s="205"/>
      <c r="C63" s="206"/>
    </row>
    <row r="64" spans="1:3" ht="15.75" thickBot="1" x14ac:dyDescent="0.3">
      <c r="A64" s="210"/>
      <c r="B64" s="211"/>
      <c r="C64" s="212"/>
    </row>
  </sheetData>
  <mergeCells count="39">
    <mergeCell ref="B51:C51"/>
    <mergeCell ref="B52:C52"/>
    <mergeCell ref="B53:C53"/>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3:C23"/>
    <mergeCell ref="B24:C24"/>
    <mergeCell ref="B25:C25"/>
    <mergeCell ref="B27:C27"/>
    <mergeCell ref="B31:C31"/>
    <mergeCell ref="B32:C32"/>
    <mergeCell ref="B12:C12"/>
    <mergeCell ref="B14:C14"/>
    <mergeCell ref="B16:C16"/>
    <mergeCell ref="B17:C17"/>
    <mergeCell ref="B21:C21"/>
    <mergeCell ref="B22:C22"/>
    <mergeCell ref="B1:C1"/>
    <mergeCell ref="A3:C3"/>
    <mergeCell ref="A4:C4"/>
    <mergeCell ref="A5:C5"/>
    <mergeCell ref="B7:C7"/>
    <mergeCell ref="B9:C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Agosto cuentas x pagar</vt:lpstr>
      <vt:lpstr>Programa Auditoria</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avelino</dc:creator>
  <cp:lastModifiedBy>Usuario</cp:lastModifiedBy>
  <cp:lastPrinted>2013-09-02T13:58:53Z</cp:lastPrinted>
  <dcterms:created xsi:type="dcterms:W3CDTF">2012-06-20T15:42:57Z</dcterms:created>
  <dcterms:modified xsi:type="dcterms:W3CDTF">2013-09-04T15:04:03Z</dcterms:modified>
</cp:coreProperties>
</file>