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1/"/>
    </mc:Choice>
  </mc:AlternateContent>
  <xr:revisionPtr revIDLastSave="1486" documentId="13_ncr:1_{7BF2AEEA-675E-4CE0-9215-137092C8576A}" xr6:coauthVersionLast="47" xr6:coauthVersionMax="47" xr10:uidLastSave="{344C4C28-A61C-4D13-9E78-2B7B510400CD}"/>
  <bookViews>
    <workbookView xWindow="-19320" yWindow="6075" windowWidth="19440" windowHeight="15000" firstSheet="3" activeTab="4"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82" i="4" l="1"/>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I179" i="4" s="1" a="1"/>
  <c r="I179" i="4" s="1"/>
  <c r="H288" i="5" s="1"/>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G194" i="4"/>
  <c r="C350" i="5" s="1"/>
  <c r="G188" i="4"/>
  <c r="C344" i="5" s="1"/>
  <c r="G193" i="4"/>
  <c r="C349" i="5" s="1"/>
  <c r="G192" i="4"/>
  <c r="C348" i="5" s="1"/>
  <c r="G191" i="4"/>
  <c r="C347" i="5" s="1"/>
  <c r="G190" i="4"/>
  <c r="C346" i="5" s="1"/>
  <c r="G198" i="4"/>
  <c r="G199" i="4"/>
  <c r="C355" i="5" s="1"/>
  <c r="G195" i="4"/>
  <c r="H196" i="4"/>
  <c r="H197" i="4"/>
  <c r="C353" i="5"/>
  <c r="H198" i="4"/>
  <c r="C354" i="5"/>
  <c r="H199" i="4"/>
  <c r="H191" i="4"/>
  <c r="M234" i="4"/>
  <c r="H194" i="4"/>
  <c r="H189" i="4"/>
  <c r="H186" i="4"/>
  <c r="H192" i="4"/>
  <c r="H193" i="4"/>
  <c r="H190" i="4" l="1"/>
  <c r="H188" i="4"/>
  <c r="H187" i="4"/>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<sst xmlns="http://schemas.openxmlformats.org/spreadsheetml/2006/main" count="2140" uniqueCount="718">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</sst>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4.9989318521683403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9">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0" fillId="16" borderId="25" xfId="0" applyFill="1" applyBorder="1" applyAlignment="1">
      <alignment vertical="center"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3.6553406084656088</c:v>
                </c:pt>
                <c:pt idx="1">
                  <c:v>3.7191987906273614</c:v>
                </c:pt>
                <c:pt idx="2">
                  <c:v>3.5390211640211637</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4"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524</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6"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26" workbookViewId="0">
      <selection activeCell="D3" sqref="D3: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t="s">
        <v>623</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abSelected="1" workbookViewId="0">
      <selection activeCell="D15" sqref="D15"/>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318"/>
      <c r="C7" s="318"/>
      <c r="D7" s="318"/>
      <c r="E7" s="318"/>
      <c r="F7" s="318" t="s">
        <v>273</v>
      </c>
      <c r="G7" s="318"/>
      <c r="H7" s="318"/>
      <c r="I7" s="318"/>
      <c r="J7" s="318"/>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52" workbookViewId="0">
      <selection activeCell="D169" sqref="D16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06" t="s">
        <v>54</v>
      </c>
      <c r="D7" s="17" t="s">
        <v>47</v>
      </c>
      <c r="E7" s="16">
        <f>AVERAGE('Resultados Examen'!C$7:C$106)</f>
        <v>8.8000000000000007</v>
      </c>
      <c r="N7" t="s">
        <v>302</v>
      </c>
    </row>
    <row r="8" spans="1:14" x14ac:dyDescent="0.25">
      <c r="B8" s="226"/>
      <c r="C8" s="206"/>
      <c r="D8" s="17" t="s">
        <v>48</v>
      </c>
      <c r="E8" s="1">
        <f>_xlfn.VAR.S('Resultados Examen'!C$7:C$106)</f>
        <v>0.19999999999999998</v>
      </c>
      <c r="N8" t="s">
        <v>303</v>
      </c>
    </row>
    <row r="9" spans="1:14" x14ac:dyDescent="0.25">
      <c r="B9" s="226"/>
      <c r="C9" s="206"/>
      <c r="D9" s="17" t="s">
        <v>55</v>
      </c>
      <c r="E9" s="1">
        <f>COUNT('Resultados Examen'!C$7:C$106)</f>
        <v>5</v>
      </c>
    </row>
    <row r="11" spans="1:14" ht="15" customHeight="1" x14ac:dyDescent="0.25">
      <c r="B11" s="226" t="s">
        <v>73</v>
      </c>
      <c r="C11" s="206" t="s">
        <v>53</v>
      </c>
      <c r="D11" s="17" t="s">
        <v>47</v>
      </c>
      <c r="E11" s="16" t="str">
        <f>IF('Resultados Examen'!$F$6="Sí",AVERAGE('Resultados Examen'!G$7:G$106),"N/A")</f>
        <v>N/A</v>
      </c>
    </row>
    <row r="12" spans="1:14" x14ac:dyDescent="0.25">
      <c r="B12" s="226"/>
      <c r="C12" s="206"/>
      <c r="D12" s="17" t="s">
        <v>48</v>
      </c>
      <c r="E12" s="1" t="str">
        <f>IF('Resultados Examen'!$F$6="Sí",_xlfn.VAR.S('Resultados Examen'!G$7:G$106),"N/A")</f>
        <v>N/A</v>
      </c>
    </row>
    <row r="13" spans="1:14" x14ac:dyDescent="0.25">
      <c r="B13" s="226"/>
      <c r="C13" s="206"/>
      <c r="D13" s="17" t="s">
        <v>55</v>
      </c>
      <c r="E13" s="1" t="str">
        <f>IF('Resultados Examen'!$F$6="Sí",COUNT('Resultados Examen'!G$7:G$106),"N/A")</f>
        <v>N/A</v>
      </c>
    </row>
    <row r="14" spans="1:14" x14ac:dyDescent="0.25">
      <c r="B14" s="226"/>
      <c r="C14" s="206" t="s">
        <v>54</v>
      </c>
      <c r="D14" s="17" t="s">
        <v>47</v>
      </c>
      <c r="E14" s="16" t="str">
        <f>IF('Resultados Examen'!$F$6="Sí",AVERAGE('Resultados Examen'!H$7:H$106),"N/A")</f>
        <v>N/A</v>
      </c>
    </row>
    <row r="15" spans="1:14" x14ac:dyDescent="0.25">
      <c r="B15" s="226"/>
      <c r="C15" s="206"/>
      <c r="D15" s="17" t="s">
        <v>48</v>
      </c>
      <c r="E15" s="1" t="str">
        <f>IF('Resultados Examen'!$F$6="Sí",_xlfn.VAR.S('Resultados Examen'!H$7:H$106),"N/A")</f>
        <v>N/A</v>
      </c>
    </row>
    <row r="16" spans="1:14" x14ac:dyDescent="0.25">
      <c r="B16" s="226"/>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14" t="e">
        <f>"t "&amp;IF(H35&gt;I41,"&gt;","&lt;")&amp;" valor crítico, por lo tanto se acepta la " &amp; IF(I35&gt;J41,LOWER(I29),LOWER(I28))</f>
        <v>#VALUE!</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14" t="e">
        <f>"t "&amp;IF(H75&gt;I81,"&gt;","&lt;")&amp;" valor crítico, por lo tanto se acepta la " &amp; IF(I75&gt;J81,LOWER(I69),LOWER(I68))</f>
        <v>#VALUE!</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7" t="s">
        <v>522</v>
      </c>
      <c r="B179" s="217" t="s">
        <v>250</v>
      </c>
      <c r="C179" s="219">
        <f>IF($C$184="N/A",M230/(1-M231),M230)</f>
        <v>0.33333333333333331</v>
      </c>
      <c r="D179" s="1" t="s">
        <v>135</v>
      </c>
      <c r="E179" s="90">
        <f>E164</f>
        <v>4.5</v>
      </c>
      <c r="F179" s="91">
        <f>IF($E$183="N/A",O257/(1-O$261),O257)</f>
        <v>0.25</v>
      </c>
      <c r="G179" s="91">
        <f>F179*C$179</f>
        <v>8.3333333333333329E-2</v>
      </c>
      <c r="H179" s="37">
        <f>G179*E179</f>
        <v>0.375</v>
      </c>
      <c r="I179" s="222" cm="1">
        <f t="array" ref="I179">IF(E183="N/A",SUM(E179:E182*F179:F182),SUM(E179:E183*F179:F183))</f>
        <v>2.625</v>
      </c>
      <c r="K179" s="51" t="str">
        <f>B179</f>
        <v>Resultados de comportamiento</v>
      </c>
      <c r="L179" s="8">
        <f>I179</f>
        <v>2.625</v>
      </c>
    </row>
    <row r="180" spans="1:12" x14ac:dyDescent="0.25">
      <c r="A180" s="207"/>
      <c r="B180" s="217"/>
      <c r="C180" s="220"/>
      <c r="D180" s="1" t="s">
        <v>136</v>
      </c>
      <c r="E180" s="90">
        <f>E165</f>
        <v>0</v>
      </c>
      <c r="F180" s="91">
        <f t="shared" ref="F180:F182" si="2">IF($E$183="N/A",O258/(1-O$261),O258)</f>
        <v>0.25</v>
      </c>
      <c r="G180" s="91">
        <f>F180*C$179</f>
        <v>8.3333333333333329E-2</v>
      </c>
      <c r="H180" s="37">
        <f t="shared" ref="H180:H215" si="3">G180*E180</f>
        <v>0</v>
      </c>
      <c r="I180" s="222"/>
      <c r="K180" s="51" t="str">
        <f>B184</f>
        <v>Resultados académicos</v>
      </c>
      <c r="L180" s="8" t="str">
        <f>I184</f>
        <v>N/A</v>
      </c>
    </row>
    <row r="181" spans="1:12" x14ac:dyDescent="0.25">
      <c r="A181" s="207"/>
      <c r="B181" s="217"/>
      <c r="C181" s="220"/>
      <c r="D181" s="1" t="s">
        <v>137</v>
      </c>
      <c r="E181" s="90">
        <f>E166</f>
        <v>2.5</v>
      </c>
      <c r="F181" s="91">
        <f t="shared" si="2"/>
        <v>0.25</v>
      </c>
      <c r="G181" s="91">
        <f>F181*C$179</f>
        <v>8.3333333333333329E-2</v>
      </c>
      <c r="H181" s="37">
        <f t="shared" si="3"/>
        <v>0.20833333333333331</v>
      </c>
      <c r="I181" s="222"/>
      <c r="K181" s="51" t="str">
        <f>B186</f>
        <v>Resultados motivacionales</v>
      </c>
      <c r="L181" s="8">
        <f>I186</f>
        <v>3.5793283362727806</v>
      </c>
    </row>
    <row r="182" spans="1:12" x14ac:dyDescent="0.25">
      <c r="A182" s="207"/>
      <c r="B182" s="217"/>
      <c r="C182" s="220"/>
      <c r="D182" s="1" t="s">
        <v>138</v>
      </c>
      <c r="E182" s="90">
        <f>E167</f>
        <v>3.5</v>
      </c>
      <c r="F182" s="91">
        <f t="shared" si="2"/>
        <v>0.25</v>
      </c>
      <c r="G182" s="91">
        <f>F182*C$179</f>
        <v>8.3333333333333329E-2</v>
      </c>
      <c r="H182" s="37">
        <f t="shared" si="3"/>
        <v>0.29166666666666663</v>
      </c>
      <c r="I182" s="222"/>
      <c r="K182" s="51" t="s">
        <v>368</v>
      </c>
      <c r="L182" s="90">
        <f>I195</f>
        <v>3.7153846153846155</v>
      </c>
    </row>
    <row r="183" spans="1:12" x14ac:dyDescent="0.25">
      <c r="A183" s="207"/>
      <c r="B183" s="217"/>
      <c r="C183" s="220"/>
      <c r="D183" s="1" t="s">
        <v>251</v>
      </c>
      <c r="E183" s="90" t="str">
        <f>E169</f>
        <v>N/A</v>
      </c>
      <c r="F183" s="91">
        <f>IF(E183="N/A",0,O261)</f>
        <v>0</v>
      </c>
      <c r="G183" s="91">
        <f>F183*C$179</f>
        <v>0</v>
      </c>
      <c r="H183" s="37" t="str">
        <f>IF(E183="N/A","N/A",G183*E183)</f>
        <v>N/A</v>
      </c>
      <c r="I183" s="222"/>
      <c r="K183" s="51" t="str">
        <f>B209</f>
        <v>Diseño del contenido</v>
      </c>
      <c r="L183" s="8">
        <f>I209</f>
        <v>3.6553406084656088</v>
      </c>
    </row>
    <row r="184" spans="1:12" x14ac:dyDescent="0.25">
      <c r="A184" s="207"/>
      <c r="B184" s="217" t="s">
        <v>252</v>
      </c>
      <c r="C184" s="219" t="str">
        <f>IF(E184="N/A","N/A",M231)</f>
        <v>N/A</v>
      </c>
      <c r="D184" s="1" t="s">
        <v>91</v>
      </c>
      <c r="E184" s="90" t="str">
        <f>K5</f>
        <v>N/A</v>
      </c>
      <c r="F184" s="91">
        <f>IF('Resultados Examen'!F6="Sí",I273,1)</f>
        <v>1</v>
      </c>
      <c r="G184" s="91" t="str">
        <f>IF(C$184="N/A","N/A",F184*C$184)</f>
        <v>N/A</v>
      </c>
      <c r="H184" s="37" t="str">
        <f>IF(G184="N/A","N/A",G184*E184)</f>
        <v>N/A</v>
      </c>
      <c r="I184" s="222" t="str" cm="1">
        <f t="array" ref="I184">IF(H184="N/A","N/A",SUM(E184:E185*F184:F185))</f>
        <v>N/A</v>
      </c>
      <c r="K184" s="51" t="str">
        <f>B213</f>
        <v>Diseño metodológico</v>
      </c>
      <c r="L184" s="90">
        <f>I213</f>
        <v>3.7191987906273614</v>
      </c>
    </row>
    <row r="185" spans="1:12" x14ac:dyDescent="0.25">
      <c r="A185" s="207"/>
      <c r="B185" s="217"/>
      <c r="C185" s="220"/>
      <c r="D185" s="1" t="s">
        <v>95</v>
      </c>
      <c r="E185" s="90" t="str">
        <f>IF(E184="N/A","N/A",IF('Resultados Examen'!F6="Sí",K6,0))</f>
        <v>N/A</v>
      </c>
      <c r="F185" s="91">
        <f>IF('Resultados Examen'!F6="Sí",I274,0)</f>
        <v>0</v>
      </c>
      <c r="G185" s="91" t="str">
        <f>IF(C$184="N/A","N/A",F185*C$184)</f>
        <v>N/A</v>
      </c>
      <c r="H185" s="37" t="str">
        <f>IF(G185="N/A","N/A",G185*E185)</f>
        <v>N/A</v>
      </c>
      <c r="I185" s="222"/>
      <c r="K185" s="51" t="str">
        <f>B202</f>
        <v>Diseño técnico</v>
      </c>
      <c r="L185" s="8">
        <f>I202</f>
        <v>3.5390211640211637</v>
      </c>
    </row>
    <row r="186" spans="1:12" x14ac:dyDescent="0.25">
      <c r="A186" s="207"/>
      <c r="B186" s="217" t="s">
        <v>253</v>
      </c>
      <c r="C186" s="219">
        <f>IF($C$184="N/A",M232/(1-M231),M232)</f>
        <v>0.33333333333333331</v>
      </c>
      <c r="D186" s="1" t="s">
        <v>105</v>
      </c>
      <c r="E186" s="90">
        <f t="shared" ref="E186:E194" si="4">I122</f>
        <v>3.7053571428571432</v>
      </c>
      <c r="F186" s="91">
        <f>W286</f>
        <v>0.11111111111111112</v>
      </c>
      <c r="G186" s="91">
        <f>F186*C$186</f>
        <v>3.7037037037037035E-2</v>
      </c>
      <c r="H186" s="37">
        <f t="shared" si="3"/>
        <v>0.13723544973544974</v>
      </c>
      <c r="I186" s="222" cm="1">
        <f t="array" ref="I186">SUM(E186:E194*F186:F194)</f>
        <v>3.5793283362727806</v>
      </c>
    </row>
    <row r="187" spans="1:12" x14ac:dyDescent="0.25">
      <c r="A187" s="207"/>
      <c r="B187" s="217"/>
      <c r="C187" s="220"/>
      <c r="D187" s="1" t="s">
        <v>107</v>
      </c>
      <c r="E187" s="90">
        <f t="shared" si="4"/>
        <v>4.1517857142857135</v>
      </c>
      <c r="F187" s="91">
        <f t="shared" ref="F187:F194" si="5">W287</f>
        <v>0.11111111111111112</v>
      </c>
      <c r="G187" s="91">
        <f t="shared" ref="G187:G194" si="6">F187*C$186</f>
        <v>3.7037037037037035E-2</v>
      </c>
      <c r="H187" s="37">
        <f t="shared" si="3"/>
        <v>0.15376984126984122</v>
      </c>
      <c r="I187" s="222"/>
      <c r="K187" s="11"/>
    </row>
    <row r="188" spans="1:12" x14ac:dyDescent="0.25">
      <c r="A188" s="207"/>
      <c r="B188" s="217"/>
      <c r="C188" s="220"/>
      <c r="D188" s="1" t="s">
        <v>108</v>
      </c>
      <c r="E188" s="90">
        <f t="shared" si="4"/>
        <v>3.75</v>
      </c>
      <c r="F188" s="91">
        <f t="shared" si="5"/>
        <v>0.11111111111111112</v>
      </c>
      <c r="G188" s="91">
        <f t="shared" si="6"/>
        <v>3.7037037037037035E-2</v>
      </c>
      <c r="H188" s="37">
        <f t="shared" si="3"/>
        <v>0.1388888888888889</v>
      </c>
      <c r="I188" s="222"/>
      <c r="K188" s="11"/>
    </row>
    <row r="189" spans="1:12" x14ac:dyDescent="0.25">
      <c r="A189" s="207"/>
      <c r="B189" s="217"/>
      <c r="C189" s="220"/>
      <c r="D189" s="1" t="s">
        <v>109</v>
      </c>
      <c r="E189" s="90">
        <f t="shared" si="4"/>
        <v>3.8616071428571419</v>
      </c>
      <c r="F189" s="91">
        <f t="shared" si="5"/>
        <v>0.11111111111111112</v>
      </c>
      <c r="G189" s="91">
        <f t="shared" si="6"/>
        <v>3.7037037037037035E-2</v>
      </c>
      <c r="H189" s="37">
        <f t="shared" si="3"/>
        <v>0.14302248677248672</v>
      </c>
      <c r="I189" s="222"/>
      <c r="K189" s="11"/>
    </row>
    <row r="190" spans="1:12" x14ac:dyDescent="0.25">
      <c r="A190" s="207"/>
      <c r="B190" s="217"/>
      <c r="C190" s="220"/>
      <c r="D190" s="1" t="s">
        <v>110</v>
      </c>
      <c r="E190" s="90">
        <f t="shared" si="4"/>
        <v>3.75</v>
      </c>
      <c r="F190" s="91">
        <f t="shared" si="5"/>
        <v>0.11111111111111112</v>
      </c>
      <c r="G190" s="91">
        <f t="shared" si="6"/>
        <v>3.7037037037037035E-2</v>
      </c>
      <c r="H190" s="37">
        <f t="shared" si="3"/>
        <v>0.1388888888888889</v>
      </c>
      <c r="I190" s="222"/>
      <c r="K190" s="11"/>
    </row>
    <row r="191" spans="1:12" x14ac:dyDescent="0.25">
      <c r="A191" s="207"/>
      <c r="B191" s="217"/>
      <c r="C191" s="220"/>
      <c r="D191" s="1" t="s">
        <v>111</v>
      </c>
      <c r="E191" s="90">
        <f t="shared" si="4"/>
        <v>3.3035714285714284</v>
      </c>
      <c r="F191" s="91">
        <f t="shared" si="5"/>
        <v>0.11111111111111112</v>
      </c>
      <c r="G191" s="91">
        <f t="shared" si="6"/>
        <v>3.7037037037037035E-2</v>
      </c>
      <c r="H191" s="37">
        <f t="shared" si="3"/>
        <v>0.12235449735449734</v>
      </c>
      <c r="I191" s="222"/>
      <c r="K191" s="11"/>
    </row>
    <row r="192" spans="1:12" x14ac:dyDescent="0.25">
      <c r="A192" s="207"/>
      <c r="B192" s="217"/>
      <c r="C192" s="220"/>
      <c r="D192" s="1" t="s">
        <v>112</v>
      </c>
      <c r="E192" s="90">
        <f t="shared" si="4"/>
        <v>2.65625</v>
      </c>
      <c r="F192" s="91">
        <f t="shared" si="5"/>
        <v>0.11111111111111112</v>
      </c>
      <c r="G192" s="91">
        <f t="shared" si="6"/>
        <v>3.7037037037037035E-2</v>
      </c>
      <c r="H192" s="37">
        <f t="shared" si="3"/>
        <v>9.8379629629629622E-2</v>
      </c>
      <c r="I192" s="222"/>
      <c r="K192" s="11"/>
    </row>
    <row r="193" spans="1:11" x14ac:dyDescent="0.25">
      <c r="A193" s="207"/>
      <c r="B193" s="217"/>
      <c r="C193" s="220"/>
      <c r="D193" s="1" t="s">
        <v>113</v>
      </c>
      <c r="E193" s="90">
        <f t="shared" si="4"/>
        <v>3.9550264550264558</v>
      </c>
      <c r="F193" s="91">
        <f t="shared" si="5"/>
        <v>0.11111111111111112</v>
      </c>
      <c r="G193" s="91">
        <f t="shared" si="6"/>
        <v>3.7037037037037035E-2</v>
      </c>
      <c r="H193" s="37">
        <f t="shared" si="3"/>
        <v>0.14648246129727613</v>
      </c>
      <c r="I193" s="222"/>
      <c r="K193" s="11"/>
    </row>
    <row r="194" spans="1:11" x14ac:dyDescent="0.25">
      <c r="A194" s="207"/>
      <c r="B194" s="217"/>
      <c r="C194" s="220"/>
      <c r="D194" s="1" t="s">
        <v>114</v>
      </c>
      <c r="E194" s="90">
        <f t="shared" si="4"/>
        <v>3.0803571428571432</v>
      </c>
      <c r="F194" s="91">
        <f t="shared" si="5"/>
        <v>0.11111111111111112</v>
      </c>
      <c r="G194" s="91">
        <f t="shared" si="6"/>
        <v>3.7037037037037035E-2</v>
      </c>
      <c r="H194" s="37">
        <f t="shared" si="3"/>
        <v>0.1140873015873016</v>
      </c>
      <c r="I194" s="222"/>
      <c r="K194" s="11"/>
    </row>
    <row r="195" spans="1:11" x14ac:dyDescent="0.25">
      <c r="A195" s="207"/>
      <c r="B195" s="228" t="s">
        <v>368</v>
      </c>
      <c r="C195" s="230">
        <f>IF($C$184="N/A",M233/(1-M231),M233)</f>
        <v>0.33333333333333331</v>
      </c>
      <c r="D195" s="1" t="s">
        <v>373</v>
      </c>
      <c r="E195" s="90">
        <f>E170</f>
        <v>3.5</v>
      </c>
      <c r="F195" s="91">
        <f>N357</f>
        <v>0.2</v>
      </c>
      <c r="G195" s="91">
        <f>F195*C$195</f>
        <v>6.6666666666666666E-2</v>
      </c>
      <c r="H195" s="37">
        <f>G195*E195</f>
        <v>0.23333333333333334</v>
      </c>
      <c r="I195" s="232" cm="1">
        <f t="array" ref="I195">SUM(E195:E199*F195:F199)</f>
        <v>3.7153846153846155</v>
      </c>
      <c r="K195" s="11"/>
    </row>
    <row r="196" spans="1:11" x14ac:dyDescent="0.25">
      <c r="A196" s="207"/>
      <c r="B196" s="229"/>
      <c r="C196" s="231"/>
      <c r="D196" s="1" t="s">
        <v>374</v>
      </c>
      <c r="E196" s="90">
        <f>I134</f>
        <v>4.0769230769230766</v>
      </c>
      <c r="F196" s="91">
        <f>N358</f>
        <v>0.2</v>
      </c>
      <c r="G196" s="91">
        <f>F196*C$195</f>
        <v>6.6666666666666666E-2</v>
      </c>
      <c r="H196" s="37">
        <f>G196*E196</f>
        <v>0.27179487179487177</v>
      </c>
      <c r="I196" s="233"/>
      <c r="K196" s="11"/>
    </row>
    <row r="197" spans="1:11" x14ac:dyDescent="0.25">
      <c r="A197" s="207"/>
      <c r="B197" s="229"/>
      <c r="C197" s="231"/>
      <c r="D197" s="1" t="s">
        <v>369</v>
      </c>
      <c r="E197" s="90">
        <f>E171</f>
        <v>4</v>
      </c>
      <c r="F197" s="91">
        <f>N359</f>
        <v>0.2</v>
      </c>
      <c r="G197" s="91">
        <f>F197*C$195</f>
        <v>6.6666666666666666E-2</v>
      </c>
      <c r="H197" s="37">
        <f t="shared" ref="H197:H199" si="7">G197*E197</f>
        <v>0.26666666666666666</v>
      </c>
      <c r="I197" s="233"/>
      <c r="K197" s="11"/>
    </row>
    <row r="198" spans="1:11" x14ac:dyDescent="0.25">
      <c r="A198" s="207"/>
      <c r="B198" s="229"/>
      <c r="C198" s="231"/>
      <c r="D198" s="1" t="s">
        <v>370</v>
      </c>
      <c r="E198" s="90">
        <f>E172</f>
        <v>3</v>
      </c>
      <c r="F198" s="91">
        <f>N360</f>
        <v>0.2</v>
      </c>
      <c r="G198" s="91">
        <f>F198*C$195</f>
        <v>6.6666666666666666E-2</v>
      </c>
      <c r="H198" s="37">
        <f t="shared" si="7"/>
        <v>0.2</v>
      </c>
      <c r="I198" s="233"/>
      <c r="K198" s="11"/>
    </row>
    <row r="199" spans="1:11" x14ac:dyDescent="0.25">
      <c r="A199" s="207"/>
      <c r="B199" s="229"/>
      <c r="C199" s="231"/>
      <c r="D199" s="144" t="s">
        <v>371</v>
      </c>
      <c r="E199" s="145">
        <f>E173</f>
        <v>4</v>
      </c>
      <c r="F199" s="146">
        <f>N361</f>
        <v>0.2</v>
      </c>
      <c r="G199" s="146">
        <f>F199*C$195</f>
        <v>6.6666666666666666E-2</v>
      </c>
      <c r="H199" s="147">
        <f t="shared" si="7"/>
        <v>0.26666666666666666</v>
      </c>
      <c r="I199" s="233"/>
      <c r="K199" s="11"/>
    </row>
    <row r="200" spans="1:11" ht="18.75" x14ac:dyDescent="0.3">
      <c r="B200" s="103"/>
      <c r="C200" s="103"/>
      <c r="D200" s="103"/>
      <c r="E200" s="103"/>
      <c r="F200" s="162" t="s">
        <v>300</v>
      </c>
      <c r="G200" s="154">
        <f>SUM(G179:G199)</f>
        <v>0.99999999999999978</v>
      </c>
      <c r="H200" s="163">
        <f>SUM(H179:H199)</f>
        <v>3.3065709838857984</v>
      </c>
      <c r="I200" s="103"/>
    </row>
    <row r="201" spans="1:11" ht="35.25" customHeight="1" x14ac:dyDescent="0.25">
      <c r="B201" s="155"/>
      <c r="C201" s="156"/>
      <c r="D201" s="157"/>
      <c r="E201" s="158"/>
      <c r="F201" s="159"/>
      <c r="G201" s="159"/>
      <c r="H201" s="160"/>
      <c r="I201" s="161"/>
      <c r="K201" s="11"/>
    </row>
    <row r="202" spans="1:11" x14ac:dyDescent="0.25">
      <c r="A202" s="207" t="s">
        <v>523</v>
      </c>
      <c r="B202" s="218" t="s">
        <v>254</v>
      </c>
      <c r="C202" s="221">
        <f>K244</f>
        <v>0.33333333333333331</v>
      </c>
      <c r="D202" s="148" t="s">
        <v>102</v>
      </c>
      <c r="E202" s="149">
        <f>I113</f>
        <v>3.660714285714286</v>
      </c>
      <c r="F202" s="150">
        <f t="shared" ref="F202:F208" si="8">S306</f>
        <v>0.14285714285714285</v>
      </c>
      <c r="G202" s="150">
        <f>F202*C$202</f>
        <v>4.7619047619047616E-2</v>
      </c>
      <c r="H202" s="151">
        <f t="shared" si="3"/>
        <v>0.17431972789115646</v>
      </c>
      <c r="I202" s="223" cm="1">
        <f t="array" ref="I202">SUM(E202:E208*F202:F208)</f>
        <v>3.5390211640211637</v>
      </c>
      <c r="K202" s="11"/>
    </row>
    <row r="203" spans="1:11" x14ac:dyDescent="0.25">
      <c r="A203" s="207"/>
      <c r="B203" s="217"/>
      <c r="C203" s="220"/>
      <c r="D203" s="1" t="s">
        <v>103</v>
      </c>
      <c r="E203" s="90">
        <f>I114</f>
        <v>3.7516534391534395</v>
      </c>
      <c r="F203" s="91">
        <f t="shared" si="8"/>
        <v>0.14285714285714285</v>
      </c>
      <c r="G203" s="91">
        <f t="shared" ref="G203:G208" si="9">F203*C$202</f>
        <v>4.7619047619047616E-2</v>
      </c>
      <c r="H203" s="37">
        <f t="shared" si="3"/>
        <v>0.17865016376921139</v>
      </c>
      <c r="I203" s="222"/>
      <c r="K203" s="11"/>
    </row>
    <row r="204" spans="1:11" x14ac:dyDescent="0.25">
      <c r="A204" s="207"/>
      <c r="B204" s="217"/>
      <c r="C204" s="220"/>
      <c r="D204" s="1" t="s">
        <v>104</v>
      </c>
      <c r="E204" s="90">
        <f>I115</f>
        <v>3.8607804232804233</v>
      </c>
      <c r="F204" s="91">
        <f t="shared" si="8"/>
        <v>0.14285714285714285</v>
      </c>
      <c r="G204" s="91">
        <f t="shared" si="9"/>
        <v>4.7619047619047616E-2</v>
      </c>
      <c r="H204" s="37">
        <f t="shared" si="3"/>
        <v>0.18384668682287728</v>
      </c>
      <c r="I204" s="222"/>
      <c r="K204" s="11"/>
    </row>
    <row r="205" spans="1:11" x14ac:dyDescent="0.25">
      <c r="A205" s="207"/>
      <c r="B205" s="217"/>
      <c r="C205" s="220"/>
      <c r="D205" s="1" t="s">
        <v>139</v>
      </c>
      <c r="E205" s="90">
        <f>E159</f>
        <v>3.5</v>
      </c>
      <c r="F205" s="91">
        <f t="shared" si="8"/>
        <v>0.14285714285714285</v>
      </c>
      <c r="G205" s="91">
        <f t="shared" si="9"/>
        <v>4.7619047619047616E-2</v>
      </c>
      <c r="H205" s="37">
        <f t="shared" si="3"/>
        <v>0.16666666666666666</v>
      </c>
      <c r="I205" s="222"/>
      <c r="K205" s="11"/>
    </row>
    <row r="206" spans="1:11" x14ac:dyDescent="0.25">
      <c r="A206" s="207"/>
      <c r="B206" s="217"/>
      <c r="C206" s="220"/>
      <c r="D206" s="1" t="s">
        <v>141</v>
      </c>
      <c r="E206" s="90">
        <f>E168</f>
        <v>2.5</v>
      </c>
      <c r="F206" s="91">
        <f t="shared" si="8"/>
        <v>0.14285714285714285</v>
      </c>
      <c r="G206" s="91">
        <f t="shared" si="9"/>
        <v>4.7619047619047616E-2</v>
      </c>
      <c r="H206" s="37">
        <f t="shared" si="3"/>
        <v>0.11904761904761904</v>
      </c>
      <c r="I206" s="222"/>
      <c r="K206" s="11"/>
    </row>
    <row r="207" spans="1:11" x14ac:dyDescent="0.25">
      <c r="A207" s="207"/>
      <c r="B207" s="217"/>
      <c r="C207" s="220"/>
      <c r="D207" s="1" t="s">
        <v>142</v>
      </c>
      <c r="E207" s="90">
        <f>E161</f>
        <v>3.5</v>
      </c>
      <c r="F207" s="91">
        <f t="shared" si="8"/>
        <v>0.14285714285714285</v>
      </c>
      <c r="G207" s="91">
        <f t="shared" si="9"/>
        <v>4.7619047619047616E-2</v>
      </c>
      <c r="H207" s="37">
        <f t="shared" si="3"/>
        <v>0.16666666666666666</v>
      </c>
      <c r="I207" s="222"/>
      <c r="K207" s="11"/>
    </row>
    <row r="208" spans="1:11" x14ac:dyDescent="0.25">
      <c r="A208" s="207"/>
      <c r="B208" s="217"/>
      <c r="C208" s="220"/>
      <c r="D208" s="1" t="s">
        <v>143</v>
      </c>
      <c r="E208" s="90">
        <f>E162</f>
        <v>4</v>
      </c>
      <c r="F208" s="91">
        <f t="shared" si="8"/>
        <v>0.14285714285714285</v>
      </c>
      <c r="G208" s="91">
        <f t="shared" si="9"/>
        <v>4.7619047619047616E-2</v>
      </c>
      <c r="H208" s="37">
        <f t="shared" si="3"/>
        <v>0.19047619047619047</v>
      </c>
      <c r="I208" s="222"/>
      <c r="K208" s="11"/>
    </row>
    <row r="209" spans="1:11" x14ac:dyDescent="0.25">
      <c r="A209" s="207"/>
      <c r="B209" s="217" t="s">
        <v>255</v>
      </c>
      <c r="C209" s="219">
        <f>K245</f>
        <v>0.33333333333333331</v>
      </c>
      <c r="D209" s="1" t="s">
        <v>115</v>
      </c>
      <c r="E209" s="90">
        <f>I117</f>
        <v>3.6830357142857144</v>
      </c>
      <c r="F209" s="91">
        <f>M324</f>
        <v>0.25</v>
      </c>
      <c r="G209" s="91">
        <f>F209*C$209</f>
        <v>8.3333333333333329E-2</v>
      </c>
      <c r="H209" s="37">
        <f t="shared" si="3"/>
        <v>0.30691964285714285</v>
      </c>
      <c r="I209" s="222" cm="1">
        <f t="array" ref="I209">SUM(E209:E212*F209:F212)</f>
        <v>3.6553406084656088</v>
      </c>
      <c r="K209" s="11"/>
    </row>
    <row r="210" spans="1:11" x14ac:dyDescent="0.25">
      <c r="A210" s="207"/>
      <c r="B210" s="217"/>
      <c r="C210" s="220"/>
      <c r="D210" s="1" t="s">
        <v>116</v>
      </c>
      <c r="E210" s="90">
        <f>I118</f>
        <v>3.6094576719576721</v>
      </c>
      <c r="F210" s="91">
        <f>M325</f>
        <v>0.25</v>
      </c>
      <c r="G210" s="91">
        <f>F210*C$209</f>
        <v>8.3333333333333329E-2</v>
      </c>
      <c r="H210" s="37">
        <f t="shared" si="3"/>
        <v>0.30078813932980597</v>
      </c>
      <c r="I210" s="222"/>
      <c r="K210" s="11"/>
    </row>
    <row r="211" spans="1:11" x14ac:dyDescent="0.25">
      <c r="A211" s="207"/>
      <c r="B211" s="217"/>
      <c r="C211" s="220"/>
      <c r="D211" s="1" t="s">
        <v>117</v>
      </c>
      <c r="E211" s="90">
        <f>I119</f>
        <v>4.1369047619047619</v>
      </c>
      <c r="F211" s="91">
        <f>M326</f>
        <v>0.25</v>
      </c>
      <c r="G211" s="91">
        <f>F211*C$209</f>
        <v>8.3333333333333329E-2</v>
      </c>
      <c r="H211" s="37">
        <f t="shared" si="3"/>
        <v>0.34474206349206349</v>
      </c>
      <c r="I211" s="222"/>
      <c r="K211" s="11"/>
    </row>
    <row r="212" spans="1:11" x14ac:dyDescent="0.25">
      <c r="A212" s="207"/>
      <c r="B212" s="217"/>
      <c r="C212" s="220"/>
      <c r="D212" s="1" t="s">
        <v>118</v>
      </c>
      <c r="E212" s="90">
        <f>I120</f>
        <v>3.191964285714286</v>
      </c>
      <c r="F212" s="91">
        <f>M327</f>
        <v>0.25</v>
      </c>
      <c r="G212" s="91">
        <f>F212*C$209</f>
        <v>8.3333333333333329E-2</v>
      </c>
      <c r="H212" s="37">
        <f t="shared" si="3"/>
        <v>0.26599702380952384</v>
      </c>
      <c r="I212" s="222"/>
      <c r="K212" s="11"/>
    </row>
    <row r="213" spans="1:11" x14ac:dyDescent="0.25">
      <c r="A213" s="207"/>
      <c r="B213" s="217" t="s">
        <v>256</v>
      </c>
      <c r="C213" s="219">
        <f>K246</f>
        <v>0.33333333333333331</v>
      </c>
      <c r="D213" s="1" t="s">
        <v>106</v>
      </c>
      <c r="E213" s="90">
        <f>I116</f>
        <v>4.2129629629629628</v>
      </c>
      <c r="F213" s="91">
        <f>S339</f>
        <v>0.14285714285714285</v>
      </c>
      <c r="G213" s="91">
        <f>F213*C$213</f>
        <v>4.7619047619047616E-2</v>
      </c>
      <c r="H213" s="37">
        <f t="shared" si="3"/>
        <v>0.20061728395061726</v>
      </c>
      <c r="I213" s="232" cm="1">
        <f t="array" ref="I213">SUM(E213:E219*F213:F219)</f>
        <v>3.7191987906273614</v>
      </c>
      <c r="K213" s="11"/>
    </row>
    <row r="214" spans="1:11" x14ac:dyDescent="0.25">
      <c r="A214" s="207"/>
      <c r="B214" s="217"/>
      <c r="C214" s="219"/>
      <c r="D214" s="1" t="s">
        <v>140</v>
      </c>
      <c r="E214" s="90">
        <f>E160</f>
        <v>3</v>
      </c>
      <c r="F214" s="91">
        <f>S341</f>
        <v>0.14285714285714285</v>
      </c>
      <c r="G214" s="91">
        <f t="shared" ref="G214:G219" si="10">F214*C$213</f>
        <v>4.7619047619047616E-2</v>
      </c>
      <c r="H214" s="37">
        <f t="shared" si="3"/>
        <v>0.14285714285714285</v>
      </c>
      <c r="I214" s="233"/>
      <c r="K214" s="11"/>
    </row>
    <row r="215" spans="1:11" x14ac:dyDescent="0.25">
      <c r="A215" s="207"/>
      <c r="B215" s="217"/>
      <c r="C215" s="219"/>
      <c r="D215" s="1" t="s">
        <v>144</v>
      </c>
      <c r="E215" s="90">
        <f>E163</f>
        <v>4</v>
      </c>
      <c r="F215" s="91">
        <f>S340</f>
        <v>0.14285714285714285</v>
      </c>
      <c r="G215" s="91">
        <f>F215*C$213</f>
        <v>4.7619047619047616E-2</v>
      </c>
      <c r="H215" s="37">
        <f t="shared" si="3"/>
        <v>0.19047619047619047</v>
      </c>
      <c r="I215" s="233"/>
      <c r="K215" s="11"/>
    </row>
    <row r="216" spans="1:11" x14ac:dyDescent="0.25">
      <c r="A216" s="207"/>
      <c r="B216" s="217"/>
      <c r="C216" s="219"/>
      <c r="D216" s="1" t="s">
        <v>119</v>
      </c>
      <c r="E216" s="90">
        <f>I121</f>
        <v>3.6160714285714284</v>
      </c>
      <c r="F216" s="91">
        <f t="shared" ref="F216:F219" si="11">S342</f>
        <v>0.14285714285714285</v>
      </c>
      <c r="G216" s="91">
        <f t="shared" si="10"/>
        <v>4.7619047619047616E-2</v>
      </c>
      <c r="H216" s="37">
        <f>G216*E216</f>
        <v>0.17219387755102039</v>
      </c>
      <c r="I216" s="233"/>
      <c r="K216" s="11"/>
    </row>
    <row r="217" spans="1:11" x14ac:dyDescent="0.25">
      <c r="A217" s="207"/>
      <c r="B217" s="217"/>
      <c r="C217" s="219"/>
      <c r="D217" s="1" t="s">
        <v>514</v>
      </c>
      <c r="E217" s="90">
        <f>I131</f>
        <v>3.6160714285714284</v>
      </c>
      <c r="F217" s="91">
        <f t="shared" si="11"/>
        <v>0.14285714285714285</v>
      </c>
      <c r="G217" s="91">
        <f t="shared" si="10"/>
        <v>4.7619047619047616E-2</v>
      </c>
      <c r="H217" s="37">
        <f t="shared" ref="H217:H219" si="12">G217*E217</f>
        <v>0.17219387755102039</v>
      </c>
      <c r="I217" s="233"/>
      <c r="K217" s="11"/>
    </row>
    <row r="218" spans="1:11" x14ac:dyDescent="0.25">
      <c r="A218" s="207"/>
      <c r="B218" s="217"/>
      <c r="C218" s="219"/>
      <c r="D218" s="1" t="s">
        <v>515</v>
      </c>
      <c r="E218" s="90">
        <f>I132</f>
        <v>3.4821428571428568</v>
      </c>
      <c r="F218" s="91">
        <f t="shared" si="11"/>
        <v>0.14285714285714285</v>
      </c>
      <c r="G218" s="91">
        <f t="shared" si="10"/>
        <v>4.7619047619047616E-2</v>
      </c>
      <c r="H218" s="37">
        <f t="shared" si="12"/>
        <v>0.16581632653061221</v>
      </c>
      <c r="I218" s="233"/>
      <c r="K218" s="11"/>
    </row>
    <row r="219" spans="1:11" x14ac:dyDescent="0.25">
      <c r="A219" s="207"/>
      <c r="B219" s="217"/>
      <c r="C219" s="219"/>
      <c r="D219" s="1" t="s">
        <v>516</v>
      </c>
      <c r="E219" s="90">
        <f>I133</f>
        <v>4.1071428571428568</v>
      </c>
      <c r="F219" s="91">
        <f t="shared" si="11"/>
        <v>0.14285714285714285</v>
      </c>
      <c r="G219" s="91">
        <f t="shared" si="10"/>
        <v>4.7619047619047616E-2</v>
      </c>
      <c r="H219" s="37">
        <f t="shared" si="12"/>
        <v>0.19557823129251697</v>
      </c>
      <c r="I219" s="223"/>
      <c r="K219" s="11"/>
    </row>
    <row r="220" spans="1:11" ht="18.75" x14ac:dyDescent="0.3">
      <c r="F220" s="92" t="s">
        <v>300</v>
      </c>
      <c r="G220" s="94">
        <f>SUM(G202:G219)</f>
        <v>1.0000000000000002</v>
      </c>
      <c r="H220" s="93">
        <f>SUM(H202:H219)</f>
        <v>3.637853521038044</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7" t="s">
        <v>277</v>
      </c>
      <c r="H229" s="227"/>
      <c r="I229" s="227"/>
      <c r="J229" s="227"/>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7" t="s">
        <v>277</v>
      </c>
      <c r="G243" s="227"/>
      <c r="H243" s="22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4" t="s">
        <v>277</v>
      </c>
      <c r="I256" s="235"/>
      <c r="J256" s="235"/>
      <c r="K256" s="235"/>
      <c r="L256" s="23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4" t="s">
        <v>277</v>
      </c>
      <c r="F272" s="235"/>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277</v>
      </c>
      <c r="M285" s="227"/>
      <c r="N285" s="227"/>
      <c r="O285" s="227"/>
      <c r="P285" s="227"/>
      <c r="Q285" s="227"/>
      <c r="R285" s="227"/>
      <c r="S285" s="227"/>
      <c r="T285" s="22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277</v>
      </c>
      <c r="K305" s="235"/>
      <c r="L305" s="235"/>
      <c r="M305" s="235"/>
      <c r="N305" s="235"/>
      <c r="O305" s="235"/>
      <c r="P305" s="23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4" t="s">
        <v>277</v>
      </c>
      <c r="K338" s="235"/>
      <c r="L338" s="235"/>
      <c r="M338" s="235"/>
      <c r="N338" s="235"/>
      <c r="O338" s="235"/>
      <c r="P338" s="23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7" t="s">
        <v>277</v>
      </c>
      <c r="I356" s="227"/>
      <c r="J356" s="227"/>
      <c r="K356" s="227"/>
      <c r="L356" s="22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328" zoomScale="60" zoomScaleNormal="100" workbookViewId="0">
      <selection activeCell="O423" sqref="O42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305</v>
      </c>
      <c r="B1" s="289"/>
      <c r="C1" s="289"/>
      <c r="D1" s="289"/>
      <c r="E1" s="289"/>
      <c r="F1" s="290"/>
      <c r="G1" s="106" t="s">
        <v>306</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4" t="s">
        <v>308</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2023-10-23</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Superior de Ingenieros</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4º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Servicios Telemáticos Avanzados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629</v>
      </c>
      <c r="B13" s="274"/>
      <c r="C13" s="101" t="str">
        <f>'Informe Previo'!D6</f>
        <v>2 semanas</v>
      </c>
      <c r="D13" s="101"/>
      <c r="E13" s="273" t="s">
        <v>627</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5" t="s">
        <v>626</v>
      </c>
      <c r="F14" s="276"/>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44</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f>'Informe Previo'!D19</f>
        <v>0</v>
      </c>
      <c r="E19" s="299"/>
      <c r="F19" s="299"/>
      <c r="G19" s="299"/>
      <c r="H19" s="308"/>
      <c r="I19" s="95"/>
      <c r="J19" s="95"/>
      <c r="K19" s="95"/>
      <c r="L19" s="95"/>
      <c r="M19" s="95"/>
      <c r="N19" s="95"/>
      <c r="O19" s="95"/>
      <c r="P19" s="95"/>
      <c r="Q19" s="95"/>
      <c r="R19" s="95"/>
      <c r="S19" s="95"/>
      <c r="T19" s="95"/>
      <c r="U19" s="95"/>
    </row>
    <row r="20" spans="1:21" ht="31.5" customHeight="1" x14ac:dyDescent="0.25">
      <c r="A20" s="273" t="s">
        <v>310</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311</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312</v>
      </c>
      <c r="B22" s="274" t="s">
        <v>10</v>
      </c>
      <c r="C22" s="274"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631</v>
      </c>
      <c r="B26" s="292"/>
      <c r="C26" s="292"/>
      <c r="D26" s="300">
        <f>'Informe Previo'!D26</f>
        <v>1</v>
      </c>
      <c r="E26" s="292"/>
      <c r="F26" s="292"/>
      <c r="G26" s="292"/>
      <c r="H26" s="293"/>
      <c r="I26" s="95"/>
      <c r="J26" s="95"/>
      <c r="K26" s="95"/>
      <c r="L26" s="95"/>
      <c r="M26" s="95"/>
      <c r="N26" s="95"/>
      <c r="O26" s="95"/>
      <c r="P26" s="95"/>
      <c r="Q26" s="95"/>
      <c r="R26" s="95"/>
      <c r="S26" s="95"/>
      <c r="T26" s="95"/>
      <c r="U26" s="95"/>
    </row>
    <row r="27" spans="1:21" x14ac:dyDescent="0.25">
      <c r="A27" s="291" t="s">
        <v>632</v>
      </c>
      <c r="B27" s="292"/>
      <c r="C27" s="292"/>
      <c r="D27" s="292" t="str">
        <f>IF('Informe Previo'!D28&lt;&gt;"",'Informe Previo'!D28,"Sin especificar")</f>
        <v>Sin especificar</v>
      </c>
      <c r="E27" s="292"/>
      <c r="F27" s="292"/>
      <c r="G27" s="292"/>
      <c r="H27" s="293"/>
      <c r="I27" s="95"/>
      <c r="J27" s="95"/>
      <c r="K27" s="95"/>
      <c r="L27" s="95"/>
      <c r="M27" s="95"/>
      <c r="N27" s="95"/>
      <c r="O27" s="95"/>
      <c r="P27" s="95"/>
      <c r="Q27" s="95"/>
      <c r="R27" s="95"/>
      <c r="S27" s="95"/>
      <c r="T27" s="95"/>
      <c r="U27" s="95"/>
    </row>
    <row r="28" spans="1:21" x14ac:dyDescent="0.25">
      <c r="A28" s="309" t="s">
        <v>633</v>
      </c>
      <c r="B28" s="302"/>
      <c r="C28" s="302"/>
      <c r="D28" s="302">
        <f>'Informe Previo'!D29</f>
        <v>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319</v>
      </c>
      <c r="C37" s="294"/>
      <c r="D37" s="295" t="s">
        <v>317</v>
      </c>
      <c r="E37" s="295"/>
      <c r="F37" s="295" t="s">
        <v>316</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6" t="s">
        <v>54</v>
      </c>
      <c r="C40" s="29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320</v>
      </c>
      <c r="C42" s="294"/>
      <c r="D42" s="295" t="s">
        <v>317</v>
      </c>
      <c r="E42" s="295"/>
      <c r="F42" s="295" t="s">
        <v>316</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97"/>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7"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490</v>
      </c>
      <c r="C70" s="277"/>
      <c r="D70" s="277"/>
      <c r="E70" s="277"/>
      <c r="F70" s="27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78" t="s">
        <v>491</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492</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378</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4º   //   4º   //   4º   //   4º   //   4º   //   4º   //   4º   //   4º   //   4º   //   4º   //   4º   //   4º   //   4º   //   4º   //   4º   //   4º   //   4º   //   4º   //   4º   //   4º   //   4º   //   4º   //   4º   //   4º   //   4º   //   4º   //   4º   //   4º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493</v>
      </c>
      <c r="C77" s="277"/>
      <c r="D77" s="277"/>
      <c r="E77" s="277"/>
      <c r="F77" s="27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77" t="s">
        <v>323</v>
      </c>
      <c r="C78" s="277"/>
      <c r="D78" s="277"/>
      <c r="E78" s="277"/>
      <c r="F78" s="27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77" t="s">
        <v>324</v>
      </c>
      <c r="C79" s="277"/>
      <c r="D79" s="277"/>
      <c r="E79" s="277"/>
      <c r="F79" s="27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77" t="s">
        <v>549</v>
      </c>
      <c r="C80" s="277"/>
      <c r="D80" s="277"/>
      <c r="E80" s="277"/>
      <c r="F80" s="27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77" t="s">
        <v>550</v>
      </c>
      <c r="C81" s="277"/>
      <c r="D81" s="277"/>
      <c r="E81" s="277"/>
      <c r="F81" s="27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77" t="s">
        <v>325</v>
      </c>
      <c r="C82" s="277"/>
      <c r="D82" s="277"/>
      <c r="E82" s="277"/>
      <c r="F82" s="27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77" t="s">
        <v>326</v>
      </c>
      <c r="C83" s="277"/>
      <c r="D83" s="277"/>
      <c r="E83" s="277"/>
      <c r="F83" s="27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77" t="s">
        <v>551</v>
      </c>
      <c r="C84" s="277"/>
      <c r="D84" s="277"/>
      <c r="E84" s="277"/>
      <c r="F84" s="27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77" t="s">
        <v>327</v>
      </c>
      <c r="C85" s="277"/>
      <c r="D85" s="277"/>
      <c r="E85" s="277"/>
      <c r="F85" s="27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77" t="s">
        <v>328</v>
      </c>
      <c r="C86" s="277"/>
      <c r="D86" s="277"/>
      <c r="E86" s="277"/>
      <c r="F86" s="27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77" t="s">
        <v>329</v>
      </c>
      <c r="C87" s="277"/>
      <c r="D87" s="277"/>
      <c r="E87" s="277"/>
      <c r="F87" s="27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77" t="s">
        <v>330</v>
      </c>
      <c r="C88" s="277"/>
      <c r="D88" s="277"/>
      <c r="E88" s="277"/>
      <c r="F88" s="27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77" t="s">
        <v>331</v>
      </c>
      <c r="C89" s="277"/>
      <c r="D89" s="277"/>
      <c r="E89" s="277"/>
      <c r="F89" s="27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77" t="s">
        <v>332</v>
      </c>
      <c r="C90" s="277"/>
      <c r="D90" s="277"/>
      <c r="E90" s="277"/>
      <c r="F90" s="27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77" t="s">
        <v>333</v>
      </c>
      <c r="C91" s="277"/>
      <c r="D91" s="277"/>
      <c r="E91" s="277"/>
      <c r="F91" s="27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77" t="s">
        <v>334</v>
      </c>
      <c r="C92" s="277"/>
      <c r="D92" s="277"/>
      <c r="E92" s="277"/>
      <c r="F92" s="27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78" t="s">
        <v>552</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Creo que la duración es la óptima   //   Cuando se realizó la segunda vez con más tiempo para las preguntas, se puso realizar mejor los kahoot   //   Creo que el tiempo se adapta bien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335</v>
      </c>
      <c r="C95" s="277"/>
      <c r="D95" s="277"/>
      <c r="E95" s="277"/>
      <c r="F95" s="27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77" t="s">
        <v>336</v>
      </c>
      <c r="C96" s="277"/>
      <c r="D96" s="277"/>
      <c r="E96" s="277"/>
      <c r="F96" s="27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77" t="s">
        <v>337</v>
      </c>
      <c r="C97" s="277"/>
      <c r="D97" s="277"/>
      <c r="E97" s="277"/>
      <c r="F97" s="27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77" t="s">
        <v>338</v>
      </c>
      <c r="C98" s="277"/>
      <c r="D98" s="277"/>
      <c r="E98" s="277"/>
      <c r="F98" s="27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77" t="s">
        <v>339</v>
      </c>
      <c r="C99" s="277"/>
      <c r="D99" s="277"/>
      <c r="E99" s="277"/>
      <c r="F99" s="27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77" t="s">
        <v>340</v>
      </c>
      <c r="C100" s="277"/>
      <c r="D100" s="277"/>
      <c r="E100" s="277"/>
      <c r="F100" s="27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77" t="s">
        <v>341</v>
      </c>
      <c r="C101" s="277"/>
      <c r="D101" s="277"/>
      <c r="E101" s="277"/>
      <c r="F101" s="27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77" t="s">
        <v>342</v>
      </c>
      <c r="C102" s="277"/>
      <c r="D102" s="277"/>
      <c r="E102" s="277"/>
      <c r="F102" s="27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77" t="s">
        <v>343</v>
      </c>
      <c r="C103" s="277"/>
      <c r="D103" s="277"/>
      <c r="E103" s="277"/>
      <c r="F103" s="27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77" t="s">
        <v>344</v>
      </c>
      <c r="C104" s="277"/>
      <c r="D104" s="277"/>
      <c r="E104" s="277"/>
      <c r="F104" s="27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77" t="s">
        <v>345</v>
      </c>
      <c r="C105" s="277"/>
      <c r="D105" s="277"/>
      <c r="E105" s="277"/>
      <c r="F105" s="27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77" t="s">
        <v>346</v>
      </c>
      <c r="C106" s="277"/>
      <c r="D106" s="277"/>
      <c r="E106" s="277"/>
      <c r="F106" s="27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77" t="s">
        <v>347</v>
      </c>
      <c r="C107" s="277"/>
      <c r="D107" s="277"/>
      <c r="E107" s="277"/>
      <c r="F107" s="27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77" t="s">
        <v>348</v>
      </c>
      <c r="C108" s="277"/>
      <c r="D108" s="277"/>
      <c r="E108" s="277"/>
      <c r="F108" s="27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77" t="s">
        <v>494</v>
      </c>
      <c r="C109" s="277"/>
      <c r="D109" s="277"/>
      <c r="E109" s="277"/>
      <c r="F109" s="27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78" t="s">
        <v>553</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504</v>
      </c>
      <c r="B112" s="277" t="s">
        <v>495</v>
      </c>
      <c r="C112" s="277"/>
      <c r="D112" s="277"/>
      <c r="E112" s="277"/>
      <c r="F112" s="27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78" t="s">
        <v>554</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Yo creo que grupos de 2 es lo correcto</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506</v>
      </c>
      <c r="B115" s="277" t="s">
        <v>496</v>
      </c>
      <c r="C115" s="277"/>
      <c r="D115" s="277"/>
      <c r="E115" s="277"/>
      <c r="F115" s="27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77" t="s">
        <v>497</v>
      </c>
      <c r="C116" s="277"/>
      <c r="D116" s="277"/>
      <c r="E116" s="277"/>
      <c r="F116" s="27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78" t="s">
        <v>498</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298.5" customHeight="1" x14ac:dyDescent="0.25">
      <c r="A118" s="281"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512</v>
      </c>
      <c r="B119" s="278" t="s">
        <v>499</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329.25" customHeight="1" x14ac:dyDescent="0.25">
      <c r="A120" s="281"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364</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7</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351</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364</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6</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352</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364</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7</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353</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364</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8</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354</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365</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355</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364</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356</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364</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8</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357</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364</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9</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358</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364</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359</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364</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5</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360</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364</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7</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361</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364</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362</v>
      </c>
      <c r="B216" s="285" t="s">
        <v>363</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364</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t="str">
        <f>Cálculos!D169</f>
        <v>N/A</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71" t="s">
        <v>559</v>
      </c>
      <c r="D234" s="271"/>
      <c r="E234" s="271">
        <f>'Resultados Informe Final'!D3</f>
        <v>7</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560</v>
      </c>
      <c r="D235" s="271"/>
      <c r="E235" s="271" t="str">
        <f>'Resultados Informe Final'!D4</f>
        <v/>
      </c>
      <c r="F235" s="271"/>
      <c r="G235" s="271"/>
      <c r="H235" s="271"/>
      <c r="I235" s="95"/>
      <c r="J235" s="95"/>
      <c r="K235" s="95"/>
      <c r="L235" s="95"/>
      <c r="M235" s="95"/>
      <c r="N235" s="95"/>
      <c r="O235" s="95"/>
      <c r="P235" s="95"/>
      <c r="Q235" s="95"/>
      <c r="R235" s="95"/>
      <c r="S235" s="95"/>
      <c r="T235" s="95"/>
      <c r="U235" s="95"/>
    </row>
    <row r="236" spans="1:21" ht="45" customHeight="1" x14ac:dyDescent="0.25">
      <c r="A236" s="206" t="s">
        <v>561</v>
      </c>
      <c r="B236" s="206"/>
      <c r="C236" s="271" t="s">
        <v>562</v>
      </c>
      <c r="D236" s="271"/>
      <c r="E236" s="271">
        <f>'Resultados Informe Final'!D5</f>
        <v>6</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563</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564</v>
      </c>
      <c r="B238" s="206"/>
      <c r="C238" s="271" t="s">
        <v>565</v>
      </c>
      <c r="D238" s="271"/>
      <c r="E238" s="271">
        <f>'Resultados Informe Final'!D7</f>
        <v>7</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566</v>
      </c>
      <c r="D239" s="271"/>
      <c r="E239" s="271" t="str">
        <f>'Resultados Informe Final'!D8</f>
        <v/>
      </c>
      <c r="F239" s="271"/>
      <c r="G239" s="271"/>
      <c r="H239" s="271"/>
      <c r="I239" s="95"/>
      <c r="J239" s="95"/>
      <c r="K239" s="95"/>
      <c r="L239" s="95"/>
      <c r="M239" s="95"/>
      <c r="N239" s="95"/>
      <c r="O239" s="95"/>
      <c r="P239" s="95"/>
      <c r="Q239" s="95"/>
      <c r="R239" s="95"/>
      <c r="S239" s="95"/>
      <c r="T239" s="95"/>
      <c r="U239" s="95"/>
    </row>
    <row r="240" spans="1:21" ht="48.75" customHeight="1" x14ac:dyDescent="0.25">
      <c r="A240" s="272" t="s">
        <v>567</v>
      </c>
      <c r="B240" s="272"/>
      <c r="C240" s="271" t="s">
        <v>621</v>
      </c>
      <c r="D240" s="271"/>
      <c r="E240" s="271">
        <f>'Resultados Informe Final'!D9</f>
        <v>8</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568</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569</v>
      </c>
      <c r="B242" s="206"/>
      <c r="C242" s="271" t="s">
        <v>622</v>
      </c>
      <c r="D242" s="271"/>
      <c r="E242" s="271">
        <f>'Resultados Informe Final'!D11</f>
        <v>8</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570</v>
      </c>
      <c r="D243" s="271"/>
      <c r="E243" s="271" t="str">
        <f>'Resultados Informe Final'!D12</f>
        <v/>
      </c>
      <c r="F243" s="271"/>
      <c r="G243" s="271"/>
      <c r="H243" s="271"/>
      <c r="I243" s="95"/>
      <c r="J243" s="95"/>
      <c r="K243" s="95"/>
      <c r="L243" s="95"/>
      <c r="M243" s="95"/>
      <c r="N243" s="95"/>
      <c r="O243" s="95"/>
      <c r="P243" s="95"/>
      <c r="Q243" s="95"/>
      <c r="R243" s="95"/>
      <c r="S243" s="95"/>
      <c r="T243" s="95"/>
      <c r="U243" s="95"/>
    </row>
    <row r="244" spans="1:21" ht="45" customHeight="1" x14ac:dyDescent="0.25">
      <c r="A244" s="206" t="s">
        <v>571</v>
      </c>
      <c r="B244" s="206"/>
      <c r="C244" s="271" t="s">
        <v>572</v>
      </c>
      <c r="D244" s="271"/>
      <c r="E244" s="271">
        <f>'Resultados Informe Final'!D13</f>
        <v>9</v>
      </c>
      <c r="F244" s="271"/>
      <c r="G244" s="271"/>
      <c r="H244" s="271"/>
      <c r="I244" s="95"/>
      <c r="J244" s="95"/>
      <c r="K244" s="95"/>
      <c r="L244" s="95"/>
      <c r="M244" s="95"/>
      <c r="N244" s="95"/>
      <c r="O244" s="95"/>
      <c r="P244" s="95"/>
      <c r="Q244" s="95"/>
      <c r="R244" s="95"/>
      <c r="S244" s="95"/>
      <c r="T244" s="95"/>
      <c r="U244" s="95"/>
    </row>
    <row r="245" spans="1:21" ht="102.75" customHeight="1" x14ac:dyDescent="0.25">
      <c r="A245" s="206"/>
      <c r="B245" s="206"/>
      <c r="C245" s="271" t="s">
        <v>573</v>
      </c>
      <c r="D245" s="271"/>
      <c r="E245" s="271" t="str">
        <f>'Resultados Informe Final'!D14</f>
        <v/>
      </c>
      <c r="F245" s="271"/>
      <c r="G245" s="271"/>
      <c r="H245" s="271"/>
      <c r="I245" s="95"/>
      <c r="J245" s="95"/>
      <c r="K245" s="95"/>
      <c r="L245" s="95"/>
      <c r="M245" s="95"/>
      <c r="N245" s="95"/>
      <c r="O245" s="95"/>
      <c r="P245" s="95"/>
      <c r="Q245" s="95"/>
      <c r="R245" s="95"/>
      <c r="S245" s="95"/>
      <c r="T245" s="95"/>
      <c r="U245" s="95"/>
    </row>
    <row r="246" spans="1:21" ht="45" customHeight="1" x14ac:dyDescent="0.25">
      <c r="A246" s="206" t="s">
        <v>574</v>
      </c>
      <c r="B246" s="206"/>
      <c r="C246" s="271" t="s">
        <v>575</v>
      </c>
      <c r="D246" s="271"/>
      <c r="E246" s="271">
        <f>'Resultados Informe Final'!D15</f>
        <v>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576</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577</v>
      </c>
      <c r="B248" s="206"/>
      <c r="C248" s="271" t="s">
        <v>578</v>
      </c>
      <c r="D248" s="271"/>
      <c r="E248" s="271">
        <f>'Resultados Informe Final'!D17</f>
        <v>5</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579</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580</v>
      </c>
      <c r="B250" s="206"/>
      <c r="C250" s="271" t="s">
        <v>581</v>
      </c>
      <c r="D250" s="271"/>
      <c r="E250" s="271">
        <f>'Resultados Informe Final'!D19</f>
        <v>7</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582</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583</v>
      </c>
      <c r="B252" s="206"/>
      <c r="C252" s="271" t="s">
        <v>584</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585</v>
      </c>
      <c r="D253" s="271"/>
      <c r="E253" s="271" t="str">
        <f>'Resultados Informe Final'!D22</f>
        <v/>
      </c>
      <c r="F253" s="271"/>
      <c r="G253" s="271"/>
      <c r="H253" s="271"/>
      <c r="I253" s="95"/>
      <c r="J253" s="95"/>
      <c r="K253" s="95"/>
      <c r="L253" s="95"/>
      <c r="M253" s="95"/>
      <c r="N253" s="95"/>
      <c r="O253" s="95"/>
      <c r="P253" s="95"/>
      <c r="Q253" s="95"/>
      <c r="R253" s="95"/>
      <c r="S253" s="95"/>
      <c r="T253" s="95"/>
      <c r="U253" s="95"/>
    </row>
    <row r="254" spans="1:21" ht="45" customHeight="1" x14ac:dyDescent="0.25">
      <c r="A254" s="272" t="s">
        <v>586</v>
      </c>
      <c r="B254" s="272"/>
      <c r="C254" s="271" t="s">
        <v>587</v>
      </c>
      <c r="D254" s="271"/>
      <c r="E254" s="271" t="str">
        <f>'Resultados Informe Final'!D23</f>
        <v>N/A</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588</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589</v>
      </c>
      <c r="B256" s="206"/>
      <c r="C256" s="271" t="s">
        <v>590</v>
      </c>
      <c r="D256" s="271"/>
      <c r="E256" s="271">
        <f>'Resultados Informe Final'!D25</f>
        <v>7</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591</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592</v>
      </c>
      <c r="B258" s="206"/>
      <c r="C258" s="271" t="s">
        <v>593</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594</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595</v>
      </c>
      <c r="B260" s="206"/>
      <c r="C260" s="271" t="s">
        <v>593</v>
      </c>
      <c r="D260" s="271"/>
      <c r="E260" s="271">
        <f>'Resultados Informe Final'!D29</f>
        <v>6</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596</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597</v>
      </c>
      <c r="B262" s="206"/>
      <c r="C262" s="271" t="s">
        <v>598</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566</v>
      </c>
      <c r="D263" s="271"/>
      <c r="E263" s="271">
        <f>'Resultados Informe Final'!D32</f>
        <v>0</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364</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4.5</v>
      </c>
      <c r="G288" s="256"/>
      <c r="H288" s="264">
        <f>Cálculos!I179</f>
        <v>2.625</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0</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2.5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3.5</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t="str">
        <f>Cálculos!E183</f>
        <v>N/A</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t="str">
        <f>Cálculos!E184</f>
        <v>N/A</v>
      </c>
      <c r="G293" s="257"/>
      <c r="H293" s="265" t="str">
        <f>Cálculos!I184</f>
        <v>N/A</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t="str">
        <f>Cálculos!E185</f>
        <v>N/A</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3.7053571428571432</v>
      </c>
      <c r="G295" s="257"/>
      <c r="H295" s="266">
        <f>Cálculos!I186</f>
        <v>3.5793283362727806</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4.1517857142857135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3.75</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3.8616071428571419</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3.75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3.3035714285714284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2.65625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3.9550264550264558</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3.0803571428571432</v>
      </c>
      <c r="G303" s="257"/>
      <c r="H303" s="266"/>
      <c r="I303" s="95"/>
      <c r="J303" s="95"/>
      <c r="K303" s="95"/>
      <c r="L303" s="95"/>
      <c r="M303" s="95"/>
      <c r="N303" s="95"/>
      <c r="O303" s="95"/>
      <c r="P303" s="95"/>
      <c r="Q303" s="95"/>
      <c r="R303" s="95"/>
      <c r="S303" s="95"/>
      <c r="T303" s="95"/>
      <c r="U303" s="95"/>
    </row>
    <row r="304" spans="1:21" x14ac:dyDescent="0.25">
      <c r="A304" s="206" t="s">
        <v>368</v>
      </c>
      <c r="B304" s="206"/>
      <c r="C304" s="260" t="s">
        <v>373</v>
      </c>
      <c r="D304" s="260"/>
      <c r="E304" s="260"/>
      <c r="F304" s="256">
        <f>Cálculos!E195</f>
        <v>3.5</v>
      </c>
      <c r="G304" s="256"/>
      <c r="H304" s="265">
        <f>Cálculos!I195</f>
        <v>3.7153846153846155</v>
      </c>
      <c r="I304" s="95"/>
      <c r="J304" s="95"/>
      <c r="K304" s="95"/>
      <c r="L304" s="95"/>
      <c r="M304" s="95"/>
      <c r="N304" s="95"/>
      <c r="O304" s="95"/>
      <c r="P304" s="95"/>
      <c r="Q304" s="95"/>
      <c r="R304" s="95"/>
      <c r="S304" s="95"/>
      <c r="T304" s="95"/>
      <c r="U304" s="95"/>
    </row>
    <row r="305" spans="1:21" x14ac:dyDescent="0.25">
      <c r="A305" s="206"/>
      <c r="B305" s="206"/>
      <c r="C305" s="261" t="s">
        <v>374</v>
      </c>
      <c r="D305" s="261"/>
      <c r="E305" s="261"/>
      <c r="F305" s="257">
        <f>Cálculos!E196</f>
        <v>4.0769230769230766</v>
      </c>
      <c r="G305" s="257"/>
      <c r="H305" s="265"/>
      <c r="I305" s="95"/>
      <c r="J305" s="95"/>
      <c r="K305" s="95"/>
      <c r="L305" s="95"/>
      <c r="M305" s="95"/>
      <c r="N305" s="95"/>
      <c r="O305" s="95"/>
      <c r="P305" s="95"/>
      <c r="Q305" s="95"/>
      <c r="R305" s="95"/>
      <c r="S305" s="95"/>
      <c r="T305" s="95"/>
      <c r="U305" s="95"/>
    </row>
    <row r="306" spans="1:21" x14ac:dyDescent="0.25">
      <c r="A306" s="206"/>
      <c r="B306" s="206"/>
      <c r="C306" s="260" t="s">
        <v>369</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370</v>
      </c>
      <c r="D307" s="261"/>
      <c r="E307" s="261"/>
      <c r="F307" s="257">
        <f>Cálculos!E198</f>
        <v>3</v>
      </c>
      <c r="G307" s="257"/>
      <c r="H307" s="265"/>
      <c r="I307" s="95"/>
      <c r="J307" s="95"/>
      <c r="K307" s="95"/>
      <c r="L307" s="95"/>
      <c r="M307" s="95"/>
      <c r="N307" s="95"/>
      <c r="O307" s="95"/>
      <c r="P307" s="95"/>
      <c r="Q307" s="95"/>
      <c r="R307" s="95"/>
      <c r="S307" s="95"/>
      <c r="T307" s="95"/>
      <c r="U307" s="95"/>
    </row>
    <row r="308" spans="1:21" x14ac:dyDescent="0.25">
      <c r="A308" s="206"/>
      <c r="B308" s="206"/>
      <c r="C308" s="260" t="s">
        <v>371</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3.3065709838857984</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364</v>
      </c>
      <c r="G311" s="259"/>
      <c r="H311" s="189" t="s">
        <v>366</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3.660714285714286</v>
      </c>
      <c r="G312" s="257"/>
      <c r="H312" s="267">
        <f>Cálculos!I202</f>
        <v>3.5390211640211637</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3.7516534391534395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3.8607804232804233</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3.5</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3.5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4</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3.6830357142857144</v>
      </c>
      <c r="G319" s="256"/>
      <c r="H319" s="265">
        <f>Cálculos!I209</f>
        <v>3.6553406084656088</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3.6094576719576721</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4.1369047619047619</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3.191964285714286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4.2129629629629628</v>
      </c>
      <c r="G323" s="256"/>
      <c r="H323" s="266">
        <f>Cálculos!I213</f>
        <v>3.7191987906273614</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3.6160714285714284</v>
      </c>
      <c r="G326" s="257"/>
      <c r="H326" s="266"/>
      <c r="I326" s="95"/>
      <c r="J326" s="95"/>
      <c r="K326" s="95"/>
      <c r="L326" s="95"/>
      <c r="M326" s="95"/>
      <c r="N326" s="95"/>
      <c r="O326" s="95"/>
      <c r="P326" s="95"/>
      <c r="Q326" s="95"/>
      <c r="R326" s="95"/>
      <c r="S326" s="95"/>
      <c r="T326" s="95"/>
      <c r="U326" s="95"/>
    </row>
    <row r="327" spans="1:21" x14ac:dyDescent="0.25">
      <c r="A327" s="270"/>
      <c r="B327" s="270"/>
      <c r="C327" s="260" t="s">
        <v>514</v>
      </c>
      <c r="D327" s="260"/>
      <c r="E327" s="260"/>
      <c r="F327" s="256">
        <f>Cálculos!E217</f>
        <v>3.6160714285714284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515</v>
      </c>
      <c r="D328" s="261"/>
      <c r="E328" s="261"/>
      <c r="F328" s="257">
        <f>Cálculos!E218</f>
        <v>3.4821428571428568</v>
      </c>
      <c r="G328" s="257"/>
      <c r="H328" s="266"/>
      <c r="I328" s="95"/>
      <c r="J328" s="95"/>
      <c r="K328" s="95"/>
      <c r="L328" s="95"/>
      <c r="M328" s="95"/>
      <c r="N328" s="95"/>
      <c r="O328" s="95"/>
      <c r="P328" s="95"/>
      <c r="Q328" s="95"/>
      <c r="R328" s="95"/>
      <c r="S328" s="95"/>
      <c r="T328" s="95"/>
      <c r="U328" s="95"/>
    </row>
    <row r="329" spans="1:21" x14ac:dyDescent="0.25">
      <c r="A329" s="270"/>
      <c r="B329" s="270"/>
      <c r="C329" s="260" t="s">
        <v>516</v>
      </c>
      <c r="D329" s="260"/>
      <c r="E329" s="260"/>
      <c r="F329" s="256">
        <f>Cálculos!E219</f>
        <v>4.1071428571428568</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3.637853521038044</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8.3333333333333329E-2</v>
      </c>
      <c r="E335" s="95"/>
      <c r="F335" s="250" t="s">
        <v>102</v>
      </c>
      <c r="G335" s="251"/>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8.3333333333333329E-2</v>
      </c>
      <c r="E336" s="95"/>
      <c r="F336" s="250" t="s">
        <v>103</v>
      </c>
      <c r="G336" s="251"/>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8.3333333333333329E-2</v>
      </c>
      <c r="E337" s="95"/>
      <c r="F337" s="250" t="s">
        <v>104</v>
      </c>
      <c r="G337" s="251"/>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8.3333333333333329E-2</v>
      </c>
      <c r="E338" s="95"/>
      <c r="F338" s="250" t="s">
        <v>139</v>
      </c>
      <c r="G338" s="251"/>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0</v>
      </c>
      <c r="E339" s="95"/>
      <c r="F339" s="250" t="s">
        <v>141</v>
      </c>
      <c r="G339" s="251"/>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252" t="s">
        <v>91</v>
      </c>
      <c r="B340" s="253"/>
      <c r="C340" s="197" t="str">
        <f>Cálculos!G184</f>
        <v>N/A</v>
      </c>
      <c r="E340" s="95"/>
      <c r="F340" s="250" t="s">
        <v>142</v>
      </c>
      <c r="G340" s="251"/>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252" t="s">
        <v>95</v>
      </c>
      <c r="B341" s="253"/>
      <c r="C341" s="197" t="str">
        <f>Cálculos!G185</f>
        <v>N/A</v>
      </c>
      <c r="E341" s="95"/>
      <c r="F341" s="250" t="s">
        <v>143</v>
      </c>
      <c r="G341" s="251"/>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3.7037037037037035E-2</v>
      </c>
      <c r="E342" s="95"/>
      <c r="F342" s="250" t="s">
        <v>115</v>
      </c>
      <c r="G342" s="251"/>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3.7037037037037035E-2</v>
      </c>
      <c r="E343" s="95"/>
      <c r="F343" s="250" t="s">
        <v>116</v>
      </c>
      <c r="G343" s="251"/>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3.7037037037037035E-2</v>
      </c>
      <c r="E344" s="95"/>
      <c r="F344" s="250" t="s">
        <v>117</v>
      </c>
      <c r="G344" s="251"/>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3.7037037037037035E-2</v>
      </c>
      <c r="E345" s="95"/>
      <c r="F345" s="250" t="s">
        <v>118</v>
      </c>
      <c r="G345" s="251"/>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3.7037037037037035E-2</v>
      </c>
      <c r="E346" s="95"/>
      <c r="F346" s="250" t="s">
        <v>106</v>
      </c>
      <c r="G346" s="251"/>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3.7037037037037035E-2</v>
      </c>
      <c r="E347" s="95"/>
      <c r="F347" s="250" t="s">
        <v>140</v>
      </c>
      <c r="G347" s="251"/>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3.7037037037037035E-2</v>
      </c>
      <c r="E348" s="95"/>
      <c r="F348" s="250" t="s">
        <v>144</v>
      </c>
      <c r="G348" s="251"/>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3.7037037037037035E-2</v>
      </c>
      <c r="E349" s="95"/>
      <c r="F349" s="250" t="s">
        <v>119</v>
      </c>
      <c r="G349" s="251"/>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3.7037037037037035E-2</v>
      </c>
      <c r="E350" s="95"/>
      <c r="F350" s="250" t="s">
        <v>514</v>
      </c>
      <c r="G350" s="251"/>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252" t="s">
        <v>373</v>
      </c>
      <c r="B351" s="253"/>
      <c r="C351" s="197">
        <f>Cálculos!G195</f>
        <v>6.6666666666666666E-2</v>
      </c>
      <c r="E351" s="95"/>
      <c r="F351" s="250" t="s">
        <v>515</v>
      </c>
      <c r="G351" s="251"/>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252" t="s">
        <v>374</v>
      </c>
      <c r="B352" s="253"/>
      <c r="C352" s="197">
        <f>Cálculos!G196</f>
        <v>6.6666666666666666E-2</v>
      </c>
      <c r="E352" s="95"/>
      <c r="F352" s="237" t="s">
        <v>516</v>
      </c>
      <c r="G352" s="238"/>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252" t="s">
        <v>369</v>
      </c>
      <c r="B353" s="253"/>
      <c r="C353" s="197">
        <f>Cálculos!G197</f>
        <v>6.6666666666666666E-2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370</v>
      </c>
      <c r="B354" s="253"/>
      <c r="C354" s="197">
        <f>Cálculos!G198</f>
        <v>6.6666666666666666E-2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371</v>
      </c>
      <c r="B355" s="253"/>
      <c r="C355" s="197">
        <f>Cálculos!G199</f>
        <v>6.6666666666666666E-2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57:H157"/>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2024-01-02T10:14:43Z</dcterms:modified>
</cp:coreProperties>
</file>